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T:\IBM\Sylwia Białous\Prognozy majowe_2022\Wyciągi II grupa 09_12_2022\"/>
    </mc:Choice>
  </mc:AlternateContent>
  <bookViews>
    <workbookView xWindow="0" yWindow="0" windowWidth="20496" windowHeight="7716"/>
  </bookViews>
  <sheets>
    <sheet name="Mosina - zadania I grupa" sheetId="2" r:id="rId1"/>
    <sheet name="TABELA-ALL" sheetId="16" state="hidden" r:id="rId2"/>
  </sheets>
  <externalReferences>
    <externalReference r:id="rId3"/>
    <externalReference r:id="rId4"/>
  </externalReferences>
  <definedNames>
    <definedName name="_xlnm._FilterDatabase" localSheetId="0" hidden="1">'Mosina - zadania I grupa'!$A$3:$AP$47</definedName>
  </definedNames>
  <calcPr calcId="152511"/>
  <pivotCaches>
    <pivotCache cacheId="9"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9" i="2" l="1"/>
  <c r="O9" i="2" l="1"/>
  <c r="Q9" i="2"/>
  <c r="R9" i="2"/>
  <c r="S9" i="2"/>
  <c r="U4" i="2"/>
  <c r="T4" i="2"/>
  <c r="S4" i="2"/>
  <c r="R4" i="2"/>
  <c r="Q4" i="2"/>
  <c r="O16" i="2" l="1"/>
  <c r="AI49" i="2" l="1"/>
  <c r="AK49" i="2"/>
  <c r="AL49" i="2"/>
  <c r="AM49" i="2"/>
  <c r="AN49" i="2"/>
  <c r="AO49" i="2"/>
  <c r="AP49" i="2"/>
  <c r="AQ49" i="2"/>
  <c r="AJ49" i="2" l="1"/>
  <c r="Y49" i="2" l="1"/>
  <c r="M38" i="2" l="1"/>
  <c r="X19" i="2" l="1"/>
  <c r="K49" i="2"/>
  <c r="U12" i="2" l="1"/>
  <c r="Q12" i="2"/>
  <c r="AF8" i="2" l="1"/>
  <c r="AF11" i="2"/>
  <c r="AF15" i="2"/>
  <c r="AF20" i="2"/>
  <c r="AF22" i="2"/>
  <c r="AF23" i="2"/>
  <c r="AF24" i="2"/>
  <c r="AF26" i="2"/>
  <c r="AF29" i="2"/>
  <c r="AF35" i="2"/>
  <c r="AF36" i="2"/>
  <c r="AF37" i="2"/>
  <c r="AF38" i="2"/>
  <c r="AF40" i="2"/>
  <c r="AF43" i="2"/>
  <c r="AF45" i="2"/>
  <c r="AH24" i="2" l="1"/>
  <c r="V4" i="2" l="1"/>
  <c r="AC8" i="2"/>
  <c r="AC11" i="2"/>
  <c r="AC15" i="2"/>
  <c r="AC22" i="2"/>
  <c r="AC23" i="2"/>
  <c r="AC24" i="2"/>
  <c r="AC29" i="2"/>
  <c r="AC35" i="2"/>
  <c r="AC36" i="2"/>
  <c r="AC37" i="2"/>
  <c r="AC38" i="2"/>
  <c r="AC40" i="2"/>
  <c r="AC43" i="2"/>
  <c r="AC45" i="2"/>
  <c r="U26" i="2" l="1"/>
  <c r="X26" i="2" l="1"/>
  <c r="W26" i="2"/>
  <c r="V26" i="2"/>
  <c r="X20" i="2"/>
  <c r="W20" i="2"/>
  <c r="V20" i="2"/>
  <c r="X21" i="2"/>
  <c r="X18" i="2"/>
  <c r="X6" i="2"/>
  <c r="U6" i="2"/>
  <c r="V6" i="2"/>
  <c r="P4" i="2"/>
  <c r="O4" i="2"/>
  <c r="AC26" i="2" l="1"/>
  <c r="AC20" i="2"/>
  <c r="AF4" i="2"/>
  <c r="AC4" i="2"/>
  <c r="N31" i="2" l="1"/>
  <c r="P16" i="2"/>
  <c r="N16" i="2"/>
  <c r="AF31" i="2" l="1"/>
  <c r="AC31" i="2"/>
  <c r="AF16" i="2"/>
  <c r="AC16" i="2"/>
  <c r="U34" i="2" l="1"/>
  <c r="V34" i="2"/>
  <c r="W34" i="2"/>
  <c r="X34" i="2"/>
  <c r="O17" i="2" l="1"/>
  <c r="N17" i="2"/>
  <c r="AF17" i="2" l="1"/>
  <c r="AC17" i="2"/>
  <c r="O44" i="2" l="1"/>
  <c r="P44" i="2"/>
  <c r="U44" i="2"/>
  <c r="V44" i="2"/>
  <c r="P28" i="2"/>
  <c r="Q28" i="2"/>
  <c r="U28" i="2"/>
  <c r="V28" i="2"/>
  <c r="AF44" i="2" l="1"/>
  <c r="AC44" i="2"/>
  <c r="AF28" i="2"/>
  <c r="AC28" i="2"/>
  <c r="O13" i="2"/>
  <c r="AF13" i="2" l="1"/>
  <c r="AH13" i="2" s="1"/>
  <c r="AC13" i="2"/>
  <c r="AE24" i="2" l="1"/>
  <c r="AG24" i="2" s="1"/>
  <c r="Z24" i="2"/>
  <c r="AA24" i="2"/>
  <c r="AD24" i="2"/>
  <c r="AB24" i="2"/>
  <c r="B24" i="2"/>
  <c r="AE13" i="2" l="1"/>
  <c r="AG13" i="2" s="1"/>
  <c r="AD13" i="2"/>
  <c r="Z13" i="2"/>
  <c r="AB13" i="2"/>
  <c r="AA13" i="2"/>
  <c r="B13" i="2"/>
  <c r="P12" i="2" l="1"/>
  <c r="O12" i="2"/>
  <c r="N12" i="2"/>
  <c r="AF12" i="2" l="1"/>
  <c r="AC12" i="2"/>
  <c r="U10" i="2"/>
  <c r="T10" i="2"/>
  <c r="S10" i="2"/>
  <c r="R10" i="2"/>
  <c r="P9" i="2"/>
  <c r="AC9" i="2" l="1"/>
  <c r="AF9" i="2"/>
  <c r="AF10" i="2"/>
  <c r="AC10" i="2"/>
  <c r="X7" i="2"/>
  <c r="M47" i="2"/>
  <c r="P47" i="2"/>
  <c r="N47" i="2"/>
  <c r="AF47" i="2" l="1"/>
  <c r="AC47" i="2"/>
  <c r="AE4" i="2" l="1"/>
  <c r="AB41" i="2" l="1"/>
  <c r="AB42" i="2"/>
  <c r="R41" i="2"/>
  <c r="R42" i="2"/>
  <c r="B41" i="2"/>
  <c r="B42" i="2"/>
  <c r="AF42" i="2" l="1"/>
  <c r="AH42" i="2" s="1"/>
  <c r="AC42" i="2"/>
  <c r="AD42" i="2" s="1"/>
  <c r="Z41" i="2"/>
  <c r="AF41" i="2"/>
  <c r="AH41" i="2" s="1"/>
  <c r="AC41" i="2"/>
  <c r="AD41" i="2" s="1"/>
  <c r="AE41" i="2"/>
  <c r="AG41" i="2" s="1"/>
  <c r="AA41" i="2"/>
  <c r="AE42" i="2"/>
  <c r="AG42" i="2" s="1"/>
  <c r="Z42" i="2"/>
  <c r="AA42" i="2"/>
  <c r="O39" i="2" l="1"/>
  <c r="P39" i="2"/>
  <c r="Q39" i="2"/>
  <c r="U39" i="2"/>
  <c r="V39" i="2"/>
  <c r="W39" i="2"/>
  <c r="X39" i="2"/>
  <c r="P33" i="2"/>
  <c r="O33" i="2"/>
  <c r="U33" i="2"/>
  <c r="V33" i="2"/>
  <c r="P30" i="2"/>
  <c r="Q30" i="2"/>
  <c r="U30" i="2"/>
  <c r="V30" i="2"/>
  <c r="W30" i="2"/>
  <c r="X30" i="2"/>
  <c r="O25" i="2"/>
  <c r="P25" i="2"/>
  <c r="Q25" i="2"/>
  <c r="U25" i="2"/>
  <c r="V25" i="2"/>
  <c r="W25" i="2"/>
  <c r="X25" i="2"/>
  <c r="Q5" i="2"/>
  <c r="U5" i="2"/>
  <c r="P6" i="2"/>
  <c r="O6" i="2"/>
  <c r="AF5" i="2" l="1"/>
  <c r="AC5" i="2"/>
  <c r="AF33" i="2"/>
  <c r="AC33" i="2"/>
  <c r="Q46" i="2" l="1"/>
  <c r="P46" i="2"/>
  <c r="N46" i="2"/>
  <c r="V46" i="2"/>
  <c r="U46" i="2"/>
  <c r="S39" i="2"/>
  <c r="R39" i="2"/>
  <c r="T34" i="2"/>
  <c r="S34" i="2"/>
  <c r="R34" i="2"/>
  <c r="Q34" i="2"/>
  <c r="T32" i="2"/>
  <c r="S32" i="2"/>
  <c r="R32" i="2"/>
  <c r="Q32" i="2"/>
  <c r="X32" i="2"/>
  <c r="W32" i="2"/>
  <c r="V32" i="2"/>
  <c r="U32" i="2"/>
  <c r="S30" i="2"/>
  <c r="R30" i="2"/>
  <c r="S25" i="2"/>
  <c r="R25" i="2"/>
  <c r="T21" i="2"/>
  <c r="S21" i="2"/>
  <c r="R21" i="2"/>
  <c r="Q21" i="2"/>
  <c r="P21" i="2"/>
  <c r="Q19" i="2"/>
  <c r="P19" i="2"/>
  <c r="O19" i="2"/>
  <c r="N19" i="2"/>
  <c r="S18" i="2"/>
  <c r="R18" i="2"/>
  <c r="S14" i="2"/>
  <c r="R14" i="2"/>
  <c r="X14" i="2"/>
  <c r="W14" i="2"/>
  <c r="U7" i="2"/>
  <c r="T7" i="2"/>
  <c r="T6" i="2"/>
  <c r="S6" i="2"/>
  <c r="R6" i="2"/>
  <c r="Q6" i="2"/>
  <c r="AF25" i="2" l="1"/>
  <c r="AC25" i="2"/>
  <c r="AF7" i="2"/>
  <c r="AC7" i="2"/>
  <c r="AF19" i="2"/>
  <c r="AC19" i="2"/>
  <c r="AF30" i="2"/>
  <c r="AC30" i="2"/>
  <c r="AF32" i="2"/>
  <c r="AC32" i="2"/>
  <c r="AF39" i="2"/>
  <c r="AC39" i="2"/>
  <c r="AF14" i="2"/>
  <c r="AC14" i="2"/>
  <c r="AF21" i="2"/>
  <c r="AC21" i="2"/>
  <c r="AF34" i="2"/>
  <c r="AC34" i="2"/>
  <c r="AF46" i="2"/>
  <c r="AC46" i="2"/>
  <c r="AF18" i="2"/>
  <c r="AC18" i="2"/>
  <c r="N6" i="2"/>
  <c r="AF6" i="2" l="1"/>
  <c r="AC6" i="2"/>
  <c r="T49" i="2"/>
  <c r="S49" i="2"/>
  <c r="AH4" i="2" l="1"/>
  <c r="AH5" i="2"/>
  <c r="AH6" i="2"/>
  <c r="AH7" i="2"/>
  <c r="AH8" i="2"/>
  <c r="AH9" i="2"/>
  <c r="AH10" i="2"/>
  <c r="AH11" i="2"/>
  <c r="AH12" i="2"/>
  <c r="AH14" i="2"/>
  <c r="AH15" i="2"/>
  <c r="AH16" i="2"/>
  <c r="AH17" i="2"/>
  <c r="AH18" i="2"/>
  <c r="AH19" i="2"/>
  <c r="AH20" i="2"/>
  <c r="AH21" i="2"/>
  <c r="AH22" i="2"/>
  <c r="AH23" i="2"/>
  <c r="AH25" i="2"/>
  <c r="AH26" i="2"/>
  <c r="AH28" i="2"/>
  <c r="AH29" i="2"/>
  <c r="AH30" i="2"/>
  <c r="AH31" i="2"/>
  <c r="AH32" i="2"/>
  <c r="AH33" i="2"/>
  <c r="AH34" i="2"/>
  <c r="AH35" i="2"/>
  <c r="AH36" i="2"/>
  <c r="AH37" i="2"/>
  <c r="AH38" i="2"/>
  <c r="AH39" i="2"/>
  <c r="AH40" i="2"/>
  <c r="AH43" i="2"/>
  <c r="AH44" i="2"/>
  <c r="AH45" i="2"/>
  <c r="AH46" i="2"/>
  <c r="AH47" i="2"/>
  <c r="R49" i="2"/>
  <c r="P49" i="2" l="1"/>
  <c r="Q49" i="2"/>
  <c r="AW4" i="2" l="1"/>
  <c r="AW6" i="2"/>
  <c r="AW7" i="2"/>
  <c r="AW8" i="2"/>
  <c r="AW11" i="2"/>
  <c r="AW12" i="2"/>
  <c r="AW14" i="2"/>
  <c r="AW15" i="2"/>
  <c r="AW16" i="2"/>
  <c r="AW17" i="2"/>
  <c r="AW18" i="2"/>
  <c r="AW19" i="2"/>
  <c r="AW20" i="2"/>
  <c r="AW21" i="2"/>
  <c r="AW22" i="2"/>
  <c r="AW23" i="2"/>
  <c r="AW25" i="2"/>
  <c r="AW26" i="2"/>
  <c r="AW28" i="2"/>
  <c r="AW29" i="2"/>
  <c r="AW30" i="2"/>
  <c r="AW31" i="2"/>
  <c r="AW32" i="2"/>
  <c r="AW33" i="2"/>
  <c r="AW34" i="2"/>
  <c r="AW35" i="2"/>
  <c r="AW36" i="2"/>
  <c r="AW37" i="2"/>
  <c r="AW39" i="2"/>
  <c r="AW40" i="2"/>
  <c r="AW43" i="2"/>
  <c r="AW44" i="2"/>
  <c r="AW45" i="2"/>
  <c r="AW46" i="2"/>
  <c r="AW47" i="2"/>
  <c r="AV4" i="2"/>
  <c r="AV5" i="2"/>
  <c r="AV6" i="2"/>
  <c r="AV7" i="2"/>
  <c r="AV8" i="2"/>
  <c r="AV9" i="2"/>
  <c r="AV10" i="2"/>
  <c r="AV11" i="2"/>
  <c r="AV12" i="2"/>
  <c r="AV14" i="2"/>
  <c r="AV15" i="2"/>
  <c r="AV16" i="2"/>
  <c r="AV17" i="2"/>
  <c r="AV18" i="2"/>
  <c r="AV19" i="2"/>
  <c r="AV20" i="2"/>
  <c r="AV21" i="2"/>
  <c r="AV22" i="2"/>
  <c r="AV23" i="2"/>
  <c r="AV25" i="2"/>
  <c r="AV26" i="2"/>
  <c r="AV27" i="2"/>
  <c r="AV28" i="2"/>
  <c r="AV29" i="2"/>
  <c r="AV30" i="2"/>
  <c r="AV31" i="2"/>
  <c r="AV32" i="2"/>
  <c r="AV33" i="2"/>
  <c r="AV34" i="2"/>
  <c r="AV35" i="2"/>
  <c r="AV36" i="2"/>
  <c r="AV37" i="2"/>
  <c r="AV38" i="2"/>
  <c r="AV39" i="2"/>
  <c r="AV40" i="2"/>
  <c r="AV43" i="2"/>
  <c r="AV44" i="2"/>
  <c r="AV45" i="2"/>
  <c r="AV46" i="2"/>
  <c r="AV47" i="2"/>
  <c r="AU4" i="2"/>
  <c r="AU5" i="2"/>
  <c r="AU6" i="2"/>
  <c r="AU7" i="2"/>
  <c r="AU8" i="2"/>
  <c r="AU9" i="2"/>
  <c r="AU10" i="2"/>
  <c r="AU11" i="2"/>
  <c r="AU12" i="2"/>
  <c r="AU14" i="2"/>
  <c r="AU15" i="2"/>
  <c r="AU16" i="2"/>
  <c r="AU17" i="2"/>
  <c r="AU18" i="2"/>
  <c r="AU19" i="2"/>
  <c r="AU20" i="2"/>
  <c r="AU21" i="2"/>
  <c r="AU22" i="2"/>
  <c r="AU23" i="2"/>
  <c r="AU25" i="2"/>
  <c r="AU26" i="2"/>
  <c r="AU27" i="2"/>
  <c r="AU28" i="2"/>
  <c r="AU29" i="2"/>
  <c r="AU30" i="2"/>
  <c r="AU31" i="2"/>
  <c r="AU32" i="2"/>
  <c r="AU33" i="2"/>
  <c r="AU34" i="2"/>
  <c r="AU35" i="2"/>
  <c r="AU36" i="2"/>
  <c r="AU37" i="2"/>
  <c r="AU38" i="2"/>
  <c r="AU39" i="2"/>
  <c r="AU40" i="2"/>
  <c r="AU43" i="2"/>
  <c r="AU44" i="2"/>
  <c r="AU45" i="2"/>
  <c r="AU46" i="2"/>
  <c r="AU47" i="2"/>
  <c r="AT4" i="2"/>
  <c r="AT7" i="2"/>
  <c r="AT8" i="2"/>
  <c r="AT9" i="2"/>
  <c r="AT10" i="2"/>
  <c r="AT11" i="2"/>
  <c r="AT12" i="2"/>
  <c r="AT14" i="2"/>
  <c r="AT15" i="2"/>
  <c r="AT16" i="2"/>
  <c r="AT17" i="2"/>
  <c r="AT18" i="2"/>
  <c r="AT19" i="2"/>
  <c r="AT20" i="2"/>
  <c r="AT21" i="2"/>
  <c r="AT22" i="2"/>
  <c r="AT23" i="2"/>
  <c r="AT25" i="2"/>
  <c r="AT26" i="2"/>
  <c r="AT27" i="2"/>
  <c r="AT28" i="2"/>
  <c r="AT29" i="2"/>
  <c r="AT30" i="2"/>
  <c r="AT31" i="2"/>
  <c r="AT32" i="2"/>
  <c r="AT33" i="2"/>
  <c r="AT34" i="2"/>
  <c r="AT35" i="2"/>
  <c r="AT36" i="2"/>
  <c r="AT37" i="2"/>
  <c r="AT38" i="2"/>
  <c r="AT39" i="2"/>
  <c r="AT40" i="2"/>
  <c r="AT43" i="2"/>
  <c r="AT44" i="2"/>
  <c r="AT45" i="2"/>
  <c r="AT46" i="2"/>
  <c r="AT47" i="2"/>
  <c r="AW27" i="2" l="1"/>
  <c r="N27" i="2" s="1"/>
  <c r="AF27" i="2" l="1"/>
  <c r="AH27" i="2" s="1"/>
  <c r="AC27" i="2"/>
  <c r="AW9" i="2" l="1"/>
  <c r="AW10" i="2"/>
  <c r="AW38" i="2"/>
  <c r="N49" i="2" l="1"/>
  <c r="M49" i="2"/>
  <c r="AT5" i="2"/>
  <c r="AW5" i="2"/>
  <c r="AV49" i="2" l="1"/>
  <c r="AT6" i="2" l="1"/>
  <c r="AW49" i="2" l="1"/>
  <c r="AT49" i="2"/>
  <c r="AU49" i="2" l="1"/>
  <c r="AS4" i="2"/>
  <c r="AS5" i="2"/>
  <c r="AS6" i="2"/>
  <c r="AS7" i="2"/>
  <c r="AS8" i="2"/>
  <c r="AS9" i="2"/>
  <c r="AS10" i="2"/>
  <c r="AS11" i="2"/>
  <c r="AS12" i="2"/>
  <c r="AS14" i="2"/>
  <c r="AS15" i="2"/>
  <c r="AS16" i="2"/>
  <c r="AS17" i="2"/>
  <c r="AS18" i="2"/>
  <c r="AS19" i="2"/>
  <c r="AS20" i="2"/>
  <c r="AS21" i="2"/>
  <c r="AS22" i="2"/>
  <c r="AS23" i="2"/>
  <c r="AS25" i="2"/>
  <c r="AS26" i="2"/>
  <c r="AS27" i="2"/>
  <c r="AS28" i="2"/>
  <c r="AS29" i="2"/>
  <c r="AS30" i="2"/>
  <c r="AS31" i="2"/>
  <c r="AS32" i="2"/>
  <c r="AS33" i="2"/>
  <c r="AS34" i="2"/>
  <c r="AS35" i="2"/>
  <c r="AS36" i="2"/>
  <c r="AS37" i="2"/>
  <c r="AS38" i="2"/>
  <c r="AS39" i="2"/>
  <c r="AS40" i="2"/>
  <c r="AS43" i="2"/>
  <c r="AS44" i="2"/>
  <c r="AS45" i="2"/>
  <c r="AS46" i="2"/>
  <c r="AS47" i="2"/>
  <c r="AS49" i="2" l="1"/>
  <c r="AR4" i="2" l="1"/>
  <c r="AR5" i="2"/>
  <c r="AR6" i="2"/>
  <c r="AR7" i="2"/>
  <c r="AR8" i="2"/>
  <c r="AR9" i="2"/>
  <c r="AR10" i="2"/>
  <c r="AR11" i="2"/>
  <c r="AR12" i="2"/>
  <c r="AR14" i="2"/>
  <c r="AR15" i="2"/>
  <c r="AR16" i="2"/>
  <c r="AR17" i="2"/>
  <c r="AR18" i="2"/>
  <c r="AR19" i="2"/>
  <c r="AR20" i="2"/>
  <c r="AR21" i="2"/>
  <c r="AR22" i="2"/>
  <c r="AR23" i="2"/>
  <c r="AR25" i="2"/>
  <c r="AR26" i="2"/>
  <c r="AR27" i="2"/>
  <c r="AR28" i="2"/>
  <c r="AR29" i="2"/>
  <c r="AR30" i="2"/>
  <c r="AR31" i="2"/>
  <c r="AR32" i="2"/>
  <c r="AR33" i="2"/>
  <c r="AR34" i="2"/>
  <c r="AR35" i="2"/>
  <c r="AR36" i="2"/>
  <c r="AR37" i="2"/>
  <c r="AR38" i="2"/>
  <c r="AR39" i="2"/>
  <c r="AR40" i="2"/>
  <c r="AR43" i="2"/>
  <c r="AR44" i="2"/>
  <c r="AR45" i="2"/>
  <c r="AR46" i="2"/>
  <c r="AR47" i="2"/>
  <c r="AR49" i="2" l="1"/>
  <c r="O49" i="2"/>
  <c r="W49" i="2" l="1"/>
  <c r="V49" i="2"/>
  <c r="U49" i="2"/>
  <c r="J49" i="2" l="1"/>
  <c r="AB4" i="2" l="1"/>
  <c r="AB5" i="2"/>
  <c r="AB6" i="2"/>
  <c r="AB7" i="2"/>
  <c r="AB8" i="2"/>
  <c r="AB9" i="2"/>
  <c r="AB10" i="2"/>
  <c r="AB11" i="2"/>
  <c r="AB12" i="2"/>
  <c r="AB14" i="2"/>
  <c r="AB15" i="2"/>
  <c r="AB16" i="2"/>
  <c r="AB17" i="2"/>
  <c r="AB18" i="2"/>
  <c r="AB19" i="2"/>
  <c r="AB20" i="2"/>
  <c r="AB21" i="2"/>
  <c r="AB22" i="2"/>
  <c r="AB23" i="2"/>
  <c r="AB25" i="2"/>
  <c r="AB26" i="2"/>
  <c r="AB27" i="2"/>
  <c r="AB28" i="2"/>
  <c r="AB29" i="2"/>
  <c r="AB30" i="2"/>
  <c r="AB31" i="2"/>
  <c r="AB32" i="2"/>
  <c r="AB33" i="2"/>
  <c r="AB34" i="2"/>
  <c r="AB35" i="2"/>
  <c r="AB36" i="2"/>
  <c r="AB37" i="2"/>
  <c r="AB38" i="2"/>
  <c r="AB39" i="2"/>
  <c r="AB40" i="2"/>
  <c r="AB43" i="2"/>
  <c r="AB44" i="2"/>
  <c r="AB45" i="2"/>
  <c r="AB46" i="2"/>
  <c r="AB47" i="2"/>
  <c r="AA4" i="2"/>
  <c r="AA5" i="2"/>
  <c r="AA6" i="2"/>
  <c r="AA7" i="2"/>
  <c r="AA8" i="2"/>
  <c r="AA9" i="2"/>
  <c r="AA10" i="2"/>
  <c r="AA11" i="2"/>
  <c r="AA12" i="2"/>
  <c r="AA14" i="2"/>
  <c r="AA15" i="2"/>
  <c r="AA16" i="2"/>
  <c r="AA17" i="2"/>
  <c r="AA18" i="2"/>
  <c r="AA19" i="2"/>
  <c r="AA20" i="2"/>
  <c r="AA21" i="2"/>
  <c r="AA22" i="2"/>
  <c r="AA23" i="2"/>
  <c r="AA25" i="2"/>
  <c r="AA26" i="2"/>
  <c r="AA27" i="2"/>
  <c r="AA28" i="2"/>
  <c r="AA29" i="2"/>
  <c r="AA30" i="2"/>
  <c r="AA31" i="2"/>
  <c r="AA32" i="2"/>
  <c r="AA33" i="2"/>
  <c r="AA34" i="2"/>
  <c r="AA35" i="2"/>
  <c r="AA36" i="2"/>
  <c r="AA37" i="2"/>
  <c r="AA38" i="2"/>
  <c r="AA39" i="2"/>
  <c r="AA40" i="2"/>
  <c r="AA43" i="2"/>
  <c r="AA44" i="2"/>
  <c r="AA45" i="2"/>
  <c r="AA46" i="2"/>
  <c r="AA47" i="2"/>
  <c r="AB49" i="2" l="1"/>
  <c r="X40" i="2" l="1"/>
  <c r="X36" i="2"/>
  <c r="X35" i="2"/>
  <c r="X22" i="2"/>
  <c r="X15" i="2"/>
  <c r="AE5" i="2"/>
  <c r="AE6" i="2"/>
  <c r="AE7" i="2"/>
  <c r="AE8" i="2"/>
  <c r="AE9" i="2"/>
  <c r="AE10" i="2"/>
  <c r="AE11" i="2"/>
  <c r="AE12" i="2"/>
  <c r="AE14" i="2"/>
  <c r="AE15" i="2"/>
  <c r="AE16" i="2"/>
  <c r="AE17" i="2"/>
  <c r="AE18" i="2"/>
  <c r="AE19" i="2"/>
  <c r="AE20" i="2"/>
  <c r="AE21" i="2"/>
  <c r="AE22" i="2"/>
  <c r="AE23" i="2"/>
  <c r="AE25" i="2"/>
  <c r="AE26" i="2"/>
  <c r="AE27" i="2"/>
  <c r="AE28" i="2"/>
  <c r="AE29" i="2"/>
  <c r="AE30" i="2"/>
  <c r="AE31" i="2"/>
  <c r="AE32" i="2"/>
  <c r="AE33" i="2"/>
  <c r="AE34" i="2"/>
  <c r="AE35" i="2"/>
  <c r="AE36" i="2"/>
  <c r="AE37" i="2"/>
  <c r="AE38" i="2"/>
  <c r="AE39" i="2"/>
  <c r="AE40" i="2"/>
  <c r="AE43" i="2"/>
  <c r="AE44" i="2"/>
  <c r="AE45" i="2"/>
  <c r="AE46" i="2"/>
  <c r="AE47" i="2"/>
  <c r="AD4" i="2"/>
  <c r="AD5" i="2"/>
  <c r="AD6" i="2"/>
  <c r="AD7" i="2"/>
  <c r="AD8" i="2"/>
  <c r="AD9" i="2"/>
  <c r="AD10" i="2"/>
  <c r="AD11" i="2"/>
  <c r="AD12" i="2"/>
  <c r="AD14" i="2"/>
  <c r="AD16" i="2"/>
  <c r="AD17" i="2"/>
  <c r="AD18" i="2"/>
  <c r="AD19" i="2"/>
  <c r="AD21" i="2"/>
  <c r="AD23" i="2"/>
  <c r="AD25" i="2"/>
  <c r="AD27" i="2"/>
  <c r="AD28" i="2"/>
  <c r="AD29" i="2"/>
  <c r="AD30" i="2"/>
  <c r="AD31" i="2"/>
  <c r="AD32" i="2"/>
  <c r="AD33" i="2"/>
  <c r="AD34" i="2"/>
  <c r="AD37" i="2"/>
  <c r="AD38" i="2"/>
  <c r="AD39" i="2"/>
  <c r="AD43" i="2"/>
  <c r="AD44" i="2"/>
  <c r="AD45" i="2"/>
  <c r="AD46" i="2"/>
  <c r="AD47" i="2"/>
  <c r="L4" i="2"/>
  <c r="L5" i="2"/>
  <c r="L6" i="2"/>
  <c r="L7" i="2"/>
  <c r="L8" i="2"/>
  <c r="L9" i="2"/>
  <c r="L10" i="2"/>
  <c r="L11" i="2"/>
  <c r="L12" i="2"/>
  <c r="L14" i="2"/>
  <c r="L15" i="2"/>
  <c r="L16" i="2"/>
  <c r="L17" i="2"/>
  <c r="L18" i="2"/>
  <c r="L19" i="2"/>
  <c r="L20" i="2"/>
  <c r="L21" i="2"/>
  <c r="L22" i="2"/>
  <c r="L23" i="2"/>
  <c r="L25" i="2"/>
  <c r="L26" i="2"/>
  <c r="L27" i="2"/>
  <c r="L28" i="2"/>
  <c r="L29" i="2"/>
  <c r="L30" i="2"/>
  <c r="L31" i="2"/>
  <c r="L32" i="2"/>
  <c r="L33" i="2"/>
  <c r="L34" i="2"/>
  <c r="L35" i="2"/>
  <c r="L36" i="2"/>
  <c r="L37" i="2"/>
  <c r="L38" i="2"/>
  <c r="L39" i="2"/>
  <c r="L40" i="2"/>
  <c r="L43" i="2"/>
  <c r="L44" i="2"/>
  <c r="L45" i="2"/>
  <c r="L46" i="2"/>
  <c r="L47" i="2"/>
  <c r="X49" i="2" l="1"/>
  <c r="L49" i="2"/>
  <c r="AD22" i="2"/>
  <c r="AD26" i="2"/>
  <c r="AD20" i="2"/>
  <c r="AD15" i="2"/>
  <c r="AD35" i="2"/>
  <c r="AD36" i="2"/>
  <c r="AD40" i="2"/>
  <c r="B18" i="2"/>
  <c r="B4" i="2"/>
  <c r="B8" i="2"/>
  <c r="B7" i="2"/>
  <c r="B16" i="2"/>
  <c r="B11" i="2"/>
  <c r="B12" i="2"/>
  <c r="B47" i="2"/>
  <c r="B38" i="2"/>
  <c r="B17" i="2"/>
  <c r="B29" i="2"/>
  <c r="B28" i="2"/>
  <c r="B5" i="2"/>
  <c r="B44" i="2"/>
  <c r="B23" i="2"/>
  <c r="B45" i="2"/>
  <c r="B31" i="2"/>
  <c r="B6" i="2"/>
  <c r="B9" i="2"/>
  <c r="B10" i="2"/>
  <c r="B14" i="2"/>
  <c r="B15" i="2"/>
  <c r="B19" i="2"/>
  <c r="B25" i="2"/>
  <c r="B26" i="2"/>
  <c r="B30" i="2"/>
  <c r="B33" i="2"/>
  <c r="B34" i="2"/>
  <c r="B35" i="2"/>
  <c r="B36" i="2"/>
  <c r="B37" i="2"/>
  <c r="B39" i="2"/>
  <c r="B40" i="2"/>
  <c r="B43" i="2"/>
  <c r="B46" i="2"/>
  <c r="B20" i="2"/>
  <c r="B21" i="2"/>
  <c r="B22" i="2"/>
  <c r="B32" i="2"/>
  <c r="B27" i="2"/>
  <c r="AA49" i="2" l="1"/>
  <c r="AE49" i="2" l="1"/>
  <c r="AC49" i="2"/>
  <c r="Z18" i="2"/>
  <c r="Z4" i="2"/>
  <c r="Z8" i="2"/>
  <c r="Z7" i="2"/>
  <c r="Z16" i="2"/>
  <c r="Z11" i="2"/>
  <c r="Z12" i="2"/>
  <c r="Z47" i="2"/>
  <c r="Z38" i="2"/>
  <c r="Z17" i="2"/>
  <c r="Z29" i="2"/>
  <c r="Z28" i="2"/>
  <c r="Z5" i="2"/>
  <c r="Z44" i="2"/>
  <c r="Z23" i="2"/>
  <c r="Z45" i="2"/>
  <c r="Z31" i="2"/>
  <c r="Z6" i="2"/>
  <c r="Z9" i="2"/>
  <c r="Z10" i="2"/>
  <c r="Z14" i="2"/>
  <c r="Z15" i="2"/>
  <c r="Z19" i="2"/>
  <c r="Z25" i="2"/>
  <c r="Z26" i="2"/>
  <c r="Z30" i="2"/>
  <c r="Z33" i="2"/>
  <c r="Z34" i="2"/>
  <c r="Z35" i="2"/>
  <c r="Z36" i="2"/>
  <c r="Z37" i="2"/>
  <c r="Z39" i="2"/>
  <c r="Z40" i="2"/>
  <c r="Z43" i="2"/>
  <c r="Z46" i="2"/>
  <c r="Z20" i="2"/>
  <c r="Z21" i="2"/>
  <c r="Z22" i="2"/>
  <c r="Z32" i="2"/>
  <c r="Z27" i="2"/>
  <c r="AG18" i="2"/>
  <c r="AG4" i="2"/>
  <c r="AG8" i="2"/>
  <c r="AG7" i="2"/>
  <c r="AG16" i="2"/>
  <c r="AG11" i="2"/>
  <c r="AG12" i="2"/>
  <c r="AG47" i="2"/>
  <c r="AG38" i="2"/>
  <c r="AG17" i="2"/>
  <c r="AG29" i="2"/>
  <c r="AG28" i="2"/>
  <c r="AG5" i="2"/>
  <c r="AG44" i="2"/>
  <c r="AG23" i="2"/>
  <c r="AG45" i="2"/>
  <c r="AG31" i="2"/>
  <c r="AG6" i="2"/>
  <c r="AG9" i="2"/>
  <c r="AG10" i="2"/>
  <c r="AG14" i="2"/>
  <c r="AG15" i="2"/>
  <c r="AG19" i="2"/>
  <c r="AG25" i="2"/>
  <c r="AG26" i="2"/>
  <c r="AG30" i="2"/>
  <c r="AG33" i="2"/>
  <c r="AG34" i="2"/>
  <c r="AG35" i="2"/>
  <c r="AG36" i="2"/>
  <c r="AG37" i="2"/>
  <c r="AG39" i="2"/>
  <c r="AG40" i="2"/>
  <c r="AG43" i="2"/>
  <c r="AG46" i="2"/>
  <c r="AG20" i="2"/>
  <c r="AG21" i="2"/>
  <c r="AG22" i="2"/>
  <c r="AG32" i="2"/>
  <c r="AG27" i="2"/>
  <c r="Z49" i="2" l="1"/>
  <c r="AD49" i="2"/>
  <c r="AH49" i="2" l="1"/>
  <c r="AG49" i="2" l="1"/>
  <c r="E2" i="16"/>
  <c r="L2" i="16" l="1"/>
  <c r="E3" i="16"/>
  <c r="L3" i="16"/>
  <c r="E4" i="16"/>
  <c r="L4" i="16"/>
  <c r="E5" i="16"/>
  <c r="L5" i="16"/>
  <c r="E6" i="16"/>
  <c r="L6" i="16"/>
  <c r="L7" i="16"/>
  <c r="L8" i="16"/>
  <c r="L9" i="16"/>
  <c r="E10" i="16"/>
  <c r="L10" i="16"/>
  <c r="E11" i="16"/>
  <c r="L11" i="16"/>
  <c r="D12" i="16"/>
  <c r="E12" i="16"/>
  <c r="I12" i="16"/>
  <c r="J12" i="16"/>
  <c r="K12" i="16"/>
  <c r="O12" i="16"/>
  <c r="P12" i="16"/>
  <c r="E7" i="16" l="1"/>
  <c r="E13" i="16"/>
  <c r="M6" i="16"/>
  <c r="M2" i="16"/>
  <c r="L12" i="16"/>
  <c r="E17" i="16" l="1"/>
  <c r="N4" i="16" s="1"/>
  <c r="Q4" i="16" s="1"/>
  <c r="M7" i="16"/>
  <c r="M12" i="16" s="1"/>
  <c r="M9" i="16"/>
  <c r="M4" i="16"/>
  <c r="M11" i="16"/>
  <c r="M5" i="16"/>
  <c r="M3" i="16"/>
  <c r="M8" i="16"/>
  <c r="M10" i="16"/>
  <c r="N8" i="16" l="1"/>
  <c r="Q8" i="16" s="1"/>
  <c r="N3" i="16"/>
  <c r="Q3" i="16" s="1"/>
  <c r="N9" i="16"/>
  <c r="Q9" i="16" s="1"/>
  <c r="N6" i="16"/>
  <c r="Q6" i="16" s="1"/>
  <c r="N2" i="16"/>
  <c r="Q2" i="16" s="1"/>
  <c r="N11" i="16"/>
  <c r="Q11" i="16" s="1"/>
  <c r="N5" i="16"/>
  <c r="Q5" i="16" s="1"/>
  <c r="N10" i="16"/>
  <c r="Q10" i="16" s="1"/>
  <c r="N7" i="16"/>
  <c r="Q7" i="16" s="1"/>
  <c r="N12" i="16" l="1"/>
  <c r="Q12" i="16"/>
</calcChain>
</file>

<file path=xl/sharedStrings.xml><?xml version="1.0" encoding="utf-8"?>
<sst xmlns="http://schemas.openxmlformats.org/spreadsheetml/2006/main" count="669" uniqueCount="322">
  <si>
    <t>Nazwa zadania</t>
  </si>
  <si>
    <t>Lokalizacja</t>
  </si>
  <si>
    <t>7.</t>
  </si>
  <si>
    <t>2.</t>
  </si>
  <si>
    <t>4.</t>
  </si>
  <si>
    <t>3.</t>
  </si>
  <si>
    <t>8.</t>
  </si>
  <si>
    <t>9.</t>
  </si>
  <si>
    <t>10.</t>
  </si>
  <si>
    <t>11.</t>
  </si>
  <si>
    <t>25.</t>
  </si>
  <si>
    <t>26.</t>
  </si>
  <si>
    <t>27.</t>
  </si>
  <si>
    <t>28.</t>
  </si>
  <si>
    <t>29.</t>
  </si>
  <si>
    <t>30.</t>
  </si>
  <si>
    <t>31.</t>
  </si>
  <si>
    <t>32.</t>
  </si>
  <si>
    <t>68.</t>
  </si>
  <si>
    <t>Lp.</t>
  </si>
  <si>
    <t>Nr zadania</t>
  </si>
  <si>
    <t>P 2023</t>
  </si>
  <si>
    <t>P 2024</t>
  </si>
  <si>
    <t>P 2025</t>
  </si>
  <si>
    <t>P 2026</t>
  </si>
  <si>
    <t>P 2027</t>
  </si>
  <si>
    <t>P 2029</t>
  </si>
  <si>
    <t>P 2028</t>
  </si>
  <si>
    <t>Charakter</t>
  </si>
  <si>
    <t>Grupa</t>
  </si>
  <si>
    <t>Poznań</t>
  </si>
  <si>
    <t>Mosina</t>
  </si>
  <si>
    <t>Czerwonak</t>
  </si>
  <si>
    <t>Swarzędz</t>
  </si>
  <si>
    <t>Luboń</t>
  </si>
  <si>
    <t>Murowana Goślina</t>
  </si>
  <si>
    <t>Puszczykowo</t>
  </si>
  <si>
    <t>Brodnica</t>
  </si>
  <si>
    <t>NIEOPŁACAL. tak</t>
  </si>
  <si>
    <t>OŚ</t>
  </si>
  <si>
    <t>SUW</t>
  </si>
  <si>
    <t>KPOŚK</t>
  </si>
  <si>
    <t>PSW</t>
  </si>
  <si>
    <t>OPŁACALNE</t>
  </si>
  <si>
    <t>NIEOPŁACAL. nie</t>
  </si>
  <si>
    <t>PSK</t>
  </si>
  <si>
    <t>PULA NIED.</t>
  </si>
  <si>
    <t>informatyzacja</t>
  </si>
  <si>
    <t>komputeryzacja</t>
  </si>
  <si>
    <t>zakupy środków trwałych</t>
  </si>
  <si>
    <t>zaplecza techniczne i obiekty różne</t>
  </si>
  <si>
    <t>UW</t>
  </si>
  <si>
    <t>remont</t>
  </si>
  <si>
    <t>Etykiety wierszy</t>
  </si>
  <si>
    <t>Suma końcowa</t>
  </si>
  <si>
    <t>Suma z RAZEM  WPRIM 2020-2029</t>
  </si>
  <si>
    <t>Pozostaje budżet 2020-2029</t>
  </si>
  <si>
    <t>Razem</t>
  </si>
  <si>
    <t xml:space="preserve">Suchy Las </t>
  </si>
  <si>
    <t>powinno być wg prognoz</t>
  </si>
  <si>
    <t>Umniejszenie</t>
  </si>
  <si>
    <t xml:space="preserve">Kórnik </t>
  </si>
  <si>
    <t>Razem Budżet 2020-2030</t>
  </si>
  <si>
    <t>Budżet 2030 cz.II</t>
  </si>
  <si>
    <t>Budżet 2030 cz.I</t>
  </si>
  <si>
    <t>Budżet 
2020-2029</t>
  </si>
  <si>
    <t>Udział [%]</t>
  </si>
  <si>
    <t>Suma 
[tys. zł]</t>
  </si>
  <si>
    <t>Ścieki dowożone [tys. zł]</t>
  </si>
  <si>
    <t>Ścieki sieć 
[tys. zł]</t>
  </si>
  <si>
    <t>Woda 
[tys. zł]</t>
  </si>
  <si>
    <t>Gmina</t>
  </si>
  <si>
    <t>WPRIM 2020-2029</t>
  </si>
  <si>
    <t>Kategoria</t>
  </si>
  <si>
    <t xml:space="preserve">niezabudowanych </t>
  </si>
  <si>
    <t xml:space="preserve">pozostałe
</t>
  </si>
  <si>
    <t>Rodzaj</t>
  </si>
  <si>
    <t>Przyłącza do posesji</t>
  </si>
  <si>
    <t>wykupy</t>
  </si>
  <si>
    <t>opłacalne</t>
  </si>
  <si>
    <t>koordynacja</t>
  </si>
  <si>
    <t>strefa</t>
  </si>
  <si>
    <t>inne działania</t>
  </si>
  <si>
    <t>P 2030</t>
  </si>
  <si>
    <t>Wykonanie 2020</t>
  </si>
  <si>
    <t>P 2031</t>
  </si>
  <si>
    <t>P 2032</t>
  </si>
  <si>
    <t xml:space="preserve">Kategoria </t>
  </si>
  <si>
    <t>Nakłady poniesione do 31.12.2019</t>
  </si>
  <si>
    <t xml:space="preserve">Wykonanie
2021 </t>
  </si>
  <si>
    <t>P po 2032/po 2031 wg systemu</t>
  </si>
  <si>
    <t>5-03-13-140-1</t>
  </si>
  <si>
    <t>3-03-16-109-0</t>
  </si>
  <si>
    <t>1-03-07-001-0</t>
  </si>
  <si>
    <t>1-03-19-342-0</t>
  </si>
  <si>
    <t>1-03-19-234-0</t>
  </si>
  <si>
    <t>3-03-12-056-1</t>
  </si>
  <si>
    <t>1-03-21-039-0</t>
  </si>
  <si>
    <t>2-03-18-087-0</t>
  </si>
  <si>
    <t>5-03-20-171-0</t>
  </si>
  <si>
    <t>5-03-19-253-1</t>
  </si>
  <si>
    <t>3-03-14-167-1</t>
  </si>
  <si>
    <t>5-03-16-039-1</t>
  </si>
  <si>
    <t>5-03-16-035-1</t>
  </si>
  <si>
    <t>1-03-15-185-0</t>
  </si>
  <si>
    <t>5-03-20-135-1</t>
  </si>
  <si>
    <t>4-03-19-168-0</t>
  </si>
  <si>
    <t>5-03-20-137-1</t>
  </si>
  <si>
    <t>5-03-16-138-1</t>
  </si>
  <si>
    <t>1-03-19-233-0</t>
  </si>
  <si>
    <t>1-03-19-343-0</t>
  </si>
  <si>
    <t>1-03-19-344-0</t>
  </si>
  <si>
    <t>3-03-03-301-1</t>
  </si>
  <si>
    <t>3-03-04-012-1</t>
  </si>
  <si>
    <t>3-03-18-076-1</t>
  </si>
  <si>
    <t>5-03-13-137-1</t>
  </si>
  <si>
    <t>5-03-13-138-1</t>
  </si>
  <si>
    <t>5-03-16-054-0</t>
  </si>
  <si>
    <t>5-03-17-136-1</t>
  </si>
  <si>
    <t>5-03-17-145-1</t>
  </si>
  <si>
    <t>5-03-19-024-1</t>
  </si>
  <si>
    <t>5-03-19-110-1</t>
  </si>
  <si>
    <t>5-03-19-111-1</t>
  </si>
  <si>
    <t>5-03-19-254-1</t>
  </si>
  <si>
    <t>5-03-19-255-1</t>
  </si>
  <si>
    <t>5-03-20-133-1</t>
  </si>
  <si>
    <t>5-03-20-147-1</t>
  </si>
  <si>
    <t>Mosina - kanalizacja sanitarna na terenie wsi: Czapury, Wiórek, Babki i ul. Starołęckiej w Poznaniu</t>
  </si>
  <si>
    <t>Zbiorniki wody czystej Pożegowo i Mosina</t>
  </si>
  <si>
    <t>Ujęcie Mosina - by -pass z Wyspy Krajkowskiej</t>
  </si>
  <si>
    <t>Ujęcie Mosina - zagospodarowanie terenu</t>
  </si>
  <si>
    <t>Mosina - sieć wodociągowa relacji Krosno - Borkowice</t>
  </si>
  <si>
    <t>Ujęcie Mosina - deszczowanie wód</t>
  </si>
  <si>
    <t>SUW Mosina - instalacja awaryjnego zasilania w energię elektryczną</t>
  </si>
  <si>
    <t>Mosina - działki pod przepompownie ścieków</t>
  </si>
  <si>
    <t>Mosina - kanalizacja sanitarna w części wsi Baranowo - Etap II</t>
  </si>
  <si>
    <t>Mosina - sieć wodociągowa w Baranowie</t>
  </si>
  <si>
    <t>Mosina - kanalizacja sanitarna w ul. Jodłowej w Daszewicach</t>
  </si>
  <si>
    <t>Mosina - kanalizacja sanitarna w ul. Jesiennej w Daszewicach</t>
  </si>
  <si>
    <t>SUW Mosina - zawracanie wód popłucznych</t>
  </si>
  <si>
    <t>Mosina - kanalizacja sanitarna w ul. Nad Potokiem w Czapurach</t>
  </si>
  <si>
    <t>OŚ Mosina – modernizacja biofiltra 18.2</t>
  </si>
  <si>
    <t>Mosina - kanalizacja sanitarna w ul. Brzoskwiniowej, Jabłkowej, Truskawkowej, Morelowej w Czapurach</t>
  </si>
  <si>
    <t>Mosina - kanalizacja sanitarna w ul. Leśnej w Daszewicach</t>
  </si>
  <si>
    <t>Ujęcie Mosina - rozbudowa ujęcia</t>
  </si>
  <si>
    <t>Zbiorniki wody czystej Pożegowo</t>
  </si>
  <si>
    <t>Mosina - sieć wodociągowa w Szosie Poznańskiej</t>
  </si>
  <si>
    <t>Mosina - siec wodociągowa w ul. bocznej od Lipowej w Pecnej</t>
  </si>
  <si>
    <t>Mosina - kanalizacja sanitarna w Żabinku</t>
  </si>
  <si>
    <t>Mosina - kanalizacja sanitarna dla terenów części wsi Krosno</t>
  </si>
  <si>
    <t>Mosina - sieć kanalizacyjna w ul. Wiosny Ludów i Sowińskiego</t>
  </si>
  <si>
    <t>Mosina - kanalizacja sanitarna w rej. ul. Orzeszkowej/Konopnickiej (przedłużenie Brandysa i Fredry)</t>
  </si>
  <si>
    <t>Mosina - kanalizacja sanitarna w ul. Lema</t>
  </si>
  <si>
    <t>Mosina - kanalizacja sanitarna w Sowinkach etap II</t>
  </si>
  <si>
    <t>Mosina - kanalizacja sanitrana w ul. Krętej w Czapurach</t>
  </si>
  <si>
    <t>Mosina - kanalizacja sanitarna w części wsi Baranowo - Etap III</t>
  </si>
  <si>
    <t>Mosina - kanalizacja sanitarna w ul. Dolnej w Czapurach</t>
  </si>
  <si>
    <t>nd</t>
  </si>
  <si>
    <t>3-03-20-068-0</t>
  </si>
  <si>
    <t>3-03-20-069-0</t>
  </si>
  <si>
    <t>3-03-20-070-0</t>
  </si>
  <si>
    <t>5-03-17-130-1</t>
  </si>
  <si>
    <t>Mosina - sieć wodociągowa w Dymaczewie Starym</t>
  </si>
  <si>
    <t>Mosina - sieć wodociągowa w Dymaczewie Nowym</t>
  </si>
  <si>
    <t>Mosina - sieć wodociągowa w Bolesławcu</t>
  </si>
  <si>
    <t>Mosina - kanalizacja sanitarna w rej. ul. Łazienna - Strzelecka</t>
  </si>
  <si>
    <t>Uzasadnienie realizacji</t>
  </si>
  <si>
    <t>Zakres rzeczowy</t>
  </si>
  <si>
    <t>Odbiór ścieków sanitarnych od nowych klientów.</t>
  </si>
  <si>
    <t>Obszar w strefie ochrony pośredniej ujęcia wody Mosina - Krajkowo. Odbiór ścieków sanitarnych od nowych klientów.</t>
  </si>
  <si>
    <t>Z zadania zostały wydzielone zakresy 19-233 oraz 19-234. Bezpieczeństwo i niezawodność dostaw wody.</t>
  </si>
  <si>
    <t>Zadanie zostało wydzielone z zadania nr 03-001. Zapewnienie utrzymania istniejącej wydajności i sprawności ujęcia.</t>
  </si>
  <si>
    <t>II CYKL REALIZACYJNY 2021 - 2022 - dokumentacja projektowa 2023 - 2024 - roboty budowlano-montażowe - wykonanie 12 szt. studni zastępczych wraz z podłączeniem</t>
  </si>
  <si>
    <t>Zadanie zostało wydzielone z zadania nr 07-001. Bezpieczeństwo terenów ochrony bezpośredniej ujęcia.</t>
  </si>
  <si>
    <t>Wyeliminowanie problemów zaopatrzenia w wodę odbiorców w Bolesławcu, Borkowicach, Dymaczewie Starym i Dymaczewie Nowym na terenie o postępującej intensywnej zabudowie mieszkaniowej.</t>
  </si>
  <si>
    <t>Poprawa bezpieczeństwa energetycznego obiektu (brak zasilania awaryjnego).</t>
  </si>
  <si>
    <t>Uporządkowanie - wymiana dwóch równoległych wodociągów na jeden nowy.</t>
  </si>
  <si>
    <t>Inwestycja proekologiczna, przynosząca oszczędności z tytułu opłat środowiskowych za pobór wód oraz ich zrzut do kanału Mosińskiego/Warty oraz oszczędności energetyczne.</t>
  </si>
  <si>
    <t>Poprawa jakości oczyszczanego powietrza, zmniejszenie krotności wymian wsadu sorpcyjnego.</t>
  </si>
  <si>
    <t>Zadanie zostało wydzielone z zadania nr 07-001. Utrzymanie sprawności pracy ujęcia oraz wzrost wydajności w dostosowaniu do wydajności SUW Mosina.</t>
  </si>
  <si>
    <t>Ocena dotycząca oddziaływania zbiorników na wypadek ewentualnej awarii.</t>
  </si>
  <si>
    <t>Zapewnienie dostawy wody o wymaganym ciśnieniu do północno - wschodniej części Mosiny. Wskazana jest koordynacja z planowaną przebudową drogi wojewódzkiej Poznań - Śrem.</t>
  </si>
  <si>
    <t>Uporządkowanie gospodarki wodnej.</t>
  </si>
  <si>
    <t>Wymiana istniejących kanałów o złym stanie technicznym. Wniosek wewnętrzny.</t>
  </si>
  <si>
    <t>Liczne przewężenia sieci wodociągowej ograniczające jej wydajność i prowadzące do problemów z zapewnieniem właściwej ilości wody pod odpowiednim ciśnieniem.</t>
  </si>
  <si>
    <t>Liczne przewężenia sieci wodociągowej ograniczające jej wydajność i prowadzące do problemów z zapewnieniem właściwej ilości wody pod odpowiednim ciśnieniem. Likwidacja sieci z terenów prywatnych.</t>
  </si>
  <si>
    <t>Odbiór ścieków sanitarnych od nowych klientów. Wniosek Gminy. Zadanie w strefie ujęcia wody Mosina - Krajkowo.</t>
  </si>
  <si>
    <t>pierwsza</t>
  </si>
  <si>
    <t>sieci rozdzielcze</t>
  </si>
  <si>
    <t>rozwojowe</t>
  </si>
  <si>
    <t>wspólne</t>
  </si>
  <si>
    <t>magistrale wodociągowe</t>
  </si>
  <si>
    <t>modernizacyjne</t>
  </si>
  <si>
    <t>nabycie infrastruktury od Gmin</t>
  </si>
  <si>
    <t>-</t>
  </si>
  <si>
    <t>12.</t>
  </si>
  <si>
    <t>33.</t>
  </si>
  <si>
    <t>34.</t>
  </si>
  <si>
    <t>35.</t>
  </si>
  <si>
    <t>36.</t>
  </si>
  <si>
    <t>37.</t>
  </si>
  <si>
    <t>38.</t>
  </si>
  <si>
    <t>39.</t>
  </si>
  <si>
    <t>40.</t>
  </si>
  <si>
    <t xml:space="preserve">Wykonanie suma do 31.12.2021 </t>
  </si>
  <si>
    <t>Suma 2022-2032</t>
  </si>
  <si>
    <t>Odchylenia 2020-2029 WPRiM vs Prognoza</t>
  </si>
  <si>
    <t xml:space="preserve">Suma 2022-2032 + po 2032 </t>
  </si>
  <si>
    <t>Mosina - kanalizacja sanitarna na os. Leśnym w Czapurach</t>
  </si>
  <si>
    <t>Planowane wykonanie w
P 2022</t>
  </si>
  <si>
    <t xml:space="preserve">Nakłady Po 2032 </t>
  </si>
  <si>
    <t>Prognozy majowa w latach 2020-2029</t>
  </si>
  <si>
    <t>pozycje do wyjaśnienia</t>
  </si>
  <si>
    <t>Komentarz do odchyleń</t>
  </si>
  <si>
    <t>Suma 2023-2029</t>
  </si>
  <si>
    <t>Suma 2030-2032</t>
  </si>
  <si>
    <t>Wzrost po wybraniu wariantu z przygotowanej koncepcji (znany zakres rzeczowy projektu). Przeszacowanie zadania wg wskaźnika Ingi + Działy eksploatacyjne.</t>
  </si>
  <si>
    <t>Zmiana zakresu rzeczowego zadania. Szacunek na podstawie wskaźników Ingi.</t>
  </si>
  <si>
    <t>Umowa</t>
  </si>
  <si>
    <t>TAK</t>
  </si>
  <si>
    <t>Zadania posiadające wskaźnik koncentracji powyżej 120 mk/km</t>
  </si>
  <si>
    <t>IPD_RBM/ 15%</t>
  </si>
  <si>
    <t>IPD_RBM/ 40%</t>
  </si>
  <si>
    <t>IB_Waloryzacja/10%</t>
  </si>
  <si>
    <t>IB_przesz. Liniowe/15%</t>
  </si>
  <si>
    <t>IB_przesz. Kubaturowe/40%</t>
  </si>
  <si>
    <t>IB_Siła wyższa/7%</t>
  </si>
  <si>
    <t>nakłady, które zostały zwiększone o przeszacowania:waloryzacja, siła wyższa, 15% liniowe i 40 % kubaturowe</t>
  </si>
  <si>
    <t>Wariant II</t>
  </si>
  <si>
    <t>wariant I</t>
  </si>
  <si>
    <t>Wariant 0</t>
  </si>
  <si>
    <t>Odchylenia 2022-2029 WRiM vs Prognoza</t>
  </si>
  <si>
    <t>Prognozy majowe w latach 2022-2029</t>
  </si>
  <si>
    <t>proponowane przesunięcia/cięcia (I grupa + rezerwy)</t>
  </si>
  <si>
    <t>5-03-20-128-1</t>
  </si>
  <si>
    <t>Mosina - kanalizacja sanitarna w ul. Topolowej w Pecnej</t>
  </si>
  <si>
    <t>5-03-20-129-1</t>
  </si>
  <si>
    <t>Mosina - kanalizacja sanitarna w ul. Platanowej</t>
  </si>
  <si>
    <t>Realizacja-dokumentacja-w toku
Realizacja-dokumentacja-zakończono</t>
  </si>
  <si>
    <t>Realizowane-koncepcja-w toku
Realizowane-koncepcja-zakończono</t>
  </si>
  <si>
    <t>Realizowane-inne-w toku
Realizowane-inne-zakończono
Realizowane-RBM-w toku
Realizowane-RBM-zakończono
zakończone</t>
  </si>
  <si>
    <t>"0"</t>
  </si>
  <si>
    <t>suma</t>
  </si>
  <si>
    <t>suma w latach 2022-2029</t>
  </si>
  <si>
    <t>2-03-22-030-1</t>
  </si>
  <si>
    <t>SUW Mosina - fotowoltaika</t>
  </si>
  <si>
    <t>4-03-22-132-0</t>
  </si>
  <si>
    <t>OŚ Mosina - stacja elektroenergetyczna SN 15 kV</t>
  </si>
  <si>
    <t>KPOŚK zadania poza aglomeracją</t>
  </si>
  <si>
    <t>suma po filtrze</t>
  </si>
  <si>
    <t>zadanie zgłaszone do proponowanych zmian</t>
  </si>
  <si>
    <t>Kolory do zaznaczania dla poszczególnych Działów</t>
  </si>
  <si>
    <t>korekta menadżerska (rozpłaszczenia w latach 2023-2025) tylko Dział IB</t>
  </si>
  <si>
    <t>korekta menadżerska IB - rozpłaszczenia z maja/czerwiec 2022</t>
  </si>
  <si>
    <t>zmiany na zadaniach po 8 lipca 2022</t>
  </si>
  <si>
    <t>wypłaszczenia 20.07.2022</t>
  </si>
  <si>
    <t>SUMA
Prognozy 
2023-2032</t>
  </si>
  <si>
    <t>zabudowanych</t>
  </si>
  <si>
    <t>Budowa kanalizacji sanitarnej w ul. Jesiennej (dz. nr 517/2) DN200 - dł. 240m wraz z przyłączami, tłoczny ok 145m, przepompownia. 
2021 - 2023 - dokumentacja projektowa 
2030 - 2031 - roboty budowlano - montażowe</t>
  </si>
  <si>
    <t>Budowa kanalizacji sanitarnej w ul. Jodłowej DN200 - dł.130m wraz z przyłączami. 
2021 - 2023 - dokumentacja projektowa 
2024 - 2025 - roboty budowlano - montażowe</t>
  </si>
  <si>
    <t>Budowa kanalizacji sanitarnej w ul.Leśnej DN200 - dł. 340m wraz z przyłączami. 
2017 - 2018 - dokumentacja projektowa (Gmina opracowała dokumentację projektową z własnych środków) 
2019 - 2020 - przejęcie i aktualizacja dokumentacji projektowej opracowanej przez Gminę Mosina 
2023 - 2024 - roboty budowlano-montażowe</t>
  </si>
  <si>
    <t>Budowa kanalizacji sanitarnej na oś.Leśnym w Czapurach: kanał sanitarny DN200 - dł. 550m, rurociąg tłoczny DN90 - dł. 85m, przepompownia ścieków - 1 szt. wraz z przyłączami. 
2028 - 2030 dokumentacja projektowa 
2031 - 2032 - roboty budowlano-montażowe</t>
  </si>
  <si>
    <t>Budowa kanalizacji sanitarnej w ul. Krętej DN200 - dł. 205m wraz z przyłączami. 
2023 - 2025 - dokumentacja projektowa
2026 - 2027 - roboty budowlano-montażowe</t>
  </si>
  <si>
    <t>Budowa kanalizacji sanitarnej dla części wsi Krosno wraz z przyłączami: 
sieć grawitacyjna: 
DN200 - dł. 930m 
DN250 - dł. 2400m 
DN300 - dł. 2000m 
r.tłoczny: 
DN75 - dł. 46m 
DN200 - dł. 1350m 
przepompownia ścieków - 2 szt. 
zakup działek pod przepompownię 
2029 - 2031 - dokumentacja projektowa 
2032 - po 2032 - roboty budowlano-montażowe</t>
  </si>
  <si>
    <t>Budowa kanalizacji sanitarnej na terenie wsi: Czapury, Wiórek, Babki i ul. Starołęckiej w Poznaniu wraz z przyłączami: 
sieć grawitacyjna (łącznie 22 066m): 
DN500 - 473m 
DN400 - 538m 
DN300- 296m 
DN250 - 9m 
DN200 - 20 750m 
r. tłoczny (łącznie 6 850): 
DN315 - 1819m 
DN160 - 1664m 
DN110 - 3360m 
DN90 - 7m 
przepompowni ścieków - 16 szt. 
sieć wodociągowa DN125 - 142m (wraz przyłączami) 
2014 - 2021 - dokumentacja projektowa 
2021 - 2025 - roboty budowlano-montażowe</t>
  </si>
  <si>
    <t>Budowa kanalizacji sanitarnej w rej. ulicy Łaziennej - Strzeleckiej wraz z przyłączami: 
sieć grawitacyjna DN200 - dł. 570m 
r.tłoczny DN90 - dł. 150m 
przepompownia ścieków - 1 szt. 
2030 - 2031 - dokumentacja projektowa 
2032 - po 2032 - roboty budowlano - montażowe</t>
  </si>
  <si>
    <t>Z zadania zostało wydzielone zad. 5-03-19-255-1. Obszar w strefie ochrony pośredniej ujęcia wody Mosina - Krajkowo. Odbiór ścieków sanitarnych od nowych klientów.</t>
  </si>
  <si>
    <t>Zadanie wydzielone z zad. 5-03-13-131-1. Obszar w strefie ochrony pośredniej ujęcia wody Mosina - Krajkowo. Odbiór ścieków sanitarnych od nowych klientów.</t>
  </si>
  <si>
    <t>Budowa sieci kanalizacji sanitarnej we wsi Sowinki: 
Etap A - ul. Makowa: DN200 - dł. 90m wraz z przyłączami 
2023 - 2026 - dokumentacja projektowa 
2029 - 2032 - roboty budowlano - montażowe 
Etap B - pozostały zakres DN200 - dł. 700m wraz z przyłączami 
2028 - 2030 - dokumentacja projektowa 
po 2030 - roboty budowlano-montażowe</t>
  </si>
  <si>
    <t>Zadanie zostało wydzielone z zadania nr 5-03-13-130-1. Obszar w strefie ochrony pośredniej ujęcia wody Mosina - Krajkowo - konieczność budowy kanalizacji sanitarnej.</t>
  </si>
  <si>
    <t>Budowa kanalizacji sanitarnej w części wsi Baranowo DN200 - dł. 675m wraz z przyłączami. 
2019 - 2022 - dokumentacja projektowa 
2022 - 2023 - roboty budowlano-montażowe</t>
  </si>
  <si>
    <t>Zadanie zostało wydzielone z zadania nr 5-03-13-130-1. Odbiór ścieków sanitarnych od nowych Klientów. Obszar w strefie ochrony pośredniej ujęcia wody Mosina - Krajkowo.</t>
  </si>
  <si>
    <t>Budowa kanalizacji sanitarnej w części wsi Baranowo DN200 - dł. 885m wraz z przyłączami. 
2030 - 2031 - dokumentacja projektowa
2032 - po 2032 - roboty budowlano-montażowe</t>
  </si>
  <si>
    <t>Zadanie zostało wydzielone z zadania nr 5-03-17-145-1. Odbiór ścieków sanitarnych od nowych klientów. Zadanie w strefie ochronnej ujęcia wody Mosina - Krajkowo.</t>
  </si>
  <si>
    <t>Budowa kanalizacji sanitarnej w ul. bocznych od ul. Lema wraz z przyłączami: 
sieć grawitacyjna DN200 - dł.700m 
r.tłoczny DN90 - dł.180m 
przepompownia ścieków  -1 szt. 
2029 - 2031 - dokumentacja projektowa 
2032 - roboty budowlano-montażowe</t>
  </si>
  <si>
    <t>Budowa kanalizacji sanitarnej w ul. Topolowej w Pecnej DN200 - dł. 460m wraz z przyłączami
2024 - 2025 - dokumentacja projektowa
2026 - 2027 - roboty budowlane-montażowe</t>
  </si>
  <si>
    <t>Budowa kanalizacji sanitarnej w ul. Platanowej DN200 - dł. 110m wraz z przyłączami
2024 - 2025 - dokumentacja projektowa
2026 - 2027 - roboty budowlano-montażowe</t>
  </si>
  <si>
    <t>Odbiór ścieków sanitarnych od nowych Klientów. Zakres niezrealizowany w zad. nr 5-03-13-140-1.</t>
  </si>
  <si>
    <t>Budowa kanalizacji sanitarnej w ul. Dolnej w Czapurach wraz z przyłączami: 
sieć grawitacyjna DN200 - dł. 202m 
r.tłoczny DN90 - dł. 111m 
przepompownia ścieków - 1 szt. 
2023 - 2025 - dokumentacja projektowa 
2026 - 2027 - roboty budowlano-montażowe</t>
  </si>
  <si>
    <t>Odbiór ścieków sanitarnych od nowych Klientów. Zakres niezrealizowany w zad. 5-03-13-140-1.</t>
  </si>
  <si>
    <t>Budowa kanalizacji sanitarnej w ul. Nad Potokiem w Czapurach DN200 - dł. 37m wraz z przyłączami. 
2020 - 2023 - dokumentacja projektowa 
2030 - 2031 - roboty budowlano-montażowe</t>
  </si>
  <si>
    <t>Budowa kanalizacji sanitarnej w Czapurach w ulicach Brzoskwiniowej, Jabłkowej, Truskawkowej, Morelowej wraz z przyłączami: 
DN200 - dł.595m.
2022 - 2024 - dokumentacja projektowa 
2025 - 2026 - roboty budowlano-montażowe</t>
  </si>
  <si>
    <t>Odbiór ścieków sanitarnych od nowych Klientów. Wniosek Gminy. Zadanie w strefie ochronnej ujęcia wody Mosina - Krajkowo.</t>
  </si>
  <si>
    <t xml:space="preserve">Dymaczewo Stare: ul. Bajera 2-47, ul. Szkolna, ul. Czereśniowa 1-9: Wymiana sieci  DN110 - dł. 1757m, nabudowanie 2 szt. zasuw DN150 i 2 szt. zasuw DN100, wymiana 2 szt. zasuw DN150 i 2 szt. zasuw DN100 wraz z przyłączami. 
2029 - 2031 - dokumentacja projektowa 
2031 - po 2032 - dokumentacja projektowa i roboty budowlano-montażowe
</t>
  </si>
  <si>
    <t>Wymiana sieci w ul. Pogodna DN90 na DN 150 - dł. 157m. Likwidacja sieci DN90 i DN110 z terenów prywatnych - budowa sieci wodciągowej DN150 - 1150m w ulicy Pogodnej, Łódzkiej, Witosa i B. Prusak. Budowa sieci wodociągowej DN100 - dł. 260m (połączenie końcówek). Wymiana, przepięcia i budowa nowych przyłączy. 
2029 - 2031 - dokumentacja projektowa 
2031 - po 2032 - roboty budowlano-montażowe</t>
  </si>
  <si>
    <t>Bolesławiec 1-2 dz. 20, 19, 18, 17, 13, 10: Wymiana rury DN90 - dł.443m. Nabudowanie zasuwy DN100 na wysokości nr 1 wraz z przyłączami. 
2030 - 2032 - dokumentacja projektowa
2032 - po 2032 - roboty budowlano-montażowe</t>
  </si>
  <si>
    <t>Budowa sieci wodociągowej DN150 - dł.138m (wymiana dwóch wodoc. DN80 na jeden wodociąg). 
2021 - 2022 - dokumentacja projektowa 
2030 - 2031 - roboty budowlano- montażowe</t>
  </si>
  <si>
    <t>Budowa sieci wodociągowej w: rej. skrzyżowania ulic Szosa Poznańska, Poniatowskiego i Rzeczypospolitej Mosińskiej DN150 - dł. 50m, rej. skrzyżowania ulic Szosa Poznańska i Mocka DN150 - dł. 35m, rej. wzdłuż pasa drogowego ul.Szosa Poznańska do wys. ul.Zieleniec DN150 - dł. 288m 
2029 - 2031 - dokumentacja projektowa
po 2032 - roboty budowlano-montażowe</t>
  </si>
  <si>
    <t>Zakres I Borkowice: budowa sieci wodociągowej DN200 - dł.1020m wraz z przyłączami.
Zakończony Zakres II Borkowice/Krosno: budowa sieci wodociągowej DN200 - dł.3792m wraz z przyłączami. Razem sieć wodociągowa: dł.4343,5 m 
2019 - 2022 - dokumentacja projektowa 
2023 - 2025 - roboty budowlano - montażowe</t>
  </si>
  <si>
    <t>2032 - po 2032 - ekspertyza geotechniczna wzgórza Pożegowo i stanu technicznego magistrali</t>
  </si>
  <si>
    <t>Rozbudowa i modernizacja ujęcia Mosina-Krajkowo: rozbudowa ujęcia, wymiany i renowacje rurociągów, budowa i modernizacja komór , modernizacja studni promienistej , modernizacja wału ochronnego, automatyzacja ujęcia. 2018 - 2020 - analiza wykonalności 2030 - 2031 - dokumentacja projektowa od 2031 - roboty budowlano-montażowe</t>
  </si>
  <si>
    <t xml:space="preserve">Zagospodarowanie terenu ujęcia - budowa ogrodzenia 2022 - 2023 - dokumentacja projektowa (zakres I) 2024 - 2025 - roboty budowlano-montażowe (zakres I) po 2032 - roboty budowlano-montażowe (zakres II) </t>
  </si>
  <si>
    <t xml:space="preserve">Ujęcie Mosina - studnie zastępcze - cykl II </t>
  </si>
  <si>
    <t xml:space="preserve">Ujęcie Mosina - studnie zastępcze - cykl III </t>
  </si>
  <si>
    <t xml:space="preserve">Ujęcie Mosina - studnie zastępcze - cykl IV </t>
  </si>
  <si>
    <t>IV CYKL REALIZACYJNY - nowy czas realizacji 2026 - 2028 - dokumentacja projektowa 2029 - 2030 - roboty budowlano-montażowe - wykonanie 12 szt. studni zastępczych wraz z podłączeniem</t>
  </si>
  <si>
    <t>Zakres wydzielony z zadania 1-03-19-234-0 Ujęcie Mosina - zagospodarowanie terenu. Działania Spółki w celu przeciwdziałania skutkom suszy - wzbogacanie jego zasobów wodnych ujęcia wody</t>
  </si>
  <si>
    <t>Zakres obejmuje wykonanie dokumentacji projektowej na program pilotażowy deszczowania wód. - pompownia wody powierzchniowej infiltracyjnej, - rurociąg przesyłowy, - kwatery deszczowania, - instalacja deszczowania 2021 - 2023 - dokumentacja projektowa 2030 - nadzór autorski</t>
  </si>
  <si>
    <t>2018 - 2019 - program funkcjonalno-użytkowy 2030 - dokumentacja projektowa i roboty budowlano-montażowe</t>
  </si>
  <si>
    <t>Budowa sieci wodociągowej w ul. bocznej od ul. Lipowej (dz.nr 701)  DN100 - dł. 130m 
od 2032 - dokumentacja projektowa i roboty budowlano-montażowe</t>
  </si>
  <si>
    <t>Budowa kanalizacji sanitarnej w ul. Lema w Mosinie DN250 - dł.670m wraz z przyłączami 
od 2032 - dokumentacja projektowa i roboty budowlano-montażowe</t>
  </si>
  <si>
    <t>Budowa kanalizacji sanitarnej w Żabinku wraz z przyłączami: 
sieć grawitacyjna: 
DN200 - dł. 2310m 
DN300 - dł. 405m 
r.tłoczny: 
DN75 - dł. 1529m 
DN200 - dł. 4600m 
przepompownia ścieków - 3 szt. 
tłocznia  ścieków - 1 szt. 
zakup terenów pod przepompownię/tłocznię 
2014 - 2018 - koncepcja 
2029 - 2032 - dokumentacja projektowa 
po 2032 - roboty budowlano-montażowe</t>
  </si>
  <si>
    <t>Budowa kanalizacji sanitarnej w rej. ulic: Orzeszkowej i Konopnickiej w Mosinie DN250 - dł. 50m oraz DN200 - dł. 30m wraz z przyłączami. 
Gmina zleciła dokumentację projektową z własnych środków. 
2030 - odkupienie dokumentacji projektowej od Gminy 
2030 - 2031 - roboty budowlano-montażowe</t>
  </si>
  <si>
    <t>Mosina - kanalizacja sanitarna w ul. bocznej od Lema</t>
  </si>
  <si>
    <t>Mosina - kanalizacja sanitarna w ul. bocznej od Sowinieckiej w kierunku do ZUK</t>
  </si>
  <si>
    <t>Budowa kanalizacji sanitarnej w rej. ul. Sowinieckiej wraz z przyłączami: 
kanał grawitacyjny DN200 - dł. 420m 
 r.tLoczny DN 90 - dł. 50m 
przepompownia ścieków - 1 szt. 
2030 - dokumentacja projektowa (wykup) 
2030 - 2031 - roboty budowlano-montażowe</t>
  </si>
  <si>
    <t>Wykup działek pod przepompownie ścieków w Gminie Mosina: dz. nr 500/1 (część), obr. Pecna; dz. nr 147/4, obr. Pecna; dz. nr 2700/21, obr. Mosina; dz. nr 298, obr. Nowinki 
2023 - 2025 - realizacja</t>
  </si>
  <si>
    <t>Poprawa bezpieczeństwa konstrukcji i bezpieczeństwa jakości wody. Zwiększenie niezawodności działania instalacji i armatury. Automatyzacja procesu – zdalne sterowanie i zdalny nadzór. Zwiększenie bezpieczeństwa ochrony obiektu i bezpieczeństwa jakości wody. Zapewnienie niezawodności zasilania.</t>
  </si>
  <si>
    <t>1. zbiorniki 7-12 (6 szt.) - wszystkie branże, komory podziemne - 4szt., renowacja kolektora odwadniającego DN600 - dł. 150m i studni na kolektorze, agregat prądotwórczy i układ SZR , oświetlenie zewnętrzne terenu 
2017 - dokumentacja projektowa - zakończono 
2018 - 2019 - roboty budowlano-montażowe- zakończono 
2. zbiorniki 1-6 - wszystkie branże , komory podziemne , światłowód , ogrodzenie, elewacja zbiorników 
2030 - 2032 - dokumentacja projektowa i roboty budowlano-montażowe 
3. Modernizacja elektronicznego systemu ochrony Zbiorników Wody Czystej Morasko i Pożegowo 
2021 - 2022 roboty budowlano-montażowe - zakończono 
4. Budowa ogrodzenia 
2022 - roboty budowlano-montażowe</t>
  </si>
  <si>
    <t>Pewność dostaw energii i bezpieczeństwo energetyczne obiektów Spółki.
Modernizacja stacji elektroenergetycznej zwiększy pewność dostaw energii do OŚ Mosina, umożliwi zdalny nadzór i wizualizację. 
Zadanie powiązane również z budową agregatu prądotwórczego.</t>
  </si>
  <si>
    <t>Zabudowa nowej dwusekcyjnej, 16 – polowej rozdzielnicy SN-15 kV, z układem sprzęgła i SZR, w miejsce istniejącej i wyeksploatowanej. 
2030-2031 - dokumentacja projektowa
2031-2032 - roboty budowlano-montażowe</t>
  </si>
  <si>
    <t>Zwiększenie krotności wymian powietrza w zbiorniku ścieków dowożonych, doposażenie obecnie eksploatowanego biofiltra 18.2 w zbiornik wypełniony wsadem mineralnym, zwiększenie redukcji siarkowodoru, a tym samym zmniejszenie stężeń zanieczyszczeń kierowanych na wsad mineralny, poprawa jakości oczyszczanego powietrza. Zmniejszenie obciążenia biofiltra, zwiększenie wydajności biofiltra. 
2021-2024 - dokumentacja projektowa 
2025 - 2026 - roboty budowlano-montażowe 
Montaż i uruchomienie wagi samochodowej: 
2020 - roboty budowlano-montażowe</t>
  </si>
  <si>
    <t>Optymalizacja zużycia energii elektrycznej na obiektach UW i SUW Mosina, ekologicznny sposób pozyskiwania energii elektrycznej.</t>
  </si>
  <si>
    <t>Montaż paneli fotowoltaicznych na dachach budynków, które zostaną wytypowane podczas audytu.
2023-2024 - dokumentacja projektowa
2024-2025 - roboty budowlano-montażowe</t>
  </si>
  <si>
    <t>1. Agregat prądotwórczy o mocy 2,5 MVA 
2021 - 2022 - koncepcja (PFU)
2023 - 2024 - dokumentacja projektowa
2024 - 2026 - roboty budowlano-montażowe
2. Modernizacja układu chłodzenia pomieszczenia falowników na terenie SUW Mosina ob.21 
2022 - 2023 - roboty budowlano-montażowe 
3. Opracowanie PFU na instalację PV na SUW Mosina 
2022 - 2023 - dokumentacja projektowa</t>
  </si>
  <si>
    <t xml:space="preserve">Zadania wprowadzone do WPRiM w czasie jego obowiązywania za zgodą Rady Nadzorczej  </t>
  </si>
  <si>
    <t>Kolory operacyjne</t>
  </si>
  <si>
    <t>III CYKL REALIZACYJNY - nowy czas realizacji 2024 - 2026 - dokumentacja projektowa 2027 - 2028 - roboty budowlano-montażowe - wykonanie 12 szt. studni zastępczych wraz z podłączeniem</t>
  </si>
  <si>
    <t xml:space="preserve">Budowa by-passu z Wyspy Krajkowskiej DN600-1000 - dł. 5 200m 
2019 - 2022 koncepcja i program funkcjonalno-użytkowy 
2023 - 2026 dokumentacja projektowa 
2030 - 2031 - roboty budowlano-montażowe </t>
  </si>
  <si>
    <r>
      <t xml:space="preserve">Wymiana kolektorów i kanałów sanitarnych w ulicach: Wiosny Ludów (od Sowinieckiej do Marcinkowskiego),Wiosny Ludów (od Marcinkowskiego do Targowej) </t>
    </r>
    <r>
      <rPr>
        <i/>
        <sz val="11"/>
        <rFont val="Calibri"/>
        <family val="2"/>
        <charset val="238"/>
        <scheme val="minor"/>
      </rPr>
      <t>i Sowińskiego (od Targowej do końca):</t>
    </r>
    <r>
      <rPr>
        <sz val="11"/>
        <rFont val="Calibri"/>
        <family val="2"/>
        <charset val="238"/>
        <scheme val="minor"/>
      </rPr>
      <t xml:space="preserve"> 
kolektor betonowy DN600 - dł. 310m  
kolektor betonowy DN800 - dł. 339m 
kanał kamionkowy DN200 - dł. 94m i  DN250 - dł.168m 
2029 - 2031 - dokumentacja projektowa 
2032 -po 2032 - roboty budowlano-montażowe</t>
    </r>
  </si>
  <si>
    <t>Zadania nowe wprowadzone 2023-2032 (w tym zadania wydzielone z zadań w obowiązującym WPRiM)</t>
  </si>
  <si>
    <t>nakłady 2023-2032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</si>
</sst>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
  </numFmts>
  <fonts count="14" x14ac:knownFonts="1">
    <font>
      <sz val="11"/>
      <color theme="1"/>
      <name val="Calibri"/>
      <family val="2"/>
      <charset val="238"/>
      <scheme val="minor"/>
    </font>
    <font>
      <b/>
      <sz val="11"/>
      <name val="Calibri"/>
      <family val="2"/>
      <charset val="238"/>
      <scheme val="minor"/>
    </font>
    <font>
      <sz val="11"/>
      <name val="Calibri"/>
      <family val="2"/>
      <charset val="238"/>
      <scheme val="minor"/>
    </font>
    <font>
      <sz val="11"/>
      <color theme="1"/>
      <name val="Calibri"/>
      <family val="2"/>
      <charset val="238"/>
      <scheme val="minor"/>
    </font>
    <font>
      <sz val="11"/>
      <color rgb="FF006100"/>
      <name val="Calibri"/>
      <family val="2"/>
      <charset val="238"/>
      <scheme val="minor"/>
    </font>
    <font>
      <sz val="11"/>
      <color rgb="FF9C6500"/>
      <name val="Calibri"/>
      <family val="2"/>
      <charset val="238"/>
      <scheme val="minor"/>
    </font>
    <font>
      <b/>
      <sz val="11"/>
      <color theme="1"/>
      <name val="Calibri"/>
      <family val="2"/>
      <charset val="238"/>
      <scheme val="minor"/>
    </font>
    <font>
      <b/>
      <sz val="11"/>
      <color rgb="FF006100"/>
      <name val="Calibri"/>
      <family val="2"/>
      <charset val="238"/>
      <scheme val="minor"/>
    </font>
    <font>
      <sz val="12"/>
      <color theme="1"/>
      <name val="Arial"/>
      <family val="2"/>
      <charset val="238"/>
    </font>
    <font>
      <sz val="12"/>
      <name val="Arial"/>
      <family val="2"/>
      <charset val="238"/>
    </font>
    <font>
      <sz val="16"/>
      <color theme="1"/>
      <name val="Calibri"/>
      <family val="2"/>
      <charset val="238"/>
      <scheme val="minor"/>
    </font>
    <font>
      <sz val="14"/>
      <color theme="1"/>
      <name val="Calibri"/>
      <family val="2"/>
      <charset val="238"/>
      <scheme val="minor"/>
    </font>
    <font>
      <sz val="11"/>
      <color theme="0"/>
      <name val="Calibri"/>
      <family val="2"/>
      <charset val="238"/>
      <scheme val="minor"/>
    </font>
    <font>
      <i/>
      <sz val="11"/>
      <name val="Calibri"/>
      <family val="2"/>
      <charset val="238"/>
      <scheme val="minor"/>
    </font>
  </fonts>
  <fills count="2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EB9C"/>
      </patternFill>
    </fill>
    <fill>
      <patternFill patternType="solid">
        <fgColor them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theme="0"/>
        <bgColor indexed="64"/>
      </patternFill>
    </fill>
    <fill>
      <patternFill patternType="solid">
        <fgColor rgb="FFFF99FF"/>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rgb="FF0070C0"/>
        <bgColor indexed="64"/>
      </patternFill>
    </fill>
    <fill>
      <patternFill patternType="solid">
        <fgColor rgb="FF00B050"/>
        <bgColor indexed="64"/>
      </patternFill>
    </fill>
    <fill>
      <patternFill patternType="solid">
        <fgColor theme="7" tint="-0.249977111117893"/>
        <bgColor indexed="64"/>
      </patternFill>
    </fill>
    <fill>
      <patternFill patternType="solid">
        <fgColor rgb="FF6600CC"/>
        <bgColor indexed="64"/>
      </patternFill>
    </fill>
    <fill>
      <patternFill patternType="solid">
        <fgColor rgb="FF989768"/>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top/>
      <bottom style="thin">
        <color indexed="64"/>
      </bottom>
      <diagonal/>
    </border>
  </borders>
  <cellStyleXfs count="5">
    <xf numFmtId="0" fontId="0" fillId="0" borderId="0"/>
    <xf numFmtId="9" fontId="3" fillId="0" borderId="0" applyFont="0" applyFill="0" applyBorder="0" applyAlignment="0" applyProtection="0"/>
    <xf numFmtId="0" fontId="4" fillId="3" borderId="0" applyNumberFormat="0" applyBorder="0" applyAlignment="0" applyProtection="0"/>
    <xf numFmtId="0" fontId="5" fillId="4" borderId="0" applyNumberFormat="0" applyBorder="0" applyAlignment="0" applyProtection="0"/>
    <xf numFmtId="43" fontId="3" fillId="0" borderId="0" applyFont="0" applyFill="0" applyBorder="0" applyAlignment="0" applyProtection="0"/>
  </cellStyleXfs>
  <cellXfs count="99">
    <xf numFmtId="0" fontId="0" fillId="0" borderId="0" xfId="0"/>
    <xf numFmtId="4" fontId="0" fillId="0" borderId="0" xfId="0" applyNumberFormat="1"/>
    <xf numFmtId="0" fontId="0" fillId="0" borderId="1" xfId="0" applyBorder="1"/>
    <xf numFmtId="4" fontId="0" fillId="0" borderId="1" xfId="0" applyNumberFormat="1" applyBorder="1"/>
    <xf numFmtId="4" fontId="0" fillId="2" borderId="1" xfId="0" applyNumberFormat="1" applyFill="1" applyBorder="1"/>
    <xf numFmtId="0" fontId="0" fillId="0" borderId="0" xfId="0" pivotButton="1"/>
    <xf numFmtId="0" fontId="0" fillId="0" borderId="0" xfId="0" applyAlignment="1">
      <alignment horizontal="left"/>
    </xf>
    <xf numFmtId="4" fontId="6" fillId="0" borderId="1" xfId="0" applyNumberFormat="1" applyFont="1" applyBorder="1"/>
    <xf numFmtId="0" fontId="0" fillId="5" borderId="1" xfId="0" applyFill="1" applyBorder="1"/>
    <xf numFmtId="4" fontId="6" fillId="5" borderId="1" xfId="0" applyNumberFormat="1" applyFont="1" applyFill="1" applyBorder="1"/>
    <xf numFmtId="0" fontId="6" fillId="5" borderId="1" xfId="0" applyFont="1" applyFill="1" applyBorder="1"/>
    <xf numFmtId="4" fontId="6" fillId="0" borderId="1" xfId="1" applyNumberFormat="1" applyFont="1" applyBorder="1"/>
    <xf numFmtId="10" fontId="6" fillId="0" borderId="1" xfId="1" applyNumberFormat="1" applyFont="1" applyBorder="1"/>
    <xf numFmtId="164" fontId="0" fillId="0" borderId="1" xfId="0" applyNumberFormat="1" applyFont="1" applyBorder="1"/>
    <xf numFmtId="164" fontId="0" fillId="0" borderId="2" xfId="0" applyNumberFormat="1" applyFont="1" applyBorder="1"/>
    <xf numFmtId="164" fontId="0" fillId="0" borderId="1" xfId="0" applyNumberFormat="1" applyFont="1" applyFill="1" applyBorder="1"/>
    <xf numFmtId="0" fontId="0" fillId="0" borderId="0" xfId="0" applyFont="1"/>
    <xf numFmtId="4" fontId="0" fillId="0" borderId="1" xfId="0" applyNumberFormat="1" applyFont="1" applyBorder="1"/>
    <xf numFmtId="10" fontId="6" fillId="0" borderId="3" xfId="1" applyNumberFormat="1" applyFont="1" applyBorder="1"/>
    <xf numFmtId="164" fontId="0" fillId="0" borderId="3" xfId="0" applyNumberFormat="1" applyFont="1" applyBorder="1"/>
    <xf numFmtId="164" fontId="2" fillId="0" borderId="4" xfId="0" applyNumberFormat="1" applyFont="1" applyBorder="1"/>
    <xf numFmtId="0" fontId="0" fillId="0" borderId="1" xfId="0" applyFont="1" applyBorder="1"/>
    <xf numFmtId="0" fontId="0" fillId="0" borderId="1" xfId="0" applyFont="1" applyBorder="1" applyAlignment="1">
      <alignment horizontal="center"/>
    </xf>
    <xf numFmtId="4" fontId="0" fillId="2" borderId="1" xfId="0" applyNumberFormat="1" applyFont="1" applyFill="1" applyBorder="1"/>
    <xf numFmtId="10" fontId="6" fillId="2" borderId="3" xfId="1" applyNumberFormat="1" applyFont="1" applyFill="1" applyBorder="1"/>
    <xf numFmtId="164" fontId="0" fillId="2" borderId="3" xfId="0" applyNumberFormat="1" applyFont="1" applyFill="1" applyBorder="1"/>
    <xf numFmtId="164" fontId="2" fillId="2" borderId="4" xfId="0" applyNumberFormat="1" applyFont="1" applyFill="1" applyBorder="1"/>
    <xf numFmtId="164" fontId="0" fillId="2" borderId="1" xfId="0" applyNumberFormat="1" applyFont="1" applyFill="1" applyBorder="1"/>
    <xf numFmtId="0" fontId="0" fillId="2" borderId="1" xfId="0" applyFont="1" applyFill="1" applyBorder="1"/>
    <xf numFmtId="0" fontId="0" fillId="2" borderId="1" xfId="0" applyFont="1" applyFill="1" applyBorder="1" applyAlignment="1">
      <alignment horizontal="center"/>
    </xf>
    <xf numFmtId="4" fontId="0" fillId="6" borderId="1" xfId="0" applyNumberFormat="1" applyFill="1" applyBorder="1"/>
    <xf numFmtId="0" fontId="0" fillId="6" borderId="1" xfId="0" applyFill="1" applyBorder="1"/>
    <xf numFmtId="0" fontId="0" fillId="0" borderId="3" xfId="0" applyFont="1" applyBorder="1"/>
    <xf numFmtId="0" fontId="0" fillId="0" borderId="3" xfId="0" applyFont="1" applyBorder="1" applyAlignment="1">
      <alignment horizontal="center"/>
    </xf>
    <xf numFmtId="4" fontId="7" fillId="3" borderId="1" xfId="2" applyNumberFormat="1" applyFont="1" applyBorder="1" applyAlignment="1">
      <alignment horizontal="center" vertical="center" wrapText="1"/>
    </xf>
    <xf numFmtId="0" fontId="7" fillId="3" borderId="5" xfId="2" applyFont="1" applyBorder="1" applyAlignment="1">
      <alignment horizontal="center" vertical="center" wrapText="1"/>
    </xf>
    <xf numFmtId="0" fontId="1" fillId="4" borderId="6" xfId="3" applyFont="1" applyBorder="1" applyAlignment="1">
      <alignment horizontal="center" vertical="center" wrapText="1"/>
    </xf>
    <xf numFmtId="0" fontId="6" fillId="7" borderId="5" xfId="0" applyFont="1" applyFill="1" applyBorder="1" applyAlignment="1">
      <alignment horizontal="center" vertical="center" wrapText="1"/>
    </xf>
    <xf numFmtId="0" fontId="6" fillId="8" borderId="5" xfId="0" applyFont="1" applyFill="1" applyBorder="1" applyAlignment="1">
      <alignment horizontal="center" vertical="center" wrapText="1"/>
    </xf>
    <xf numFmtId="0" fontId="6" fillId="8" borderId="5" xfId="0" applyFont="1" applyFill="1" applyBorder="1" applyAlignment="1">
      <alignment vertical="center" wrapText="1"/>
    </xf>
    <xf numFmtId="1" fontId="9" fillId="10" borderId="1" xfId="0" applyNumberFormat="1" applyFont="1" applyFill="1" applyBorder="1" applyAlignment="1" applyProtection="1">
      <alignment horizontal="center" vertical="center" wrapText="1"/>
      <protection locked="0"/>
    </xf>
    <xf numFmtId="0" fontId="8" fillId="0" borderId="0" xfId="0" applyFont="1"/>
    <xf numFmtId="0" fontId="0" fillId="0" borderId="0" xfId="0" applyFill="1"/>
    <xf numFmtId="4" fontId="0" fillId="0" borderId="0" xfId="0" applyNumberFormat="1" applyFill="1"/>
    <xf numFmtId="0" fontId="9" fillId="11" borderId="1" xfId="0" applyFont="1" applyFill="1" applyBorder="1" applyAlignment="1">
      <alignment wrapText="1"/>
    </xf>
    <xf numFmtId="4" fontId="9" fillId="11" borderId="1" xfId="0" applyNumberFormat="1" applyFont="1" applyFill="1" applyBorder="1" applyAlignment="1">
      <alignment wrapText="1"/>
    </xf>
    <xf numFmtId="4" fontId="9" fillId="9" borderId="1" xfId="0" applyNumberFormat="1" applyFont="1" applyFill="1" applyBorder="1" applyAlignment="1">
      <alignment wrapText="1"/>
    </xf>
    <xf numFmtId="4" fontId="9" fillId="10" borderId="1" xfId="0" applyNumberFormat="1" applyFont="1" applyFill="1" applyBorder="1" applyAlignment="1">
      <alignment wrapText="1"/>
    </xf>
    <xf numFmtId="4" fontId="9" fillId="12" borderId="1" xfId="0" applyNumberFormat="1" applyFont="1" applyFill="1" applyBorder="1" applyAlignment="1">
      <alignment wrapText="1"/>
    </xf>
    <xf numFmtId="0" fontId="0" fillId="13" borderId="0" xfId="0" applyFill="1"/>
    <xf numFmtId="4" fontId="0" fillId="11" borderId="0" xfId="0" applyNumberFormat="1" applyFill="1"/>
    <xf numFmtId="0" fontId="6" fillId="0" borderId="0" xfId="0" applyFont="1"/>
    <xf numFmtId="0" fontId="0" fillId="0" borderId="0" xfId="0" applyAlignment="1">
      <alignment wrapText="1"/>
    </xf>
    <xf numFmtId="0" fontId="0" fillId="15" borderId="0" xfId="0" applyFill="1"/>
    <xf numFmtId="4" fontId="0" fillId="15" borderId="0" xfId="0" applyNumberFormat="1" applyFill="1"/>
    <xf numFmtId="0" fontId="0" fillId="9" borderId="0" xfId="0" applyFill="1"/>
    <xf numFmtId="43" fontId="0" fillId="0" borderId="1" xfId="4" applyFont="1" applyBorder="1"/>
    <xf numFmtId="0" fontId="0" fillId="16" borderId="0" xfId="0" applyFill="1"/>
    <xf numFmtId="4" fontId="6" fillId="0" borderId="0" xfId="0" applyNumberFormat="1" applyFont="1"/>
    <xf numFmtId="0" fontId="0" fillId="17" borderId="0" xfId="0" applyFill="1"/>
    <xf numFmtId="43" fontId="0" fillId="0" borderId="0" xfId="4" applyFont="1"/>
    <xf numFmtId="0" fontId="0" fillId="18" borderId="0" xfId="0" applyFill="1"/>
    <xf numFmtId="43" fontId="8" fillId="0" borderId="1" xfId="4" applyFont="1" applyBorder="1"/>
    <xf numFmtId="0" fontId="8" fillId="0" borderId="1" xfId="0" applyFont="1" applyBorder="1"/>
    <xf numFmtId="0" fontId="0" fillId="8" borderId="0" xfId="0" applyFill="1"/>
    <xf numFmtId="0" fontId="0" fillId="19" borderId="0" xfId="0" applyFill="1"/>
    <xf numFmtId="4" fontId="0" fillId="19" borderId="0" xfId="0" applyNumberFormat="1" applyFill="1"/>
    <xf numFmtId="4" fontId="2" fillId="0" borderId="0" xfId="0" applyNumberFormat="1" applyFont="1" applyFill="1"/>
    <xf numFmtId="4" fontId="0" fillId="0" borderId="0" xfId="0" applyNumberFormat="1" applyAlignment="1">
      <alignment wrapText="1"/>
    </xf>
    <xf numFmtId="43" fontId="0" fillId="19" borderId="0" xfId="4" applyFont="1" applyFill="1"/>
    <xf numFmtId="0" fontId="0" fillId="20" borderId="0" xfId="0" applyFill="1"/>
    <xf numFmtId="0" fontId="0" fillId="11" borderId="0" xfId="0" applyFill="1"/>
    <xf numFmtId="43" fontId="0" fillId="0" borderId="0" xfId="4" applyFont="1" applyFill="1"/>
    <xf numFmtId="0" fontId="10" fillId="21" borderId="0" xfId="0" applyFont="1" applyFill="1"/>
    <xf numFmtId="0" fontId="0" fillId="0" borderId="0" xfId="0" applyFill="1" applyAlignment="1"/>
    <xf numFmtId="4" fontId="0" fillId="22" borderId="0" xfId="0" applyNumberFormat="1" applyFill="1"/>
    <xf numFmtId="0" fontId="11" fillId="22" borderId="0" xfId="0" applyFont="1" applyFill="1"/>
    <xf numFmtId="0" fontId="8" fillId="0" borderId="0" xfId="0" applyFont="1" applyAlignment="1">
      <alignment wrapText="1"/>
    </xf>
    <xf numFmtId="0" fontId="2" fillId="0" borderId="0" xfId="0" applyFont="1" applyFill="1"/>
    <xf numFmtId="0" fontId="0" fillId="0" borderId="1" xfId="0" applyFill="1" applyBorder="1"/>
    <xf numFmtId="4" fontId="0" fillId="0" borderId="0" xfId="0" applyNumberFormat="1" applyFill="1" applyAlignment="1"/>
    <xf numFmtId="0" fontId="2" fillId="14" borderId="0" xfId="0" applyFont="1" applyFill="1"/>
    <xf numFmtId="0" fontId="12" fillId="0" borderId="0" xfId="0" applyFont="1" applyFill="1"/>
    <xf numFmtId="43" fontId="0" fillId="0" borderId="1" xfId="4" applyFont="1" applyBorder="1" applyAlignment="1">
      <alignment horizontal="center"/>
    </xf>
    <xf numFmtId="0" fontId="6" fillId="10" borderId="7" xfId="0" applyFont="1" applyFill="1" applyBorder="1" applyAlignment="1">
      <alignment horizontal="center"/>
    </xf>
    <xf numFmtId="0" fontId="1" fillId="19" borderId="0" xfId="0" applyFont="1" applyFill="1"/>
    <xf numFmtId="0" fontId="2" fillId="0" borderId="0" xfId="0" applyFont="1" applyFill="1" applyAlignment="1"/>
    <xf numFmtId="0" fontId="2" fillId="0" borderId="0" xfId="0" applyFont="1" applyFill="1" applyAlignment="1">
      <alignment wrapText="1"/>
    </xf>
    <xf numFmtId="0" fontId="2" fillId="19" borderId="0" xfId="0" applyFont="1" applyFill="1" applyAlignment="1">
      <alignment wrapText="1"/>
    </xf>
    <xf numFmtId="0" fontId="2" fillId="19" borderId="0" xfId="0" applyFont="1" applyFill="1" applyAlignment="1"/>
    <xf numFmtId="0" fontId="0" fillId="0" borderId="0" xfId="0" applyAlignment="1"/>
    <xf numFmtId="4" fontId="0" fillId="11" borderId="0" xfId="0" applyNumberFormat="1" applyFill="1" applyAlignment="1"/>
    <xf numFmtId="0" fontId="2" fillId="0" borderId="0" xfId="0" applyFont="1" applyFill="1" applyAlignment="1">
      <alignment horizontal="center"/>
    </xf>
    <xf numFmtId="0" fontId="2" fillId="19" borderId="0" xfId="0" applyFont="1" applyFill="1" applyAlignment="1">
      <alignment horizontal="center"/>
    </xf>
    <xf numFmtId="0" fontId="0" fillId="0" borderId="0" xfId="0" applyAlignment="1">
      <alignment horizontal="center"/>
    </xf>
    <xf numFmtId="4" fontId="0" fillId="11" borderId="0" xfId="0" applyNumberFormat="1" applyFill="1" applyAlignment="1">
      <alignment wrapText="1"/>
    </xf>
    <xf numFmtId="0" fontId="8" fillId="0" borderId="0" xfId="0" applyFont="1" applyAlignment="1"/>
    <xf numFmtId="3" fontId="0" fillId="11" borderId="0" xfId="0" applyNumberFormat="1" applyFill="1" applyAlignment="1">
      <alignment horizontal="center"/>
    </xf>
    <xf numFmtId="4" fontId="6" fillId="0" borderId="7" xfId="0" applyNumberFormat="1" applyFont="1" applyBorder="1" applyAlignment="1">
      <alignment horizontal="center"/>
    </xf>
  </cellXfs>
  <cellStyles count="5">
    <cellStyle name="Dobry" xfId="2" builtinId="26"/>
    <cellStyle name="Dziesiętny" xfId="4" builtinId="3"/>
    <cellStyle name="Neutralny" xfId="3" builtinId="28"/>
    <cellStyle name="Normalny" xfId="0" builtinId="0"/>
    <cellStyle name="Procentowy" xfId="1" builtinId="5"/>
  </cellStyles>
  <dxfs count="4">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numFmt numFmtId="4" formatCode="#,##0.00"/>
    </dxf>
    <dxf>
      <numFmt numFmtId="4" formatCode="#,##0.00"/>
    </dxf>
  </dxfs>
  <tableStyles count="0" defaultTableStyle="TableStyleMedium2" defaultPivotStyle="PivotStyleLight16"/>
  <colors>
    <mruColors>
      <color rgb="FF6600CC"/>
      <color rgb="FFC6E0B4"/>
      <color rgb="FFFF00FF"/>
      <color rgb="FFFF99FF"/>
      <color rgb="FFFC8004"/>
      <color rgb="FFFF9900"/>
      <color rgb="FF989768"/>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BM/Sylwia%20Bia&#322;ous/Prognozy%20majowe_2022/WPRiM%202023-2032-dane_IBM_I%20symulacja%20korekta%20menad&#380;erska_13.06_IP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BM/Sylwia%20Bia&#322;ous/Prognozy%20majowe_2022/WPRiM%202023-2032-daneIB079.06.22Wariant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sheetName val="model matematyczny"/>
      <sheetName val="Budżety Gminy"/>
      <sheetName val="Tabela zbiorcza"/>
      <sheetName val="Brodnica"/>
      <sheetName val="Czerwonak"/>
      <sheetName val="Kórnik"/>
      <sheetName val="Luboń"/>
      <sheetName val="Mosina"/>
      <sheetName val="Murowana Goślina"/>
      <sheetName val="Poznań"/>
      <sheetName val="Puszczykowo"/>
      <sheetName val="Suchy Las"/>
      <sheetName val="Swarzędz"/>
      <sheetName val="TABELA-ALL"/>
    </sheetNames>
    <sheetDataSet>
      <sheetData sheetId="0">
        <row r="5">
          <cell r="B5" t="str">
            <v>1-03-03-001-0</v>
          </cell>
          <cell r="C5" t="str">
            <v>1</v>
          </cell>
          <cell r="D5" t="str">
            <v>Ujęcie Mosina - studnie zastępcze - cykl I</v>
          </cell>
          <cell r="E5" t="str">
            <v>Realizowane-RBM-zakończono</v>
          </cell>
          <cell r="G5" t="str">
            <v>Plan</v>
          </cell>
          <cell r="H5" t="str">
            <v>pierwsza</v>
          </cell>
          <cell r="I5" t="str">
            <v>wspólne</v>
          </cell>
          <cell r="J5" t="str">
            <v>modernizacyjne</v>
          </cell>
          <cell r="K5" t="str">
            <v>UW</v>
          </cell>
          <cell r="L5" t="str">
            <v>Mosina</v>
          </cell>
          <cell r="M5" t="str">
            <v>Irena Romaszewska-Malak</v>
          </cell>
          <cell r="N5">
            <v>0</v>
          </cell>
          <cell r="O5" t="str">
            <v>Anna Padurska</v>
          </cell>
          <cell r="P5" t="str">
            <v>Łukasz Prządka</v>
          </cell>
          <cell r="Q5" t="str">
            <v>Jerzy Rykała</v>
          </cell>
          <cell r="R5" t="str">
            <v>03</v>
          </cell>
          <cell r="S5" t="str">
            <v>nd</v>
          </cell>
          <cell r="T5">
            <v>27014753.609999996</v>
          </cell>
          <cell r="U5">
            <v>149925.10999999999</v>
          </cell>
          <cell r="V5">
            <v>2401250</v>
          </cell>
          <cell r="W5">
            <v>585000</v>
          </cell>
          <cell r="X5">
            <v>0</v>
          </cell>
          <cell r="Y5">
            <v>0</v>
          </cell>
          <cell r="Z5">
            <v>0</v>
          </cell>
          <cell r="AA5">
            <v>0</v>
          </cell>
          <cell r="AB5">
            <v>0</v>
          </cell>
          <cell r="AC5">
            <v>0</v>
          </cell>
          <cell r="AD5">
            <v>0</v>
          </cell>
          <cell r="AE5">
            <v>0</v>
          </cell>
          <cell r="AF5">
            <v>3136175.11</v>
          </cell>
          <cell r="AG5">
            <v>224550.48</v>
          </cell>
          <cell r="AH5">
            <v>6948829.370000001</v>
          </cell>
          <cell r="AI5">
            <v>34188133.459999993</v>
          </cell>
          <cell r="AJ5">
            <v>170273.06</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170273.06</v>
          </cell>
          <cell r="BA5">
            <v>170273.06</v>
          </cell>
          <cell r="BB5">
            <v>7343652.9100000011</v>
          </cell>
          <cell r="BC5">
            <v>-4207477.8000000007</v>
          </cell>
          <cell r="BE5">
            <v>0</v>
          </cell>
          <cell r="BF5">
            <v>0</v>
          </cell>
          <cell r="BG5" t="str">
            <v>1 rozwojowo-modernizacyjne</v>
          </cell>
          <cell r="BH5">
            <v>0</v>
          </cell>
          <cell r="BI5">
            <v>0</v>
          </cell>
          <cell r="BJ5">
            <v>0</v>
          </cell>
          <cell r="BK5" t="str">
            <v>Z zadania został wydzielony zakres 19-342 i 19-343 i 19-344. Zapewnienie utrzymania istniejącej wydajności i sprawności ujęcia.</v>
          </cell>
          <cell r="BL5" t="str">
            <v>I CYKL REALIZACYJNY: 2018 - 2020 - dokumentacja projektowa; 2020 - 2022 - roboty budowlano-montażowe - wykonanie 6 szt. studni zastępczych wraz z podłączeniami oraz budowa 25 szt. studzienek pomiarowych z wyposażeniem elektr. i AKPiA</v>
          </cell>
          <cell r="BM5" t="str">
            <v>-</v>
          </cell>
          <cell r="BN5" t="str">
            <v>-</v>
          </cell>
          <cell r="BP5"/>
        </row>
        <row r="6">
          <cell r="B6" t="str">
            <v>1-03-07-001-0</v>
          </cell>
          <cell r="C6" t="str">
            <v>1</v>
          </cell>
          <cell r="D6" t="str">
            <v>Ujęcie Mosina - by -pass z Wyspy Krajkowskiej</v>
          </cell>
          <cell r="E6" t="str">
            <v>Realizowane-koncepcja-w toku</v>
          </cell>
          <cell r="F6" t="str">
            <v>potencjalne przyspieszenie do FS7</v>
          </cell>
          <cell r="G6" t="str">
            <v>Plan</v>
          </cell>
          <cell r="H6" t="str">
            <v>pierwsza</v>
          </cell>
          <cell r="I6" t="str">
            <v>wspólne</v>
          </cell>
          <cell r="J6" t="str">
            <v>modernizacyjne</v>
          </cell>
          <cell r="K6" t="str">
            <v>UW</v>
          </cell>
          <cell r="L6" t="str">
            <v>Mosina</v>
          </cell>
          <cell r="M6" t="str">
            <v>Irena Romaszewska-Malak</v>
          </cell>
          <cell r="N6">
            <v>0</v>
          </cell>
          <cell r="O6" t="str">
            <v>Anna Padurska</v>
          </cell>
          <cell r="P6" t="str">
            <v>Olga Szaj-Jędraszczyk</v>
          </cell>
          <cell r="Q6" t="str">
            <v>Jerzy Rykała</v>
          </cell>
          <cell r="R6" t="str">
            <v>03</v>
          </cell>
          <cell r="S6" t="str">
            <v>nd</v>
          </cell>
          <cell r="T6">
            <v>17676492.699999999</v>
          </cell>
          <cell r="U6">
            <v>96754</v>
          </cell>
          <cell r="V6">
            <v>227411.25</v>
          </cell>
          <cell r="W6">
            <v>0</v>
          </cell>
          <cell r="X6">
            <v>400000</v>
          </cell>
          <cell r="Y6">
            <v>1654650</v>
          </cell>
          <cell r="Z6">
            <v>3613950</v>
          </cell>
          <cell r="AA6">
            <v>7227900</v>
          </cell>
          <cell r="AB6">
            <v>8000000</v>
          </cell>
          <cell r="AC6">
            <v>4046500</v>
          </cell>
          <cell r="AD6">
            <v>0</v>
          </cell>
          <cell r="AE6">
            <v>0</v>
          </cell>
          <cell r="AF6">
            <v>25267165.25</v>
          </cell>
          <cell r="AG6">
            <v>34315.880000000005</v>
          </cell>
          <cell r="AH6">
            <v>85163.62</v>
          </cell>
          <cell r="AI6">
            <v>17795972.199999999</v>
          </cell>
          <cell r="AJ6">
            <v>206737.5</v>
          </cell>
          <cell r="AK6">
            <v>0</v>
          </cell>
          <cell r="AL6">
            <v>699238</v>
          </cell>
          <cell r="AM6">
            <v>4969409.3</v>
          </cell>
          <cell r="AN6">
            <v>4270171.3</v>
          </cell>
          <cell r="AO6">
            <v>14270171.300000001</v>
          </cell>
          <cell r="AP6">
            <v>14270171.300000001</v>
          </cell>
          <cell r="AQ6">
            <v>20000000</v>
          </cell>
          <cell r="AR6">
            <v>0</v>
          </cell>
          <cell r="AS6">
            <v>0</v>
          </cell>
          <cell r="AT6">
            <v>0</v>
          </cell>
          <cell r="AU6">
            <v>0</v>
          </cell>
          <cell r="AV6">
            <v>0</v>
          </cell>
          <cell r="AW6">
            <v>58479161.200000003</v>
          </cell>
          <cell r="AX6">
            <v>58479161.200000003</v>
          </cell>
          <cell r="AY6">
            <v>0</v>
          </cell>
          <cell r="AZ6">
            <v>58685898.700000003</v>
          </cell>
          <cell r="BA6">
            <v>58685898.700000003</v>
          </cell>
          <cell r="BB6">
            <v>58805378.200000003</v>
          </cell>
          <cell r="BC6">
            <v>-33538212.950000003</v>
          </cell>
          <cell r="BD6" t="str">
            <v>Wzrost po wybraniu wariantu z przygotowanej koncepcji (znany zakres rzeczowy projektu). Przeszacowanie zadania wg wskaźnika Ingi + Działy eksploatacyjne.</v>
          </cell>
          <cell r="BE6">
            <v>0</v>
          </cell>
          <cell r="BF6">
            <v>0</v>
          </cell>
          <cell r="BG6" t="str">
            <v>1 rozwojowo-modernizacyjne</v>
          </cell>
          <cell r="BH6">
            <v>0</v>
          </cell>
          <cell r="BI6">
            <v>0</v>
          </cell>
          <cell r="BJ6">
            <v>0</v>
          </cell>
          <cell r="BK6" t="str">
            <v>Z zadania zostały wydzielone zakresy 19-233 oraz 19-234. Bezpieczeństwo i niezawodność dostaw wody.</v>
          </cell>
          <cell r="BL6" t="str">
            <v>Budowa by-passu z Wyspy Krajkowskiej DN600-1000 mm, dł. 5 200m 2019 - 2022 koncepcja i program funkcjonalno-użytkowy 2023 - 2028 dokumentacja projektowa i roboty budowlano-montażowe "zaprojektuj - wybuduj"</v>
          </cell>
          <cell r="BM6" t="str">
            <v>-</v>
          </cell>
          <cell r="BN6" t="str">
            <v>-</v>
          </cell>
          <cell r="BP6"/>
        </row>
        <row r="7">
          <cell r="B7" t="str">
            <v>1-03-15-185-0</v>
          </cell>
          <cell r="C7" t="str">
            <v>1</v>
          </cell>
          <cell r="D7" t="str">
            <v>SUW Mosina - zawracanie wód popłucznych</v>
          </cell>
          <cell r="E7" t="str">
            <v>Realizowane-RBM-w toku</v>
          </cell>
          <cell r="F7" t="str">
            <v>FS7</v>
          </cell>
          <cell r="G7" t="str">
            <v>Plan</v>
          </cell>
          <cell r="H7" t="str">
            <v>pierwsza</v>
          </cell>
          <cell r="I7" t="str">
            <v>wspólne</v>
          </cell>
          <cell r="J7" t="str">
            <v>rozwojowe</v>
          </cell>
          <cell r="K7" t="str">
            <v>UW</v>
          </cell>
          <cell r="L7" t="str">
            <v>Mosina</v>
          </cell>
          <cell r="M7" t="str">
            <v>Danuta Kijko</v>
          </cell>
          <cell r="N7">
            <v>0</v>
          </cell>
          <cell r="O7" t="str">
            <v>Anna Padurska</v>
          </cell>
          <cell r="P7" t="str">
            <v>Łukasz Prządka</v>
          </cell>
          <cell r="Q7" t="str">
            <v>Jerzy Rykała</v>
          </cell>
          <cell r="R7" t="str">
            <v>03</v>
          </cell>
          <cell r="S7" t="str">
            <v>nd</v>
          </cell>
          <cell r="T7">
            <v>38382.31</v>
          </cell>
          <cell r="U7">
            <v>42029.95</v>
          </cell>
          <cell r="V7">
            <v>1776997.19</v>
          </cell>
          <cell r="W7">
            <v>866295.81</v>
          </cell>
          <cell r="X7">
            <v>0</v>
          </cell>
          <cell r="Y7">
            <v>0</v>
          </cell>
          <cell r="Z7">
            <v>0</v>
          </cell>
          <cell r="AA7">
            <v>0</v>
          </cell>
          <cell r="AB7">
            <v>0</v>
          </cell>
          <cell r="AC7">
            <v>0</v>
          </cell>
          <cell r="AD7">
            <v>0</v>
          </cell>
          <cell r="AE7">
            <v>0</v>
          </cell>
          <cell r="AF7">
            <v>2685322.95</v>
          </cell>
          <cell r="AG7">
            <v>64644.069999999992</v>
          </cell>
          <cell r="AH7">
            <v>66515.94</v>
          </cell>
          <cell r="AI7">
            <v>169542.32</v>
          </cell>
          <cell r="AJ7">
            <v>29258.25</v>
          </cell>
          <cell r="AK7">
            <v>0</v>
          </cell>
          <cell r="AL7">
            <v>0</v>
          </cell>
          <cell r="AM7">
            <v>0</v>
          </cell>
          <cell r="AN7">
            <v>2613073.0099999998</v>
          </cell>
          <cell r="AO7">
            <v>0</v>
          </cell>
          <cell r="AP7">
            <v>0</v>
          </cell>
          <cell r="AQ7">
            <v>0</v>
          </cell>
          <cell r="AR7">
            <v>0</v>
          </cell>
          <cell r="AS7">
            <v>0</v>
          </cell>
          <cell r="AT7">
            <v>0</v>
          </cell>
          <cell r="AU7">
            <v>0</v>
          </cell>
          <cell r="AV7">
            <v>0</v>
          </cell>
          <cell r="AW7">
            <v>2613073.0099999998</v>
          </cell>
          <cell r="AX7">
            <v>2613073.0099999998</v>
          </cell>
          <cell r="AY7">
            <v>0</v>
          </cell>
          <cell r="AZ7">
            <v>2642331.2599999998</v>
          </cell>
          <cell r="BA7">
            <v>2642331.2599999998</v>
          </cell>
          <cell r="BB7">
            <v>2773491.2699999996</v>
          </cell>
          <cell r="BC7">
            <v>-88168.319999999367</v>
          </cell>
          <cell r="BE7">
            <v>0</v>
          </cell>
          <cell r="BF7">
            <v>0</v>
          </cell>
          <cell r="BG7" t="str">
            <v>1 rozwojowo-modernizacyjne</v>
          </cell>
          <cell r="BH7">
            <v>0</v>
          </cell>
          <cell r="BI7">
            <v>0</v>
          </cell>
          <cell r="BJ7">
            <v>0</v>
          </cell>
          <cell r="BK7" t="str">
            <v>Inwestycja proekologiczna, przynosząca oszczędności z tytułu opłat środowiskowych za pobór wód oraz ich zrzut do kanału Mosińskiego/Warty oraz oszczędności energetyczne.</v>
          </cell>
          <cell r="BL7" t="str">
            <v>1. Przekierowanie wód po prasie Bellmera i odcieków z obiektu nr 28 do obiektu nr 35. 2. Przekierowanie wód popłucznych po płukaniu filtrów 2018 - 2019 - program funkcjonalno-użytkowy 2020 - 2022 - dokumentacja projektowa + roboty budowlano-montażowe "zaprojektuj - wybuduj" Zadanie wstrzymane - decyzja Zarządu na spotkaniu w dn. 07.04.2022 r.</v>
          </cell>
          <cell r="BM7" t="str">
            <v>-</v>
          </cell>
          <cell r="BN7" t="str">
            <v>-</v>
          </cell>
          <cell r="BP7"/>
        </row>
        <row r="8">
          <cell r="B8" t="str">
            <v>1-03-19-233-0</v>
          </cell>
          <cell r="C8" t="str">
            <v>1</v>
          </cell>
          <cell r="D8" t="str">
            <v>Ujęcie Mosina - rozbudowa ujęcia</v>
          </cell>
          <cell r="E8" t="str">
            <v>Realizowane-koncepcja-w toku</v>
          </cell>
          <cell r="G8" t="str">
            <v>rezerwa zadania wielozakresowe</v>
          </cell>
          <cell r="H8" t="str">
            <v>pierwsza</v>
          </cell>
          <cell r="I8" t="str">
            <v>wspólne</v>
          </cell>
          <cell r="J8" t="str">
            <v>modernizacyjne</v>
          </cell>
          <cell r="K8" t="str">
            <v>UW</v>
          </cell>
          <cell r="L8" t="str">
            <v>Mosina</v>
          </cell>
          <cell r="M8" t="str">
            <v>Irena Romaszewska-Malak</v>
          </cell>
          <cell r="N8">
            <v>0</v>
          </cell>
          <cell r="O8" t="str">
            <v>Anna Padurska</v>
          </cell>
          <cell r="P8" t="str">
            <v>Łukasz Prządka</v>
          </cell>
          <cell r="Q8" t="str">
            <v>Jerzy Rykała</v>
          </cell>
          <cell r="R8" t="str">
            <v>03</v>
          </cell>
          <cell r="S8" t="str">
            <v>nd</v>
          </cell>
          <cell r="T8">
            <v>0</v>
          </cell>
          <cell r="U8">
            <v>185135</v>
          </cell>
          <cell r="V8">
            <v>0</v>
          </cell>
          <cell r="W8">
            <v>0</v>
          </cell>
          <cell r="X8">
            <v>795000</v>
          </cell>
          <cell r="Y8">
            <v>1855000</v>
          </cell>
          <cell r="Z8">
            <v>3000000</v>
          </cell>
          <cell r="AA8">
            <v>2000000</v>
          </cell>
          <cell r="AB8">
            <v>2000000</v>
          </cell>
          <cell r="AC8">
            <v>6000000</v>
          </cell>
          <cell r="AD8">
            <v>6000000</v>
          </cell>
          <cell r="AE8">
            <v>41320974</v>
          </cell>
          <cell r="AF8">
            <v>21835135</v>
          </cell>
          <cell r="AG8">
            <v>185135</v>
          </cell>
          <cell r="AH8">
            <v>0</v>
          </cell>
          <cell r="AI8">
            <v>185135</v>
          </cell>
          <cell r="AJ8">
            <v>0</v>
          </cell>
          <cell r="AK8">
            <v>50000</v>
          </cell>
          <cell r="AL8">
            <v>1275000</v>
          </cell>
          <cell r="AM8">
            <v>1325000</v>
          </cell>
          <cell r="AN8">
            <v>3000000</v>
          </cell>
          <cell r="AO8">
            <v>2000000</v>
          </cell>
          <cell r="AP8">
            <v>2000000</v>
          </cell>
          <cell r="AQ8">
            <v>6953000</v>
          </cell>
          <cell r="AR8">
            <v>46367974</v>
          </cell>
          <cell r="AS8">
            <v>0</v>
          </cell>
          <cell r="AT8">
            <v>0</v>
          </cell>
          <cell r="AU8">
            <v>0</v>
          </cell>
          <cell r="AV8">
            <v>0</v>
          </cell>
          <cell r="AW8">
            <v>62970974</v>
          </cell>
          <cell r="AX8">
            <v>16603000</v>
          </cell>
          <cell r="AY8">
            <v>46367974</v>
          </cell>
          <cell r="AZ8">
            <v>62970974</v>
          </cell>
          <cell r="BA8">
            <v>62970974</v>
          </cell>
          <cell r="BB8">
            <v>16788135</v>
          </cell>
          <cell r="BC8">
            <v>5047000</v>
          </cell>
          <cell r="BE8">
            <v>0</v>
          </cell>
          <cell r="BF8">
            <v>0</v>
          </cell>
          <cell r="BG8" t="str">
            <v>1 rozwojowo-modernizacyjne</v>
          </cell>
          <cell r="BH8">
            <v>0</v>
          </cell>
          <cell r="BI8">
            <v>0</v>
          </cell>
          <cell r="BJ8">
            <v>0</v>
          </cell>
          <cell r="BK8" t="str">
            <v>Zadanie zostało wydzielone z zadania nr 07-001. Utrzymanie sprawności pracy ujęcia oraz wzrost wydajności w dostosowaniu do wydajności SUW Mosina.</v>
          </cell>
          <cell r="BL8" t="str">
            <v>Rozbudowa i modernizacja ujęcia Mosina-Krajkowo: rozbudowa ujęcia, wymiany i renowacje rurociągów, budowa i modernizacja komór , modernizacja studni promienistej , modernizacja wału ochronnego, automatyzacja ujęcia . 2018 - 2020 - analiza wykonalności 2024 - 2025 - dokumentacja projektowa 2026 - 2030 - roboty budowlano-montażowe</v>
          </cell>
          <cell r="BM8" t="str">
            <v>-</v>
          </cell>
          <cell r="BN8" t="str">
            <v>-</v>
          </cell>
          <cell r="BP8"/>
        </row>
        <row r="9">
          <cell r="B9" t="str">
            <v>1-03-19-234-0</v>
          </cell>
          <cell r="C9" t="str">
            <v>1</v>
          </cell>
          <cell r="D9" t="str">
            <v>Ujęcie Mosina - zagospodarowanie terenu</v>
          </cell>
          <cell r="E9" t="str">
            <v>Realizowane-dokumentacja-w toku</v>
          </cell>
          <cell r="F9" t="str">
            <v>FS7 zagrożona</v>
          </cell>
          <cell r="G9" t="str">
            <v>rezerwa zadania wielozakresowe</v>
          </cell>
          <cell r="H9" t="str">
            <v>pierwsza</v>
          </cell>
          <cell r="I9" t="str">
            <v>wspólne</v>
          </cell>
          <cell r="J9" t="str">
            <v>modernizacyjne</v>
          </cell>
          <cell r="K9" t="str">
            <v>UW</v>
          </cell>
          <cell r="L9" t="str">
            <v>Mosina</v>
          </cell>
          <cell r="M9" t="str">
            <v>Irena Romaszewska-Malak</v>
          </cell>
          <cell r="N9" t="str">
            <v>Katarzyna Grala</v>
          </cell>
          <cell r="O9" t="str">
            <v>Anna Padurska</v>
          </cell>
          <cell r="P9" t="str">
            <v>Olga Szaj-Jędraszczyk</v>
          </cell>
          <cell r="Q9">
            <v>0</v>
          </cell>
          <cell r="R9" t="str">
            <v>03</v>
          </cell>
          <cell r="S9" t="str">
            <v>nd</v>
          </cell>
          <cell r="T9">
            <v>0</v>
          </cell>
          <cell r="U9">
            <v>320.75</v>
          </cell>
          <cell r="V9">
            <v>20000</v>
          </cell>
          <cell r="W9">
            <v>20000</v>
          </cell>
          <cell r="X9">
            <v>60000</v>
          </cell>
          <cell r="Y9">
            <v>1355000</v>
          </cell>
          <cell r="Z9">
            <v>0</v>
          </cell>
          <cell r="AA9">
            <v>0</v>
          </cell>
          <cell r="AB9">
            <v>0</v>
          </cell>
          <cell r="AC9">
            <v>0</v>
          </cell>
          <cell r="AD9">
            <v>2000000</v>
          </cell>
          <cell r="AE9">
            <v>1879023</v>
          </cell>
          <cell r="AF9">
            <v>3455320.75</v>
          </cell>
          <cell r="AG9">
            <v>320.75</v>
          </cell>
          <cell r="AH9">
            <v>7283</v>
          </cell>
          <cell r="AI9">
            <v>7603.75</v>
          </cell>
          <cell r="AJ9">
            <v>104800</v>
          </cell>
          <cell r="AK9">
            <v>130200</v>
          </cell>
          <cell r="AL9">
            <v>1326000</v>
          </cell>
          <cell r="AM9">
            <v>341500</v>
          </cell>
          <cell r="AN9">
            <v>0</v>
          </cell>
          <cell r="AO9">
            <v>0</v>
          </cell>
          <cell r="AP9">
            <v>0</v>
          </cell>
          <cell r="AQ9">
            <v>219023</v>
          </cell>
          <cell r="AR9">
            <v>3400000</v>
          </cell>
          <cell r="AS9">
            <v>0</v>
          </cell>
          <cell r="AT9">
            <v>0</v>
          </cell>
          <cell r="AU9">
            <v>0</v>
          </cell>
          <cell r="AV9">
            <v>0</v>
          </cell>
          <cell r="AW9">
            <v>5416723</v>
          </cell>
          <cell r="AX9">
            <v>2016723</v>
          </cell>
          <cell r="AY9">
            <v>3400000</v>
          </cell>
          <cell r="AZ9">
            <v>5521523</v>
          </cell>
          <cell r="BA9">
            <v>5521523</v>
          </cell>
          <cell r="BB9">
            <v>2129126.75</v>
          </cell>
          <cell r="BC9">
            <v>1326194</v>
          </cell>
          <cell r="BE9">
            <v>0</v>
          </cell>
          <cell r="BF9">
            <v>0</v>
          </cell>
          <cell r="BG9" t="str">
            <v>1 rozwojowo-modernizacyjne</v>
          </cell>
          <cell r="BH9">
            <v>0</v>
          </cell>
          <cell r="BI9">
            <v>0</v>
          </cell>
          <cell r="BJ9">
            <v>0</v>
          </cell>
          <cell r="BK9" t="str">
            <v>Zadanie zostało wydzielone z zadania nr 07-001. Bezpieczeństwo terenów ochrony bezpośredniej ujęcia.</v>
          </cell>
          <cell r="BL9" t="str">
            <v>Zagospodarowanie terenu ujęcia - budowa ogrodzenia 2022 - 2023 - dokumentacja projektowa (zakres I) 2023 - 2025 - roboty budowlano-montażowe (zakres I) 2029 - 2030 - roboty budowlano-montażowe (zakres II) Zakres wydzielony i prognozowany w odrębnym zadaniu nr 1-03-21-039-0 Ujęcie Mosina - deszczowanie wód Program pilotażowy deszczowania wód powierzchniowych na terenach leśnych strefy ochrony bezpośredniej ujęcia wody Mosina – Krajkowo 2021 - 2023 - dokumentacja projektowa</v>
          </cell>
          <cell r="BM9" t="str">
            <v>TAK</v>
          </cell>
          <cell r="BN9" t="str">
            <v>-</v>
          </cell>
          <cell r="BP9"/>
        </row>
        <row r="10">
          <cell r="B10" t="str">
            <v>1-03-19-342-0</v>
          </cell>
          <cell r="C10" t="str">
            <v>1</v>
          </cell>
          <cell r="D10" t="str">
            <v>Ujęcie Mosina - studnie zastępcze - cykl II - 2020-2023</v>
          </cell>
          <cell r="E10" t="str">
            <v>Realizowane-dokumentacja-w toku</v>
          </cell>
          <cell r="G10" t="str">
            <v>rezerwa zadania wielozakresowe</v>
          </cell>
          <cell r="H10" t="str">
            <v>pierwsza</v>
          </cell>
          <cell r="I10" t="str">
            <v>wspólne</v>
          </cell>
          <cell r="J10" t="str">
            <v>modernizacyjne</v>
          </cell>
          <cell r="K10" t="str">
            <v>UW</v>
          </cell>
          <cell r="L10" t="str">
            <v>Mosina</v>
          </cell>
          <cell r="M10" t="str">
            <v>Irena Romaszewska-Malak</v>
          </cell>
          <cell r="N10">
            <v>0</v>
          </cell>
          <cell r="O10" t="str">
            <v>Anna Padurska</v>
          </cell>
          <cell r="P10" t="str">
            <v>Łukasz Prządka</v>
          </cell>
          <cell r="Q10" t="str">
            <v>Jerzy Rykała</v>
          </cell>
          <cell r="R10" t="str">
            <v>03</v>
          </cell>
          <cell r="S10" t="str">
            <v>nd</v>
          </cell>
          <cell r="T10">
            <v>0</v>
          </cell>
          <cell r="U10">
            <v>0</v>
          </cell>
          <cell r="V10">
            <v>115000</v>
          </cell>
          <cell r="W10">
            <v>500000</v>
          </cell>
          <cell r="X10">
            <v>1000000</v>
          </cell>
          <cell r="Y10">
            <v>2000000</v>
          </cell>
          <cell r="Z10">
            <v>0</v>
          </cell>
          <cell r="AA10">
            <v>0</v>
          </cell>
          <cell r="AB10">
            <v>0</v>
          </cell>
          <cell r="AC10">
            <v>0</v>
          </cell>
          <cell r="AD10">
            <v>0</v>
          </cell>
          <cell r="AE10">
            <v>0</v>
          </cell>
          <cell r="AF10">
            <v>3615000</v>
          </cell>
          <cell r="AG10">
            <v>0</v>
          </cell>
          <cell r="AH10">
            <v>82400</v>
          </cell>
          <cell r="AI10">
            <v>82400</v>
          </cell>
          <cell r="AJ10">
            <v>123600</v>
          </cell>
          <cell r="AK10">
            <v>2759500</v>
          </cell>
          <cell r="AL10">
            <v>639500</v>
          </cell>
          <cell r="AM10">
            <v>0</v>
          </cell>
          <cell r="AN10">
            <v>0</v>
          </cell>
          <cell r="AO10">
            <v>0</v>
          </cell>
          <cell r="AP10">
            <v>0</v>
          </cell>
          <cell r="AQ10">
            <v>0</v>
          </cell>
          <cell r="AR10">
            <v>0</v>
          </cell>
          <cell r="AS10">
            <v>0</v>
          </cell>
          <cell r="AT10">
            <v>0</v>
          </cell>
          <cell r="AU10">
            <v>0</v>
          </cell>
          <cell r="AV10">
            <v>0</v>
          </cell>
          <cell r="AW10">
            <v>3399000</v>
          </cell>
          <cell r="AX10">
            <v>3399000</v>
          </cell>
          <cell r="AY10">
            <v>0</v>
          </cell>
          <cell r="AZ10">
            <v>3522600</v>
          </cell>
          <cell r="BA10">
            <v>3522600</v>
          </cell>
          <cell r="BB10">
            <v>3605000</v>
          </cell>
          <cell r="BC10">
            <v>10000</v>
          </cell>
          <cell r="BE10">
            <v>0</v>
          </cell>
          <cell r="BF10">
            <v>0</v>
          </cell>
          <cell r="BG10" t="str">
            <v>1 rozwojowo-modernizacyjne</v>
          </cell>
          <cell r="BH10">
            <v>0</v>
          </cell>
          <cell r="BI10">
            <v>0</v>
          </cell>
          <cell r="BJ10">
            <v>0</v>
          </cell>
          <cell r="BK10" t="str">
            <v>Zadanie zostało wydzielone z zadania nr 03-001. Zapewnienie utrzymania istniejącej wydajności i sprawności ujęcia.</v>
          </cell>
          <cell r="BL10" t="str">
            <v>II CYKL REALIZACYJNY 2021 - 2022 - dokumentacja projektowa 2023 - 2024 - roboty budowlano-montażowe - wykonanie 12 szt. studni zastępczych wraz z podłączeniem</v>
          </cell>
          <cell r="BM10" t="str">
            <v>TAK</v>
          </cell>
          <cell r="BN10" t="str">
            <v>-</v>
          </cell>
          <cell r="BP10"/>
        </row>
        <row r="11">
          <cell r="B11" t="str">
            <v>1-03-19-343-0</v>
          </cell>
          <cell r="C11" t="str">
            <v>1</v>
          </cell>
          <cell r="D11" t="str">
            <v>Ujęcie Mosina - studnie zastępcze - cykl III - 2022-2025</v>
          </cell>
          <cell r="E11" t="str">
            <v>Realizowane-RBM-w toku</v>
          </cell>
          <cell r="G11" t="str">
            <v>rezerwa zadania wielozakresowe</v>
          </cell>
          <cell r="H11" t="str">
            <v>pierwsza</v>
          </cell>
          <cell r="I11" t="str">
            <v>wspólne</v>
          </cell>
          <cell r="J11" t="str">
            <v>modernizacyjne</v>
          </cell>
          <cell r="K11" t="str">
            <v>UW</v>
          </cell>
          <cell r="L11" t="str">
            <v>Mosina</v>
          </cell>
          <cell r="M11" t="str">
            <v>Irena Romaszewska-Malak</v>
          </cell>
          <cell r="N11">
            <v>0</v>
          </cell>
          <cell r="O11" t="str">
            <v>Anna Padurska</v>
          </cell>
          <cell r="P11" t="str">
            <v>Łukasz Prządka</v>
          </cell>
          <cell r="Q11" t="str">
            <v>Jerzy Rykała</v>
          </cell>
          <cell r="R11" t="str">
            <v>03</v>
          </cell>
          <cell r="S11" t="str">
            <v>nd</v>
          </cell>
          <cell r="T11">
            <v>0</v>
          </cell>
          <cell r="U11">
            <v>0</v>
          </cell>
          <cell r="V11">
            <v>0</v>
          </cell>
          <cell r="W11">
            <v>0</v>
          </cell>
          <cell r="X11">
            <v>125000</v>
          </cell>
          <cell r="Y11">
            <v>1605000</v>
          </cell>
          <cell r="Z11">
            <v>1720000</v>
          </cell>
          <cell r="AA11">
            <v>0</v>
          </cell>
          <cell r="AB11">
            <v>0</v>
          </cell>
          <cell r="AC11">
            <v>0</v>
          </cell>
          <cell r="AD11">
            <v>0</v>
          </cell>
          <cell r="AE11">
            <v>0</v>
          </cell>
          <cell r="AF11">
            <v>3450000</v>
          </cell>
          <cell r="AG11">
            <v>0</v>
          </cell>
          <cell r="AH11">
            <v>0</v>
          </cell>
          <cell r="AI11">
            <v>0</v>
          </cell>
          <cell r="AJ11">
            <v>0</v>
          </cell>
          <cell r="AK11">
            <v>0</v>
          </cell>
          <cell r="AL11">
            <v>0</v>
          </cell>
          <cell r="AM11">
            <v>125000</v>
          </cell>
          <cell r="AN11">
            <v>125000</v>
          </cell>
          <cell r="AO11">
            <v>800000</v>
          </cell>
          <cell r="AP11">
            <v>2400000</v>
          </cell>
          <cell r="AQ11">
            <v>0</v>
          </cell>
          <cell r="AR11">
            <v>0</v>
          </cell>
          <cell r="AS11">
            <v>0</v>
          </cell>
          <cell r="AT11">
            <v>0</v>
          </cell>
          <cell r="AU11">
            <v>0</v>
          </cell>
          <cell r="AV11">
            <v>0</v>
          </cell>
          <cell r="AW11">
            <v>3450000</v>
          </cell>
          <cell r="AX11">
            <v>3450000</v>
          </cell>
          <cell r="AY11">
            <v>0</v>
          </cell>
          <cell r="AZ11">
            <v>3450000</v>
          </cell>
          <cell r="BA11">
            <v>3450000</v>
          </cell>
          <cell r="BB11">
            <v>3450000</v>
          </cell>
          <cell r="BC11">
            <v>0</v>
          </cell>
          <cell r="BE11">
            <v>0</v>
          </cell>
          <cell r="BF11">
            <v>0</v>
          </cell>
          <cell r="BG11" t="str">
            <v>1 rozwojowo-modernizacyjne</v>
          </cell>
          <cell r="BH11">
            <v>0</v>
          </cell>
          <cell r="BI11">
            <v>0</v>
          </cell>
          <cell r="BJ11">
            <v>0</v>
          </cell>
          <cell r="BK11" t="str">
            <v>Zadanie zostało wydzielone z zadania nr 03-001. Zapewnienie utrzymania istniejącej wydajności i sprawności ujęcia.</v>
          </cell>
          <cell r="BL11" t="str">
            <v>III CYKL REALIZACYJNY - nowy czas realizacji 2025 - 2026 - dokumentacja projektowa 2027 - 2028 - roboty budowlano-montażowe - wykonanie 12 szt. studni zastępczych wraz z podłączeniem</v>
          </cell>
          <cell r="BM11" t="str">
            <v>-</v>
          </cell>
          <cell r="BN11" t="str">
            <v>-</v>
          </cell>
          <cell r="BP11"/>
        </row>
        <row r="12">
          <cell r="B12" t="str">
            <v>1-03-19-344-0</v>
          </cell>
          <cell r="C12" t="str">
            <v>1</v>
          </cell>
          <cell r="D12" t="str">
            <v>Ujęcie Mosina - studnie zastępcze - cykl IV - 2023-2026</v>
          </cell>
          <cell r="E12" t="str">
            <v>Realizowane-RBM-w toku</v>
          </cell>
          <cell r="G12" t="str">
            <v>rezerwa zadania wielozakresowe</v>
          </cell>
          <cell r="H12" t="str">
            <v>pierwsza</v>
          </cell>
          <cell r="I12" t="str">
            <v>wspólne</v>
          </cell>
          <cell r="J12" t="str">
            <v>modernizacyjne</v>
          </cell>
          <cell r="K12" t="str">
            <v>UW</v>
          </cell>
          <cell r="L12" t="str">
            <v>Mosina</v>
          </cell>
          <cell r="M12" t="str">
            <v>Irena Romaszewska-Malak</v>
          </cell>
          <cell r="N12">
            <v>0</v>
          </cell>
          <cell r="O12" t="str">
            <v>Anna Padurska</v>
          </cell>
          <cell r="P12" t="str">
            <v>Łukasz Prządka</v>
          </cell>
          <cell r="Q12" t="str">
            <v>Jerzy Rykała</v>
          </cell>
          <cell r="R12" t="str">
            <v>03</v>
          </cell>
          <cell r="S12" t="str">
            <v>nd</v>
          </cell>
          <cell r="T12">
            <v>0</v>
          </cell>
          <cell r="U12">
            <v>0</v>
          </cell>
          <cell r="V12">
            <v>0</v>
          </cell>
          <cell r="W12">
            <v>0</v>
          </cell>
          <cell r="X12">
            <v>0</v>
          </cell>
          <cell r="Y12">
            <v>100000</v>
          </cell>
          <cell r="Z12">
            <v>600000</v>
          </cell>
          <cell r="AA12">
            <v>1050000</v>
          </cell>
          <cell r="AB12">
            <v>0</v>
          </cell>
          <cell r="AC12">
            <v>0</v>
          </cell>
          <cell r="AD12">
            <v>0</v>
          </cell>
          <cell r="AE12">
            <v>0</v>
          </cell>
          <cell r="AF12">
            <v>1750000</v>
          </cell>
          <cell r="AG12">
            <v>0</v>
          </cell>
          <cell r="AH12">
            <v>0</v>
          </cell>
          <cell r="AI12">
            <v>0</v>
          </cell>
          <cell r="AJ12">
            <v>0</v>
          </cell>
          <cell r="AK12">
            <v>0</v>
          </cell>
          <cell r="AL12">
            <v>0</v>
          </cell>
          <cell r="AM12">
            <v>0</v>
          </cell>
          <cell r="AN12">
            <v>0</v>
          </cell>
          <cell r="AO12">
            <v>100000</v>
          </cell>
          <cell r="AP12">
            <v>80000</v>
          </cell>
          <cell r="AQ12">
            <v>520000</v>
          </cell>
          <cell r="AR12">
            <v>1050000</v>
          </cell>
          <cell r="AS12">
            <v>0</v>
          </cell>
          <cell r="AT12">
            <v>0</v>
          </cell>
          <cell r="AU12">
            <v>0</v>
          </cell>
          <cell r="AV12">
            <v>0</v>
          </cell>
          <cell r="AW12">
            <v>1750000</v>
          </cell>
          <cell r="AX12">
            <v>700000</v>
          </cell>
          <cell r="AY12">
            <v>1050000</v>
          </cell>
          <cell r="AZ12">
            <v>1750000</v>
          </cell>
          <cell r="BA12">
            <v>1750000</v>
          </cell>
          <cell r="BB12">
            <v>700000</v>
          </cell>
          <cell r="BC12">
            <v>1050000</v>
          </cell>
          <cell r="BE12">
            <v>0</v>
          </cell>
          <cell r="BF12">
            <v>0</v>
          </cell>
          <cell r="BG12" t="str">
            <v>1 rozwojowo-modernizacyjne</v>
          </cell>
          <cell r="BH12">
            <v>0</v>
          </cell>
          <cell r="BI12">
            <v>0</v>
          </cell>
          <cell r="BJ12">
            <v>0</v>
          </cell>
          <cell r="BK12" t="str">
            <v>Zadanie zostało wydzielone z zadania nr 03-001. Zapewnienie utrzymania istniejącej wydajności i sprawności ujęcia.</v>
          </cell>
          <cell r="BL12" t="str">
            <v>IV CYKL REALIZACYJNY - nowy czas realizacji 2027 - 2029 - dokumentacja projektowa; 2029 - 2030 - roboty budowlano-montażowe - wykonanie 12 szt. studni zastępczych wraz z podłączeniem</v>
          </cell>
          <cell r="BM12" t="str">
            <v>-</v>
          </cell>
          <cell r="BN12" t="str">
            <v>-</v>
          </cell>
          <cell r="BP12"/>
        </row>
        <row r="13">
          <cell r="B13" t="str">
            <v>1-03-21-039-0</v>
          </cell>
          <cell r="C13" t="str">
            <v>1</v>
          </cell>
          <cell r="D13" t="str">
            <v>Ujęcie Mosina - deszczowanie wód</v>
          </cell>
          <cell r="E13" t="str">
            <v>Realizowane-dokumentacja-w toku</v>
          </cell>
          <cell r="G13" t="str">
            <v>rezerwa wielozakres</v>
          </cell>
          <cell r="H13" t="str">
            <v>pierwsza</v>
          </cell>
          <cell r="I13" t="str">
            <v>wspólne</v>
          </cell>
          <cell r="J13" t="str">
            <v>rozwojowe</v>
          </cell>
          <cell r="K13" t="str">
            <v>UW</v>
          </cell>
          <cell r="L13" t="str">
            <v>Mosina</v>
          </cell>
          <cell r="M13" t="str">
            <v>Danuta Kijko</v>
          </cell>
          <cell r="N13" t="str">
            <v>Katarzyna Grala</v>
          </cell>
          <cell r="O13">
            <v>0</v>
          </cell>
          <cell r="P13">
            <v>0</v>
          </cell>
          <cell r="Q13">
            <v>0</v>
          </cell>
          <cell r="R13" t="str">
            <v>03</v>
          </cell>
          <cell r="S13" t="str">
            <v>nd</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2000</v>
          </cell>
          <cell r="AI13">
            <v>2000</v>
          </cell>
          <cell r="AJ13">
            <v>68700</v>
          </cell>
          <cell r="AK13">
            <v>274800</v>
          </cell>
          <cell r="AL13">
            <v>0</v>
          </cell>
          <cell r="AM13">
            <v>0</v>
          </cell>
          <cell r="AN13">
            <v>0</v>
          </cell>
          <cell r="AO13">
            <v>0</v>
          </cell>
          <cell r="AP13">
            <v>0</v>
          </cell>
          <cell r="AQ13">
            <v>0</v>
          </cell>
          <cell r="AR13">
            <v>30000</v>
          </cell>
          <cell r="AS13">
            <v>0</v>
          </cell>
          <cell r="AT13">
            <v>0</v>
          </cell>
          <cell r="AU13">
            <v>0</v>
          </cell>
          <cell r="AV13">
            <v>0</v>
          </cell>
          <cell r="AW13">
            <v>304800</v>
          </cell>
          <cell r="AX13">
            <v>274800</v>
          </cell>
          <cell r="AY13">
            <v>30000</v>
          </cell>
          <cell r="AZ13">
            <v>373500</v>
          </cell>
          <cell r="BA13">
            <v>373500</v>
          </cell>
          <cell r="BB13">
            <v>345500</v>
          </cell>
          <cell r="BC13">
            <v>-345500</v>
          </cell>
          <cell r="BD13"/>
          <cell r="BE13">
            <v>0</v>
          </cell>
          <cell r="BF13">
            <v>0</v>
          </cell>
          <cell r="BG13" t="str">
            <v>1 rozwojowo-modernizacyjne</v>
          </cell>
          <cell r="BH13">
            <v>0</v>
          </cell>
          <cell r="BI13">
            <v>0</v>
          </cell>
          <cell r="BJ13">
            <v>0</v>
          </cell>
          <cell r="BK13" t="str">
            <v>Zakres wydzielony z zadania 1-03-19-234-0 FS7 WODA Ujęcie Mosina - zagospodarowanie terenu. - działania Spółki w celu przeciwdziałania skutkom suszy - wzbogacanie jego zasobów wodnych ujęcia wody</v>
          </cell>
          <cell r="BL13" t="str">
            <v>Zakres obejmuje wykonanie dokumentacji projektowej na program pilotażowy deszczowania wód. - pompownia wody powierzchniowej infiltracyjnej, - rurociąg przesyłowy, - kwatery deszczowania, - instalacja deszczowania 2021-2023 - dokumentacja projektowa</v>
          </cell>
          <cell r="BM13" t="str">
            <v>TAK</v>
          </cell>
          <cell r="BN13" t="str">
            <v>-</v>
          </cell>
        </row>
        <row r="14">
          <cell r="B14" t="str">
            <v>1-05-03-006-0</v>
          </cell>
          <cell r="C14" t="str">
            <v>1</v>
          </cell>
          <cell r="D14" t="str">
            <v>Ujęcie Dębina - studnie zastępcze - cykl I</v>
          </cell>
          <cell r="E14" t="str">
            <v>Realizowane-RBM-zakończono</v>
          </cell>
          <cell r="G14" t="str">
            <v>Plan</v>
          </cell>
          <cell r="H14" t="str">
            <v>pierwsza</v>
          </cell>
          <cell r="I14" t="str">
            <v>wspólne</v>
          </cell>
          <cell r="J14" t="str">
            <v>modernizacyjne</v>
          </cell>
          <cell r="K14" t="str">
            <v>UW</v>
          </cell>
          <cell r="L14" t="str">
            <v>Poznań</v>
          </cell>
          <cell r="M14" t="str">
            <v>Danuta Kijko</v>
          </cell>
          <cell r="N14" t="str">
            <v>Włodzimierz Jankowski</v>
          </cell>
          <cell r="O14" t="str">
            <v>Anna Padurska</v>
          </cell>
          <cell r="P14" t="str">
            <v>Łukasz Prządka</v>
          </cell>
          <cell r="Q14" t="str">
            <v>Jerzy Rykała</v>
          </cell>
          <cell r="R14" t="str">
            <v>05</v>
          </cell>
          <cell r="S14" t="str">
            <v>nd</v>
          </cell>
          <cell r="T14">
            <v>58018776.959999993</v>
          </cell>
          <cell r="U14">
            <v>39683.68</v>
          </cell>
          <cell r="V14">
            <v>80000</v>
          </cell>
          <cell r="W14">
            <v>220000</v>
          </cell>
          <cell r="X14">
            <v>600000</v>
          </cell>
          <cell r="Y14">
            <v>600000</v>
          </cell>
          <cell r="Z14">
            <v>0</v>
          </cell>
          <cell r="AA14">
            <v>0</v>
          </cell>
          <cell r="AB14">
            <v>0</v>
          </cell>
          <cell r="AC14">
            <v>0</v>
          </cell>
          <cell r="AD14">
            <v>0</v>
          </cell>
          <cell r="AE14">
            <v>0</v>
          </cell>
          <cell r="AF14">
            <v>1539683.68</v>
          </cell>
          <cell r="AG14">
            <v>93932.82</v>
          </cell>
          <cell r="AH14">
            <v>0</v>
          </cell>
          <cell r="AI14">
            <v>58112709.779999994</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93932.82</v>
          </cell>
          <cell r="BC14">
            <v>1445750.8599999999</v>
          </cell>
          <cell r="BD14"/>
          <cell r="BE14">
            <v>0</v>
          </cell>
          <cell r="BF14">
            <v>0</v>
          </cell>
          <cell r="BG14" t="str">
            <v>1 rozwojowo-modernizacyjne</v>
          </cell>
          <cell r="BH14">
            <v>0</v>
          </cell>
          <cell r="BI14">
            <v>0</v>
          </cell>
          <cell r="BJ14">
            <v>0</v>
          </cell>
          <cell r="BK14" t="str">
            <v>Z zadania zostały wydzielone zakresy 20-007, 20-008, 20-009, 20-010, 20-011, 20-012, 20-013. Zapewnienie utrzymania istniejącej wydajności i sprawności ujęcia.</v>
          </cell>
          <cell r="BL14" t="str">
            <v>Budowa 5 studni. 2021 - 2022 - dokumentacja projektowa 2023 - 2024 - roboty budowlano-montażowe</v>
          </cell>
          <cell r="BM14" t="str">
            <v>-</v>
          </cell>
          <cell r="BN14" t="str">
            <v>-</v>
          </cell>
        </row>
        <row r="15">
          <cell r="B15" t="str">
            <v>1-05-03-008-1</v>
          </cell>
          <cell r="C15" t="str">
            <v>1</v>
          </cell>
          <cell r="D15" t="str">
            <v>Ujęcie Dębina - odbudowa i modernizacja stawów infiltracyjnych - staw nr 5</v>
          </cell>
          <cell r="E15" t="str">
            <v>Realizowane-RBM-zakończono</v>
          </cell>
          <cell r="G15" t="str">
            <v>Plan</v>
          </cell>
          <cell r="H15" t="str">
            <v>pierwsza</v>
          </cell>
          <cell r="I15" t="str">
            <v>wspólne</v>
          </cell>
          <cell r="J15" t="str">
            <v>modernizacyjne</v>
          </cell>
          <cell r="K15" t="str">
            <v>UW</v>
          </cell>
          <cell r="L15" t="str">
            <v>Poznań</v>
          </cell>
          <cell r="M15" t="str">
            <v>Danuta Kijko</v>
          </cell>
          <cell r="N15">
            <v>0</v>
          </cell>
          <cell r="O15" t="str">
            <v>Anna Padurska</v>
          </cell>
          <cell r="P15" t="str">
            <v>Łukasz Prządka</v>
          </cell>
          <cell r="Q15" t="str">
            <v>Jerzy Rykała</v>
          </cell>
          <cell r="R15" t="str">
            <v>05</v>
          </cell>
          <cell r="S15" t="str">
            <v>nd</v>
          </cell>
          <cell r="T15">
            <v>4966143.45</v>
          </cell>
          <cell r="U15">
            <v>1097350.0899999999</v>
          </cell>
          <cell r="V15">
            <v>201272.47</v>
          </cell>
          <cell r="W15">
            <v>0</v>
          </cell>
          <cell r="X15">
            <v>0</v>
          </cell>
          <cell r="Y15">
            <v>0</v>
          </cell>
          <cell r="Z15">
            <v>0</v>
          </cell>
          <cell r="AA15">
            <v>0</v>
          </cell>
          <cell r="AB15">
            <v>0</v>
          </cell>
          <cell r="AC15">
            <v>0</v>
          </cell>
          <cell r="AD15">
            <v>0</v>
          </cell>
          <cell r="AE15">
            <v>0</v>
          </cell>
          <cell r="AF15">
            <v>1298622.5599999998</v>
          </cell>
          <cell r="AG15">
            <v>1613501.0699999998</v>
          </cell>
          <cell r="AH15">
            <v>7084.32</v>
          </cell>
          <cell r="AI15">
            <v>6586728.8399999999</v>
          </cell>
          <cell r="AJ15">
            <v>1500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1500</v>
          </cell>
          <cell r="BA15">
            <v>1500</v>
          </cell>
          <cell r="BB15">
            <v>1622085.39</v>
          </cell>
          <cell r="BC15">
            <v>-323462.83000000007</v>
          </cell>
          <cell r="BE15">
            <v>0</v>
          </cell>
          <cell r="BF15">
            <v>0</v>
          </cell>
          <cell r="BG15" t="str">
            <v>1 rozwojowo-modernizacyjne</v>
          </cell>
          <cell r="BH15">
            <v>0</v>
          </cell>
          <cell r="BI15">
            <v>0</v>
          </cell>
          <cell r="BJ15">
            <v>0</v>
          </cell>
          <cell r="BK15" t="str">
            <v>Z zadania został wydzielony zakres 19-328 i 19-329. Spadek wydajności ujęcia w wyniku kolmatacji osadów dennych stawów oraz obsunięcia się i zaburzenia struktury ziemnej skarp - przebudowa stawów infiltracyjnych.</v>
          </cell>
          <cell r="BL15" t="str">
            <v>Odbudowa i modernizacja ujęcia: budowa ujęcia zatokowo - prądowego z komorą wlotową wody rzecznej powyżej wiaduktu autostrady A2 (lub zamiennie wykonanie drenów horyzontalnych pod dnem Warty), przebudowa skarp podstawowych stawów infiltracyjnych wraz z likwidacją grobli wewnętrznych , likwidacja wszystkich stawów bocznych wraz z podniesieniem terenu na lewarze III na odcinku ca 250m, zasuwy przy stawach infiltracyjnych, budowa systemu wyrównawczego pomiędzy stawami nr 7 i 8 (przewiert horyzontalny na odcinku 100m dla rury DN500mm wraz z zasuwą DN500mm) , ogrodzenie, monitoring termowizyjny 2016 - 2019 - dokumentacja projektowa 2019 - 2021 - roboty budowlano-montażowe</v>
          </cell>
          <cell r="BM15" t="str">
            <v>-</v>
          </cell>
          <cell r="BN15" t="str">
            <v>-</v>
          </cell>
          <cell r="BP15"/>
        </row>
        <row r="16">
          <cell r="B16" t="str">
            <v>1-05-09-009-1</v>
          </cell>
          <cell r="C16" t="str">
            <v>1</v>
          </cell>
          <cell r="D16" t="str">
            <v>Poznań - Marlewo - zabezpieczenie terenów wodonośnych</v>
          </cell>
          <cell r="E16" t="str">
            <v>Realizowane-koncepcja-w toku</v>
          </cell>
          <cell r="G16" t="str">
            <v>Plan</v>
          </cell>
          <cell r="H16" t="str">
            <v>pierwsza</v>
          </cell>
          <cell r="I16" t="str">
            <v>wspólne</v>
          </cell>
          <cell r="J16" t="str">
            <v>rozwojowe</v>
          </cell>
          <cell r="K16" t="str">
            <v>UW</v>
          </cell>
          <cell r="L16" t="str">
            <v>Poznań</v>
          </cell>
          <cell r="M16" t="str">
            <v>Irena Romaszewska-Malak</v>
          </cell>
          <cell r="N16">
            <v>0</v>
          </cell>
          <cell r="O16" t="str">
            <v>Anna Padurska</v>
          </cell>
          <cell r="P16" t="str">
            <v>Olga Szaj-Jędraszczyk</v>
          </cell>
          <cell r="Q16" t="str">
            <v>Jerzy Rykała</v>
          </cell>
          <cell r="R16" t="str">
            <v>05</v>
          </cell>
          <cell r="S16" t="str">
            <v>nd</v>
          </cell>
          <cell r="T16">
            <v>15661122.5</v>
          </cell>
          <cell r="U16">
            <v>0</v>
          </cell>
          <cell r="V16">
            <v>25000</v>
          </cell>
          <cell r="W16">
            <v>500000</v>
          </cell>
          <cell r="X16">
            <v>500000</v>
          </cell>
          <cell r="Y16">
            <v>0</v>
          </cell>
          <cell r="Z16">
            <v>0</v>
          </cell>
          <cell r="AA16">
            <v>0</v>
          </cell>
          <cell r="AB16">
            <v>0</v>
          </cell>
          <cell r="AC16">
            <v>0</v>
          </cell>
          <cell r="AD16">
            <v>0</v>
          </cell>
          <cell r="AE16">
            <v>0</v>
          </cell>
          <cell r="AF16">
            <v>1025000</v>
          </cell>
          <cell r="AG16">
            <v>1839</v>
          </cell>
          <cell r="AH16">
            <v>4774.1599999999889</v>
          </cell>
          <cell r="AI16">
            <v>15667735.66</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6613.1599999999889</v>
          </cell>
          <cell r="BC16">
            <v>1018386.84</v>
          </cell>
          <cell r="BD16"/>
          <cell r="BE16">
            <v>0</v>
          </cell>
          <cell r="BF16">
            <v>0</v>
          </cell>
          <cell r="BG16" t="str">
            <v>1 rozwojowo-modernizacyjne</v>
          </cell>
          <cell r="BH16">
            <v>0</v>
          </cell>
          <cell r="BI16">
            <v>0</v>
          </cell>
          <cell r="BJ16">
            <v>0</v>
          </cell>
          <cell r="BK16" t="str">
            <v>Zabezpieczenie terenów wodonośnych pod przyszłościowe ujęcie wody w rejonie Marlewa w Poznaniu - cykliczne badania geologiczne pod kątem przydatności terenu do budowy ujęcia wody.</v>
          </cell>
          <cell r="BL16" t="str">
            <v>2011 - 2013 - I etap badań - zakończone 2014 - Ekspertyza skutków przejścia III ramy komunikacyjnej i KDP przez ujęcie Dębina i SUW Wiśniowa - zakończone 2014 - Wykup terenu - ok. 73ha - zakończone 2021 - 2023 - II etap badań</v>
          </cell>
          <cell r="BM16" t="str">
            <v>-</v>
          </cell>
          <cell r="BN16" t="str">
            <v>-</v>
          </cell>
        </row>
        <row r="17">
          <cell r="B17" t="str">
            <v>1-05-11-011-0</v>
          </cell>
          <cell r="C17" t="str">
            <v>1</v>
          </cell>
          <cell r="D17" t="str">
            <v>Ujęcie Dębina -Modernizacja i budowa nowych komór na rurociągach lewarowych - zakres I</v>
          </cell>
          <cell r="E17" t="str">
            <v>Realizowane-RBM-zakończono</v>
          </cell>
          <cell r="G17" t="str">
            <v>Plan</v>
          </cell>
          <cell r="H17" t="str">
            <v>pierwsza</v>
          </cell>
          <cell r="I17" t="str">
            <v>wspólne</v>
          </cell>
          <cell r="J17" t="str">
            <v>modernizacyjne</v>
          </cell>
          <cell r="K17" t="str">
            <v>UW</v>
          </cell>
          <cell r="L17" t="str">
            <v>Poznań</v>
          </cell>
          <cell r="M17" t="str">
            <v>Danuta Kijko</v>
          </cell>
          <cell r="N17">
            <v>0</v>
          </cell>
          <cell r="O17" t="str">
            <v>Anna Padurska</v>
          </cell>
          <cell r="P17" t="str">
            <v>Łukasz Prządka</v>
          </cell>
          <cell r="Q17" t="str">
            <v>Jerzy Rykała</v>
          </cell>
          <cell r="R17" t="str">
            <v>05</v>
          </cell>
          <cell r="S17" t="str">
            <v>nd</v>
          </cell>
          <cell r="T17">
            <v>6323340.3299999991</v>
          </cell>
          <cell r="U17">
            <v>1030222.1599999999</v>
          </cell>
          <cell r="V17">
            <v>0</v>
          </cell>
          <cell r="W17">
            <v>0</v>
          </cell>
          <cell r="X17">
            <v>0</v>
          </cell>
          <cell r="Y17">
            <v>0</v>
          </cell>
          <cell r="Z17">
            <v>0</v>
          </cell>
          <cell r="AA17">
            <v>0</v>
          </cell>
          <cell r="AB17">
            <v>0</v>
          </cell>
          <cell r="AC17">
            <v>0</v>
          </cell>
          <cell r="AD17">
            <v>0</v>
          </cell>
          <cell r="AE17">
            <v>0</v>
          </cell>
          <cell r="AF17">
            <v>1030222.1599999999</v>
          </cell>
          <cell r="AG17">
            <v>1053001.75</v>
          </cell>
          <cell r="AH17">
            <v>1066.8</v>
          </cell>
          <cell r="AI17">
            <v>7377408.879999999</v>
          </cell>
          <cell r="AJ17">
            <v>1066.8</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1066.8</v>
          </cell>
          <cell r="BA17">
            <v>1066.8</v>
          </cell>
          <cell r="BB17">
            <v>1055135.3500000001</v>
          </cell>
          <cell r="BC17">
            <v>-24913.190000000177</v>
          </cell>
          <cell r="BE17">
            <v>0</v>
          </cell>
          <cell r="BF17">
            <v>0</v>
          </cell>
          <cell r="BG17" t="str">
            <v>1 rozwojowo-modernizacyjne</v>
          </cell>
          <cell r="BH17">
            <v>0</v>
          </cell>
          <cell r="BI17">
            <v>0</v>
          </cell>
          <cell r="BJ17">
            <v>0</v>
          </cell>
          <cell r="BK17" t="str">
            <v>Z zadania został wydzielony zakres 19-313 ZADANIE POWODZIOWE Umożliwienie wyłączenia poszczególnych lewarów w przypadkach awaryjnych np. powódź</v>
          </cell>
          <cell r="BL17" t="str">
            <v>Budowa nowych komór "I" i "F" z wyposażeniem technologicznym (m.in. z przepustnicami) na rurociągach lewarowych nr I i III DN700mm i DN1200mm przed Studnią zbiorczą nr 1 (projekt na część konstrukcyjno - budowlaną jest gotowy), modernizacja istniejących komór "B","G", "H" na rurociągach lewarowych I i II DN1000mm i DN1200mm wraz z nowym wyposażeniem technologicznym (m.in. z przepustnicami) przed Studnią zbiorczą nr 2 (projekt gotowy dla wszystkich branż), wymiana zasuwy DN100mm na terenie ujęcia wody oddzielającej Lewary II i III wraz z podniesieniem jej obudowy o 1m (dołożenie dwóch kręgów betonowych) i uszczelnieniem. 2014 - 2015 - prace przygotowawcze (koncepcja) 2016 - 2017 - dokumentacja projektowa 2018 - 2020 - roboty budowlano-montażowe - Etap I</v>
          </cell>
          <cell r="BM17" t="str">
            <v>-</v>
          </cell>
          <cell r="BN17" t="str">
            <v>-</v>
          </cell>
          <cell r="BP17"/>
        </row>
        <row r="18">
          <cell r="B18" t="str">
            <v>1-05-19-313-0</v>
          </cell>
          <cell r="C18" t="str">
            <v>1</v>
          </cell>
          <cell r="D18" t="str">
            <v>Ujęcie Dębina -Modernizacja i budowa nowych komór na rurociągach lewarowych - zakres II</v>
          </cell>
          <cell r="E18" t="str">
            <v>Realizowane-RBM-w toku</v>
          </cell>
          <cell r="F18" t="str">
            <v>FS7</v>
          </cell>
          <cell r="G18" t="str">
            <v>rezerwa zadania wielozakresowe</v>
          </cell>
          <cell r="H18" t="str">
            <v>pierwsza</v>
          </cell>
          <cell r="I18" t="str">
            <v>wspólne</v>
          </cell>
          <cell r="J18" t="str">
            <v>modernizacyjne</v>
          </cell>
          <cell r="K18" t="str">
            <v>UW</v>
          </cell>
          <cell r="L18" t="str">
            <v>Poznań</v>
          </cell>
          <cell r="M18" t="str">
            <v>Danuta Kijko</v>
          </cell>
          <cell r="N18">
            <v>0</v>
          </cell>
          <cell r="O18" t="str">
            <v>Anna Padurska</v>
          </cell>
          <cell r="P18" t="str">
            <v>Łukasz Prządka</v>
          </cell>
          <cell r="Q18" t="str">
            <v>Jerzy Rykała</v>
          </cell>
          <cell r="R18" t="str">
            <v>05</v>
          </cell>
          <cell r="S18" t="str">
            <v>nd</v>
          </cell>
          <cell r="T18">
            <v>0</v>
          </cell>
          <cell r="U18">
            <v>900501.09000000008</v>
          </cell>
          <cell r="V18">
            <v>1124420.55</v>
          </cell>
          <cell r="W18">
            <v>1855301.44</v>
          </cell>
          <cell r="X18">
            <v>0</v>
          </cell>
          <cell r="Y18">
            <v>0</v>
          </cell>
          <cell r="Z18">
            <v>0</v>
          </cell>
          <cell r="AA18">
            <v>0</v>
          </cell>
          <cell r="AB18">
            <v>0</v>
          </cell>
          <cell r="AC18">
            <v>0</v>
          </cell>
          <cell r="AD18">
            <v>0</v>
          </cell>
          <cell r="AE18">
            <v>0</v>
          </cell>
          <cell r="AF18">
            <v>3880223.08</v>
          </cell>
          <cell r="AG18">
            <v>807328.23</v>
          </cell>
          <cell r="AH18">
            <v>14459</v>
          </cell>
          <cell r="AI18">
            <v>821787.23</v>
          </cell>
          <cell r="AJ18">
            <v>1624953.5499999998</v>
          </cell>
          <cell r="AK18">
            <v>1420545.14</v>
          </cell>
          <cell r="AL18">
            <v>0</v>
          </cell>
          <cell r="AM18">
            <v>0</v>
          </cell>
          <cell r="AN18">
            <v>0</v>
          </cell>
          <cell r="AO18">
            <v>0</v>
          </cell>
          <cell r="AP18">
            <v>0</v>
          </cell>
          <cell r="AQ18">
            <v>0</v>
          </cell>
          <cell r="AR18">
            <v>0</v>
          </cell>
          <cell r="AS18">
            <v>0</v>
          </cell>
          <cell r="AT18">
            <v>0</v>
          </cell>
          <cell r="AU18">
            <v>0</v>
          </cell>
          <cell r="AV18">
            <v>0</v>
          </cell>
          <cell r="AW18">
            <v>1420545.14</v>
          </cell>
          <cell r="AX18">
            <v>1420545.14</v>
          </cell>
          <cell r="AY18">
            <v>0</v>
          </cell>
          <cell r="AZ18">
            <v>3045498.6899999995</v>
          </cell>
          <cell r="BA18">
            <v>3045498.6899999995</v>
          </cell>
          <cell r="BB18">
            <v>3867285.92</v>
          </cell>
          <cell r="BC18">
            <v>12937.160000000149</v>
          </cell>
          <cell r="BE18">
            <v>0</v>
          </cell>
          <cell r="BF18">
            <v>0</v>
          </cell>
          <cell r="BG18" t="str">
            <v>1 rozwojowo-modernizacyjne</v>
          </cell>
          <cell r="BH18">
            <v>0</v>
          </cell>
          <cell r="BI18">
            <v>0</v>
          </cell>
          <cell r="BJ18">
            <v>0</v>
          </cell>
          <cell r="BK18" t="str">
            <v>Zadanie zostało wydzielone z zadania nr 11-011 ZADANIE POWODZIOWE Umożliwienie wyłączenia poszczególnych lewarów w przypadkach awaryjnych np. powódź</v>
          </cell>
          <cell r="BL18" t="str">
            <v>Modernizacja komór zasuw D, E, KJ;, likwidacja komór N, P, likwidacja zasuw N, O, P, odcięcie fragmentu Rurociągu Lewarowego nr 1, wpięcie rurociągów odpowietrzających na terenie Ujęcia Dębina w Lewar II w komorze zasuw D, E oraz w Lewar III w komorze zasuw KJ. W rejonie komór spadowych D, E, KJ, należy zaprojektować odtworzeniowy węzeł 5 zasuw DN100mm, zabudowanych w prefabrykowanej studzience żelbetowej . 2014 - 2015 - prace przygotowawcze (koncepcja) 2016 - 2017 - dokumentacja projektowa 2021 - 2022 - roboty budowlano-montażowe - Etap II</v>
          </cell>
          <cell r="BM18" t="str">
            <v>-</v>
          </cell>
          <cell r="BN18" t="str">
            <v>-</v>
          </cell>
          <cell r="BP18"/>
        </row>
        <row r="19">
          <cell r="B19" t="str">
            <v>1-05-19-328-1</v>
          </cell>
          <cell r="C19" t="str">
            <v>1</v>
          </cell>
          <cell r="D19" t="str">
            <v>Ujęcie Dębina - odbudowa i modernizacja stawów infiltracyjnych - etap I</v>
          </cell>
          <cell r="E19" t="str">
            <v>Realizowane-RBM-w toku</v>
          </cell>
          <cell r="F19" t="str">
            <v>FS7</v>
          </cell>
          <cell r="G19" t="str">
            <v>rezerwa zadania wielozakresowe</v>
          </cell>
          <cell r="H19" t="str">
            <v>pierwsza</v>
          </cell>
          <cell r="I19" t="str">
            <v>wspólne</v>
          </cell>
          <cell r="J19" t="str">
            <v>modernizacyjne</v>
          </cell>
          <cell r="K19" t="str">
            <v>UW</v>
          </cell>
          <cell r="L19" t="str">
            <v>Poznań</v>
          </cell>
          <cell r="M19" t="str">
            <v>Danuta Kijko</v>
          </cell>
          <cell r="N19">
            <v>0</v>
          </cell>
          <cell r="O19" t="str">
            <v>Anna Padurska</v>
          </cell>
          <cell r="P19" t="str">
            <v>Łukasz Prządka</v>
          </cell>
          <cell r="Q19" t="str">
            <v>Jerzy Rykała</v>
          </cell>
          <cell r="R19" t="str">
            <v>05</v>
          </cell>
          <cell r="S19" t="str">
            <v>nd</v>
          </cell>
          <cell r="T19">
            <v>0</v>
          </cell>
          <cell r="U19">
            <v>0</v>
          </cell>
          <cell r="V19">
            <v>8530456.0600000005</v>
          </cell>
          <cell r="W19">
            <v>8530456.0600000005</v>
          </cell>
          <cell r="X19">
            <v>8530456.0600000005</v>
          </cell>
          <cell r="Y19">
            <v>4530456.0600000005</v>
          </cell>
          <cell r="Z19">
            <v>4000000</v>
          </cell>
          <cell r="AA19">
            <v>0</v>
          </cell>
          <cell r="AB19">
            <v>0</v>
          </cell>
          <cell r="AC19">
            <v>0</v>
          </cell>
          <cell r="AD19">
            <v>0</v>
          </cell>
          <cell r="AE19">
            <v>0</v>
          </cell>
          <cell r="AF19">
            <v>34121824.240000002</v>
          </cell>
          <cell r="AG19">
            <v>5937</v>
          </cell>
          <cell r="AH19">
            <v>658062.44999999995</v>
          </cell>
          <cell r="AI19">
            <v>663999.44999999995</v>
          </cell>
          <cell r="AJ19">
            <v>6485200.6299999999</v>
          </cell>
          <cell r="AK19">
            <v>5634129.5700000003</v>
          </cell>
          <cell r="AL19">
            <v>6306804.6799999997</v>
          </cell>
          <cell r="AM19">
            <v>6000000</v>
          </cell>
          <cell r="AN19">
            <v>6000000</v>
          </cell>
          <cell r="AO19">
            <v>0</v>
          </cell>
          <cell r="AP19">
            <v>0</v>
          </cell>
          <cell r="AQ19">
            <v>0</v>
          </cell>
          <cell r="AR19">
            <v>0</v>
          </cell>
          <cell r="AS19">
            <v>0</v>
          </cell>
          <cell r="AT19">
            <v>0</v>
          </cell>
          <cell r="AU19">
            <v>0</v>
          </cell>
          <cell r="AV19">
            <v>0</v>
          </cell>
          <cell r="AW19">
            <v>23940934.25</v>
          </cell>
          <cell r="AX19">
            <v>23940934.25</v>
          </cell>
          <cell r="AY19">
            <v>0</v>
          </cell>
          <cell r="AZ19">
            <v>30426134.879999999</v>
          </cell>
          <cell r="BA19">
            <v>30426134.879999999</v>
          </cell>
          <cell r="BB19">
            <v>31090134.329999998</v>
          </cell>
          <cell r="BC19">
            <v>3031689.9100000039</v>
          </cell>
          <cell r="BE19">
            <v>0</v>
          </cell>
          <cell r="BF19">
            <v>0</v>
          </cell>
          <cell r="BG19" t="str">
            <v>1 rozwojowo-modernizacyjne</v>
          </cell>
          <cell r="BH19">
            <v>0</v>
          </cell>
          <cell r="BI19">
            <v>0</v>
          </cell>
          <cell r="BJ19">
            <v>0</v>
          </cell>
          <cell r="BK19" t="str">
            <v>Zadanie zostało wydzielone z zadania nr 03-008, Spadek wydajności ujęcia w wyniku kolmatacji osadów dennych stawów oraz obsunięcia się i zaburzenia struktury ziemnej skarp - przebudowa stawów infiltracyjnych.</v>
          </cell>
          <cell r="BL19" t="str">
            <v>Odbudowa i modernizacja ujęcia: budowa ujęcia zatokowo - prądowego z komorą wlotową wody rzecznej powyżej wiaduktu autostrady A2 (lub zamiennie wykonanie drenów horyzontalnych pod dnem Warty, przebudowa skarp podstawowych stawów infiltracyjnych wraz z likwidacją grobli wewnętrznych , likwidacja wszystkich stawów bocznych wraz z podniesieniem terenu na lewarze III na odcinku ca 250m, zasuwy przy stawach infiltracyjnych, budowa systemu wyrównawczego pomiędzy stawami nr 7 i 8 (przewiert horyzontalny na odcinku 100m dla rury DN500mm wraz z zasuwą DN500mm) , część ogrodzenia 2016 - 2019 - dokumentacja projektowa 2021 - 2025 - roboty budowlano-montażowe</v>
          </cell>
          <cell r="BM19" t="str">
            <v>-</v>
          </cell>
          <cell r="BN19" t="str">
            <v>-</v>
          </cell>
          <cell r="BP19"/>
        </row>
        <row r="20">
          <cell r="B20" t="str">
            <v>1-05-19-329-1</v>
          </cell>
          <cell r="C20" t="str">
            <v>1</v>
          </cell>
          <cell r="D20" t="str">
            <v>Ujęcie Dębina - odbudowa i modernizacja stawów infiltracyjnych - etap II</v>
          </cell>
          <cell r="E20" t="str">
            <v>Realizowane-RBM-w toku</v>
          </cell>
          <cell r="F20" t="str">
            <v>FS7</v>
          </cell>
          <cell r="G20" t="str">
            <v>rezerwa zadania wielozakresowe</v>
          </cell>
          <cell r="H20" t="str">
            <v>pierwsza</v>
          </cell>
          <cell r="I20" t="str">
            <v>wspólne</v>
          </cell>
          <cell r="J20" t="str">
            <v>modernizacyjne</v>
          </cell>
          <cell r="K20" t="str">
            <v>UW</v>
          </cell>
          <cell r="L20" t="str">
            <v>Poznań</v>
          </cell>
          <cell r="M20" t="str">
            <v>Danuta Kijko</v>
          </cell>
          <cell r="N20">
            <v>0</v>
          </cell>
          <cell r="O20" t="str">
            <v>Anna Padurska</v>
          </cell>
          <cell r="P20" t="str">
            <v>Łukasz Prządka</v>
          </cell>
          <cell r="Q20" t="str">
            <v>Jerzy Rykała</v>
          </cell>
          <cell r="R20" t="str">
            <v>05</v>
          </cell>
          <cell r="S20" t="str">
            <v>nd</v>
          </cell>
          <cell r="T20">
            <v>0</v>
          </cell>
          <cell r="U20">
            <v>640000</v>
          </cell>
          <cell r="V20">
            <v>0</v>
          </cell>
          <cell r="W20">
            <v>0</v>
          </cell>
          <cell r="X20">
            <v>0</v>
          </cell>
          <cell r="Y20">
            <v>0</v>
          </cell>
          <cell r="Z20">
            <v>4080997.87</v>
          </cell>
          <cell r="AA20">
            <v>4080997.87</v>
          </cell>
          <cell r="AB20">
            <v>0</v>
          </cell>
          <cell r="AC20">
            <v>0</v>
          </cell>
          <cell r="AD20">
            <v>0</v>
          </cell>
          <cell r="AE20">
            <v>0</v>
          </cell>
          <cell r="AF20">
            <v>8801995.7400000002</v>
          </cell>
          <cell r="AG20">
            <v>640000</v>
          </cell>
          <cell r="AH20">
            <v>712</v>
          </cell>
          <cell r="AI20">
            <v>640712</v>
          </cell>
          <cell r="AJ20">
            <v>0</v>
          </cell>
          <cell r="AK20">
            <v>0</v>
          </cell>
          <cell r="AL20">
            <v>0</v>
          </cell>
          <cell r="AM20">
            <v>3760997.87</v>
          </cell>
          <cell r="AN20">
            <v>3760997.87</v>
          </cell>
          <cell r="AO20">
            <v>0</v>
          </cell>
          <cell r="AP20">
            <v>0</v>
          </cell>
          <cell r="AQ20">
            <v>0</v>
          </cell>
          <cell r="AR20">
            <v>0</v>
          </cell>
          <cell r="AS20">
            <v>0</v>
          </cell>
          <cell r="AT20">
            <v>0</v>
          </cell>
          <cell r="AU20">
            <v>0</v>
          </cell>
          <cell r="AV20">
            <v>0</v>
          </cell>
          <cell r="AW20">
            <v>7521995.7400000002</v>
          </cell>
          <cell r="AX20">
            <v>7521995.7400000002</v>
          </cell>
          <cell r="AY20">
            <v>0</v>
          </cell>
          <cell r="AZ20">
            <v>7521995.7400000002</v>
          </cell>
          <cell r="BA20">
            <v>7521995.7400000002</v>
          </cell>
          <cell r="BB20">
            <v>8162707.7400000002</v>
          </cell>
          <cell r="BC20">
            <v>639288</v>
          </cell>
          <cell r="BE20">
            <v>0</v>
          </cell>
          <cell r="BF20">
            <v>0</v>
          </cell>
          <cell r="BG20" t="str">
            <v>1 rozwojowo-modernizacyjne</v>
          </cell>
          <cell r="BH20">
            <v>0</v>
          </cell>
          <cell r="BI20">
            <v>0</v>
          </cell>
          <cell r="BJ20">
            <v>0</v>
          </cell>
          <cell r="BK20" t="str">
            <v>Zadanie zostało wydzielone z zadania nr 03-008. Spadek wydajności ujęcia w wyniku kolmatacji osadów dennych stawów oraz obsunięcia się i zaburzenia struktury ziemnej skarp - przebudowa stawów infiltracyjnych.</v>
          </cell>
          <cell r="BL20" t="str">
            <v>Odbudowa i modernizacja ujęcia: ogrodzenie działki 2/4 na Marlewie (1500 m), 2 część ogrodzenia terenu strefy ochrony bezpośredniej Ujęcia Wody Dębina, budowa kanalizacji kablowej oraz systemu kamer termowizyjnych wraz z centralą dyspozytorską, utwardzenie drogi wzdłuż stawów osłonowych oraz dojazd i plac manewrowy przy komorze ujęcia, montaż szafek zasilających i linii kablowych 0.4kV. Oświetlenie terenu i instalacje komory ujęciowo-osadowej. Usunięcie kolizji elektroenergetycznych, uszczelnienie placu rozkładu oleju. 2016 - 2019 - dokumentacja projektowa 2025 - 2026 - roboty budowlano-montażowe</v>
          </cell>
          <cell r="BM20" t="str">
            <v>-</v>
          </cell>
          <cell r="BN20" t="str">
            <v>-</v>
          </cell>
          <cell r="BP20"/>
        </row>
        <row r="21">
          <cell r="B21" t="str">
            <v>1-05-20-007-0</v>
          </cell>
          <cell r="C21" t="str">
            <v>1</v>
          </cell>
          <cell r="D21" t="str">
            <v>Ujęcie Dębina - studnie zastępcze - cykl II</v>
          </cell>
          <cell r="E21" t="str">
            <v>Realizowane-RBM-zakończono</v>
          </cell>
          <cell r="G21" t="str">
            <v>rezerwa zadania wielozakresowe</v>
          </cell>
          <cell r="H21" t="str">
            <v>pierwsza</v>
          </cell>
          <cell r="I21" t="str">
            <v>wspólne</v>
          </cell>
          <cell r="J21" t="str">
            <v>modernizacyjne</v>
          </cell>
          <cell r="K21" t="str">
            <v>UW</v>
          </cell>
          <cell r="L21" t="str">
            <v>Poznań</v>
          </cell>
          <cell r="M21" t="str">
            <v>Irena Romaszewska-Malak</v>
          </cell>
          <cell r="N21">
            <v>0</v>
          </cell>
          <cell r="O21" t="str">
            <v>Anna Padurska</v>
          </cell>
          <cell r="P21" t="str">
            <v>Łukasz Prządka</v>
          </cell>
          <cell r="Q21" t="str">
            <v>Jerzy Rykała</v>
          </cell>
          <cell r="R21" t="str">
            <v>05</v>
          </cell>
          <cell r="S21" t="str">
            <v>nd</v>
          </cell>
          <cell r="T21">
            <v>0</v>
          </cell>
          <cell r="U21">
            <v>848653.55</v>
          </cell>
          <cell r="V21">
            <v>0</v>
          </cell>
          <cell r="W21">
            <v>0</v>
          </cell>
          <cell r="X21">
            <v>0</v>
          </cell>
          <cell r="Y21">
            <v>0</v>
          </cell>
          <cell r="Z21">
            <v>0</v>
          </cell>
          <cell r="AA21">
            <v>0</v>
          </cell>
          <cell r="AB21">
            <v>0</v>
          </cell>
          <cell r="AC21">
            <v>0</v>
          </cell>
          <cell r="AD21">
            <v>0</v>
          </cell>
          <cell r="AE21">
            <v>0</v>
          </cell>
          <cell r="AF21">
            <v>848653.55</v>
          </cell>
          <cell r="AG21">
            <v>1003700.55</v>
          </cell>
          <cell r="AH21">
            <v>0</v>
          </cell>
          <cell r="AI21">
            <v>1003700.55</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1003700.55</v>
          </cell>
          <cell r="BC21">
            <v>-155047</v>
          </cell>
          <cell r="BD21"/>
          <cell r="BE21">
            <v>0</v>
          </cell>
          <cell r="BF21">
            <v>0</v>
          </cell>
          <cell r="BG21" t="str">
            <v>1 rozwojowo-modernizacyjne</v>
          </cell>
          <cell r="BH21">
            <v>0</v>
          </cell>
          <cell r="BI21">
            <v>0</v>
          </cell>
          <cell r="BJ21">
            <v>0</v>
          </cell>
          <cell r="BK21" t="str">
            <v>Zadanie zostało wydzielone z zadania nr 03-006. Zapewnienie utrzymania istniejącej wydajności i sprawności ujęcia.</v>
          </cell>
          <cell r="BL21" t="str">
            <v>2020 - dokumentacja projektowa dla 5 studni 2020 - roboty budowlano-montażowe</v>
          </cell>
          <cell r="BM21" t="str">
            <v>-</v>
          </cell>
          <cell r="BN21" t="str">
            <v>-</v>
          </cell>
        </row>
        <row r="22">
          <cell r="B22" t="str">
            <v>1-05-20-008-0</v>
          </cell>
          <cell r="C22" t="str">
            <v>1</v>
          </cell>
          <cell r="D22" t="str">
            <v>Ujęcie Dębina - studnie zastępcze - cykl III</v>
          </cell>
          <cell r="E22" t="str">
            <v>Realizowane-RBM-zakończono</v>
          </cell>
          <cell r="G22" t="str">
            <v>rezerwa zadania wielozakresowe</v>
          </cell>
          <cell r="H22" t="str">
            <v>pierwsza</v>
          </cell>
          <cell r="I22" t="str">
            <v>wspólne</v>
          </cell>
          <cell r="J22" t="str">
            <v>modernizacyjne</v>
          </cell>
          <cell r="K22" t="str">
            <v>UW</v>
          </cell>
          <cell r="L22" t="str">
            <v>Poznań</v>
          </cell>
          <cell r="M22" t="str">
            <v>Danuta Kijko</v>
          </cell>
          <cell r="N22">
            <v>0</v>
          </cell>
          <cell r="O22" t="str">
            <v>Anna Padurska</v>
          </cell>
          <cell r="P22" t="str">
            <v>Łukasz Prządka</v>
          </cell>
          <cell r="Q22" t="str">
            <v>Jerzy Rykała</v>
          </cell>
          <cell r="R22" t="str">
            <v>05</v>
          </cell>
          <cell r="S22" t="str">
            <v>nd</v>
          </cell>
          <cell r="T22">
            <v>0</v>
          </cell>
          <cell r="U22">
            <v>0</v>
          </cell>
          <cell r="V22">
            <v>800000</v>
          </cell>
          <cell r="W22">
            <v>0</v>
          </cell>
          <cell r="X22">
            <v>0</v>
          </cell>
          <cell r="Y22">
            <v>0</v>
          </cell>
          <cell r="Z22">
            <v>0</v>
          </cell>
          <cell r="AA22">
            <v>0</v>
          </cell>
          <cell r="AB22">
            <v>0</v>
          </cell>
          <cell r="AC22">
            <v>0</v>
          </cell>
          <cell r="AD22">
            <v>0</v>
          </cell>
          <cell r="AE22">
            <v>0</v>
          </cell>
          <cell r="AF22">
            <v>800000</v>
          </cell>
          <cell r="AG22">
            <v>0</v>
          </cell>
          <cell r="AH22">
            <v>846803.49</v>
          </cell>
          <cell r="AI22">
            <v>846803.49</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846803.49</v>
          </cell>
          <cell r="BC22">
            <v>-46803.489999999991</v>
          </cell>
          <cell r="BD22"/>
          <cell r="BE22">
            <v>0</v>
          </cell>
          <cell r="BF22">
            <v>0</v>
          </cell>
          <cell r="BG22" t="str">
            <v>1 rozwojowo-modernizacyjne</v>
          </cell>
          <cell r="BH22">
            <v>0</v>
          </cell>
          <cell r="BI22">
            <v>0</v>
          </cell>
          <cell r="BJ22">
            <v>0</v>
          </cell>
          <cell r="BK22" t="str">
            <v>Zadanie zostało wydzielone z zadania nr 03-006. Zapewnienie utrzymania istniejącej wydajności i sprawności ujęcia.</v>
          </cell>
          <cell r="BL22" t="str">
            <v>2021 - dokumentacja projektowa dla 5 studni 2021 - roboty budowlano-montażowe</v>
          </cell>
          <cell r="BM22" t="str">
            <v>-</v>
          </cell>
          <cell r="BN22" t="str">
            <v>-</v>
          </cell>
        </row>
        <row r="23">
          <cell r="B23" t="str">
            <v>1-05-20-009-0</v>
          </cell>
          <cell r="C23" t="str">
            <v>1</v>
          </cell>
          <cell r="D23" t="str">
            <v>Ujęcie Dębina - studnie zastępcze - cykl IV</v>
          </cell>
          <cell r="E23" t="str">
            <v>Realizowane-koncepcja-w toku</v>
          </cell>
          <cell r="G23" t="str">
            <v>rezerwa zadania wielozakresowe</v>
          </cell>
          <cell r="H23" t="str">
            <v>pierwsza</v>
          </cell>
          <cell r="I23" t="str">
            <v>wspólne</v>
          </cell>
          <cell r="J23" t="str">
            <v>modernizacyjne</v>
          </cell>
          <cell r="K23" t="str">
            <v>UW</v>
          </cell>
          <cell r="L23" t="str">
            <v>Poznań</v>
          </cell>
          <cell r="M23" t="str">
            <v>Irena Romaszewska-Malak</v>
          </cell>
          <cell r="N23">
            <v>0</v>
          </cell>
          <cell r="O23" t="str">
            <v>Anna Padurska</v>
          </cell>
          <cell r="P23" t="str">
            <v>Łukasz Prządka</v>
          </cell>
          <cell r="Q23" t="str">
            <v>Jerzy Rykała</v>
          </cell>
          <cell r="R23" t="str">
            <v>05</v>
          </cell>
          <cell r="S23" t="str">
            <v>nd</v>
          </cell>
          <cell r="T23">
            <v>0</v>
          </cell>
          <cell r="U23">
            <v>0</v>
          </cell>
          <cell r="V23">
            <v>0</v>
          </cell>
          <cell r="W23">
            <v>810000</v>
          </cell>
          <cell r="X23">
            <v>0</v>
          </cell>
          <cell r="Y23">
            <v>0</v>
          </cell>
          <cell r="Z23">
            <v>0</v>
          </cell>
          <cell r="AA23">
            <v>0</v>
          </cell>
          <cell r="AB23">
            <v>0</v>
          </cell>
          <cell r="AC23">
            <v>0</v>
          </cell>
          <cell r="AD23">
            <v>0</v>
          </cell>
          <cell r="AE23">
            <v>0</v>
          </cell>
          <cell r="AF23">
            <v>810000</v>
          </cell>
          <cell r="AG23">
            <v>0</v>
          </cell>
          <cell r="AH23">
            <v>0</v>
          </cell>
          <cell r="AI23">
            <v>0</v>
          </cell>
          <cell r="AJ23">
            <v>808530.41999999993</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808530.41999999993</v>
          </cell>
          <cell r="BA23">
            <v>808530.41999999993</v>
          </cell>
          <cell r="BB23">
            <v>808530.41999999993</v>
          </cell>
          <cell r="BC23">
            <v>1469.5800000000745</v>
          </cell>
          <cell r="BE23">
            <v>0</v>
          </cell>
          <cell r="BF23">
            <v>0</v>
          </cell>
          <cell r="BG23" t="str">
            <v>1 rozwojowo-modernizacyjne</v>
          </cell>
          <cell r="BH23">
            <v>0</v>
          </cell>
          <cell r="BI23">
            <v>0</v>
          </cell>
          <cell r="BJ23">
            <v>0</v>
          </cell>
          <cell r="BK23" t="str">
            <v>Zadanie zostało wydzielone z zadania nr 03-006. Zapewnienie utrzymania istniejącej wydajności i sprawności ujęcia.</v>
          </cell>
          <cell r="BL23" t="str">
            <v>2022 - dokumentacja projektowa dla 5 studni 2022 - roboty budowlano-montażowe</v>
          </cell>
          <cell r="BM23" t="str">
            <v>-</v>
          </cell>
          <cell r="BN23" t="str">
            <v>-</v>
          </cell>
          <cell r="BP23"/>
        </row>
        <row r="24">
          <cell r="B24" t="str">
            <v>1-05-20-010-0</v>
          </cell>
          <cell r="C24" t="str">
            <v>1</v>
          </cell>
          <cell r="D24" t="str">
            <v>Ujęcie Dębina - studnie zastępcze - cykl V</v>
          </cell>
          <cell r="E24" t="str">
            <v>Realizowane-koncepcja-w toku</v>
          </cell>
          <cell r="G24" t="str">
            <v>rezerwa zadania wielozakresowe</v>
          </cell>
          <cell r="H24" t="str">
            <v>pierwsza</v>
          </cell>
          <cell r="I24" t="str">
            <v>wspólne</v>
          </cell>
          <cell r="J24" t="str">
            <v>modernizacyjne</v>
          </cell>
          <cell r="K24" t="str">
            <v>UW</v>
          </cell>
          <cell r="L24" t="str">
            <v>Poznań</v>
          </cell>
          <cell r="M24" t="str">
            <v>Irena Romaszewska-Malak</v>
          </cell>
          <cell r="N24">
            <v>0</v>
          </cell>
          <cell r="O24" t="str">
            <v>Anna Padurska</v>
          </cell>
          <cell r="P24" t="str">
            <v>Łukasz Prządka</v>
          </cell>
          <cell r="Q24" t="str">
            <v>Jerzy Rykała</v>
          </cell>
          <cell r="R24" t="str">
            <v>05</v>
          </cell>
          <cell r="S24" t="str">
            <v>nd</v>
          </cell>
          <cell r="T24">
            <v>0</v>
          </cell>
          <cell r="U24">
            <v>0</v>
          </cell>
          <cell r="V24">
            <v>0</v>
          </cell>
          <cell r="W24">
            <v>0</v>
          </cell>
          <cell r="X24">
            <v>2000000</v>
          </cell>
          <cell r="Y24">
            <v>2900000</v>
          </cell>
          <cell r="Z24">
            <v>0</v>
          </cell>
          <cell r="AA24">
            <v>0</v>
          </cell>
          <cell r="AB24">
            <v>0</v>
          </cell>
          <cell r="AC24">
            <v>0</v>
          </cell>
          <cell r="AD24">
            <v>0</v>
          </cell>
          <cell r="AE24">
            <v>0</v>
          </cell>
          <cell r="AF24">
            <v>4900000</v>
          </cell>
          <cell r="AG24">
            <v>0</v>
          </cell>
          <cell r="AH24">
            <v>0</v>
          </cell>
          <cell r="AI24">
            <v>0</v>
          </cell>
          <cell r="AJ24">
            <v>0</v>
          </cell>
          <cell r="AK24">
            <v>1000000</v>
          </cell>
          <cell r="AL24">
            <v>3900000</v>
          </cell>
          <cell r="AM24">
            <v>0</v>
          </cell>
          <cell r="AN24">
            <v>0</v>
          </cell>
          <cell r="AO24">
            <v>0</v>
          </cell>
          <cell r="AP24">
            <v>0</v>
          </cell>
          <cell r="AQ24">
            <v>0</v>
          </cell>
          <cell r="AR24">
            <v>0</v>
          </cell>
          <cell r="AS24">
            <v>0</v>
          </cell>
          <cell r="AT24">
            <v>0</v>
          </cell>
          <cell r="AU24">
            <v>0</v>
          </cell>
          <cell r="AV24">
            <v>0</v>
          </cell>
          <cell r="AW24">
            <v>4900000</v>
          </cell>
          <cell r="AX24">
            <v>4900000</v>
          </cell>
          <cell r="AY24">
            <v>0</v>
          </cell>
          <cell r="AZ24">
            <v>4900000</v>
          </cell>
          <cell r="BA24">
            <v>4900000</v>
          </cell>
          <cell r="BB24">
            <v>4900000</v>
          </cell>
          <cell r="BC24">
            <v>0</v>
          </cell>
          <cell r="BE24">
            <v>0</v>
          </cell>
          <cell r="BF24">
            <v>0</v>
          </cell>
          <cell r="BG24" t="str">
            <v>1 rozwojowo-modernizacyjne</v>
          </cell>
          <cell r="BH24">
            <v>0</v>
          </cell>
          <cell r="BI24">
            <v>0</v>
          </cell>
          <cell r="BJ24">
            <v>0</v>
          </cell>
          <cell r="BK24" t="str">
            <v>Zadanie zostało wydzielone z zadania nr 03-006. Zapewnienie utrzymania istniejącej wydajności i sprawności ujęcia.</v>
          </cell>
          <cell r="BL24" t="str">
            <v>2023 - dokumentacja projektowa dla 30 studni i roboty budowlano-montażowe 2024 - roboty budowlano-montażowe</v>
          </cell>
          <cell r="BM24" t="str">
            <v>-</v>
          </cell>
          <cell r="BN24" t="str">
            <v>-</v>
          </cell>
          <cell r="BP24"/>
        </row>
        <row r="25">
          <cell r="B25" t="str">
            <v>1-05-20-011-0</v>
          </cell>
          <cell r="C25" t="str">
            <v>1</v>
          </cell>
          <cell r="D25" t="str">
            <v>Ujęcie Dębina - studnie zastępcze - cykl VI</v>
          </cell>
          <cell r="E25" t="str">
            <v>Realizowane-koncepcja-w toku</v>
          </cell>
          <cell r="G25" t="str">
            <v>rezerwa zadania wielozakresowe</v>
          </cell>
          <cell r="H25" t="str">
            <v>pierwsza</v>
          </cell>
          <cell r="I25" t="str">
            <v>wspólne</v>
          </cell>
          <cell r="J25" t="str">
            <v>modernizacyjne</v>
          </cell>
          <cell r="K25" t="str">
            <v>UW</v>
          </cell>
          <cell r="L25" t="str">
            <v>Poznań</v>
          </cell>
          <cell r="M25" t="str">
            <v>Irena Romaszewska-Malak</v>
          </cell>
          <cell r="N25">
            <v>0</v>
          </cell>
          <cell r="O25" t="str">
            <v>Anna Padurska</v>
          </cell>
          <cell r="P25" t="str">
            <v>Łukasz Prządka</v>
          </cell>
          <cell r="Q25" t="str">
            <v>Jerzy Rykała</v>
          </cell>
          <cell r="R25" t="str">
            <v>05</v>
          </cell>
          <cell r="S25" t="str">
            <v>nd</v>
          </cell>
          <cell r="T25">
            <v>0</v>
          </cell>
          <cell r="U25">
            <v>0</v>
          </cell>
          <cell r="V25">
            <v>0</v>
          </cell>
          <cell r="W25">
            <v>0</v>
          </cell>
          <cell r="X25">
            <v>0</v>
          </cell>
          <cell r="Y25">
            <v>2500000</v>
          </cell>
          <cell r="Z25">
            <v>2500000</v>
          </cell>
          <cell r="AA25">
            <v>0</v>
          </cell>
          <cell r="AB25">
            <v>0</v>
          </cell>
          <cell r="AC25">
            <v>0</v>
          </cell>
          <cell r="AD25">
            <v>0</v>
          </cell>
          <cell r="AE25">
            <v>0</v>
          </cell>
          <cell r="AF25">
            <v>5000000</v>
          </cell>
          <cell r="AG25">
            <v>0</v>
          </cell>
          <cell r="AH25">
            <v>0</v>
          </cell>
          <cell r="AI25">
            <v>0</v>
          </cell>
          <cell r="AJ25">
            <v>0</v>
          </cell>
          <cell r="AK25">
            <v>0</v>
          </cell>
          <cell r="AL25">
            <v>1000000</v>
          </cell>
          <cell r="AM25">
            <v>4000000</v>
          </cell>
          <cell r="AN25">
            <v>0</v>
          </cell>
          <cell r="AO25">
            <v>0</v>
          </cell>
          <cell r="AP25">
            <v>0</v>
          </cell>
          <cell r="AQ25">
            <v>0</v>
          </cell>
          <cell r="AR25">
            <v>0</v>
          </cell>
          <cell r="AS25">
            <v>0</v>
          </cell>
          <cell r="AT25">
            <v>0</v>
          </cell>
          <cell r="AU25">
            <v>0</v>
          </cell>
          <cell r="AV25">
            <v>0</v>
          </cell>
          <cell r="AW25">
            <v>5000000</v>
          </cell>
          <cell r="AX25">
            <v>5000000</v>
          </cell>
          <cell r="AY25">
            <v>0</v>
          </cell>
          <cell r="AZ25">
            <v>5000000</v>
          </cell>
          <cell r="BA25">
            <v>5000000</v>
          </cell>
          <cell r="BB25">
            <v>5000000</v>
          </cell>
          <cell r="BC25">
            <v>0</v>
          </cell>
          <cell r="BE25">
            <v>0</v>
          </cell>
          <cell r="BF25">
            <v>0</v>
          </cell>
          <cell r="BG25" t="str">
            <v>1 rozwojowo-modernizacyjne</v>
          </cell>
          <cell r="BH25">
            <v>0</v>
          </cell>
          <cell r="BI25">
            <v>0</v>
          </cell>
          <cell r="BJ25">
            <v>0</v>
          </cell>
          <cell r="BK25" t="str">
            <v>Zadanie zostało wydzielone z zadania nr 03-006. Zapewnienie utrzymania istniejącej wydajności i sprawności ujęcia.</v>
          </cell>
          <cell r="BL25" t="str">
            <v>2024 - dokumentacja projektowa dla 30 studni i roboty budowlano-montażowe 2025 - roboty budowlano-montażowe</v>
          </cell>
          <cell r="BM25" t="str">
            <v>-</v>
          </cell>
          <cell r="BN25" t="str">
            <v>-</v>
          </cell>
          <cell r="BP25"/>
        </row>
        <row r="26">
          <cell r="B26" t="str">
            <v>1-05-20-012-0</v>
          </cell>
          <cell r="C26" t="str">
            <v>1</v>
          </cell>
          <cell r="D26" t="str">
            <v>Ujęcie Dębina - studnie zastępcze - cykl VII</v>
          </cell>
          <cell r="E26" t="str">
            <v>Realizowane-koncepcja-w toku</v>
          </cell>
          <cell r="G26" t="str">
            <v>rezerwa zadania wielozakresowe</v>
          </cell>
          <cell r="H26" t="str">
            <v>pierwsza</v>
          </cell>
          <cell r="I26" t="str">
            <v>wspólne</v>
          </cell>
          <cell r="J26" t="str">
            <v>modernizacyjne</v>
          </cell>
          <cell r="K26" t="str">
            <v>UW</v>
          </cell>
          <cell r="L26" t="str">
            <v>Poznań</v>
          </cell>
          <cell r="M26" t="str">
            <v>Irena Romaszewska-Malak</v>
          </cell>
          <cell r="N26">
            <v>0</v>
          </cell>
          <cell r="O26" t="str">
            <v>Anna Padurska</v>
          </cell>
          <cell r="P26" t="str">
            <v>Łukasz Prządka</v>
          </cell>
          <cell r="Q26" t="str">
            <v>Jerzy Rykała</v>
          </cell>
          <cell r="R26" t="str">
            <v>05</v>
          </cell>
          <cell r="S26" t="str">
            <v>nd</v>
          </cell>
          <cell r="T26">
            <v>0</v>
          </cell>
          <cell r="U26">
            <v>0</v>
          </cell>
          <cell r="V26">
            <v>0</v>
          </cell>
          <cell r="W26">
            <v>0</v>
          </cell>
          <cell r="X26">
            <v>0</v>
          </cell>
          <cell r="Y26">
            <v>0</v>
          </cell>
          <cell r="Z26">
            <v>2500000</v>
          </cell>
          <cell r="AA26">
            <v>2600000</v>
          </cell>
          <cell r="AB26">
            <v>0</v>
          </cell>
          <cell r="AC26">
            <v>0</v>
          </cell>
          <cell r="AD26">
            <v>0</v>
          </cell>
          <cell r="AE26">
            <v>0</v>
          </cell>
          <cell r="AF26">
            <v>5100000</v>
          </cell>
          <cell r="AG26">
            <v>0</v>
          </cell>
          <cell r="AH26">
            <v>0</v>
          </cell>
          <cell r="AI26">
            <v>0</v>
          </cell>
          <cell r="AJ26">
            <v>0</v>
          </cell>
          <cell r="AK26">
            <v>0</v>
          </cell>
          <cell r="AL26">
            <v>0</v>
          </cell>
          <cell r="AM26">
            <v>5100000</v>
          </cell>
          <cell r="AN26">
            <v>0</v>
          </cell>
          <cell r="AO26">
            <v>0</v>
          </cell>
          <cell r="AP26">
            <v>0</v>
          </cell>
          <cell r="AQ26">
            <v>0</v>
          </cell>
          <cell r="AR26">
            <v>0</v>
          </cell>
          <cell r="AS26">
            <v>0</v>
          </cell>
          <cell r="AT26">
            <v>0</v>
          </cell>
          <cell r="AU26">
            <v>0</v>
          </cell>
          <cell r="AV26">
            <v>0</v>
          </cell>
          <cell r="AW26">
            <v>5100000</v>
          </cell>
          <cell r="AX26">
            <v>5100000</v>
          </cell>
          <cell r="AY26">
            <v>0</v>
          </cell>
          <cell r="AZ26">
            <v>5100000</v>
          </cell>
          <cell r="BA26">
            <v>5100000</v>
          </cell>
          <cell r="BB26">
            <v>5100000</v>
          </cell>
          <cell r="BC26">
            <v>0</v>
          </cell>
          <cell r="BE26">
            <v>0</v>
          </cell>
          <cell r="BF26">
            <v>0</v>
          </cell>
          <cell r="BG26" t="str">
            <v>1 rozwojowo-modernizacyjne</v>
          </cell>
          <cell r="BH26">
            <v>0</v>
          </cell>
          <cell r="BI26">
            <v>0</v>
          </cell>
          <cell r="BJ26">
            <v>0</v>
          </cell>
          <cell r="BK26" t="str">
            <v>Zadanie zostało wydzielone z zadania nr 03-006. Zapewnienie utrzymania istniejącej wydajności i sprawności ujęcia.</v>
          </cell>
          <cell r="BL26" t="str">
            <v>2025 - dokumentacja projektowa dla 30 studni i roboty budowlano-montażowe 2026 - roboty budowlano-montażowe</v>
          </cell>
          <cell r="BM26" t="str">
            <v>-</v>
          </cell>
          <cell r="BN26" t="str">
            <v>-</v>
          </cell>
          <cell r="BP26"/>
        </row>
        <row r="27">
          <cell r="B27" t="str">
            <v>1-05-20-013-0</v>
          </cell>
          <cell r="C27" t="str">
            <v>1</v>
          </cell>
          <cell r="D27" t="str">
            <v>Ujęcie Dębina - studnie zastępcze - cykl VIII</v>
          </cell>
          <cell r="E27" t="str">
            <v>Realizowane-koncepcja-w toku</v>
          </cell>
          <cell r="G27" t="str">
            <v>rezerwa zadania wielozakresowe</v>
          </cell>
          <cell r="H27" t="str">
            <v>pierwsza</v>
          </cell>
          <cell r="I27" t="str">
            <v>wspólne</v>
          </cell>
          <cell r="J27" t="str">
            <v>modernizacyjne</v>
          </cell>
          <cell r="K27" t="str">
            <v>UW</v>
          </cell>
          <cell r="L27" t="str">
            <v>Poznań</v>
          </cell>
          <cell r="M27" t="str">
            <v>Irena Romaszewska-Malak</v>
          </cell>
          <cell r="N27">
            <v>0</v>
          </cell>
          <cell r="O27" t="str">
            <v>Anna Padurska</v>
          </cell>
          <cell r="P27" t="str">
            <v>Łukasz Prządka</v>
          </cell>
          <cell r="Q27" t="str">
            <v>Jerzy Rykała</v>
          </cell>
          <cell r="R27" t="str">
            <v>05</v>
          </cell>
          <cell r="S27" t="str">
            <v>nd</v>
          </cell>
          <cell r="T27">
            <v>0</v>
          </cell>
          <cell r="U27">
            <v>0</v>
          </cell>
          <cell r="V27">
            <v>0</v>
          </cell>
          <cell r="W27">
            <v>0</v>
          </cell>
          <cell r="X27">
            <v>0</v>
          </cell>
          <cell r="Y27">
            <v>0</v>
          </cell>
          <cell r="Z27">
            <v>0</v>
          </cell>
          <cell r="AA27">
            <v>5200000</v>
          </cell>
          <cell r="AB27">
            <v>0</v>
          </cell>
          <cell r="AC27">
            <v>0</v>
          </cell>
          <cell r="AD27">
            <v>0</v>
          </cell>
          <cell r="AE27">
            <v>0</v>
          </cell>
          <cell r="AF27">
            <v>5200000</v>
          </cell>
          <cell r="AG27">
            <v>0</v>
          </cell>
          <cell r="AH27">
            <v>0</v>
          </cell>
          <cell r="AI27">
            <v>0</v>
          </cell>
          <cell r="AJ27">
            <v>0</v>
          </cell>
          <cell r="AK27">
            <v>0</v>
          </cell>
          <cell r="AL27">
            <v>0</v>
          </cell>
          <cell r="AM27">
            <v>0</v>
          </cell>
          <cell r="AN27">
            <v>5200000</v>
          </cell>
          <cell r="AO27">
            <v>0</v>
          </cell>
          <cell r="AP27">
            <v>0</v>
          </cell>
          <cell r="AQ27">
            <v>0</v>
          </cell>
          <cell r="AR27">
            <v>0</v>
          </cell>
          <cell r="AS27">
            <v>0</v>
          </cell>
          <cell r="AT27">
            <v>0</v>
          </cell>
          <cell r="AU27">
            <v>0</v>
          </cell>
          <cell r="AV27">
            <v>0</v>
          </cell>
          <cell r="AW27">
            <v>5200000</v>
          </cell>
          <cell r="AX27">
            <v>5200000</v>
          </cell>
          <cell r="AY27">
            <v>0</v>
          </cell>
          <cell r="AZ27">
            <v>5200000</v>
          </cell>
          <cell r="BA27">
            <v>5200000</v>
          </cell>
          <cell r="BB27">
            <v>5200000</v>
          </cell>
          <cell r="BC27">
            <v>0</v>
          </cell>
          <cell r="BE27">
            <v>0</v>
          </cell>
          <cell r="BF27">
            <v>0</v>
          </cell>
          <cell r="BG27" t="str">
            <v>1 rozwojowo-modernizacyjne</v>
          </cell>
          <cell r="BH27">
            <v>0</v>
          </cell>
          <cell r="BI27">
            <v>0</v>
          </cell>
          <cell r="BJ27">
            <v>0</v>
          </cell>
          <cell r="BK27" t="str">
            <v>Zadanie zostało wydzielone z zadania nr 03-006. Zapewnienie utrzymania istniejącej wydajności i sprawności ujęcia.</v>
          </cell>
          <cell r="BL27" t="str">
            <v>2026 - dokumentacja projektowa dla 30 studni 2026 - roboty budowlano-montażowe</v>
          </cell>
          <cell r="BM27" t="str">
            <v>-</v>
          </cell>
          <cell r="BN27" t="str">
            <v>-</v>
          </cell>
          <cell r="BP27"/>
        </row>
        <row r="28">
          <cell r="B28" t="str">
            <v>1-10-17-005-0</v>
          </cell>
          <cell r="C28" t="str">
            <v>1</v>
          </cell>
          <cell r="D28" t="str">
            <v>Ujęcie Promienko - zasilanie rezerwowe</v>
          </cell>
          <cell r="E28" t="str">
            <v>Realizowane-dokumentacja-w toku</v>
          </cell>
          <cell r="G28" t="str">
            <v>SUW - sieci i obiekty</v>
          </cell>
          <cell r="H28" t="str">
            <v>pierwsza</v>
          </cell>
          <cell r="I28" t="str">
            <v>wspólne</v>
          </cell>
          <cell r="J28" t="str">
            <v>modernizacyjne</v>
          </cell>
          <cell r="K28" t="str">
            <v>UW</v>
          </cell>
          <cell r="L28" t="str">
            <v>Promienko</v>
          </cell>
          <cell r="M28" t="str">
            <v>Danuta Kijko</v>
          </cell>
          <cell r="N28" t="str">
            <v>Marcin Krawczyk</v>
          </cell>
          <cell r="O28" t="str">
            <v>Anna Padurska</v>
          </cell>
          <cell r="P28" t="str">
            <v>Wojciech Wróblewski</v>
          </cell>
          <cell r="Q28" t="str">
            <v>Zbigniew Narożny</v>
          </cell>
          <cell r="R28" t="str">
            <v>10</v>
          </cell>
          <cell r="S28" t="str">
            <v>nd</v>
          </cell>
          <cell r="T28">
            <v>0</v>
          </cell>
          <cell r="U28">
            <v>338</v>
          </cell>
          <cell r="V28">
            <v>40002</v>
          </cell>
          <cell r="W28">
            <v>171670</v>
          </cell>
          <cell r="X28">
            <v>34334</v>
          </cell>
          <cell r="Y28">
            <v>0</v>
          </cell>
          <cell r="Z28">
            <v>0</v>
          </cell>
          <cell r="AA28">
            <v>0</v>
          </cell>
          <cell r="AB28">
            <v>0</v>
          </cell>
          <cell r="AC28">
            <v>0</v>
          </cell>
          <cell r="AD28">
            <v>0</v>
          </cell>
          <cell r="AE28">
            <v>0</v>
          </cell>
          <cell r="AF28">
            <v>246344</v>
          </cell>
          <cell r="AG28">
            <v>338</v>
          </cell>
          <cell r="AH28">
            <v>8000</v>
          </cell>
          <cell r="AI28">
            <v>8338</v>
          </cell>
          <cell r="AJ28">
            <v>12000</v>
          </cell>
          <cell r="AK28">
            <v>0</v>
          </cell>
          <cell r="AL28">
            <v>599011</v>
          </cell>
          <cell r="AM28">
            <v>54251</v>
          </cell>
          <cell r="AN28">
            <v>0</v>
          </cell>
          <cell r="AO28">
            <v>0</v>
          </cell>
          <cell r="AP28">
            <v>0</v>
          </cell>
          <cell r="AQ28">
            <v>0</v>
          </cell>
          <cell r="AR28">
            <v>0</v>
          </cell>
          <cell r="AS28">
            <v>0</v>
          </cell>
          <cell r="AT28">
            <v>0</v>
          </cell>
          <cell r="AU28">
            <v>0</v>
          </cell>
          <cell r="AV28">
            <v>0</v>
          </cell>
          <cell r="AW28">
            <v>653262</v>
          </cell>
          <cell r="AX28">
            <v>653262</v>
          </cell>
          <cell r="AY28">
            <v>0</v>
          </cell>
          <cell r="AZ28">
            <v>665262</v>
          </cell>
          <cell r="BA28">
            <v>665262</v>
          </cell>
          <cell r="BB28">
            <v>673600</v>
          </cell>
          <cell r="BC28">
            <v>-427256</v>
          </cell>
          <cell r="BE28">
            <v>0</v>
          </cell>
          <cell r="BF28">
            <v>0</v>
          </cell>
          <cell r="BG28" t="str">
            <v>1 rozwojowo-modernizacyjne</v>
          </cell>
          <cell r="BH28">
            <v>0</v>
          </cell>
          <cell r="BI28">
            <v>0</v>
          </cell>
          <cell r="BJ28">
            <v>0</v>
          </cell>
          <cell r="BK28" t="str">
            <v>Bezpieczeństwo dostaw wody.</v>
          </cell>
          <cell r="BL28" t="str">
            <v>Montaż kontenerowego agregatu prądotwórczego wraz z podłączeniem do rozdzielnicy RG-nn., montaż w rozdzielnicy układu SZR- samoczynnego załączania rezerwy . 2021 - dokumentacja projektowa 2022 - 2023 - roboty budowlano-montażowe</v>
          </cell>
          <cell r="BM28" t="str">
            <v>TAK</v>
          </cell>
          <cell r="BN28" t="str">
            <v>-</v>
          </cell>
          <cell r="BP28"/>
          <cell r="BQ28">
            <v>261304.80000000002</v>
          </cell>
        </row>
        <row r="29">
          <cell r="B29" t="str">
            <v>2-03-17-004-0</v>
          </cell>
          <cell r="C29" t="str">
            <v>2</v>
          </cell>
          <cell r="D29" t="str">
            <v>SUW Mosina - instalacja dezynfekcji dwutlenku chloru</v>
          </cell>
          <cell r="E29">
            <v>0</v>
          </cell>
          <cell r="G29" t="str">
            <v>SUW - sieci i obiekty</v>
          </cell>
          <cell r="H29" t="str">
            <v>pierwsza</v>
          </cell>
          <cell r="I29" t="str">
            <v>wspólne</v>
          </cell>
          <cell r="J29" t="str">
            <v>modernizacyjne</v>
          </cell>
          <cell r="K29" t="str">
            <v>SUW</v>
          </cell>
          <cell r="L29" t="str">
            <v>Mosina</v>
          </cell>
          <cell r="M29">
            <v>0</v>
          </cell>
          <cell r="N29">
            <v>0</v>
          </cell>
          <cell r="O29">
            <v>0</v>
          </cell>
          <cell r="P29">
            <v>0</v>
          </cell>
          <cell r="Q29">
            <v>0</v>
          </cell>
          <cell r="R29" t="str">
            <v>03</v>
          </cell>
          <cell r="S29" t="str">
            <v>nd</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cell r="BE29">
            <v>0</v>
          </cell>
          <cell r="BF29">
            <v>0</v>
          </cell>
          <cell r="BG29" t="str">
            <v>1 rozwojowo-modernizacyjne</v>
          </cell>
          <cell r="BH29">
            <v>0</v>
          </cell>
          <cell r="BI29">
            <v>0</v>
          </cell>
          <cell r="BJ29">
            <v>0</v>
          </cell>
          <cell r="BK29">
            <v>0</v>
          </cell>
          <cell r="BL29">
            <v>0</v>
          </cell>
          <cell r="BM29" t="str">
            <v>-</v>
          </cell>
          <cell r="BN29" t="str">
            <v>-</v>
          </cell>
        </row>
        <row r="30">
          <cell r="B30" t="str">
            <v>2-03-18-087-0</v>
          </cell>
          <cell r="C30" t="str">
            <v>2</v>
          </cell>
          <cell r="D30" t="str">
            <v>SUW Mosina - instalacja awaryjnego zasilania w energię elektryczną</v>
          </cell>
          <cell r="E30" t="str">
            <v>Realizowane-koncepcja-w toku</v>
          </cell>
          <cell r="F30" t="str">
            <v>potencjalne przyspieszenie do FS7</v>
          </cell>
          <cell r="G30" t="str">
            <v>SUW - sieci i obiekty</v>
          </cell>
          <cell r="H30" t="str">
            <v>pierwsza</v>
          </cell>
          <cell r="I30" t="str">
            <v>wspólne</v>
          </cell>
          <cell r="J30" t="str">
            <v>modernizacyjne</v>
          </cell>
          <cell r="K30" t="str">
            <v>SUW</v>
          </cell>
          <cell r="L30" t="str">
            <v>Mosina</v>
          </cell>
          <cell r="M30" t="str">
            <v>Danuta Kijko</v>
          </cell>
          <cell r="N30">
            <v>0</v>
          </cell>
          <cell r="O30" t="str">
            <v>Anna Padurska</v>
          </cell>
          <cell r="P30" t="str">
            <v>Wojciech Wróblewski</v>
          </cell>
          <cell r="Q30" t="str">
            <v>Zbigniew Narożny</v>
          </cell>
          <cell r="R30" t="str">
            <v>03</v>
          </cell>
          <cell r="S30" t="str">
            <v>nd</v>
          </cell>
          <cell r="T30">
            <v>0</v>
          </cell>
          <cell r="U30">
            <v>0</v>
          </cell>
          <cell r="V30">
            <v>66000</v>
          </cell>
          <cell r="W30">
            <v>34000</v>
          </cell>
          <cell r="X30">
            <v>300000</v>
          </cell>
          <cell r="Y30">
            <v>5000000</v>
          </cell>
          <cell r="Z30">
            <v>4700000</v>
          </cell>
          <cell r="AA30">
            <v>0</v>
          </cell>
          <cell r="AB30">
            <v>0</v>
          </cell>
          <cell r="AC30">
            <v>0</v>
          </cell>
          <cell r="AD30">
            <v>0</v>
          </cell>
          <cell r="AE30">
            <v>0</v>
          </cell>
          <cell r="AF30">
            <v>10100000</v>
          </cell>
          <cell r="AG30">
            <v>14835</v>
          </cell>
          <cell r="AH30">
            <v>34615</v>
          </cell>
          <cell r="AI30">
            <v>49450</v>
          </cell>
          <cell r="AJ30">
            <v>49450</v>
          </cell>
          <cell r="AK30">
            <v>470000</v>
          </cell>
          <cell r="AL30">
            <v>1100000</v>
          </cell>
          <cell r="AM30">
            <v>1850000</v>
          </cell>
          <cell r="AN30">
            <v>10000000</v>
          </cell>
          <cell r="AO30">
            <v>0</v>
          </cell>
          <cell r="AP30">
            <v>0</v>
          </cell>
          <cell r="AQ30">
            <v>0</v>
          </cell>
          <cell r="AR30">
            <v>0</v>
          </cell>
          <cell r="AS30">
            <v>0</v>
          </cell>
          <cell r="AT30">
            <v>0</v>
          </cell>
          <cell r="AU30">
            <v>0</v>
          </cell>
          <cell r="AV30">
            <v>0</v>
          </cell>
          <cell r="AW30">
            <v>13420000</v>
          </cell>
          <cell r="AX30">
            <v>13420000</v>
          </cell>
          <cell r="AY30">
            <v>0</v>
          </cell>
          <cell r="AZ30">
            <v>13469450</v>
          </cell>
          <cell r="BA30">
            <v>13469450</v>
          </cell>
          <cell r="BB30">
            <v>13518900</v>
          </cell>
          <cell r="BC30">
            <v>-3418900</v>
          </cell>
          <cell r="BE30">
            <v>0</v>
          </cell>
          <cell r="BF30">
            <v>0</v>
          </cell>
          <cell r="BG30" t="str">
            <v xml:space="preserve"> </v>
          </cell>
          <cell r="BH30">
            <v>0</v>
          </cell>
          <cell r="BI30">
            <v>0</v>
          </cell>
          <cell r="BJ30">
            <v>0</v>
          </cell>
          <cell r="BK30" t="str">
            <v>Poprawa bezpieczeństwa energetycznego obiektu (brak zasilania awaryjnego).</v>
          </cell>
          <cell r="BL30" t="str">
            <v>1. Agregat prądotwórczy o mocy 2,5 MVA 2021 - 2022 - koncepcja i program funkcjonalno-użytkowy 2023 - 2025 - roboty budowlano-montażowe "zaprojektuj - wybuduj" 2. Modernizacja układu chłodzenia pomieszczenia falowników na terenie SUW Mosina ob.21 2022-2023 roboty budowlano-montażowe 3. Opracowanie PFU na instalację PV na SUW Mosina 2022-2023 - PFU</v>
          </cell>
          <cell r="BM30" t="str">
            <v>-</v>
          </cell>
          <cell r="BN30" t="str">
            <v>-</v>
          </cell>
          <cell r="BP30"/>
        </row>
        <row r="31">
          <cell r="B31" t="str">
            <v>2-03-18-155-0</v>
          </cell>
          <cell r="C31" t="str">
            <v>2</v>
          </cell>
          <cell r="D31" t="str">
            <v>SUW Mosina - modernizacja chlorowni</v>
          </cell>
          <cell r="E31" t="str">
            <v>Realizowane-RBM-zakończono</v>
          </cell>
          <cell r="G31" t="str">
            <v>SUW - sieci i obiekty</v>
          </cell>
          <cell r="H31" t="str">
            <v>pierwsza</v>
          </cell>
          <cell r="I31" t="str">
            <v>wspólne</v>
          </cell>
          <cell r="J31" t="str">
            <v>modernizacyjne</v>
          </cell>
          <cell r="K31" t="str">
            <v>SUW</v>
          </cell>
          <cell r="L31" t="str">
            <v>Mosina</v>
          </cell>
          <cell r="M31" t="str">
            <v>Danuta Kijko</v>
          </cell>
          <cell r="N31">
            <v>0</v>
          </cell>
          <cell r="O31" t="str">
            <v>Anna Padurska</v>
          </cell>
          <cell r="P31" t="str">
            <v>Łukasz Prządka</v>
          </cell>
          <cell r="Q31" t="str">
            <v>Jerzy Rykała</v>
          </cell>
          <cell r="R31" t="str">
            <v>03</v>
          </cell>
          <cell r="S31" t="str">
            <v>nd</v>
          </cell>
          <cell r="T31">
            <v>6979</v>
          </cell>
          <cell r="U31">
            <v>547961.74</v>
          </cell>
          <cell r="V31">
            <v>0</v>
          </cell>
          <cell r="W31">
            <v>0</v>
          </cell>
          <cell r="X31">
            <v>0</v>
          </cell>
          <cell r="Y31">
            <v>0</v>
          </cell>
          <cell r="Z31">
            <v>0</v>
          </cell>
          <cell r="AA31">
            <v>0</v>
          </cell>
          <cell r="AB31">
            <v>0</v>
          </cell>
          <cell r="AC31">
            <v>0</v>
          </cell>
          <cell r="AD31">
            <v>0</v>
          </cell>
          <cell r="AE31">
            <v>0</v>
          </cell>
          <cell r="AF31">
            <v>547961.74</v>
          </cell>
          <cell r="AG31">
            <v>549715.74</v>
          </cell>
          <cell r="AH31">
            <v>0</v>
          </cell>
          <cell r="AI31">
            <v>556694.74</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549715.74</v>
          </cell>
          <cell r="BC31">
            <v>-1754</v>
          </cell>
          <cell r="BD31"/>
          <cell r="BE31">
            <v>0</v>
          </cell>
          <cell r="BF31">
            <v>0</v>
          </cell>
          <cell r="BG31" t="str">
            <v>1 rozwojowo-modernizacyjne</v>
          </cell>
          <cell r="BH31">
            <v>0</v>
          </cell>
          <cell r="BI31">
            <v>0</v>
          </cell>
          <cell r="BJ31">
            <v>0</v>
          </cell>
          <cell r="BK31" t="str">
            <v>1)Bezpieczeństwo. i poprawa ciągłości procesu dezynfekcji wody poprzez wymianę instalacji wytwarzania i dozowania ClO2 2)Starzenie się elementów instalacji, która ma kontakt z HCl, chlorynem sodu i ClO2 oraz ograniczenia w pozyskiwaniu części zamiennych/podzespołów mogą przyczynić się do awarii i ograniczeń w dezynfekcji wody. 3)Zachowanie dostawy wody o odpowiednich parametrach jakość. 4)Ryzyka: uszkodzenia instal. z PVC (starzenia się materiału będącego w kontakcie z roztw.ClO2), ryzyko unieruchomienia instalacji (brak możliwości wymiany części, których produkcji zaprzestano).</v>
          </cell>
          <cell r="BL31" t="str">
            <v>Wymiana 2 pomp przy panelach załadowczych chlorynu sodu z armaturą oraz rurociągami DN80, wymiana 2 pomp przy panelach załadowczych kwasu solnego z armaturą oraz rurociągami DN80 i DN100, wymiana rurociągów DN15 w tubie osłonowej DN40 , wymiana 2 generatorów z pompami, zbiornikami reakcyjnymi, zbiornikami produktu i armaturą , wymiana 2 paneli dozujących , wymiana 2 detektorów wycieku , wymiana 2 modułów pomiarowych Depolox , dostosowanie nowych linii instalacji do istniejącej automatyki . 2020 - roboty budowlano-montażowe</v>
          </cell>
          <cell r="BM31" t="str">
            <v>-</v>
          </cell>
          <cell r="BN31" t="str">
            <v>-</v>
          </cell>
        </row>
        <row r="32">
          <cell r="B32" t="str">
            <v>2-03-19-035-0</v>
          </cell>
          <cell r="C32" t="str">
            <v>2</v>
          </cell>
          <cell r="D32" t="str">
            <v>SUW Mosina - optymalizacja cieplna budynków</v>
          </cell>
          <cell r="E32" t="str">
            <v>Realizowane-RBM-zakończono</v>
          </cell>
          <cell r="G32" t="str">
            <v>SUW - sieci i obiekty</v>
          </cell>
          <cell r="H32" t="str">
            <v>pierwsza</v>
          </cell>
          <cell r="I32" t="str">
            <v>wspólne</v>
          </cell>
          <cell r="J32" t="str">
            <v>modernizacyjne</v>
          </cell>
          <cell r="K32" t="str">
            <v>SUW</v>
          </cell>
          <cell r="L32" t="str">
            <v>Mosina</v>
          </cell>
          <cell r="M32" t="str">
            <v>Grażyna Solman</v>
          </cell>
          <cell r="N32" t="str">
            <v>Grzegorz Handke</v>
          </cell>
          <cell r="O32" t="str">
            <v>Anna Padurska</v>
          </cell>
          <cell r="P32" t="str">
            <v>Grzegorz Handke</v>
          </cell>
          <cell r="Q32">
            <v>0</v>
          </cell>
          <cell r="R32" t="str">
            <v>03</v>
          </cell>
          <cell r="S32" t="str">
            <v>nd</v>
          </cell>
          <cell r="T32">
            <v>237226.08</v>
          </cell>
          <cell r="U32">
            <v>26300</v>
          </cell>
          <cell r="V32">
            <v>0</v>
          </cell>
          <cell r="W32">
            <v>0</v>
          </cell>
          <cell r="X32">
            <v>0</v>
          </cell>
          <cell r="Y32">
            <v>0</v>
          </cell>
          <cell r="Z32">
            <v>0</v>
          </cell>
          <cell r="AA32">
            <v>0</v>
          </cell>
          <cell r="AB32">
            <v>0</v>
          </cell>
          <cell r="AC32">
            <v>0</v>
          </cell>
          <cell r="AD32">
            <v>0</v>
          </cell>
          <cell r="AE32">
            <v>0</v>
          </cell>
          <cell r="AF32">
            <v>26300</v>
          </cell>
          <cell r="AG32">
            <v>26300</v>
          </cell>
          <cell r="AH32">
            <v>0</v>
          </cell>
          <cell r="AI32">
            <v>263526.07999999996</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26300</v>
          </cell>
          <cell r="BC32">
            <v>0</v>
          </cell>
          <cell r="BD32"/>
          <cell r="BE32">
            <v>0</v>
          </cell>
          <cell r="BF32">
            <v>0</v>
          </cell>
          <cell r="BG32" t="str">
            <v xml:space="preserve"> </v>
          </cell>
          <cell r="BH32">
            <v>0</v>
          </cell>
          <cell r="BI32">
            <v>0</v>
          </cell>
          <cell r="BJ32">
            <v>0</v>
          </cell>
          <cell r="BK32" t="str">
            <v>Redukcja zużycia gazu na potrzeby ogrzewania pomieszczeń administracyjno- biurowych oraz technologicznych.</v>
          </cell>
          <cell r="BL32" t="str">
            <v>Modernizacja 7 węzłów cieplnych, zastosowanie lokalnych sterowników, zastosowanie dedykowanej aplikacji służącej parametryzacji pracy instalacji i archiwizowaniu danych 2019-2020 - roboty budowlano-montażowe</v>
          </cell>
          <cell r="BM32" t="str">
            <v>-</v>
          </cell>
          <cell r="BN32" t="str">
            <v>-</v>
          </cell>
        </row>
        <row r="33">
          <cell r="B33" t="str">
            <v>2-04-08-012-0</v>
          </cell>
          <cell r="C33" t="str">
            <v>2</v>
          </cell>
          <cell r="D33" t="str">
            <v>SUW - modernizacja stacji na terenie gminy Murowanej Gośliny - SUW Boduszewo</v>
          </cell>
          <cell r="E33" t="str">
            <v>Realizowane-RBM-zakończono</v>
          </cell>
          <cell r="G33" t="str">
            <v>Plan</v>
          </cell>
          <cell r="H33" t="str">
            <v>pierwsza</v>
          </cell>
          <cell r="I33" t="str">
            <v>wspólne</v>
          </cell>
          <cell r="J33" t="str">
            <v>modernizacyjne</v>
          </cell>
          <cell r="K33" t="str">
            <v>SUW</v>
          </cell>
          <cell r="L33" t="str">
            <v>Murowana Goślina</v>
          </cell>
          <cell r="M33" t="str">
            <v>Paulina Wilińska-Kałka</v>
          </cell>
          <cell r="N33">
            <v>0</v>
          </cell>
          <cell r="O33" t="str">
            <v>Anna Padurska</v>
          </cell>
          <cell r="P33" t="str">
            <v>Łukasz Prządka</v>
          </cell>
          <cell r="Q33" t="str">
            <v>Jerzy Rykała</v>
          </cell>
          <cell r="R33" t="str">
            <v>04</v>
          </cell>
          <cell r="S33" t="str">
            <v>nd</v>
          </cell>
          <cell r="T33">
            <v>6984349.6500000004</v>
          </cell>
          <cell r="U33">
            <v>33362.33</v>
          </cell>
          <cell r="V33">
            <v>9000</v>
          </cell>
          <cell r="W33">
            <v>0</v>
          </cell>
          <cell r="X33">
            <v>0</v>
          </cell>
          <cell r="Y33">
            <v>0</v>
          </cell>
          <cell r="Z33">
            <v>0</v>
          </cell>
          <cell r="AA33">
            <v>0</v>
          </cell>
          <cell r="AB33">
            <v>0</v>
          </cell>
          <cell r="AC33">
            <v>0</v>
          </cell>
          <cell r="AD33">
            <v>0</v>
          </cell>
          <cell r="AE33">
            <v>0</v>
          </cell>
          <cell r="AF33">
            <v>42362.33</v>
          </cell>
          <cell r="AG33">
            <v>33495.270000000004</v>
          </cell>
          <cell r="AH33">
            <v>1560</v>
          </cell>
          <cell r="AI33">
            <v>7019404.9199999999</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35055.270000000004</v>
          </cell>
          <cell r="BC33">
            <v>7307.0599999999977</v>
          </cell>
          <cell r="BD33"/>
          <cell r="BE33">
            <v>0</v>
          </cell>
          <cell r="BF33">
            <v>0</v>
          </cell>
          <cell r="BG33" t="str">
            <v>1 rozwojowo-modernizacyjne</v>
          </cell>
          <cell r="BH33">
            <v>0</v>
          </cell>
          <cell r="BI33">
            <v>0</v>
          </cell>
          <cell r="BJ33">
            <v>0</v>
          </cell>
          <cell r="BK33" t="str">
            <v>Z zadania został wydzielony zakres 19-330 i 19-331. Modernizacja stacji uzdatniania wody w Murowanej Goślinie, Boduszewie, Kamińsku w celu zapewnienia dostawy wody ze względu na zły stan techniczny.</v>
          </cell>
          <cell r="BL33" t="str">
            <v>Dokumentacja techniczna dla wydzielonego zakresu w zad. 19-331 2017 - 2021 - dokumentacja projektowa</v>
          </cell>
          <cell r="BM33" t="str">
            <v>-</v>
          </cell>
          <cell r="BN33" t="str">
            <v>-</v>
          </cell>
        </row>
        <row r="34">
          <cell r="B34" t="str">
            <v>2-04-19-330-0</v>
          </cell>
          <cell r="C34" t="str">
            <v>2</v>
          </cell>
          <cell r="D34" t="str">
            <v>SUW - modernizacja stacji na terenie gminy Murowanej Gośliny - SUW Murowana Goślina</v>
          </cell>
          <cell r="E34" t="str">
            <v>Realizowane-RBM-zakończono</v>
          </cell>
          <cell r="G34" t="str">
            <v>rezerwa zadania wielozakresowe</v>
          </cell>
          <cell r="H34" t="str">
            <v>pierwsza</v>
          </cell>
          <cell r="I34" t="str">
            <v>wspólne</v>
          </cell>
          <cell r="J34" t="str">
            <v>modernizacyjne</v>
          </cell>
          <cell r="K34" t="str">
            <v>SUW</v>
          </cell>
          <cell r="L34" t="str">
            <v>Murowana Goślina</v>
          </cell>
          <cell r="M34" t="str">
            <v>Grażyna Solman</v>
          </cell>
          <cell r="N34">
            <v>0</v>
          </cell>
          <cell r="O34" t="str">
            <v>Anna Padurska</v>
          </cell>
          <cell r="P34" t="str">
            <v>Łukasz Prządka</v>
          </cell>
          <cell r="Q34" t="str">
            <v>Jerzy Rykała</v>
          </cell>
          <cell r="R34" t="str">
            <v>04</v>
          </cell>
          <cell r="S34" t="str">
            <v>nd</v>
          </cell>
          <cell r="T34">
            <v>0</v>
          </cell>
          <cell r="U34">
            <v>1266541.7000000002</v>
          </cell>
          <cell r="V34">
            <v>2913788</v>
          </cell>
          <cell r="W34">
            <v>0</v>
          </cell>
          <cell r="X34">
            <v>0</v>
          </cell>
          <cell r="Y34">
            <v>0</v>
          </cell>
          <cell r="Z34">
            <v>0</v>
          </cell>
          <cell r="AA34">
            <v>0</v>
          </cell>
          <cell r="AB34">
            <v>0</v>
          </cell>
          <cell r="AC34">
            <v>0</v>
          </cell>
          <cell r="AD34">
            <v>0</v>
          </cell>
          <cell r="AE34">
            <v>0</v>
          </cell>
          <cell r="AF34">
            <v>4180329.7</v>
          </cell>
          <cell r="AG34">
            <v>1648949.59</v>
          </cell>
          <cell r="AH34">
            <v>2502146.0599999996</v>
          </cell>
          <cell r="AI34">
            <v>4151095.6499999994</v>
          </cell>
          <cell r="AJ34">
            <v>463986.33</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463986.33</v>
          </cell>
          <cell r="BA34">
            <v>463986.33</v>
          </cell>
          <cell r="BB34">
            <v>4615081.9799999995</v>
          </cell>
          <cell r="BC34">
            <v>-434752.27999999933</v>
          </cell>
          <cell r="BD34"/>
          <cell r="BE34">
            <v>0</v>
          </cell>
          <cell r="BF34">
            <v>0</v>
          </cell>
          <cell r="BG34" t="str">
            <v>1 rozwojowo-modernizacyjne</v>
          </cell>
          <cell r="BH34">
            <v>0</v>
          </cell>
          <cell r="BI34">
            <v>0</v>
          </cell>
          <cell r="BJ34">
            <v>0</v>
          </cell>
          <cell r="BK34" t="str">
            <v>Zadanie zostało wydzielone z zadania nr 08-012. Modernizacja stacji uzdatniania wody w Murowanej Goślinie.</v>
          </cell>
          <cell r="BL34" t="str">
            <v>Modernizacja SUW Murowana Goślina 2018 - 2021 - Zaprojektuj i wybuduj</v>
          </cell>
          <cell r="BM34" t="str">
            <v>-</v>
          </cell>
          <cell r="BN34" t="str">
            <v>-</v>
          </cell>
        </row>
        <row r="35">
          <cell r="B35" t="str">
            <v>2-04-19-331-0</v>
          </cell>
          <cell r="C35" t="str">
            <v>2</v>
          </cell>
          <cell r="D35" t="str">
            <v>SUW - modernizacja stacji na terenie gminy Murowanej Gośliny - przebudowa wodociągu Długa Goślina, Kąty</v>
          </cell>
          <cell r="E35" t="str">
            <v>Realizowane-RBM-w toku</v>
          </cell>
          <cell r="F35" t="str">
            <v>FS7</v>
          </cell>
          <cell r="G35" t="str">
            <v>rezerwa zadania wielozakresowe</v>
          </cell>
          <cell r="H35" t="str">
            <v>pierwsza</v>
          </cell>
          <cell r="I35" t="str">
            <v>wspólne</v>
          </cell>
          <cell r="J35" t="str">
            <v>modernizacyjne</v>
          </cell>
          <cell r="K35" t="str">
            <v>SUW</v>
          </cell>
          <cell r="L35" t="str">
            <v>Murowana Goślina</v>
          </cell>
          <cell r="M35" t="str">
            <v>Grażyna Solman</v>
          </cell>
          <cell r="N35">
            <v>0</v>
          </cell>
          <cell r="O35" t="str">
            <v>Anna Padurska</v>
          </cell>
          <cell r="P35" t="str">
            <v>Łukasz Prządka</v>
          </cell>
          <cell r="Q35" t="str">
            <v>Jerzy Rykała</v>
          </cell>
          <cell r="R35" t="str">
            <v>04</v>
          </cell>
          <cell r="S35" t="str">
            <v>nd</v>
          </cell>
          <cell r="T35">
            <v>0</v>
          </cell>
          <cell r="U35">
            <v>338</v>
          </cell>
          <cell r="V35">
            <v>1848000</v>
          </cell>
          <cell r="W35">
            <v>1233000</v>
          </cell>
          <cell r="X35">
            <v>0</v>
          </cell>
          <cell r="Y35">
            <v>0</v>
          </cell>
          <cell r="Z35">
            <v>0</v>
          </cell>
          <cell r="AA35">
            <v>0</v>
          </cell>
          <cell r="AB35">
            <v>0</v>
          </cell>
          <cell r="AC35">
            <v>0</v>
          </cell>
          <cell r="AD35">
            <v>0</v>
          </cell>
          <cell r="AE35">
            <v>0</v>
          </cell>
          <cell r="AF35">
            <v>3081338</v>
          </cell>
          <cell r="AG35">
            <v>740</v>
          </cell>
          <cell r="AH35">
            <v>1017868.5</v>
          </cell>
          <cell r="AI35">
            <v>1018608.5</v>
          </cell>
          <cell r="AJ35">
            <v>1340063.51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1340063.51</v>
          </cell>
          <cell r="BA35">
            <v>1340063.51</v>
          </cell>
          <cell r="BB35">
            <v>2358672.0099999998</v>
          </cell>
          <cell r="BC35">
            <v>722665.99000000022</v>
          </cell>
          <cell r="BD35"/>
          <cell r="BE35">
            <v>0</v>
          </cell>
          <cell r="BF35">
            <v>0</v>
          </cell>
          <cell r="BG35" t="str">
            <v>1 rozwojowo-modernizacyjne</v>
          </cell>
          <cell r="BH35">
            <v>36</v>
          </cell>
          <cell r="BI35">
            <v>0</v>
          </cell>
          <cell r="BJ35">
            <v>0</v>
          </cell>
          <cell r="BK35" t="str">
            <v>Zadanie zostało wydzielone z zadania nr 08-012. Zwiększenie przekroju sieci celem zapewnienia ciągłości dostawy wody do odbiorców w pn części gminy Murowana Goślina.</v>
          </cell>
          <cell r="BL35" t="str">
            <v>Sieć wodociągowa DN200 na odcinku ok. 600m SUW Długa Goślina do skrętu w drogę powiatową 2395 na Kąty oraz wymiana wodociągu z DN100 na DN200 na odcinku ok. 2000m w ww. drodze do miejscowości Kąty. 2017 - 2020 - dokumentacja 2021 - 2022 - roboty budowlano-montażowe</v>
          </cell>
          <cell r="BM35" t="str">
            <v>-</v>
          </cell>
          <cell r="BN35" t="str">
            <v>-</v>
          </cell>
        </row>
        <row r="36">
          <cell r="B36" t="str">
            <v>2-05-03-111-0</v>
          </cell>
          <cell r="C36" t="str">
            <v>2</v>
          </cell>
          <cell r="D36" t="str">
            <v>SUW Wiśniowa - modernizacja stacji</v>
          </cell>
          <cell r="E36" t="str">
            <v>Realizowane-RBM-w toku</v>
          </cell>
          <cell r="F36" t="str">
            <v>FS 6</v>
          </cell>
          <cell r="G36" t="str">
            <v>Plan</v>
          </cell>
          <cell r="H36" t="str">
            <v>pierwsza</v>
          </cell>
          <cell r="I36" t="str">
            <v>wspólne</v>
          </cell>
          <cell r="J36" t="str">
            <v>modernizacyjne</v>
          </cell>
          <cell r="K36" t="str">
            <v>SUW</v>
          </cell>
          <cell r="L36" t="str">
            <v>Poznań</v>
          </cell>
          <cell r="M36" t="str">
            <v>Danuta Kijko</v>
          </cell>
          <cell r="N36" t="str">
            <v>Anna Padurska</v>
          </cell>
          <cell r="O36" t="str">
            <v>Anna Padurska</v>
          </cell>
          <cell r="P36" t="str">
            <v>Anna Padurska</v>
          </cell>
          <cell r="Q36">
            <v>0</v>
          </cell>
          <cell r="R36" t="str">
            <v>05</v>
          </cell>
          <cell r="S36" t="str">
            <v>nd</v>
          </cell>
          <cell r="T36">
            <v>11626210.149999999</v>
          </cell>
          <cell r="U36">
            <v>216164.21</v>
          </cell>
          <cell r="V36">
            <v>0</v>
          </cell>
          <cell r="W36">
            <v>17500000</v>
          </cell>
          <cell r="X36">
            <v>32500000</v>
          </cell>
          <cell r="Y36">
            <v>27243000</v>
          </cell>
          <cell r="Z36">
            <v>40000000</v>
          </cell>
          <cell r="AA36">
            <v>0</v>
          </cell>
          <cell r="AB36">
            <v>0</v>
          </cell>
          <cell r="AC36">
            <v>0</v>
          </cell>
          <cell r="AD36">
            <v>0</v>
          </cell>
          <cell r="AE36">
            <v>0</v>
          </cell>
          <cell r="AF36">
            <v>117459164.21000001</v>
          </cell>
          <cell r="AG36">
            <v>285261.11000000004</v>
          </cell>
          <cell r="AH36">
            <v>147199.98000000001</v>
          </cell>
          <cell r="AI36">
            <v>12058671.239999998</v>
          </cell>
          <cell r="AJ36">
            <v>7643073.4800000004</v>
          </cell>
          <cell r="AK36">
            <v>46698000</v>
          </cell>
          <cell r="AL36">
            <v>36560000</v>
          </cell>
          <cell r="AM36">
            <v>32300000</v>
          </cell>
          <cell r="AN36">
            <v>0</v>
          </cell>
          <cell r="AO36">
            <v>0</v>
          </cell>
          <cell r="AP36">
            <v>0</v>
          </cell>
          <cell r="AQ36">
            <v>0</v>
          </cell>
          <cell r="AR36">
            <v>0</v>
          </cell>
          <cell r="AS36">
            <v>0</v>
          </cell>
          <cell r="AT36">
            <v>0</v>
          </cell>
          <cell r="AU36">
            <v>0</v>
          </cell>
          <cell r="AV36">
            <v>0</v>
          </cell>
          <cell r="AW36">
            <v>115558000</v>
          </cell>
          <cell r="AX36">
            <v>115558000</v>
          </cell>
          <cell r="AY36">
            <v>0</v>
          </cell>
          <cell r="AZ36">
            <v>123201073.48</v>
          </cell>
          <cell r="BA36">
            <v>123201073.48</v>
          </cell>
          <cell r="BB36">
            <v>123633534.56999999</v>
          </cell>
          <cell r="BC36">
            <v>-6174370.3599999845</v>
          </cell>
          <cell r="BD36" t="str">
            <v>Wzrost po wyborze wykonawcy. Protokół z analizy oferty.</v>
          </cell>
          <cell r="BE36">
            <v>0</v>
          </cell>
          <cell r="BF36">
            <v>0</v>
          </cell>
          <cell r="BG36" t="str">
            <v>1 rozwojowo-modernizacyjne</v>
          </cell>
          <cell r="BH36">
            <v>0</v>
          </cell>
          <cell r="BI36">
            <v>0</v>
          </cell>
          <cell r="BJ36">
            <v>0</v>
          </cell>
          <cell r="BK36" t="str">
            <v>Konieczność dostosowania stacji do przepisów obowiązujących w UE. Obecny układ jest niewydolny w świetle rozporządzenia z 29.03.2007.</v>
          </cell>
          <cell r="BL36" t="str">
            <v>Kompleksowa modernizacja stacji 2016 - 2020 - koncepcja z decyzjami i program funkcjonalno-użytkowy 2020 - analiza techniczna rozwiązań SUW 2021 - 2022 - dokumentacja projektowa 2022 - 2025 - roboty budowlano-montażowe</v>
          </cell>
          <cell r="BM36" t="str">
            <v>-</v>
          </cell>
          <cell r="BN36" t="str">
            <v>-</v>
          </cell>
        </row>
        <row r="37">
          <cell r="B37" t="str">
            <v>2-05-17-118-1</v>
          </cell>
          <cell r="C37" t="str">
            <v>2</v>
          </cell>
          <cell r="D37" t="str">
            <v>SUW Wiśniowa - fotowoltaika - zakres I</v>
          </cell>
          <cell r="E37" t="str">
            <v>Realizowane-RBM-w toku</v>
          </cell>
          <cell r="F37" t="str">
            <v>FS7</v>
          </cell>
          <cell r="G37" t="str">
            <v>Plan</v>
          </cell>
          <cell r="H37" t="str">
            <v>pierwsza</v>
          </cell>
          <cell r="I37" t="str">
            <v>wspólne</v>
          </cell>
          <cell r="J37" t="str">
            <v>rozwojowe</v>
          </cell>
          <cell r="K37" t="str">
            <v>SUW</v>
          </cell>
          <cell r="L37" t="str">
            <v>Poznań</v>
          </cell>
          <cell r="M37" t="str">
            <v>Agnieszka Mitura-Grabowska</v>
          </cell>
          <cell r="N37" t="str">
            <v>Daniel Michalik</v>
          </cell>
          <cell r="O37" t="str">
            <v>Anna Padurska</v>
          </cell>
          <cell r="P37" t="str">
            <v>Daniel Michalik</v>
          </cell>
          <cell r="Q37" t="str">
            <v>Robert Kołacki</v>
          </cell>
          <cell r="R37" t="str">
            <v>05</v>
          </cell>
          <cell r="S37" t="str">
            <v>nd</v>
          </cell>
          <cell r="T37">
            <v>93727.62</v>
          </cell>
          <cell r="U37">
            <v>5514.78</v>
          </cell>
          <cell r="V37">
            <v>627980</v>
          </cell>
          <cell r="W37">
            <v>0</v>
          </cell>
          <cell r="X37">
            <v>0</v>
          </cell>
          <cell r="Y37">
            <v>0</v>
          </cell>
          <cell r="Z37">
            <v>0</v>
          </cell>
          <cell r="AA37">
            <v>0</v>
          </cell>
          <cell r="AB37">
            <v>0</v>
          </cell>
          <cell r="AC37">
            <v>0</v>
          </cell>
          <cell r="AD37">
            <v>0</v>
          </cell>
          <cell r="AE37">
            <v>0</v>
          </cell>
          <cell r="AF37">
            <v>633494.78</v>
          </cell>
          <cell r="AG37">
            <v>7616.1600000000008</v>
          </cell>
          <cell r="AH37">
            <v>45912.99</v>
          </cell>
          <cell r="AI37">
            <v>147256.76999999999</v>
          </cell>
          <cell r="AJ37">
            <v>104604.06</v>
          </cell>
          <cell r="AK37">
            <v>619650</v>
          </cell>
          <cell r="AL37">
            <v>0</v>
          </cell>
          <cell r="AM37">
            <v>0</v>
          </cell>
          <cell r="AN37">
            <v>0</v>
          </cell>
          <cell r="AO37">
            <v>0</v>
          </cell>
          <cell r="AP37">
            <v>0</v>
          </cell>
          <cell r="AQ37">
            <v>0</v>
          </cell>
          <cell r="AR37">
            <v>0</v>
          </cell>
          <cell r="AS37">
            <v>0</v>
          </cell>
          <cell r="AT37">
            <v>0</v>
          </cell>
          <cell r="AU37">
            <v>0</v>
          </cell>
          <cell r="AV37">
            <v>0</v>
          </cell>
          <cell r="AW37">
            <v>619650</v>
          </cell>
          <cell r="AX37">
            <v>619650</v>
          </cell>
          <cell r="AY37">
            <v>0</v>
          </cell>
          <cell r="AZ37">
            <v>724254.06</v>
          </cell>
          <cell r="BA37">
            <v>724254.06</v>
          </cell>
          <cell r="BB37">
            <v>777783.21</v>
          </cell>
          <cell r="BC37">
            <v>-144288.42999999993</v>
          </cell>
          <cell r="BD37"/>
          <cell r="BE37">
            <v>0</v>
          </cell>
          <cell r="BF37">
            <v>0</v>
          </cell>
          <cell r="BG37" t="str">
            <v>3 inne</v>
          </cell>
          <cell r="BH37">
            <v>0</v>
          </cell>
          <cell r="BI37">
            <v>0</v>
          </cell>
          <cell r="BJ37">
            <v>0</v>
          </cell>
          <cell r="BK37" t="str">
            <v>Z zadania został wydzielony zakres 19-314 Oszczędności energetyczne w Spółce. Produkcja energii ze źródeł odnawialnych.</v>
          </cell>
          <cell r="BL37" t="str">
            <v>Budowa instalacji fotowoltaicznych na SUW Wiśniowa. 2015 - 2017 - koncepcja 2020 - 2022 dokumentacja projektowa 2022 - 2023 roboty budowlano-montażowe I etap</v>
          </cell>
          <cell r="BM37" t="str">
            <v>-</v>
          </cell>
          <cell r="BN37" t="str">
            <v>-</v>
          </cell>
        </row>
        <row r="38">
          <cell r="B38" t="str">
            <v>2-05-17-158-0</v>
          </cell>
          <cell r="C38" t="str">
            <v>2</v>
          </cell>
          <cell r="D38" t="str">
            <v>SUW Wiśniowa - zagospodarowanie terenu</v>
          </cell>
          <cell r="E38" t="str">
            <v>Realizowane-koncepcja-w toku</v>
          </cell>
          <cell r="G38" t="str">
            <v>Plan</v>
          </cell>
          <cell r="H38" t="str">
            <v>pierwsza</v>
          </cell>
          <cell r="I38" t="str">
            <v>wspólne</v>
          </cell>
          <cell r="J38" t="str">
            <v>modernizacyjne</v>
          </cell>
          <cell r="K38" t="str">
            <v>SUW</v>
          </cell>
          <cell r="L38" t="str">
            <v>Poznań</v>
          </cell>
          <cell r="M38" t="str">
            <v>Danuta Kijko</v>
          </cell>
          <cell r="N38" t="str">
            <v>Marek Bielec</v>
          </cell>
          <cell r="O38" t="str">
            <v>Anna Padurska</v>
          </cell>
          <cell r="P38" t="str">
            <v>Marek Bielec</v>
          </cell>
          <cell r="Q38">
            <v>0</v>
          </cell>
          <cell r="R38" t="str">
            <v>05</v>
          </cell>
          <cell r="S38" t="str">
            <v>nd</v>
          </cell>
          <cell r="T38">
            <v>523338.62999999995</v>
          </cell>
          <cell r="U38">
            <v>0</v>
          </cell>
          <cell r="V38">
            <v>0</v>
          </cell>
          <cell r="W38">
            <v>0</v>
          </cell>
          <cell r="X38">
            <v>0</v>
          </cell>
          <cell r="Y38">
            <v>122904</v>
          </cell>
          <cell r="Z38">
            <v>122904</v>
          </cell>
          <cell r="AA38">
            <v>5604422</v>
          </cell>
          <cell r="AB38">
            <v>0</v>
          </cell>
          <cell r="AC38">
            <v>0</v>
          </cell>
          <cell r="AD38">
            <v>0</v>
          </cell>
          <cell r="AE38">
            <v>0</v>
          </cell>
          <cell r="AF38">
            <v>5850230</v>
          </cell>
          <cell r="AG38">
            <v>37800</v>
          </cell>
          <cell r="AH38">
            <v>17030</v>
          </cell>
          <cell r="AI38">
            <v>578168.62999999989</v>
          </cell>
          <cell r="AJ38">
            <v>0</v>
          </cell>
          <cell r="AK38">
            <v>0</v>
          </cell>
          <cell r="AL38">
            <v>122904</v>
          </cell>
          <cell r="AM38">
            <v>122904</v>
          </cell>
          <cell r="AN38">
            <v>5604422</v>
          </cell>
          <cell r="AO38">
            <v>0</v>
          </cell>
          <cell r="AP38">
            <v>0</v>
          </cell>
          <cell r="AQ38">
            <v>0</v>
          </cell>
          <cell r="AR38">
            <v>0</v>
          </cell>
          <cell r="AS38">
            <v>0</v>
          </cell>
          <cell r="AT38">
            <v>0</v>
          </cell>
          <cell r="AU38">
            <v>0</v>
          </cell>
          <cell r="AV38">
            <v>0</v>
          </cell>
          <cell r="AW38">
            <v>5850230</v>
          </cell>
          <cell r="AX38">
            <v>5850230</v>
          </cell>
          <cell r="AY38">
            <v>0</v>
          </cell>
          <cell r="AZ38">
            <v>5850230</v>
          </cell>
          <cell r="BA38">
            <v>5850230</v>
          </cell>
          <cell r="BB38">
            <v>5905060</v>
          </cell>
          <cell r="BC38">
            <v>-54830</v>
          </cell>
          <cell r="BD38"/>
          <cell r="BE38">
            <v>0</v>
          </cell>
          <cell r="BF38">
            <v>0</v>
          </cell>
          <cell r="BG38" t="str">
            <v>1 rozwojowo-modernizacyjne</v>
          </cell>
          <cell r="BH38">
            <v>0</v>
          </cell>
          <cell r="BI38">
            <v>0</v>
          </cell>
          <cell r="BJ38">
            <v>0</v>
          </cell>
          <cell r="BK38" t="str">
            <v>Z zadania zostało wydzielone zad.19-235. Kompleksowe uporządkowanie terenu związane z modernizacją SUW Wiśniowa.</v>
          </cell>
          <cell r="BL38" t="str">
            <v>Uporządkowanie zagospodarowania terenu (sieci zewnętrzne, drogi, chodniki, oświetlenie) . 2024 - 2025 - dokumentacja projektowa 2026 - roboty budowlano-montażowe</v>
          </cell>
          <cell r="BM38" t="str">
            <v>-</v>
          </cell>
          <cell r="BN38" t="str">
            <v>-</v>
          </cell>
        </row>
        <row r="39">
          <cell r="B39" t="str">
            <v>2-05-19-235-0</v>
          </cell>
          <cell r="C39" t="str">
            <v>2</v>
          </cell>
          <cell r="D39" t="str">
            <v>SUW Wiśniowa - pozostałe obiekty technologiczne</v>
          </cell>
          <cell r="E39" t="str">
            <v>Realizowane-koncepcja-w toku</v>
          </cell>
          <cell r="G39" t="str">
            <v>rezerwa zadania wielozakresowe</v>
          </cell>
          <cell r="H39" t="str">
            <v>pierwsza</v>
          </cell>
          <cell r="I39" t="str">
            <v>wspólne</v>
          </cell>
          <cell r="J39" t="str">
            <v>modernizacyjne</v>
          </cell>
          <cell r="K39" t="str">
            <v>SUW</v>
          </cell>
          <cell r="L39" t="str">
            <v>Poznań</v>
          </cell>
          <cell r="M39" t="str">
            <v>Danuta Kijko</v>
          </cell>
          <cell r="N39" t="str">
            <v>Anna Padurska</v>
          </cell>
          <cell r="O39" t="str">
            <v>Anna Padurska</v>
          </cell>
          <cell r="P39" t="str">
            <v>Anna Padurska</v>
          </cell>
          <cell r="Q39" t="str">
            <v>Tomasz Wilas</v>
          </cell>
          <cell r="R39" t="str">
            <v>05</v>
          </cell>
          <cell r="S39" t="str">
            <v>nd</v>
          </cell>
          <cell r="T39">
            <v>28630</v>
          </cell>
          <cell r="U39">
            <v>12393</v>
          </cell>
          <cell r="V39">
            <v>360000</v>
          </cell>
          <cell r="W39">
            <v>80000</v>
          </cell>
          <cell r="X39">
            <v>1438560</v>
          </cell>
          <cell r="Y39">
            <v>137626</v>
          </cell>
          <cell r="Z39">
            <v>237626</v>
          </cell>
          <cell r="AA39">
            <v>6084675</v>
          </cell>
          <cell r="AB39">
            <v>0</v>
          </cell>
          <cell r="AC39">
            <v>0</v>
          </cell>
          <cell r="AD39">
            <v>0</v>
          </cell>
          <cell r="AE39">
            <v>0</v>
          </cell>
          <cell r="AF39">
            <v>8350880</v>
          </cell>
          <cell r="AG39">
            <v>71243</v>
          </cell>
          <cell r="AH39">
            <v>959700.23</v>
          </cell>
          <cell r="AI39">
            <v>1059573.23</v>
          </cell>
          <cell r="AJ39">
            <v>59843.79</v>
          </cell>
          <cell r="AK39">
            <v>0</v>
          </cell>
          <cell r="AL39">
            <v>1926185</v>
          </cell>
          <cell r="AM39">
            <v>137625</v>
          </cell>
          <cell r="AN39">
            <v>6034675</v>
          </cell>
          <cell r="AO39">
            <v>0</v>
          </cell>
          <cell r="AP39">
            <v>0</v>
          </cell>
          <cell r="AQ39">
            <v>0</v>
          </cell>
          <cell r="AR39">
            <v>0</v>
          </cell>
          <cell r="AS39">
            <v>0</v>
          </cell>
          <cell r="AT39">
            <v>0</v>
          </cell>
          <cell r="AU39">
            <v>0</v>
          </cell>
          <cell r="AV39">
            <v>0</v>
          </cell>
          <cell r="AW39">
            <v>8098485</v>
          </cell>
          <cell r="AX39">
            <v>8098485</v>
          </cell>
          <cell r="AY39">
            <v>0</v>
          </cell>
          <cell r="AZ39">
            <v>8158328.79</v>
          </cell>
          <cell r="BA39">
            <v>8158328.79</v>
          </cell>
          <cell r="BB39">
            <v>9189272.0199999996</v>
          </cell>
          <cell r="BC39">
            <v>-838392.01999999955</v>
          </cell>
          <cell r="BD39"/>
          <cell r="BE39">
            <v>0</v>
          </cell>
          <cell r="BF39">
            <v>0</v>
          </cell>
          <cell r="BG39" t="str">
            <v>1 rozwojowo-modernizacyjne</v>
          </cell>
          <cell r="BH39">
            <v>0</v>
          </cell>
          <cell r="BI39">
            <v>0</v>
          </cell>
          <cell r="BJ39">
            <v>0</v>
          </cell>
          <cell r="BK39" t="str">
            <v>Zadanie zostało wydzielone z zad. 17-158. Kompleksowe dostosowanie pozostałych obiektów do zmodernizowanej SUW Wiśniowa.</v>
          </cell>
          <cell r="BL39" t="str">
            <v>1.Budynek biurowy DW126 2019 - 2020 opracowanie dokumentacji - zakończono 2024 - roboty budowalno-montażowe 2. Punkt Obsługi Klienta w bud. DW126 2020 - ekspertyza techniczna 2020 - 2021 - dokumentacja projektowa 2021 - roboty budowlano-montażowe - zakończono 3. Obiekty technologiczne 2024 - 2025 - dokumentacja projektowa 2026 - 2027 - roboty budowlano-montażowe</v>
          </cell>
          <cell r="BM39" t="str">
            <v>-</v>
          </cell>
          <cell r="BN39" t="str">
            <v>-</v>
          </cell>
        </row>
        <row r="40">
          <cell r="B40" t="str">
            <v>2-05-19-314-1</v>
          </cell>
          <cell r="C40" t="str">
            <v>2</v>
          </cell>
          <cell r="D40" t="str">
            <v>SUW Wiśniowa - fotowoltaika zakres II</v>
          </cell>
          <cell r="E40" t="str">
            <v>Realizowane-koncepcja-w toku</v>
          </cell>
          <cell r="G40" t="str">
            <v>rezerwa zadania wielozakresowe</v>
          </cell>
          <cell r="H40" t="str">
            <v>pierwsza</v>
          </cell>
          <cell r="I40" t="str">
            <v>wspólne</v>
          </cell>
          <cell r="J40" t="str">
            <v>modernizacyjne</v>
          </cell>
          <cell r="K40" t="str">
            <v>SUW</v>
          </cell>
          <cell r="L40" t="str">
            <v>Poznań</v>
          </cell>
          <cell r="M40" t="str">
            <v>Agnieszka Mitura-Grabowska</v>
          </cell>
          <cell r="N40" t="str">
            <v>Agnieszka Górny</v>
          </cell>
          <cell r="O40" t="str">
            <v>Anna Padurska</v>
          </cell>
          <cell r="P40" t="str">
            <v>Daniel Michalik</v>
          </cell>
          <cell r="Q40" t="str">
            <v>Robert Kołacki</v>
          </cell>
          <cell r="R40" t="str">
            <v>05</v>
          </cell>
          <cell r="S40" t="str">
            <v>nd</v>
          </cell>
          <cell r="T40">
            <v>0</v>
          </cell>
          <cell r="U40">
            <v>0</v>
          </cell>
          <cell r="V40">
            <v>0</v>
          </cell>
          <cell r="W40">
            <v>0</v>
          </cell>
          <cell r="X40">
            <v>0</v>
          </cell>
          <cell r="Y40">
            <v>0</v>
          </cell>
          <cell r="Z40">
            <v>429360</v>
          </cell>
          <cell r="AA40">
            <v>0</v>
          </cell>
          <cell r="AB40">
            <v>0</v>
          </cell>
          <cell r="AC40">
            <v>0</v>
          </cell>
          <cell r="AD40">
            <v>0</v>
          </cell>
          <cell r="AE40">
            <v>0</v>
          </cell>
          <cell r="AF40">
            <v>429360</v>
          </cell>
          <cell r="AG40">
            <v>0</v>
          </cell>
          <cell r="AH40">
            <v>0</v>
          </cell>
          <cell r="AI40">
            <v>0</v>
          </cell>
          <cell r="AJ40">
            <v>0</v>
          </cell>
          <cell r="AK40">
            <v>100000</v>
          </cell>
          <cell r="AL40">
            <v>0</v>
          </cell>
          <cell r="AM40">
            <v>329360</v>
          </cell>
          <cell r="AN40">
            <v>0</v>
          </cell>
          <cell r="AO40">
            <v>0</v>
          </cell>
          <cell r="AP40">
            <v>0</v>
          </cell>
          <cell r="AQ40">
            <v>0</v>
          </cell>
          <cell r="AR40">
            <v>0</v>
          </cell>
          <cell r="AS40">
            <v>0</v>
          </cell>
          <cell r="AT40">
            <v>0</v>
          </cell>
          <cell r="AU40">
            <v>0</v>
          </cell>
          <cell r="AV40">
            <v>0</v>
          </cell>
          <cell r="AW40">
            <v>429360</v>
          </cell>
          <cell r="AX40">
            <v>429360</v>
          </cell>
          <cell r="AY40">
            <v>0</v>
          </cell>
          <cell r="AZ40">
            <v>429360</v>
          </cell>
          <cell r="BA40">
            <v>429360</v>
          </cell>
          <cell r="BB40">
            <v>429360</v>
          </cell>
          <cell r="BC40">
            <v>0</v>
          </cell>
          <cell r="BD40"/>
          <cell r="BE40">
            <v>0</v>
          </cell>
          <cell r="BF40">
            <v>0</v>
          </cell>
          <cell r="BG40" t="str">
            <v>3 inne</v>
          </cell>
          <cell r="BH40">
            <v>0</v>
          </cell>
          <cell r="BI40">
            <v>0</v>
          </cell>
          <cell r="BJ40">
            <v>0</v>
          </cell>
          <cell r="BK40" t="str">
            <v>Zadanie zostało wydzielone z zadania nr 17-118. Oszczędności energetyczne w Spółce. Produkcja energii ze źródeł odnawialnych.</v>
          </cell>
          <cell r="BL40" t="str">
            <v>Budowa instalacji fotowoltaicznych na SUW Wiśniowa. 2025 - roboty budowlano-montażowe</v>
          </cell>
          <cell r="BM40" t="str">
            <v>-</v>
          </cell>
          <cell r="BN40" t="str">
            <v>-</v>
          </cell>
        </row>
        <row r="41">
          <cell r="B41" t="str">
            <v>2-07-03-119-0</v>
          </cell>
          <cell r="C41" t="str">
            <v>2</v>
          </cell>
          <cell r="D41" t="str">
            <v>SUW Gruszczyn - modernizacja stacji</v>
          </cell>
          <cell r="E41" t="str">
            <v>Realizowane-RBM-zakończono</v>
          </cell>
          <cell r="G41" t="str">
            <v>Plan</v>
          </cell>
          <cell r="H41" t="str">
            <v>pierwsza</v>
          </cell>
          <cell r="I41" t="str">
            <v>wspólne</v>
          </cell>
          <cell r="J41" t="str">
            <v>modernizacyjne</v>
          </cell>
          <cell r="K41" t="str">
            <v>SUW</v>
          </cell>
          <cell r="L41" t="str">
            <v>Swarzędz</v>
          </cell>
          <cell r="M41" t="str">
            <v>Danuta Kijko</v>
          </cell>
          <cell r="N41">
            <v>0</v>
          </cell>
          <cell r="O41" t="str">
            <v>Anna Padurska</v>
          </cell>
          <cell r="P41" t="str">
            <v>Łukasz Prządka</v>
          </cell>
          <cell r="Q41" t="str">
            <v>Jerzy Rykała</v>
          </cell>
          <cell r="R41" t="str">
            <v>07</v>
          </cell>
          <cell r="S41" t="str">
            <v>nd</v>
          </cell>
          <cell r="T41">
            <v>33739336.640000001</v>
          </cell>
          <cell r="U41">
            <v>572990</v>
          </cell>
          <cell r="V41">
            <v>0</v>
          </cell>
          <cell r="W41">
            <v>0</v>
          </cell>
          <cell r="X41">
            <v>0</v>
          </cell>
          <cell r="Y41">
            <v>0</v>
          </cell>
          <cell r="Z41">
            <v>0</v>
          </cell>
          <cell r="AA41">
            <v>0</v>
          </cell>
          <cell r="AB41">
            <v>0</v>
          </cell>
          <cell r="AC41">
            <v>0</v>
          </cell>
          <cell r="AD41">
            <v>0</v>
          </cell>
          <cell r="AE41">
            <v>0</v>
          </cell>
          <cell r="AF41">
            <v>572990</v>
          </cell>
          <cell r="AG41">
            <v>478338</v>
          </cell>
          <cell r="AH41">
            <v>0</v>
          </cell>
          <cell r="AI41">
            <v>34217674.640000001</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478338</v>
          </cell>
          <cell r="BC41">
            <v>94652</v>
          </cell>
          <cell r="BD41"/>
          <cell r="BE41">
            <v>0</v>
          </cell>
          <cell r="BF41">
            <v>0</v>
          </cell>
          <cell r="BG41" t="str">
            <v>1 rozwojowo-modernizacyjne</v>
          </cell>
          <cell r="BH41">
            <v>0</v>
          </cell>
          <cell r="BI41">
            <v>0</v>
          </cell>
          <cell r="BJ41">
            <v>0</v>
          </cell>
          <cell r="BK41" t="str">
            <v>1. Roboty nie ujęte podczas modernizacji. 2. Wyposażenie stacji w system ostrzegania o wczesnym zanieczyszczeniu wody.</v>
          </cell>
          <cell r="BL41" t="str">
            <v>Wymiana drenażu filtru piaskowo-antracytowego 2019 - 2020 - roboty budowlano-montażowe</v>
          </cell>
          <cell r="BM41" t="str">
            <v>-</v>
          </cell>
          <cell r="BN41" t="str">
            <v>-</v>
          </cell>
        </row>
        <row r="42">
          <cell r="B42" t="str">
            <v>2-07-17-006-0</v>
          </cell>
          <cell r="C42" t="str">
            <v>2</v>
          </cell>
          <cell r="D42" t="str">
            <v>SUW Gruszczyn - kanalizacja sanitarna</v>
          </cell>
          <cell r="E42" t="str">
            <v>Realizowane-dokumentacja-w toku</v>
          </cell>
          <cell r="G42" t="str">
            <v>SUW - sieci i obiekty</v>
          </cell>
          <cell r="H42" t="str">
            <v>pierwsza</v>
          </cell>
          <cell r="I42" t="str">
            <v>wspólne</v>
          </cell>
          <cell r="J42" t="str">
            <v>modernizacyjne</v>
          </cell>
          <cell r="K42" t="str">
            <v>SUW</v>
          </cell>
          <cell r="L42" t="str">
            <v>Swarzędz</v>
          </cell>
          <cell r="M42" t="str">
            <v>Danuta Kijko</v>
          </cell>
          <cell r="N42" t="str">
            <v>Agnieszka Górny</v>
          </cell>
          <cell r="O42" t="str">
            <v>Anna Padurska</v>
          </cell>
          <cell r="P42" t="str">
            <v>Olga Szaj-Jędraszczyk</v>
          </cell>
          <cell r="Q42" t="str">
            <v>Jerzy Rykała</v>
          </cell>
          <cell r="R42" t="str">
            <v>07</v>
          </cell>
          <cell r="S42" t="str">
            <v>nd</v>
          </cell>
          <cell r="T42">
            <v>4713</v>
          </cell>
          <cell r="U42">
            <v>19649.13</v>
          </cell>
          <cell r="V42">
            <v>49617</v>
          </cell>
          <cell r="W42">
            <v>151713.75</v>
          </cell>
          <cell r="X42">
            <v>864059.5</v>
          </cell>
          <cell r="Y42">
            <v>198786.75</v>
          </cell>
          <cell r="Z42">
            <v>0</v>
          </cell>
          <cell r="AA42">
            <v>0</v>
          </cell>
          <cell r="AB42">
            <v>0</v>
          </cell>
          <cell r="AC42">
            <v>0</v>
          </cell>
          <cell r="AD42">
            <v>0</v>
          </cell>
          <cell r="AE42">
            <v>0</v>
          </cell>
          <cell r="AF42">
            <v>1283826.1299999999</v>
          </cell>
          <cell r="AG42">
            <v>3345.2</v>
          </cell>
          <cell r="AH42">
            <v>18796.810000000001</v>
          </cell>
          <cell r="AI42">
            <v>26855.010000000002</v>
          </cell>
          <cell r="AJ42">
            <v>36543.89</v>
          </cell>
          <cell r="AK42">
            <v>31900</v>
          </cell>
          <cell r="AL42">
            <v>15950</v>
          </cell>
          <cell r="AM42">
            <v>770772</v>
          </cell>
          <cell r="AN42">
            <v>962632</v>
          </cell>
          <cell r="AO42">
            <v>0</v>
          </cell>
          <cell r="AP42">
            <v>0</v>
          </cell>
          <cell r="AQ42">
            <v>0</v>
          </cell>
          <cell r="AR42">
            <v>0</v>
          </cell>
          <cell r="AS42">
            <v>0</v>
          </cell>
          <cell r="AT42">
            <v>0</v>
          </cell>
          <cell r="AU42">
            <v>0</v>
          </cell>
          <cell r="AV42">
            <v>0</v>
          </cell>
          <cell r="AW42">
            <v>1781254</v>
          </cell>
          <cell r="AX42">
            <v>1781254</v>
          </cell>
          <cell r="AY42">
            <v>0</v>
          </cell>
          <cell r="AZ42">
            <v>1817797.8900000001</v>
          </cell>
          <cell r="BA42">
            <v>1817797.8900000001</v>
          </cell>
          <cell r="BB42">
            <v>1839939.9</v>
          </cell>
          <cell r="BC42">
            <v>-556113.77</v>
          </cell>
          <cell r="BD42"/>
          <cell r="BE42">
            <v>0</v>
          </cell>
          <cell r="BF42">
            <v>0</v>
          </cell>
          <cell r="BG42" t="str">
            <v>1 rozwojowo-modernizacyjne</v>
          </cell>
          <cell r="BH42">
            <v>0</v>
          </cell>
          <cell r="BI42">
            <v>0</v>
          </cell>
          <cell r="BJ42">
            <v>0</v>
          </cell>
          <cell r="BK42" t="str">
            <v>Z zadania został wydzielony zakres 19-236. 1. Likwidacja szamb i podłączenie do zbiorczej sieci kanalizacyjnej 2. Skierowanie wód popłucznych do kanalizacji sanitarnej (neutralizacja odorów w sieci).</v>
          </cell>
          <cell r="BL42" t="str">
            <v>Budowa kanalizacji sanitarnej grawitacyjnej DN200 o dł. 30m oraz DN250 o dł. 170m i tłocznej o dł. 200m , studzienki kanalizacyjne, przepustnice DN250mm na rurociągach odstojników , instalacja odprowadzania wód popłucznych . 2022 - 2024 - dokumentacja projektowa 2025 - 2026 - roboty budowlano-montażowe</v>
          </cell>
          <cell r="BM42" t="str">
            <v>TAK</v>
          </cell>
          <cell r="BN42" t="str">
            <v>-</v>
          </cell>
        </row>
        <row r="43">
          <cell r="B43" t="str">
            <v>2-07-17-119-1</v>
          </cell>
          <cell r="C43" t="str">
            <v>2</v>
          </cell>
          <cell r="D43" t="str">
            <v>SUW Gruszczyn - fotowoltaika</v>
          </cell>
          <cell r="E43" t="str">
            <v>Realizowane-RBM-w toku</v>
          </cell>
          <cell r="F43" t="str">
            <v>FS7</v>
          </cell>
          <cell r="G43" t="str">
            <v>Plan</v>
          </cell>
          <cell r="H43" t="str">
            <v>pierwsza</v>
          </cell>
          <cell r="I43" t="str">
            <v>wspólne</v>
          </cell>
          <cell r="J43" t="str">
            <v>rozwojowe</v>
          </cell>
          <cell r="K43" t="str">
            <v>SUW</v>
          </cell>
          <cell r="L43" t="str">
            <v>Swarzędz</v>
          </cell>
          <cell r="M43" t="str">
            <v>Agnieszka Mitura-Grabowska</v>
          </cell>
          <cell r="N43" t="str">
            <v>Daniel Michalik</v>
          </cell>
          <cell r="O43" t="str">
            <v>Anna Padurska</v>
          </cell>
          <cell r="P43" t="str">
            <v>Daniel Michalik</v>
          </cell>
          <cell r="Q43" t="str">
            <v>Robert Kołacki</v>
          </cell>
          <cell r="R43" t="str">
            <v>07</v>
          </cell>
          <cell r="S43" t="str">
            <v>nd</v>
          </cell>
          <cell r="T43">
            <v>52535.17</v>
          </cell>
          <cell r="U43">
            <v>10155.039999999999</v>
          </cell>
          <cell r="V43">
            <v>704000</v>
          </cell>
          <cell r="W43">
            <v>495717.31</v>
          </cell>
          <cell r="X43">
            <v>0</v>
          </cell>
          <cell r="Y43">
            <v>0</v>
          </cell>
          <cell r="Z43">
            <v>0</v>
          </cell>
          <cell r="AA43">
            <v>0</v>
          </cell>
          <cell r="AB43">
            <v>0</v>
          </cell>
          <cell r="AC43">
            <v>0</v>
          </cell>
          <cell r="AD43">
            <v>0</v>
          </cell>
          <cell r="AE43">
            <v>0</v>
          </cell>
          <cell r="AF43">
            <v>1209872.3500000001</v>
          </cell>
          <cell r="AG43">
            <v>18665.48</v>
          </cell>
          <cell r="AH43">
            <v>208819.26</v>
          </cell>
          <cell r="AI43">
            <v>280019.91000000003</v>
          </cell>
          <cell r="AJ43">
            <v>37117.410000000003</v>
          </cell>
          <cell r="AK43">
            <v>1149854.4099999999</v>
          </cell>
          <cell r="AL43">
            <v>0</v>
          </cell>
          <cell r="AM43">
            <v>0</v>
          </cell>
          <cell r="AN43">
            <v>0</v>
          </cell>
          <cell r="AO43">
            <v>0</v>
          </cell>
          <cell r="AP43">
            <v>0</v>
          </cell>
          <cell r="AQ43">
            <v>0</v>
          </cell>
          <cell r="AR43">
            <v>0</v>
          </cell>
          <cell r="AS43">
            <v>0</v>
          </cell>
          <cell r="AT43">
            <v>0</v>
          </cell>
          <cell r="AU43">
            <v>0</v>
          </cell>
          <cell r="AV43">
            <v>0</v>
          </cell>
          <cell r="AW43">
            <v>1149854.4099999999</v>
          </cell>
          <cell r="AX43">
            <v>1149854.4099999999</v>
          </cell>
          <cell r="AY43">
            <v>0</v>
          </cell>
          <cell r="AZ43">
            <v>1186971.8199999998</v>
          </cell>
          <cell r="BA43">
            <v>1186971.8199999998</v>
          </cell>
          <cell r="BB43">
            <v>1414456.56</v>
          </cell>
          <cell r="BC43">
            <v>-204584.20999999996</v>
          </cell>
          <cell r="BD43"/>
          <cell r="BE43">
            <v>0</v>
          </cell>
          <cell r="BF43">
            <v>0</v>
          </cell>
          <cell r="BG43" t="str">
            <v>3 inne</v>
          </cell>
          <cell r="BH43">
            <v>0</v>
          </cell>
          <cell r="BI43">
            <v>0</v>
          </cell>
          <cell r="BJ43">
            <v>0</v>
          </cell>
          <cell r="BK43" t="str">
            <v>Z zadania został wydzielony zakres 19-332 i 19-333. Oszczędności energetyczne w Spółce. Produkcja energii ze źródeł odnawialnych.</v>
          </cell>
          <cell r="BL43" t="str">
            <v>Budowa instalacji fotowoltaicznych na SUW Gruszczyn, UW Gruszczyn, 2015 - 2018 - koncepcja 2020 - 2022 - dokumentacja projektowa 2022 - 2023 - roboty budowlano-montażowe.</v>
          </cell>
          <cell r="BM43" t="str">
            <v>-</v>
          </cell>
          <cell r="BN43" t="str">
            <v>-</v>
          </cell>
        </row>
        <row r="44">
          <cell r="B44" t="str">
            <v>2-07-19-134-0</v>
          </cell>
          <cell r="C44" t="str">
            <v>2</v>
          </cell>
          <cell r="D44" t="str">
            <v>SUW Gruszczyn - drenaż filtrów piaskowo-antracytowych</v>
          </cell>
          <cell r="E44" t="str">
            <v>Realizowane-RBM-zakończono</v>
          </cell>
          <cell r="G44" t="str">
            <v>SUW - sieci i obiekty</v>
          </cell>
          <cell r="H44" t="str">
            <v>pierwsza</v>
          </cell>
          <cell r="I44" t="str">
            <v>wspólne</v>
          </cell>
          <cell r="J44" t="str">
            <v>modernizacyjne</v>
          </cell>
          <cell r="K44" t="str">
            <v>SUW</v>
          </cell>
          <cell r="L44" t="str">
            <v>Swarzędz</v>
          </cell>
          <cell r="M44" t="str">
            <v>Danuta Kijko</v>
          </cell>
          <cell r="N44" t="str">
            <v>Tomasz Rajewicz</v>
          </cell>
          <cell r="O44" t="str">
            <v>Anna Padurska</v>
          </cell>
          <cell r="P44" t="str">
            <v>Łukasz Prządka</v>
          </cell>
          <cell r="Q44" t="str">
            <v>Jerzy Rykała</v>
          </cell>
          <cell r="R44" t="str">
            <v>07</v>
          </cell>
          <cell r="S44" t="str">
            <v>nd</v>
          </cell>
          <cell r="T44">
            <v>0</v>
          </cell>
          <cell r="U44">
            <v>0</v>
          </cell>
          <cell r="V44">
            <v>630000</v>
          </cell>
          <cell r="W44">
            <v>0</v>
          </cell>
          <cell r="X44">
            <v>0</v>
          </cell>
          <cell r="Y44">
            <v>0</v>
          </cell>
          <cell r="Z44">
            <v>0</v>
          </cell>
          <cell r="AA44">
            <v>0</v>
          </cell>
          <cell r="AB44">
            <v>0</v>
          </cell>
          <cell r="AC44">
            <v>0</v>
          </cell>
          <cell r="AD44">
            <v>0</v>
          </cell>
          <cell r="AE44">
            <v>0</v>
          </cell>
          <cell r="AF44">
            <v>630000</v>
          </cell>
          <cell r="AG44">
            <v>0</v>
          </cell>
          <cell r="AH44">
            <v>628000</v>
          </cell>
          <cell r="AI44">
            <v>628000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628000</v>
          </cell>
          <cell r="BC44">
            <v>2000</v>
          </cell>
          <cell r="BD44"/>
          <cell r="BE44">
            <v>0</v>
          </cell>
          <cell r="BF44">
            <v>0</v>
          </cell>
          <cell r="BG44" t="str">
            <v>1 rozwojowo-modernizacyjne</v>
          </cell>
          <cell r="BH44">
            <v>0</v>
          </cell>
          <cell r="BI44">
            <v>0</v>
          </cell>
          <cell r="BJ44">
            <v>0</v>
          </cell>
          <cell r="BK44" t="str">
            <v>Liczne awarie istniejącego drenażu powodują długotrwały postój filtra i znacznie ograniczają wydajność stacji uzdatniania wody oraz generują wysokie koszty napraw i duże zaangażowanie zasobów kadrowych.</v>
          </cell>
          <cell r="BL44" t="str">
            <v>Modernizacja drenażu filtrów piaskowo-antracytowych na SUW Gruszczyn w trybie "zaprojektuj-wybuduj" 2021 - dokumentacja projektowa i roboty budowlano-montażowe</v>
          </cell>
          <cell r="BM44" t="str">
            <v>-</v>
          </cell>
          <cell r="BN44" t="str">
            <v>-</v>
          </cell>
        </row>
        <row r="45">
          <cell r="B45" t="str">
            <v>2-07-19-236-0</v>
          </cell>
          <cell r="C45" t="str">
            <v>2</v>
          </cell>
          <cell r="D45" t="str">
            <v>SUW Gruszczyn - zaopatrzenie w ciepło</v>
          </cell>
          <cell r="E45" t="str">
            <v>Realizowane-koncepcja-w toku</v>
          </cell>
          <cell r="G45" t="str">
            <v>rezerwa zadania wielozakresowe</v>
          </cell>
          <cell r="H45" t="str">
            <v>pierwsza</v>
          </cell>
          <cell r="I45" t="str">
            <v>wspólne</v>
          </cell>
          <cell r="J45" t="str">
            <v>modernizacyjne</v>
          </cell>
          <cell r="K45" t="str">
            <v>SUW</v>
          </cell>
          <cell r="L45" t="str">
            <v>Swarzędz</v>
          </cell>
          <cell r="M45" t="str">
            <v>Irena Romaszewska-Malak</v>
          </cell>
          <cell r="N45" t="str">
            <v>Agnieszka Górny</v>
          </cell>
          <cell r="O45" t="str">
            <v>Anna Padurska</v>
          </cell>
          <cell r="P45" t="str">
            <v>Olga Szaj-Jędraszczyk</v>
          </cell>
          <cell r="Q45" t="str">
            <v>Jerzy Rykała</v>
          </cell>
          <cell r="R45" t="str">
            <v>07</v>
          </cell>
          <cell r="S45" t="str">
            <v>nd</v>
          </cell>
          <cell r="T45">
            <v>0</v>
          </cell>
          <cell r="U45">
            <v>0</v>
          </cell>
          <cell r="V45">
            <v>40000</v>
          </cell>
          <cell r="W45">
            <v>70000</v>
          </cell>
          <cell r="X45">
            <v>400000</v>
          </cell>
          <cell r="Y45">
            <v>0</v>
          </cell>
          <cell r="Z45">
            <v>0</v>
          </cell>
          <cell r="AA45">
            <v>0</v>
          </cell>
          <cell r="AB45">
            <v>0</v>
          </cell>
          <cell r="AC45">
            <v>0</v>
          </cell>
          <cell r="AD45">
            <v>0</v>
          </cell>
          <cell r="AE45">
            <v>0</v>
          </cell>
          <cell r="AF45">
            <v>510000</v>
          </cell>
          <cell r="AG45">
            <v>0</v>
          </cell>
          <cell r="AH45">
            <v>0</v>
          </cell>
          <cell r="AI45">
            <v>0</v>
          </cell>
          <cell r="AJ45">
            <v>0</v>
          </cell>
          <cell r="AK45">
            <v>25000</v>
          </cell>
          <cell r="AL45">
            <v>75000</v>
          </cell>
          <cell r="AM45">
            <v>900000</v>
          </cell>
          <cell r="AN45">
            <v>0</v>
          </cell>
          <cell r="AO45">
            <v>0</v>
          </cell>
          <cell r="AP45">
            <v>0</v>
          </cell>
          <cell r="AQ45">
            <v>0</v>
          </cell>
          <cell r="AR45">
            <v>0</v>
          </cell>
          <cell r="AS45">
            <v>0</v>
          </cell>
          <cell r="AT45">
            <v>0</v>
          </cell>
          <cell r="AU45">
            <v>0</v>
          </cell>
          <cell r="AV45">
            <v>0</v>
          </cell>
          <cell r="AW45">
            <v>1000000</v>
          </cell>
          <cell r="AX45">
            <v>1000000</v>
          </cell>
          <cell r="AY45">
            <v>0</v>
          </cell>
          <cell r="AZ45">
            <v>1000000</v>
          </cell>
          <cell r="BA45">
            <v>1000000</v>
          </cell>
          <cell r="BB45">
            <v>1000000</v>
          </cell>
          <cell r="BC45">
            <v>-490000</v>
          </cell>
          <cell r="BD45"/>
          <cell r="BE45">
            <v>0</v>
          </cell>
          <cell r="BF45">
            <v>0</v>
          </cell>
          <cell r="BG45" t="str">
            <v>1 rozwojowo-modernizacyjne</v>
          </cell>
          <cell r="BH45">
            <v>0</v>
          </cell>
          <cell r="BI45">
            <v>0</v>
          </cell>
          <cell r="BJ45">
            <v>0</v>
          </cell>
          <cell r="BK45" t="str">
            <v>Zadanie zostało wydzielone z zadania nr 17-006. Zwiększenie bezpieczeństwa cieplnego obiektu.</v>
          </cell>
          <cell r="BL45" t="str">
            <v>Przebudowa źródła ciepła dla SUW Gruszczyn 2022-2024 - opracowanie PFU 2025 - zaprojektuj-wybuduj</v>
          </cell>
          <cell r="BM45" t="str">
            <v>-</v>
          </cell>
          <cell r="BN45" t="str">
            <v>-</v>
          </cell>
        </row>
        <row r="46">
          <cell r="B46" t="str">
            <v>2-07-19-332-1</v>
          </cell>
          <cell r="C46" t="str">
            <v>2</v>
          </cell>
          <cell r="D46" t="str">
            <v>SUW Długa Goślina - fotowoltaika</v>
          </cell>
          <cell r="E46" t="str">
            <v>Realizowane-RBM-w toku</v>
          </cell>
          <cell r="F46" t="str">
            <v>FS7</v>
          </cell>
          <cell r="G46" t="str">
            <v>rezerwa zadania wielozakresowe</v>
          </cell>
          <cell r="H46" t="str">
            <v>pierwsza</v>
          </cell>
          <cell r="I46" t="str">
            <v>wspólne</v>
          </cell>
          <cell r="J46" t="str">
            <v>modernizacyjne</v>
          </cell>
          <cell r="K46" t="str">
            <v>SUW</v>
          </cell>
          <cell r="L46" t="str">
            <v>Swarzędz</v>
          </cell>
          <cell r="M46" t="str">
            <v>Agnieszka Mitura-Grabowska</v>
          </cell>
          <cell r="N46" t="str">
            <v>Daniel Michalik</v>
          </cell>
          <cell r="O46" t="str">
            <v>Anna Padurska</v>
          </cell>
          <cell r="P46" t="str">
            <v>Daniel Michalik</v>
          </cell>
          <cell r="Q46" t="str">
            <v>Robert Kołacki</v>
          </cell>
          <cell r="R46" t="str">
            <v>07</v>
          </cell>
          <cell r="S46" t="str">
            <v>nd</v>
          </cell>
          <cell r="T46">
            <v>0</v>
          </cell>
          <cell r="U46">
            <v>0</v>
          </cell>
          <cell r="V46">
            <v>208429.8</v>
          </cell>
          <cell r="W46">
            <v>27563.42</v>
          </cell>
          <cell r="X46">
            <v>0</v>
          </cell>
          <cell r="Y46">
            <v>0</v>
          </cell>
          <cell r="Z46">
            <v>0</v>
          </cell>
          <cell r="AA46">
            <v>0</v>
          </cell>
          <cell r="AB46">
            <v>0</v>
          </cell>
          <cell r="AC46">
            <v>0</v>
          </cell>
          <cell r="AD46">
            <v>0</v>
          </cell>
          <cell r="AE46">
            <v>0</v>
          </cell>
          <cell r="AF46">
            <v>235993.21999999997</v>
          </cell>
          <cell r="AG46">
            <v>904.46</v>
          </cell>
          <cell r="AH46">
            <v>10043.16</v>
          </cell>
          <cell r="AI46">
            <v>10947.619999999999</v>
          </cell>
          <cell r="AJ46">
            <v>12062.67</v>
          </cell>
          <cell r="AK46">
            <v>205382.46</v>
          </cell>
          <cell r="AL46">
            <v>0</v>
          </cell>
          <cell r="AM46">
            <v>0</v>
          </cell>
          <cell r="AN46">
            <v>0</v>
          </cell>
          <cell r="AO46">
            <v>0</v>
          </cell>
          <cell r="AP46">
            <v>0</v>
          </cell>
          <cell r="AQ46">
            <v>0</v>
          </cell>
          <cell r="AR46">
            <v>0</v>
          </cell>
          <cell r="AS46">
            <v>0</v>
          </cell>
          <cell r="AT46">
            <v>0</v>
          </cell>
          <cell r="AU46">
            <v>0</v>
          </cell>
          <cell r="AV46">
            <v>0</v>
          </cell>
          <cell r="AW46">
            <v>205382.46</v>
          </cell>
          <cell r="AX46">
            <v>205382.46</v>
          </cell>
          <cell r="AY46">
            <v>0</v>
          </cell>
          <cell r="AZ46">
            <v>217445.13</v>
          </cell>
          <cell r="BA46">
            <v>217445.13</v>
          </cell>
          <cell r="BB46">
            <v>228392.75</v>
          </cell>
          <cell r="BC46">
            <v>7600.4699999999721</v>
          </cell>
          <cell r="BD46"/>
          <cell r="BE46">
            <v>0</v>
          </cell>
          <cell r="BF46">
            <v>0</v>
          </cell>
          <cell r="BG46" t="str">
            <v>3 inne</v>
          </cell>
          <cell r="BH46">
            <v>0</v>
          </cell>
          <cell r="BI46">
            <v>0</v>
          </cell>
          <cell r="BJ46">
            <v>0</v>
          </cell>
          <cell r="BK46" t="str">
            <v>Zadanie zostało wydzielone z zadania nr 17-119. Oszczędności energetyczne w Spółce. Produkcja energii ze źródeł odnawialnych.</v>
          </cell>
          <cell r="BL46" t="str">
            <v>Budowa instalacji fotowoltaicznych na SUW Długa Goślina 2015 - 2018 - koncepcja 2020 - 2022 dokumentacja projektowa 2022 - 2022 - roboty budowlano-montażowe.</v>
          </cell>
          <cell r="BM46" t="str">
            <v>-</v>
          </cell>
          <cell r="BN46" t="str">
            <v>-</v>
          </cell>
        </row>
        <row r="47">
          <cell r="B47" t="str">
            <v>2-07-19-333-1</v>
          </cell>
          <cell r="C47" t="str">
            <v>2</v>
          </cell>
          <cell r="D47" t="str">
            <v>SUW Kamionki - fotowoltaika</v>
          </cell>
          <cell r="E47" t="str">
            <v>Realizowane-RBM-w toku</v>
          </cell>
          <cell r="F47" t="str">
            <v>FS7</v>
          </cell>
          <cell r="G47" t="str">
            <v>rezerwa zadania wielozakresowe</v>
          </cell>
          <cell r="H47" t="str">
            <v>pierwsza</v>
          </cell>
          <cell r="I47" t="str">
            <v>wspólne</v>
          </cell>
          <cell r="J47" t="str">
            <v>modernizacyjne</v>
          </cell>
          <cell r="K47" t="str">
            <v>SUW</v>
          </cell>
          <cell r="L47" t="str">
            <v>Swarzędz</v>
          </cell>
          <cell r="M47" t="str">
            <v>Agnieszka Mitura-Grabowska</v>
          </cell>
          <cell r="N47" t="str">
            <v>Daniel Michalik</v>
          </cell>
          <cell r="O47" t="str">
            <v>Anna Padurska</v>
          </cell>
          <cell r="P47" t="str">
            <v>Daniel Michalik</v>
          </cell>
          <cell r="Q47" t="str">
            <v>Robert Kołacki</v>
          </cell>
          <cell r="R47" t="str">
            <v>07</v>
          </cell>
          <cell r="S47" t="str">
            <v>nd</v>
          </cell>
          <cell r="T47">
            <v>0</v>
          </cell>
          <cell r="U47">
            <v>0</v>
          </cell>
          <cell r="V47">
            <v>105120.75</v>
          </cell>
          <cell r="W47">
            <v>50570.77</v>
          </cell>
          <cell r="X47">
            <v>0</v>
          </cell>
          <cell r="Y47">
            <v>0</v>
          </cell>
          <cell r="Z47">
            <v>0</v>
          </cell>
          <cell r="AA47">
            <v>0</v>
          </cell>
          <cell r="AB47">
            <v>0</v>
          </cell>
          <cell r="AC47">
            <v>0</v>
          </cell>
          <cell r="AD47">
            <v>0</v>
          </cell>
          <cell r="AE47">
            <v>0</v>
          </cell>
          <cell r="AF47">
            <v>155691.51999999999</v>
          </cell>
          <cell r="AG47">
            <v>791.17000000000007</v>
          </cell>
          <cell r="AH47">
            <v>8051.96</v>
          </cell>
          <cell r="AI47">
            <v>8843.130000000001</v>
          </cell>
          <cell r="AJ47">
            <v>162599.51</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162599.51</v>
          </cell>
          <cell r="BA47">
            <v>162599.51</v>
          </cell>
          <cell r="BB47">
            <v>171442.64</v>
          </cell>
          <cell r="BC47">
            <v>-15751.120000000024</v>
          </cell>
          <cell r="BD47"/>
          <cell r="BE47">
            <v>0</v>
          </cell>
          <cell r="BF47">
            <v>0</v>
          </cell>
          <cell r="BG47" t="str">
            <v>3 inne</v>
          </cell>
          <cell r="BH47">
            <v>0</v>
          </cell>
          <cell r="BI47">
            <v>0</v>
          </cell>
          <cell r="BJ47">
            <v>0</v>
          </cell>
          <cell r="BK47" t="str">
            <v>Zadanie zostało wydzielone z zadania nr 17-119. Oszczędności energetyczne w Spółce. Produkcja energii ze źródeł odnawialnych.</v>
          </cell>
          <cell r="BL47" t="str">
            <v>Budowa instalacji fotowoltaicznych na SUW Kamionki. 2015 - 2018 - koncepcja 2020 - dokumentacja projektowa 2021 - 2022 - roboty budowlano-montażowe.</v>
          </cell>
          <cell r="BM47" t="str">
            <v>-</v>
          </cell>
          <cell r="BN47" t="str">
            <v>-</v>
          </cell>
        </row>
        <row r="48">
          <cell r="B48" t="str">
            <v>3-01-12-063-0</v>
          </cell>
          <cell r="C48" t="str">
            <v>3</v>
          </cell>
          <cell r="D48" t="str">
            <v>Czerwonak - sieć wodociągowa w Koziegłowach</v>
          </cell>
          <cell r="E48" t="str">
            <v>Realizowane-RBM-w toku</v>
          </cell>
          <cell r="G48" t="str">
            <v>Plan</v>
          </cell>
          <cell r="H48" t="str">
            <v>pierwsza</v>
          </cell>
          <cell r="I48" t="str">
            <v>sieci rozdzielcze</v>
          </cell>
          <cell r="J48" t="str">
            <v>modernizacyjne</v>
          </cell>
          <cell r="K48" t="str">
            <v>PSW</v>
          </cell>
          <cell r="L48" t="str">
            <v>Czerwonak</v>
          </cell>
          <cell r="M48" t="str">
            <v>Przemysław Jasiński</v>
          </cell>
          <cell r="N48" t="str">
            <v>Julita Andrzejewska</v>
          </cell>
          <cell r="O48" t="str">
            <v>Mariusz Dados</v>
          </cell>
          <cell r="P48" t="str">
            <v>Łukasz Dąbrowski</v>
          </cell>
          <cell r="Q48">
            <v>0</v>
          </cell>
          <cell r="R48" t="str">
            <v>01</v>
          </cell>
          <cell r="S48" t="str">
            <v>Gmina Czerwonak</v>
          </cell>
          <cell r="T48">
            <v>29779.200000000001</v>
          </cell>
          <cell r="U48">
            <v>188788.26</v>
          </cell>
          <cell r="V48">
            <v>0</v>
          </cell>
          <cell r="W48">
            <v>0</v>
          </cell>
          <cell r="X48">
            <v>0</v>
          </cell>
          <cell r="Y48">
            <v>0</v>
          </cell>
          <cell r="Z48">
            <v>0</v>
          </cell>
          <cell r="AA48">
            <v>0</v>
          </cell>
          <cell r="AB48">
            <v>0</v>
          </cell>
          <cell r="AC48">
            <v>0</v>
          </cell>
          <cell r="AD48">
            <v>0</v>
          </cell>
          <cell r="AE48">
            <v>0</v>
          </cell>
          <cell r="AF48">
            <v>188788.26</v>
          </cell>
          <cell r="AG48">
            <v>13208.009999999998</v>
          </cell>
          <cell r="AH48">
            <v>32085.729999999996</v>
          </cell>
          <cell r="AI48">
            <v>75072.94</v>
          </cell>
          <cell r="AJ48">
            <v>12459.029999999999</v>
          </cell>
          <cell r="AK48">
            <v>0</v>
          </cell>
          <cell r="AL48">
            <v>0</v>
          </cell>
          <cell r="AM48">
            <v>0</v>
          </cell>
          <cell r="AN48">
            <v>185684.35</v>
          </cell>
          <cell r="AO48">
            <v>0</v>
          </cell>
          <cell r="AP48">
            <v>0</v>
          </cell>
          <cell r="AQ48">
            <v>0</v>
          </cell>
          <cell r="AR48">
            <v>0</v>
          </cell>
          <cell r="AS48">
            <v>0</v>
          </cell>
          <cell r="AT48">
            <v>0</v>
          </cell>
          <cell r="AU48">
            <v>0</v>
          </cell>
          <cell r="AV48">
            <v>0</v>
          </cell>
          <cell r="AW48">
            <v>185684.35</v>
          </cell>
          <cell r="AX48">
            <v>185684.35</v>
          </cell>
          <cell r="AY48">
            <v>0</v>
          </cell>
          <cell r="AZ48">
            <v>198143.38</v>
          </cell>
          <cell r="BA48">
            <v>198143.38</v>
          </cell>
          <cell r="BB48">
            <v>243437.12</v>
          </cell>
          <cell r="BC48">
            <v>-54648.859999999986</v>
          </cell>
          <cell r="BD48"/>
          <cell r="BE48">
            <v>0</v>
          </cell>
          <cell r="BF48">
            <v>0</v>
          </cell>
          <cell r="BG48" t="str">
            <v>2 racjonalizujące zużycie wody i odprowadzanie ścieków</v>
          </cell>
          <cell r="BH48">
            <v>0</v>
          </cell>
          <cell r="BI48">
            <v>0</v>
          </cell>
          <cell r="BJ48">
            <v>0</v>
          </cell>
          <cell r="BK48" t="str">
            <v>Drugostronne zaopatrzenie w wodę Koziegłów. Eliminacja stagnacji wody w istniejącym wodociągu.</v>
          </cell>
          <cell r="BL48" t="str">
            <v>Budowa sieci wodociągowej DN180 na odcinku ok. 208m łączącego istniejący wodociąg DN180 zasilający COŚ z końcówką wodociągu DN160 w rejonie ulic: Gdyńskiej i Poznańskiej w Koziegłowach. W ramach realizacji należy dokonać przejścia przeciskiem na dł. 42m pod torami kolejowymi: Poznań - Wągrowiec i pod drogą wojewódzką: Poznań - Wągrowiec - Bydgoszcz. Formuła "zaprojektuj - wybuduj" realizowana przez PIM. 2018 - 2019 - dokumentacja projektowa 2020 - roboty budowlano-montażowe</v>
          </cell>
          <cell r="BM48" t="str">
            <v>-</v>
          </cell>
          <cell r="BN48" t="str">
            <v>-</v>
          </cell>
        </row>
        <row r="49">
          <cell r="B49" t="str">
            <v>3-02-06-019-0</v>
          </cell>
          <cell r="C49" t="str">
            <v>3</v>
          </cell>
          <cell r="D49" t="str">
            <v>Luboń - sieć wodociągowa w ul.Nad Strumykiem i Puszkina</v>
          </cell>
          <cell r="E49" t="str">
            <v>Realizowane-RBM-zakończono</v>
          </cell>
          <cell r="G49" t="str">
            <v>Plan</v>
          </cell>
          <cell r="H49" t="str">
            <v>pierwsza</v>
          </cell>
          <cell r="I49" t="str">
            <v>sieci rozdzielcze</v>
          </cell>
          <cell r="J49" t="str">
            <v>modernizacyjne</v>
          </cell>
          <cell r="K49" t="str">
            <v>PSW</v>
          </cell>
          <cell r="L49" t="str">
            <v>Luboń</v>
          </cell>
          <cell r="M49" t="str">
            <v>Paulina Wilińska-Kałka</v>
          </cell>
          <cell r="N49" t="str">
            <v>Magdalena Daszkiewicz-Jankowska</v>
          </cell>
          <cell r="O49" t="str">
            <v>Monika Mrozińska</v>
          </cell>
          <cell r="P49" t="str">
            <v>Joanna Iwan</v>
          </cell>
          <cell r="Q49" t="str">
            <v>Łukasz Bil</v>
          </cell>
          <cell r="R49" t="str">
            <v>02</v>
          </cell>
          <cell r="S49" t="str">
            <v>nd</v>
          </cell>
          <cell r="T49">
            <v>13818.849999999999</v>
          </cell>
          <cell r="U49">
            <v>12500</v>
          </cell>
          <cell r="V49">
            <v>423722</v>
          </cell>
          <cell r="W49">
            <v>280402.58</v>
          </cell>
          <cell r="X49">
            <v>0</v>
          </cell>
          <cell r="Y49">
            <v>0</v>
          </cell>
          <cell r="Z49">
            <v>0</v>
          </cell>
          <cell r="AA49">
            <v>0</v>
          </cell>
          <cell r="AB49">
            <v>0</v>
          </cell>
          <cell r="AC49">
            <v>0</v>
          </cell>
          <cell r="AD49">
            <v>0</v>
          </cell>
          <cell r="AE49">
            <v>0</v>
          </cell>
          <cell r="AF49">
            <v>716624.58000000007</v>
          </cell>
          <cell r="AG49">
            <v>15226.52</v>
          </cell>
          <cell r="AH49">
            <v>340516.26000000007</v>
          </cell>
          <cell r="AI49">
            <v>369561.63000000006</v>
          </cell>
          <cell r="AJ49">
            <v>45712.36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45712.36</v>
          </cell>
          <cell r="BA49">
            <v>45712.36</v>
          </cell>
          <cell r="BB49">
            <v>401455.14000000007</v>
          </cell>
          <cell r="BC49">
            <v>315169.44</v>
          </cell>
          <cell r="BE49">
            <v>0</v>
          </cell>
          <cell r="BF49">
            <v>0</v>
          </cell>
          <cell r="BG49" t="str">
            <v>1 rozwojowo-modernizacyjne</v>
          </cell>
          <cell r="BH49">
            <v>1</v>
          </cell>
          <cell r="BI49">
            <v>0</v>
          </cell>
          <cell r="BJ49">
            <v>10</v>
          </cell>
          <cell r="BK49" t="str">
            <v>Wymiana ze względu na zły stan techniczny i dużą awaryjność.</v>
          </cell>
          <cell r="BL49" t="str">
            <v>1. Wymiana sieci wodociągowej w ul. Puszkina DN100mm, dł. 135m wraz z przyłączami- 4 szt. (DN32, dł. 100m) 2. Wymiana sieci wodociągowej w ul. Nad Strumykiem DN100, dł. 195m wraz z przyłączami- 12szt. (DN32, dł. 140m). 2017 - 2020 - dokumentacja projektowa 2021 - 2022 - roboty budowlano-montażowe</v>
          </cell>
          <cell r="BM49" t="str">
            <v>-</v>
          </cell>
          <cell r="BN49" t="str">
            <v>-</v>
          </cell>
          <cell r="BP49"/>
        </row>
        <row r="50">
          <cell r="B50" t="str">
            <v>3-02-11-096-0</v>
          </cell>
          <cell r="C50" t="str">
            <v>3</v>
          </cell>
          <cell r="D50" t="str">
            <v>Luboń - sieć wodociągowa w ul. Lipowa</v>
          </cell>
          <cell r="E50">
            <v>0</v>
          </cell>
          <cell r="G50" t="str">
            <v>Plan</v>
          </cell>
          <cell r="H50" t="str">
            <v>pierwsza</v>
          </cell>
          <cell r="I50" t="str">
            <v>sieci rozdzielcze</v>
          </cell>
          <cell r="J50" t="str">
            <v>modernizacyjne</v>
          </cell>
          <cell r="K50" t="str">
            <v>PSW</v>
          </cell>
          <cell r="L50" t="str">
            <v>Luboń</v>
          </cell>
          <cell r="M50">
            <v>0</v>
          </cell>
          <cell r="N50">
            <v>0</v>
          </cell>
          <cell r="O50">
            <v>0</v>
          </cell>
          <cell r="P50">
            <v>0</v>
          </cell>
          <cell r="Q50">
            <v>0</v>
          </cell>
          <cell r="R50" t="str">
            <v>02</v>
          </cell>
          <cell r="S50" t="str">
            <v>nd</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cell r="BE50">
            <v>0</v>
          </cell>
          <cell r="BF50">
            <v>0</v>
          </cell>
          <cell r="BG50" t="str">
            <v>1 rozwojowo-modernizacyjne</v>
          </cell>
          <cell r="BH50">
            <v>4</v>
          </cell>
          <cell r="BI50">
            <v>0</v>
          </cell>
          <cell r="BJ50">
            <v>44</v>
          </cell>
          <cell r="BK50">
            <v>0</v>
          </cell>
          <cell r="BL50">
            <v>0</v>
          </cell>
          <cell r="BM50" t="str">
            <v>-</v>
          </cell>
          <cell r="BN50" t="str">
            <v>-</v>
          </cell>
        </row>
        <row r="51">
          <cell r="B51" t="str">
            <v>3-02-13-016-0</v>
          </cell>
          <cell r="C51" t="str">
            <v>3</v>
          </cell>
          <cell r="D51" t="str">
            <v>Luboń - sieć wodociągowa w ul. Paderewskiego</v>
          </cell>
          <cell r="E51" t="str">
            <v>Realizowane-dokumentacja-w toku</v>
          </cell>
          <cell r="F51" t="str">
            <v>FS8 przyspieszenie</v>
          </cell>
          <cell r="G51" t="str">
            <v>rury azbestowo-cementowe</v>
          </cell>
          <cell r="H51" t="str">
            <v>pierwsza</v>
          </cell>
          <cell r="I51" t="str">
            <v>sieci rozdzielcze</v>
          </cell>
          <cell r="J51" t="str">
            <v>modernizacyjne</v>
          </cell>
          <cell r="K51" t="str">
            <v>azbestocement</v>
          </cell>
          <cell r="L51" t="str">
            <v>Luboń</v>
          </cell>
          <cell r="M51" t="str">
            <v>Agata Chmurzyńska</v>
          </cell>
          <cell r="N51" t="str">
            <v>Katarzyna Grala</v>
          </cell>
          <cell r="O51" t="str">
            <v>Monika Mrozińska</v>
          </cell>
          <cell r="P51" t="str">
            <v>Joanna Chuda</v>
          </cell>
          <cell r="Q51" t="str">
            <v>Maciej Urbaniak</v>
          </cell>
          <cell r="R51" t="str">
            <v>02</v>
          </cell>
          <cell r="S51" t="str">
            <v>nd</v>
          </cell>
          <cell r="T51">
            <v>2887.95</v>
          </cell>
          <cell r="U51">
            <v>1030.94</v>
          </cell>
          <cell r="V51">
            <v>52350</v>
          </cell>
          <cell r="W51">
            <v>34900</v>
          </cell>
          <cell r="X51">
            <v>446716.7</v>
          </cell>
          <cell r="Y51">
            <v>148309.82</v>
          </cell>
          <cell r="Z51">
            <v>0</v>
          </cell>
          <cell r="AA51">
            <v>0</v>
          </cell>
          <cell r="AB51">
            <v>0</v>
          </cell>
          <cell r="AC51">
            <v>0</v>
          </cell>
          <cell r="AD51">
            <v>0</v>
          </cell>
          <cell r="AE51">
            <v>0</v>
          </cell>
          <cell r="AF51">
            <v>683307.46</v>
          </cell>
          <cell r="AG51">
            <v>35330.94</v>
          </cell>
          <cell r="AH51">
            <v>17150</v>
          </cell>
          <cell r="AI51">
            <v>55368.89</v>
          </cell>
          <cell r="AJ51">
            <v>34300</v>
          </cell>
          <cell r="AK51">
            <v>421640</v>
          </cell>
          <cell r="AL51">
            <v>328699</v>
          </cell>
          <cell r="AM51">
            <v>0</v>
          </cell>
          <cell r="AN51">
            <v>0</v>
          </cell>
          <cell r="AO51">
            <v>0</v>
          </cell>
          <cell r="AP51">
            <v>0</v>
          </cell>
          <cell r="AQ51">
            <v>0</v>
          </cell>
          <cell r="AR51">
            <v>0</v>
          </cell>
          <cell r="AS51">
            <v>0</v>
          </cell>
          <cell r="AT51">
            <v>0</v>
          </cell>
          <cell r="AU51">
            <v>0</v>
          </cell>
          <cell r="AV51">
            <v>0</v>
          </cell>
          <cell r="AW51">
            <v>750339</v>
          </cell>
          <cell r="AX51">
            <v>750339</v>
          </cell>
          <cell r="AY51">
            <v>0</v>
          </cell>
          <cell r="AZ51">
            <v>784639</v>
          </cell>
          <cell r="BA51">
            <v>784639</v>
          </cell>
          <cell r="BB51">
            <v>837119.94</v>
          </cell>
          <cell r="BC51">
            <v>-153812.47999999998</v>
          </cell>
          <cell r="BE51">
            <v>0</v>
          </cell>
          <cell r="BF51">
            <v>0</v>
          </cell>
          <cell r="BG51" t="str">
            <v>1 rozwojowo-modernizacyjne</v>
          </cell>
          <cell r="BH51">
            <v>0</v>
          </cell>
          <cell r="BI51">
            <v>0</v>
          </cell>
          <cell r="BJ51">
            <v>27</v>
          </cell>
          <cell r="BK51" t="str">
            <v>Wymiana ze względu na zły stan techniczny i dużą awaryjność. Wymiana sieci wodociągowej z azbestocementu.</v>
          </cell>
          <cell r="BL51" t="str">
            <v>Wymiana sieci wodociągowej w ul. Paderewskiego DN100 , dł. 430m (na odc. od ul. Żabikowskiej do ul. Powstańców Wlkp.) 2020 - 2022 - dokumentacja projektowa 2023 - 2024 - roboty budowlano-montażowe</v>
          </cell>
          <cell r="BM51" t="str">
            <v>TAK</v>
          </cell>
          <cell r="BN51" t="str">
            <v>-</v>
          </cell>
          <cell r="BP51">
            <v>112550.84999999999</v>
          </cell>
        </row>
        <row r="52">
          <cell r="B52" t="str">
            <v>3-02-13-017-0</v>
          </cell>
          <cell r="C52" t="str">
            <v>3</v>
          </cell>
          <cell r="D52" t="str">
            <v>Luboń - sieć wodociągowa w ul. Rivoliego</v>
          </cell>
          <cell r="E52" t="str">
            <v>Realizowane-RBM-zakończono</v>
          </cell>
          <cell r="G52" t="str">
            <v>rury azbestowo-cementowe</v>
          </cell>
          <cell r="H52" t="str">
            <v>pierwsza</v>
          </cell>
          <cell r="I52" t="str">
            <v>sieci rozdzielcze</v>
          </cell>
          <cell r="J52" t="str">
            <v>modernizacyjne</v>
          </cell>
          <cell r="K52" t="str">
            <v>azbestocement</v>
          </cell>
          <cell r="L52" t="str">
            <v>Luboń</v>
          </cell>
          <cell r="M52" t="str">
            <v>Paulina Wilińska-Kałka</v>
          </cell>
          <cell r="N52" t="str">
            <v>Barbara Bartkowiak</v>
          </cell>
          <cell r="O52" t="str">
            <v>Monika Mrozińska</v>
          </cell>
          <cell r="P52" t="str">
            <v>Joanna Iwan</v>
          </cell>
          <cell r="Q52" t="str">
            <v>Maciej Urbaniak</v>
          </cell>
          <cell r="R52" t="str">
            <v>02</v>
          </cell>
          <cell r="S52" t="str">
            <v>nd</v>
          </cell>
          <cell r="T52">
            <v>54498.27</v>
          </cell>
          <cell r="U52">
            <v>1154570.6500000001</v>
          </cell>
          <cell r="V52">
            <v>0</v>
          </cell>
          <cell r="W52">
            <v>0</v>
          </cell>
          <cell r="X52">
            <v>0</v>
          </cell>
          <cell r="Y52">
            <v>0</v>
          </cell>
          <cell r="Z52">
            <v>0</v>
          </cell>
          <cell r="AA52">
            <v>0</v>
          </cell>
          <cell r="AB52">
            <v>0</v>
          </cell>
          <cell r="AC52">
            <v>0</v>
          </cell>
          <cell r="AD52">
            <v>0</v>
          </cell>
          <cell r="AE52">
            <v>0</v>
          </cell>
          <cell r="AF52">
            <v>1154570.6500000001</v>
          </cell>
          <cell r="AG52">
            <v>1111156.98</v>
          </cell>
          <cell r="AH52">
            <v>0</v>
          </cell>
          <cell r="AI52">
            <v>1165655.25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1111156.98</v>
          </cell>
          <cell r="BC52">
            <v>43413.670000000158</v>
          </cell>
          <cell r="BD52"/>
          <cell r="BE52">
            <v>0</v>
          </cell>
          <cell r="BF52">
            <v>0</v>
          </cell>
          <cell r="BG52" t="str">
            <v>1 rozwojowo-modernizacyjne</v>
          </cell>
          <cell r="BH52">
            <v>0</v>
          </cell>
          <cell r="BI52">
            <v>0</v>
          </cell>
          <cell r="BJ52">
            <v>37</v>
          </cell>
          <cell r="BK52" t="str">
            <v>Wymiana ze względu na zły stan techniczny i dużą awaryjność.</v>
          </cell>
          <cell r="BL52" t="str">
            <v>Wymiana sieci wodociągowej w ul. Rivoliego (na odc. od ul. Powstańców Wlkp. do ul. Przemysłowej) DN150mm, dł. 370m wraz z przyłączami. 2016 - 2018 - dokumentacja projektowa 2020 - roboty budowlano-montażowe</v>
          </cell>
          <cell r="BM52" t="str">
            <v>-</v>
          </cell>
          <cell r="BN52" t="str">
            <v>-</v>
          </cell>
        </row>
        <row r="53">
          <cell r="B53" t="str">
            <v>3-02-14-165-1</v>
          </cell>
          <cell r="C53" t="str">
            <v>3</v>
          </cell>
          <cell r="D53" t="str">
            <v>Luboń - sieć wodociągowa w ul. Wojska Polskiego</v>
          </cell>
          <cell r="E53" t="str">
            <v>Realizowane-koncepcja-w toku</v>
          </cell>
          <cell r="G53" t="str">
            <v>budżet - modernizacja PSW</v>
          </cell>
          <cell r="H53" t="str">
            <v>pierwsza</v>
          </cell>
          <cell r="I53" t="str">
            <v>sieci rozdzielcze</v>
          </cell>
          <cell r="J53" t="str">
            <v>modernizacyjne</v>
          </cell>
          <cell r="K53" t="str">
            <v>PSW</v>
          </cell>
          <cell r="L53" t="str">
            <v>Luboń</v>
          </cell>
          <cell r="M53" t="str">
            <v>Agata Chmurzyńska</v>
          </cell>
          <cell r="N53" t="str">
            <v>Honorata Łoza</v>
          </cell>
          <cell r="O53" t="str">
            <v>Monika Mrozińska</v>
          </cell>
          <cell r="P53">
            <v>0</v>
          </cell>
          <cell r="Q53">
            <v>0</v>
          </cell>
          <cell r="R53" t="str">
            <v>02</v>
          </cell>
          <cell r="S53" t="str">
            <v>nd</v>
          </cell>
          <cell r="T53">
            <v>0</v>
          </cell>
          <cell r="U53">
            <v>0</v>
          </cell>
          <cell r="V53">
            <v>0</v>
          </cell>
          <cell r="W53">
            <v>0</v>
          </cell>
          <cell r="X53">
            <v>0</v>
          </cell>
          <cell r="Y53">
            <v>0</v>
          </cell>
          <cell r="Z53">
            <v>0</v>
          </cell>
          <cell r="AA53">
            <v>0</v>
          </cell>
          <cell r="AB53">
            <v>0</v>
          </cell>
          <cell r="AC53">
            <v>0</v>
          </cell>
          <cell r="AD53">
            <v>0</v>
          </cell>
          <cell r="AE53">
            <v>1533718.05</v>
          </cell>
          <cell r="AF53">
            <v>0</v>
          </cell>
          <cell r="AG53">
            <v>900</v>
          </cell>
          <cell r="AH53">
            <v>0</v>
          </cell>
          <cell r="AI53">
            <v>900</v>
          </cell>
          <cell r="AJ53">
            <v>0</v>
          </cell>
          <cell r="AK53">
            <v>0</v>
          </cell>
          <cell r="AL53">
            <v>0</v>
          </cell>
          <cell r="AM53">
            <v>0</v>
          </cell>
          <cell r="AN53">
            <v>0</v>
          </cell>
          <cell r="AO53">
            <v>0</v>
          </cell>
          <cell r="AP53">
            <v>0</v>
          </cell>
          <cell r="AQ53">
            <v>0</v>
          </cell>
          <cell r="AR53">
            <v>0</v>
          </cell>
          <cell r="AS53">
            <v>40000</v>
          </cell>
          <cell r="AT53">
            <v>40000</v>
          </cell>
          <cell r="AU53">
            <v>1454000</v>
          </cell>
          <cell r="AV53">
            <v>1494000</v>
          </cell>
          <cell r="AW53">
            <v>80000</v>
          </cell>
          <cell r="AX53">
            <v>0</v>
          </cell>
          <cell r="AY53">
            <v>80000</v>
          </cell>
          <cell r="AZ53">
            <v>80000</v>
          </cell>
          <cell r="BA53">
            <v>1534000</v>
          </cell>
          <cell r="BB53">
            <v>900</v>
          </cell>
          <cell r="BC53">
            <v>-900</v>
          </cell>
          <cell r="BE53">
            <v>0</v>
          </cell>
          <cell r="BF53">
            <v>0</v>
          </cell>
          <cell r="BG53" t="str">
            <v>1 rozwojowo-modernizacyjne</v>
          </cell>
          <cell r="BH53">
            <v>0</v>
          </cell>
          <cell r="BI53">
            <v>0</v>
          </cell>
          <cell r="BJ53">
            <v>50</v>
          </cell>
          <cell r="BK53" t="str">
            <v>Wymiana w celu uniknięcia roszczeń związanych z przebiegiem sieci przez grunty prywatne. Zwiększenie średnicy wynikające z potrzeb docelowego zasilania Lubonia w wodę.</v>
          </cell>
          <cell r="BL53" t="str">
            <v>Budowa sieci wodociągowej w ul. Wojska Polskiego (na odc. od ul. Żabikowskiej do ul. Szkolnej) DN300mm, dł. 565m wraz z przyłączami (wymiana i przeniesienie). po 2029 - dokumentacja projektowa i roboty budowlano-montażowe</v>
          </cell>
          <cell r="BM53" t="str">
            <v>-</v>
          </cell>
          <cell r="BN53" t="str">
            <v>-</v>
          </cell>
          <cell r="BP53"/>
        </row>
        <row r="54">
          <cell r="B54" t="str">
            <v>3-02-14-166-1</v>
          </cell>
          <cell r="C54" t="str">
            <v>3</v>
          </cell>
          <cell r="D54" t="str">
            <v>Luboń - sieć wodociągowa w ul. Żabikowskiej (od ul. Szymanowskiego do ul. Pułaskiego)</v>
          </cell>
          <cell r="E54" t="str">
            <v>Realizowane-dokumentacja-w toku</v>
          </cell>
          <cell r="G54" t="str">
            <v>budżet - modernizacja PSW</v>
          </cell>
          <cell r="H54" t="str">
            <v>pierwsza</v>
          </cell>
          <cell r="I54" t="str">
            <v>sieci rozdzielcze</v>
          </cell>
          <cell r="J54" t="str">
            <v>modernizacyjne</v>
          </cell>
          <cell r="K54" t="str">
            <v>PSW</v>
          </cell>
          <cell r="L54" t="str">
            <v>Luboń</v>
          </cell>
          <cell r="M54" t="str">
            <v>Agata Chmurzyńska</v>
          </cell>
          <cell r="N54" t="str">
            <v>Barbara Bartkowiak</v>
          </cell>
          <cell r="O54" t="str">
            <v>Monika Mrozińska</v>
          </cell>
          <cell r="P54" t="str">
            <v>Joanna Chuda</v>
          </cell>
          <cell r="Q54" t="str">
            <v>Maciej Urbaniak</v>
          </cell>
          <cell r="R54" t="str">
            <v>02</v>
          </cell>
          <cell r="S54" t="str">
            <v>nd</v>
          </cell>
          <cell r="T54">
            <v>0</v>
          </cell>
          <cell r="U54">
            <v>0</v>
          </cell>
          <cell r="V54">
            <v>32184</v>
          </cell>
          <cell r="W54">
            <v>32184</v>
          </cell>
          <cell r="X54">
            <v>139140</v>
          </cell>
          <cell r="Y54">
            <v>357960</v>
          </cell>
          <cell r="Z54">
            <v>0</v>
          </cell>
          <cell r="AA54">
            <v>0</v>
          </cell>
          <cell r="AB54">
            <v>0</v>
          </cell>
          <cell r="AC54">
            <v>0</v>
          </cell>
          <cell r="AD54">
            <v>0</v>
          </cell>
          <cell r="AE54">
            <v>0</v>
          </cell>
          <cell r="AF54">
            <v>561468</v>
          </cell>
          <cell r="AG54">
            <v>900</v>
          </cell>
          <cell r="AH54">
            <v>18240</v>
          </cell>
          <cell r="AI54">
            <v>19140</v>
          </cell>
          <cell r="AJ54">
            <v>27360</v>
          </cell>
          <cell r="AK54">
            <v>416031.56</v>
          </cell>
          <cell r="AL54">
            <v>302360.40000000002</v>
          </cell>
          <cell r="AM54">
            <v>0</v>
          </cell>
          <cell r="AN54">
            <v>0</v>
          </cell>
          <cell r="AO54">
            <v>0</v>
          </cell>
          <cell r="AP54">
            <v>0</v>
          </cell>
          <cell r="AQ54">
            <v>0</v>
          </cell>
          <cell r="AR54">
            <v>0</v>
          </cell>
          <cell r="AS54">
            <v>0</v>
          </cell>
          <cell r="AT54">
            <v>0</v>
          </cell>
          <cell r="AU54">
            <v>0</v>
          </cell>
          <cell r="AV54">
            <v>0</v>
          </cell>
          <cell r="AW54">
            <v>718391.96</v>
          </cell>
          <cell r="AX54">
            <v>718391.96</v>
          </cell>
          <cell r="AY54">
            <v>0</v>
          </cell>
          <cell r="AZ54">
            <v>745751.96</v>
          </cell>
          <cell r="BA54">
            <v>745751.96</v>
          </cell>
          <cell r="BB54">
            <v>764891.96</v>
          </cell>
          <cell r="BC54">
            <v>-203423.95999999996</v>
          </cell>
          <cell r="BE54">
            <v>0</v>
          </cell>
          <cell r="BF54">
            <v>0</v>
          </cell>
          <cell r="BG54" t="str">
            <v>1 rozwojowo-modernizacyjne</v>
          </cell>
          <cell r="BH54">
            <v>0</v>
          </cell>
          <cell r="BI54">
            <v>0</v>
          </cell>
          <cell r="BJ54">
            <v>17</v>
          </cell>
          <cell r="BK54" t="str">
            <v>Wymiana w celu uniknięcia roszczeń związanych z przebiegiem sieci przez tereny prywatne.</v>
          </cell>
          <cell r="BL54" t="str">
            <v>Wymiana sieci wodociągowej w ul. Żabikowskiej (przeniesienie z terenów prywatnych w pas drogowy na odcinku od ul. Szymanowskiego do nr 37) DN200mm, dł. 205m wraz z przyłączami . 2021 - 2022 - dokumentacja projektowa 2023 - 2024 - roboty budowlano-montażowe</v>
          </cell>
          <cell r="BM54" t="str">
            <v>TAK</v>
          </cell>
          <cell r="BN54" t="str">
            <v>-</v>
          </cell>
          <cell r="BP54">
            <v>107758.79399999999</v>
          </cell>
        </row>
        <row r="55">
          <cell r="B55" t="str">
            <v>3-02-14-198-1</v>
          </cell>
          <cell r="C55" t="str">
            <v>3</v>
          </cell>
          <cell r="D55" t="str">
            <v>Luboń - sieć wodociągowa w ul. Narcyzowej i Frezjowej</v>
          </cell>
          <cell r="E55">
            <v>0</v>
          </cell>
          <cell r="G55" t="str">
            <v>rezerwa "białe plamy"</v>
          </cell>
          <cell r="H55" t="str">
            <v>druga</v>
          </cell>
          <cell r="I55" t="str">
            <v>sieci rozdzielcze</v>
          </cell>
          <cell r="J55" t="str">
            <v>rozwojowe</v>
          </cell>
          <cell r="K55" t="str">
            <v>nieopłacalne tak</v>
          </cell>
          <cell r="L55" t="str">
            <v>Luboń</v>
          </cell>
          <cell r="M55">
            <v>0</v>
          </cell>
          <cell r="N55">
            <v>0</v>
          </cell>
          <cell r="O55">
            <v>0</v>
          </cell>
          <cell r="P55">
            <v>0</v>
          </cell>
          <cell r="Q55">
            <v>0</v>
          </cell>
          <cell r="R55" t="str">
            <v>02</v>
          </cell>
          <cell r="S55" t="str">
            <v>nd</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cell r="BE55">
            <v>0</v>
          </cell>
          <cell r="BF55">
            <v>0</v>
          </cell>
          <cell r="BG55" t="str">
            <v>1 rozwojowo-modernizacyjne</v>
          </cell>
          <cell r="BH55">
            <v>15</v>
          </cell>
          <cell r="BI55">
            <v>5</v>
          </cell>
          <cell r="BJ55">
            <v>0</v>
          </cell>
          <cell r="BK55">
            <v>0</v>
          </cell>
          <cell r="BL55">
            <v>0</v>
          </cell>
          <cell r="BM55" t="str">
            <v>-</v>
          </cell>
          <cell r="BN55" t="str">
            <v>-</v>
          </cell>
        </row>
        <row r="56">
          <cell r="B56" t="str">
            <v>3-02-15-044-1</v>
          </cell>
          <cell r="C56" t="str">
            <v>3</v>
          </cell>
          <cell r="D56" t="str">
            <v>Luboń - sieć wodociągowa w ul. Liliowej</v>
          </cell>
          <cell r="E56" t="str">
            <v>Realizowane-dokumentacja-w toku</v>
          </cell>
          <cell r="G56" t="str">
            <v>rezerwa "białe plamy"</v>
          </cell>
          <cell r="H56" t="str">
            <v>druga</v>
          </cell>
          <cell r="I56" t="str">
            <v>sieci rozdzielcze</v>
          </cell>
          <cell r="J56" t="str">
            <v>rozwojowe</v>
          </cell>
          <cell r="K56" t="str">
            <v>nieopłacalne tak</v>
          </cell>
          <cell r="L56" t="str">
            <v>Luboń</v>
          </cell>
          <cell r="M56" t="str">
            <v>Agata Chmurzyńska</v>
          </cell>
          <cell r="N56" t="str">
            <v>Katarzyna Grala</v>
          </cell>
          <cell r="O56" t="str">
            <v>Monika Mrozińska</v>
          </cell>
          <cell r="P56">
            <v>0</v>
          </cell>
          <cell r="Q56">
            <v>0</v>
          </cell>
          <cell r="R56" t="str">
            <v>02</v>
          </cell>
          <cell r="S56" t="str">
            <v>nd</v>
          </cell>
          <cell r="T56">
            <v>0</v>
          </cell>
          <cell r="U56">
            <v>0</v>
          </cell>
          <cell r="V56">
            <v>14000</v>
          </cell>
          <cell r="W56">
            <v>14000</v>
          </cell>
          <cell r="X56">
            <v>42000</v>
          </cell>
          <cell r="Y56">
            <v>179362</v>
          </cell>
          <cell r="Z56">
            <v>33638</v>
          </cell>
          <cell r="AA56">
            <v>0</v>
          </cell>
          <cell r="AB56">
            <v>0</v>
          </cell>
          <cell r="AC56">
            <v>0</v>
          </cell>
          <cell r="AD56">
            <v>0</v>
          </cell>
          <cell r="AE56">
            <v>0</v>
          </cell>
          <cell r="AF56">
            <v>283000</v>
          </cell>
          <cell r="AG56">
            <v>0</v>
          </cell>
          <cell r="AH56">
            <v>492</v>
          </cell>
          <cell r="AI56">
            <v>492</v>
          </cell>
          <cell r="AJ56">
            <v>17980</v>
          </cell>
          <cell r="AK56">
            <v>26970</v>
          </cell>
          <cell r="AL56">
            <v>41430</v>
          </cell>
          <cell r="AM56">
            <v>155610</v>
          </cell>
          <cell r="AN56">
            <v>0</v>
          </cell>
          <cell r="AO56">
            <v>0</v>
          </cell>
          <cell r="AP56">
            <v>0</v>
          </cell>
          <cell r="AQ56">
            <v>0</v>
          </cell>
          <cell r="AR56">
            <v>0</v>
          </cell>
          <cell r="AS56">
            <v>0</v>
          </cell>
          <cell r="AT56">
            <v>0</v>
          </cell>
          <cell r="AU56">
            <v>0</v>
          </cell>
          <cell r="AV56">
            <v>0</v>
          </cell>
          <cell r="AW56">
            <v>224010</v>
          </cell>
          <cell r="AX56">
            <v>224010</v>
          </cell>
          <cell r="AY56">
            <v>0</v>
          </cell>
          <cell r="AZ56">
            <v>241990</v>
          </cell>
          <cell r="BA56">
            <v>241990</v>
          </cell>
          <cell r="BB56">
            <v>242482</v>
          </cell>
          <cell r="BC56">
            <v>40518</v>
          </cell>
          <cell r="BE56">
            <v>0</v>
          </cell>
          <cell r="BF56">
            <v>0</v>
          </cell>
          <cell r="BG56" t="str">
            <v>1 rozwojowo-modernizacyjne</v>
          </cell>
          <cell r="BH56">
            <v>3</v>
          </cell>
          <cell r="BI56">
            <v>4</v>
          </cell>
          <cell r="BJ56">
            <v>0</v>
          </cell>
          <cell r="BK56" t="str">
            <v>Zaopatrzenie w wodę nowych odbiorców.</v>
          </cell>
          <cell r="BL56" t="str">
            <v>Budowa sieci wodociągowej w ul. Liliowej DN 100 mm, dł. 120m wraz z przyłączami 2022 - 2024 - dokumentacja projektowa 2025 - 2026 - roboty budowlano-montażowe</v>
          </cell>
          <cell r="BM56" t="str">
            <v>TAK</v>
          </cell>
          <cell r="BN56" t="str">
            <v>-</v>
          </cell>
          <cell r="BP56"/>
        </row>
        <row r="57">
          <cell r="B57" t="str">
            <v>3-02-15-075-1</v>
          </cell>
          <cell r="C57" t="str">
            <v>3</v>
          </cell>
          <cell r="D57" t="str">
            <v>Luboń - sieć wodociągowa w ul. bocznej od 3 Maja</v>
          </cell>
          <cell r="E57" t="str">
            <v>Realizowane-RBM-w toku</v>
          </cell>
          <cell r="G57" t="str">
            <v>rezerwa "białe plamy"</v>
          </cell>
          <cell r="H57" t="str">
            <v>druga</v>
          </cell>
          <cell r="I57" t="str">
            <v>sieci rozdzielcze</v>
          </cell>
          <cell r="J57" t="str">
            <v>rozwojowe</v>
          </cell>
          <cell r="K57" t="str">
            <v>nieopłacalne tak</v>
          </cell>
          <cell r="L57" t="str">
            <v>Luboń</v>
          </cell>
          <cell r="M57" t="str">
            <v>Agata Chmurzyńska</v>
          </cell>
          <cell r="N57" t="str">
            <v>Katarzyna Grala</v>
          </cell>
          <cell r="O57" t="str">
            <v>Monika Mrozińska</v>
          </cell>
          <cell r="P57" t="str">
            <v>Michał Garbicz</v>
          </cell>
          <cell r="Q57" t="str">
            <v>Maciej Urbaniak</v>
          </cell>
          <cell r="R57" t="str">
            <v>02</v>
          </cell>
          <cell r="S57" t="str">
            <v>nd</v>
          </cell>
          <cell r="T57">
            <v>1509</v>
          </cell>
          <cell r="U57">
            <v>6300</v>
          </cell>
          <cell r="V57">
            <v>25200</v>
          </cell>
          <cell r="W57">
            <v>43492.5</v>
          </cell>
          <cell r="X57">
            <v>57410.5</v>
          </cell>
          <cell r="Y57">
            <v>0</v>
          </cell>
          <cell r="Z57">
            <v>0</v>
          </cell>
          <cell r="AA57">
            <v>0</v>
          </cell>
          <cell r="AB57">
            <v>0</v>
          </cell>
          <cell r="AC57">
            <v>0</v>
          </cell>
          <cell r="AD57">
            <v>0</v>
          </cell>
          <cell r="AE57">
            <v>0</v>
          </cell>
          <cell r="AF57">
            <v>132403</v>
          </cell>
          <cell r="AG57">
            <v>12000</v>
          </cell>
          <cell r="AH57">
            <v>6000</v>
          </cell>
          <cell r="AI57">
            <v>19509</v>
          </cell>
          <cell r="AJ57">
            <v>13600</v>
          </cell>
          <cell r="AK57">
            <v>112395</v>
          </cell>
          <cell r="AL57">
            <v>0</v>
          </cell>
          <cell r="AM57">
            <v>0</v>
          </cell>
          <cell r="AN57">
            <v>0</v>
          </cell>
          <cell r="AO57">
            <v>0</v>
          </cell>
          <cell r="AP57">
            <v>0</v>
          </cell>
          <cell r="AQ57">
            <v>0</v>
          </cell>
          <cell r="AR57">
            <v>0</v>
          </cell>
          <cell r="AS57">
            <v>0</v>
          </cell>
          <cell r="AT57">
            <v>0</v>
          </cell>
          <cell r="AU57">
            <v>0</v>
          </cell>
          <cell r="AV57">
            <v>0</v>
          </cell>
          <cell r="AW57">
            <v>112395</v>
          </cell>
          <cell r="AX57">
            <v>112395</v>
          </cell>
          <cell r="AY57">
            <v>0</v>
          </cell>
          <cell r="AZ57">
            <v>125995</v>
          </cell>
          <cell r="BA57">
            <v>125995</v>
          </cell>
          <cell r="BB57">
            <v>143995</v>
          </cell>
          <cell r="BC57">
            <v>-11592</v>
          </cell>
          <cell r="BE57">
            <v>0</v>
          </cell>
          <cell r="BF57">
            <v>0</v>
          </cell>
          <cell r="BG57" t="str">
            <v>1 rozwojowo-modernizacyjne</v>
          </cell>
          <cell r="BH57">
            <v>2</v>
          </cell>
          <cell r="BI57">
            <v>0</v>
          </cell>
          <cell r="BJ57">
            <v>0</v>
          </cell>
          <cell r="BK57" t="str">
            <v>Zaopatrzenie w wodę nowych odbiorców.</v>
          </cell>
          <cell r="BL57" t="str">
            <v>Budowa sieci wodociągowej w ul. bocznej od 3 Maja DN100 mm, dł. 55 m wraz z przyłączami 2020-2021 - dokumentacja projektowa 2022-2023 - roboty budowlano-montażowe</v>
          </cell>
          <cell r="BM57" t="str">
            <v>-</v>
          </cell>
          <cell r="BN57" t="str">
            <v>-</v>
          </cell>
          <cell r="BP57"/>
        </row>
        <row r="58">
          <cell r="B58" t="str">
            <v>3-02-15-167-1</v>
          </cell>
          <cell r="C58" t="str">
            <v>3</v>
          </cell>
          <cell r="D58" t="str">
            <v>Luboń - sieć wodociągowa w ul. Studziennej i Janowej Dolinie</v>
          </cell>
          <cell r="E58" t="str">
            <v>Realizowane-RBM-w toku</v>
          </cell>
          <cell r="G58" t="str">
            <v>rezerwa "białe plamy"</v>
          </cell>
          <cell r="H58" t="str">
            <v>druga</v>
          </cell>
          <cell r="I58" t="str">
            <v>sieci rozdzielcze</v>
          </cell>
          <cell r="J58" t="str">
            <v>rozwojowe</v>
          </cell>
          <cell r="K58" t="str">
            <v>nieopłacalne tak</v>
          </cell>
          <cell r="L58" t="str">
            <v>Luboń</v>
          </cell>
          <cell r="M58" t="str">
            <v>Paulina Wilińska-Kałka</v>
          </cell>
          <cell r="N58" t="str">
            <v>Magdalena Daszkiewicz-Jankowska</v>
          </cell>
          <cell r="O58" t="str">
            <v>Monika Mrozińska</v>
          </cell>
          <cell r="P58" t="str">
            <v>Joanna Chuda</v>
          </cell>
          <cell r="Q58" t="str">
            <v>Jacek Bielicki</v>
          </cell>
          <cell r="R58" t="str">
            <v>02</v>
          </cell>
          <cell r="S58" t="str">
            <v>nd</v>
          </cell>
          <cell r="T58">
            <v>8448.56</v>
          </cell>
          <cell r="U58">
            <v>0</v>
          </cell>
          <cell r="V58">
            <v>54190</v>
          </cell>
          <cell r="W58">
            <v>867040</v>
          </cell>
          <cell r="X58">
            <v>0</v>
          </cell>
          <cell r="Y58">
            <v>0</v>
          </cell>
          <cell r="Z58">
            <v>0</v>
          </cell>
          <cell r="AA58">
            <v>0</v>
          </cell>
          <cell r="AB58">
            <v>0</v>
          </cell>
          <cell r="AC58">
            <v>0</v>
          </cell>
          <cell r="AD58">
            <v>0</v>
          </cell>
          <cell r="AE58">
            <v>0</v>
          </cell>
          <cell r="AF58">
            <v>921230</v>
          </cell>
          <cell r="AG58">
            <v>0</v>
          </cell>
          <cell r="AH58">
            <v>17</v>
          </cell>
          <cell r="AI58">
            <v>8465.56</v>
          </cell>
          <cell r="AJ58">
            <v>273121.32</v>
          </cell>
          <cell r="AK58">
            <v>276751.53000000003</v>
          </cell>
          <cell r="AL58">
            <v>0</v>
          </cell>
          <cell r="AM58">
            <v>0</v>
          </cell>
          <cell r="AN58">
            <v>0</v>
          </cell>
          <cell r="AO58">
            <v>0</v>
          </cell>
          <cell r="AP58">
            <v>0</v>
          </cell>
          <cell r="AQ58">
            <v>0</v>
          </cell>
          <cell r="AR58">
            <v>0</v>
          </cell>
          <cell r="AS58">
            <v>0</v>
          </cell>
          <cell r="AT58">
            <v>0</v>
          </cell>
          <cell r="AU58">
            <v>0</v>
          </cell>
          <cell r="AV58">
            <v>0</v>
          </cell>
          <cell r="AW58">
            <v>276751.53000000003</v>
          </cell>
          <cell r="AX58">
            <v>276751.53000000003</v>
          </cell>
          <cell r="AY58">
            <v>0</v>
          </cell>
          <cell r="AZ58">
            <v>549872.85000000009</v>
          </cell>
          <cell r="BA58">
            <v>549872.85000000009</v>
          </cell>
          <cell r="BB58">
            <v>549889.85000000009</v>
          </cell>
          <cell r="BC58">
            <v>371340.14999999991</v>
          </cell>
          <cell r="BE58">
            <v>0</v>
          </cell>
          <cell r="BF58">
            <v>0</v>
          </cell>
          <cell r="BG58" t="str">
            <v>1 rozwojowo-modernizacyjne</v>
          </cell>
          <cell r="BH58">
            <v>31</v>
          </cell>
          <cell r="BI58">
            <v>5</v>
          </cell>
          <cell r="BJ58">
            <v>0</v>
          </cell>
          <cell r="BK58" t="str">
            <v>Zaopatrzenie w wodę nowych odbiorców.</v>
          </cell>
          <cell r="BL58" t="str">
            <v>Budowa sieci wodociągowej w : - ul. Studziennej DN100 mm, dł. 268 m wraz z przyłączami - ul. Janowej Dolinie DN150 mm , dł. 370 m wraz z przyłączami 2016 - 2021 - dokumentacja projektowa 2022 - 2023 - roboty budowlano-montażowe</v>
          </cell>
          <cell r="BM58" t="str">
            <v>-</v>
          </cell>
          <cell r="BN58" t="str">
            <v>-</v>
          </cell>
          <cell r="BP58"/>
        </row>
        <row r="59">
          <cell r="B59" t="str">
            <v>3-02-15-168-1</v>
          </cell>
          <cell r="C59" t="str">
            <v>3</v>
          </cell>
          <cell r="D59" t="str">
            <v>Luboń - sieć wodociągowa w ul. Wschodniej (w stronę ul. Okrzei)</v>
          </cell>
          <cell r="E59">
            <v>0</v>
          </cell>
          <cell r="G59" t="str">
            <v>rezerwa "białe plamy"</v>
          </cell>
          <cell r="H59" t="str">
            <v>druga</v>
          </cell>
          <cell r="I59" t="str">
            <v>sieci rozdzielcze</v>
          </cell>
          <cell r="J59" t="str">
            <v>rozwojowe</v>
          </cell>
          <cell r="K59" t="str">
            <v>nieopłacalne tak</v>
          </cell>
          <cell r="L59" t="str">
            <v>Luboń</v>
          </cell>
          <cell r="M59">
            <v>0</v>
          </cell>
          <cell r="N59">
            <v>0</v>
          </cell>
          <cell r="O59">
            <v>0</v>
          </cell>
          <cell r="P59">
            <v>0</v>
          </cell>
          <cell r="Q59">
            <v>0</v>
          </cell>
          <cell r="R59" t="str">
            <v>02</v>
          </cell>
          <cell r="S59" t="str">
            <v>nd</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cell r="BE59">
            <v>0</v>
          </cell>
          <cell r="BF59">
            <v>0</v>
          </cell>
          <cell r="BG59" t="str">
            <v>1 rozwojowo-modernizacyjne</v>
          </cell>
          <cell r="BH59">
            <v>0</v>
          </cell>
          <cell r="BI59">
            <v>0</v>
          </cell>
          <cell r="BJ59">
            <v>1</v>
          </cell>
          <cell r="BK59">
            <v>0</v>
          </cell>
          <cell r="BL59">
            <v>0</v>
          </cell>
          <cell r="BM59" t="str">
            <v>-</v>
          </cell>
          <cell r="BN59" t="str">
            <v>-</v>
          </cell>
        </row>
        <row r="60">
          <cell r="B60" t="str">
            <v>3-02-15-169-1</v>
          </cell>
          <cell r="C60" t="str">
            <v>3</v>
          </cell>
          <cell r="D60" t="str">
            <v>Luboń - sieć wodociągowa w ul. Granicznej</v>
          </cell>
          <cell r="E60" t="str">
            <v>Realizowane-dokumentacja-w toku</v>
          </cell>
          <cell r="G60" t="str">
            <v>rezerwa "białe plamy"</v>
          </cell>
          <cell r="H60" t="str">
            <v>druga</v>
          </cell>
          <cell r="I60" t="str">
            <v>sieci rozdzielcze</v>
          </cell>
          <cell r="J60" t="str">
            <v>rozwojowe</v>
          </cell>
          <cell r="K60" t="str">
            <v>nieopłacalne tak</v>
          </cell>
          <cell r="L60" t="str">
            <v>Luboń</v>
          </cell>
          <cell r="M60" t="str">
            <v>Agata Chmurzyńska</v>
          </cell>
          <cell r="N60" t="str">
            <v>Barbara Bartkowiak</v>
          </cell>
          <cell r="O60" t="str">
            <v>Monika Mrozińska</v>
          </cell>
          <cell r="P60" t="str">
            <v>Joanna Iwan</v>
          </cell>
          <cell r="Q60" t="str">
            <v>Anna Michałowicz</v>
          </cell>
          <cell r="R60" t="str">
            <v>02</v>
          </cell>
          <cell r="S60" t="str">
            <v>nd</v>
          </cell>
          <cell r="T60">
            <v>0</v>
          </cell>
          <cell r="U60">
            <v>0</v>
          </cell>
          <cell r="V60">
            <v>32000</v>
          </cell>
          <cell r="W60">
            <v>48000</v>
          </cell>
          <cell r="X60">
            <v>92727</v>
          </cell>
          <cell r="Y60">
            <v>281273</v>
          </cell>
          <cell r="Z60">
            <v>0</v>
          </cell>
          <cell r="AA60">
            <v>0</v>
          </cell>
          <cell r="AB60">
            <v>0</v>
          </cell>
          <cell r="AC60">
            <v>0</v>
          </cell>
          <cell r="AD60">
            <v>0</v>
          </cell>
          <cell r="AE60">
            <v>0</v>
          </cell>
          <cell r="AF60">
            <v>454000</v>
          </cell>
          <cell r="AG60">
            <v>1078</v>
          </cell>
          <cell r="AH60">
            <v>13000</v>
          </cell>
          <cell r="AI60">
            <v>14078</v>
          </cell>
          <cell r="AJ60">
            <v>52000</v>
          </cell>
          <cell r="AK60">
            <v>107426.52</v>
          </cell>
          <cell r="AL60">
            <v>288942.56</v>
          </cell>
          <cell r="AM60">
            <v>0</v>
          </cell>
          <cell r="AN60">
            <v>0</v>
          </cell>
          <cell r="AO60">
            <v>0</v>
          </cell>
          <cell r="AP60">
            <v>0</v>
          </cell>
          <cell r="AQ60">
            <v>0</v>
          </cell>
          <cell r="AR60">
            <v>0</v>
          </cell>
          <cell r="AS60">
            <v>0</v>
          </cell>
          <cell r="AT60">
            <v>0</v>
          </cell>
          <cell r="AU60">
            <v>0</v>
          </cell>
          <cell r="AV60">
            <v>0</v>
          </cell>
          <cell r="AW60">
            <v>396369.08</v>
          </cell>
          <cell r="AX60">
            <v>396369.08</v>
          </cell>
          <cell r="AY60">
            <v>0</v>
          </cell>
          <cell r="AZ60">
            <v>448369.08</v>
          </cell>
          <cell r="BA60">
            <v>448369.08</v>
          </cell>
          <cell r="BB60">
            <v>462447.08</v>
          </cell>
          <cell r="BC60">
            <v>-8447.0800000000163</v>
          </cell>
          <cell r="BE60">
            <v>0</v>
          </cell>
          <cell r="BF60">
            <v>0</v>
          </cell>
          <cell r="BG60" t="str">
            <v>1 rozwojowo-modernizacyjne</v>
          </cell>
          <cell r="BH60">
            <v>1</v>
          </cell>
          <cell r="BI60">
            <v>0</v>
          </cell>
          <cell r="BJ60">
            <v>0</v>
          </cell>
          <cell r="BK60" t="str">
            <v>Zaopatrzenie w wodę nowych odbiorców.</v>
          </cell>
          <cell r="BL60" t="str">
            <v>Budowa sieci wodociągowej w ul. Granicznej ( w str. ul. Cmentarnej) DN 150 mm, dł. 216 m wraz z przyłączem 2021-2023 - dokumentacja 2023-2024 - roboty budowlano-montażowe</v>
          </cell>
          <cell r="BM60" t="str">
            <v>TAK</v>
          </cell>
          <cell r="BN60" t="str">
            <v>-</v>
          </cell>
          <cell r="BP60">
            <v>59455.362000000001</v>
          </cell>
        </row>
        <row r="61">
          <cell r="B61" t="str">
            <v>3-02-15-170-1</v>
          </cell>
          <cell r="C61" t="str">
            <v>3</v>
          </cell>
          <cell r="D61" t="str">
            <v>Luboń - sieć wodociągowa w ul. Poznańskiej wraz z ul. boczną i w ul. Polnej</v>
          </cell>
          <cell r="E61" t="str">
            <v>Realizowane-RBM-w toku</v>
          </cell>
          <cell r="G61" t="str">
            <v>rezerwa "białe plamy"</v>
          </cell>
          <cell r="H61" t="str">
            <v>druga</v>
          </cell>
          <cell r="I61" t="str">
            <v>sieci rozdzielcze</v>
          </cell>
          <cell r="J61" t="str">
            <v>rozwojowe</v>
          </cell>
          <cell r="K61" t="str">
            <v>nieopłacalne tak</v>
          </cell>
          <cell r="L61" t="str">
            <v>Luboń</v>
          </cell>
          <cell r="M61" t="str">
            <v>Paulina Wilińska-Kałka</v>
          </cell>
          <cell r="N61" t="str">
            <v>Barbara Bartkowiak</v>
          </cell>
          <cell r="O61" t="str">
            <v>Monika Mrozińska</v>
          </cell>
          <cell r="P61" t="str">
            <v>Anna Ossig</v>
          </cell>
          <cell r="Q61" t="str">
            <v>Maciej Urbaniak</v>
          </cell>
          <cell r="R61" t="str">
            <v>02</v>
          </cell>
          <cell r="S61" t="str">
            <v>nd</v>
          </cell>
          <cell r="T61">
            <v>96692.889999999985</v>
          </cell>
          <cell r="U61">
            <v>47751.93</v>
          </cell>
          <cell r="V61">
            <v>200000</v>
          </cell>
          <cell r="W61">
            <v>1324373.3500000001</v>
          </cell>
          <cell r="X61">
            <v>2199780.69</v>
          </cell>
          <cell r="Y61">
            <v>0</v>
          </cell>
          <cell r="Z61">
            <v>0</v>
          </cell>
          <cell r="AA61">
            <v>0</v>
          </cell>
          <cell r="AB61">
            <v>0</v>
          </cell>
          <cell r="AC61">
            <v>0</v>
          </cell>
          <cell r="AD61">
            <v>0</v>
          </cell>
          <cell r="AE61">
            <v>0</v>
          </cell>
          <cell r="AF61">
            <v>3771905.9699999997</v>
          </cell>
          <cell r="AG61">
            <v>27478.489999999998</v>
          </cell>
          <cell r="AH61">
            <v>57075.64</v>
          </cell>
          <cell r="AI61">
            <v>181247.01999999996</v>
          </cell>
          <cell r="AJ61">
            <v>2101251.5299999998</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2101251.5299999998</v>
          </cell>
          <cell r="BA61">
            <v>2101251.5299999998</v>
          </cell>
          <cell r="BB61">
            <v>2185805.6599999997</v>
          </cell>
          <cell r="BC61">
            <v>1586100.31</v>
          </cell>
          <cell r="BE61">
            <v>0</v>
          </cell>
          <cell r="BF61">
            <v>0</v>
          </cell>
          <cell r="BG61" t="str">
            <v>1 rozwojowo-modernizacyjne</v>
          </cell>
          <cell r="BH61">
            <v>38</v>
          </cell>
          <cell r="BI61">
            <v>15</v>
          </cell>
          <cell r="BJ61">
            <v>0</v>
          </cell>
          <cell r="BK61" t="str">
            <v>Zaopatrzenie w wodę nowych odbiorców.</v>
          </cell>
          <cell r="BL61" t="str">
            <v>Budowa sieci wodociągowej w: ul. Poznańskiej DN 150 mm , dł.1000 m wraz z przyłączami ul. bocznej od Poznańskiej DN 100 mm, dł. 125 m wraz z przyłączami ul. Polnej DN 150 mm , dł. 690 m wraz z przyłączami ul. bocznej od Poznańskiej (działka nr 49) DN 150 mm, dł. 50 m wraz z przyłączami 2018 -2020 - dokumentacja projektowa 2021- 2023 - roboty budowlano-montażowe</v>
          </cell>
          <cell r="BM61" t="str">
            <v>-</v>
          </cell>
          <cell r="BN61" t="str">
            <v>-</v>
          </cell>
          <cell r="BP61"/>
        </row>
        <row r="62">
          <cell r="B62" t="str">
            <v>3-02-15-171-1</v>
          </cell>
          <cell r="C62" t="str">
            <v>3</v>
          </cell>
          <cell r="D62" t="str">
            <v>Luboń - sieć wodociągowa w ul. Wirowskiej</v>
          </cell>
          <cell r="E62" t="str">
            <v>Realizowane-RBM-zakończono</v>
          </cell>
          <cell r="G62" t="str">
            <v>rezerwa "białe plamy"</v>
          </cell>
          <cell r="H62" t="str">
            <v>druga</v>
          </cell>
          <cell r="I62" t="str">
            <v>sieci rozdzielcze</v>
          </cell>
          <cell r="J62" t="str">
            <v>rozwojowe</v>
          </cell>
          <cell r="K62" t="str">
            <v>nieopłacalne tak</v>
          </cell>
          <cell r="L62" t="str">
            <v>Luboń</v>
          </cell>
          <cell r="M62" t="str">
            <v>Paulina Wilińska-Kałka</v>
          </cell>
          <cell r="N62" t="str">
            <v>Barbara Bartkowiak</v>
          </cell>
          <cell r="O62" t="str">
            <v>Monika Mrozińska</v>
          </cell>
          <cell r="P62" t="str">
            <v>Joanna Plewka</v>
          </cell>
          <cell r="Q62" t="str">
            <v>Maciej Urbaniak</v>
          </cell>
          <cell r="R62" t="str">
            <v>02</v>
          </cell>
          <cell r="S62" t="str">
            <v>nd</v>
          </cell>
          <cell r="T62">
            <v>26575.829999999998</v>
          </cell>
          <cell r="U62">
            <v>74002.009999999995</v>
          </cell>
          <cell r="V62">
            <v>0</v>
          </cell>
          <cell r="W62">
            <v>0</v>
          </cell>
          <cell r="X62">
            <v>0</v>
          </cell>
          <cell r="Y62">
            <v>0</v>
          </cell>
          <cell r="Z62">
            <v>0</v>
          </cell>
          <cell r="AA62">
            <v>0</v>
          </cell>
          <cell r="AB62">
            <v>0</v>
          </cell>
          <cell r="AC62">
            <v>0</v>
          </cell>
          <cell r="AD62">
            <v>0</v>
          </cell>
          <cell r="AE62">
            <v>0</v>
          </cell>
          <cell r="AF62">
            <v>74002.009999999995</v>
          </cell>
          <cell r="AG62">
            <v>74002.009999999995</v>
          </cell>
          <cell r="AH62">
            <v>0</v>
          </cell>
          <cell r="AI62">
            <v>100577.84</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74002.009999999995</v>
          </cell>
          <cell r="BC62">
            <v>0</v>
          </cell>
          <cell r="BD62"/>
          <cell r="BE62">
            <v>0</v>
          </cell>
          <cell r="BF62">
            <v>0</v>
          </cell>
          <cell r="BG62" t="str">
            <v>1 rozwojowo-modernizacyjne</v>
          </cell>
          <cell r="BH62">
            <v>2</v>
          </cell>
          <cell r="BI62">
            <v>0</v>
          </cell>
          <cell r="BJ62">
            <v>0</v>
          </cell>
          <cell r="BK62" t="str">
            <v>Zaopatrzenie w wodę nowych odbiorców.</v>
          </cell>
          <cell r="BL62" t="str">
            <v>Budowa sieci wodociągowej w ul. Wirowskiej DN 150 mm, dł. 160 m wraz z przyłączami 2017 - 2019 - dokumentacja projektowa 2019 - roboty budowlano-montażowe</v>
          </cell>
          <cell r="BM62" t="str">
            <v>-</v>
          </cell>
          <cell r="BN62" t="str">
            <v>-</v>
          </cell>
        </row>
        <row r="63">
          <cell r="B63" t="str">
            <v>3-02-15-174-1</v>
          </cell>
          <cell r="C63" t="str">
            <v>3</v>
          </cell>
          <cell r="D63" t="str">
            <v>DO USUNIĘCIA Luboń - sieć wodociągowa w ul. Jęczmiennej</v>
          </cell>
          <cell r="E63">
            <v>0</v>
          </cell>
          <cell r="G63" t="str">
            <v>rezerwa "białe plamy"</v>
          </cell>
          <cell r="H63" t="str">
            <v>druga</v>
          </cell>
          <cell r="I63" t="str">
            <v>sieci rozdzielcze</v>
          </cell>
          <cell r="J63" t="str">
            <v>rozwojowe</v>
          </cell>
          <cell r="K63" t="str">
            <v>nieopłacalne tak</v>
          </cell>
          <cell r="L63" t="str">
            <v>Luboń</v>
          </cell>
          <cell r="M63">
            <v>0</v>
          </cell>
          <cell r="N63">
            <v>0</v>
          </cell>
          <cell r="O63">
            <v>0</v>
          </cell>
          <cell r="P63">
            <v>0</v>
          </cell>
          <cell r="Q63">
            <v>0</v>
          </cell>
          <cell r="R63" t="str">
            <v>02</v>
          </cell>
          <cell r="S63" t="str">
            <v>nd</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cell r="BE63">
            <v>0</v>
          </cell>
          <cell r="BF63">
            <v>0</v>
          </cell>
          <cell r="BG63" t="str">
            <v>1 rozwojowo-modernizacyjne</v>
          </cell>
          <cell r="BH63">
            <v>6</v>
          </cell>
          <cell r="BI63">
            <v>4</v>
          </cell>
          <cell r="BJ63">
            <v>0</v>
          </cell>
          <cell r="BK63">
            <v>0</v>
          </cell>
          <cell r="BL63">
            <v>0</v>
          </cell>
          <cell r="BM63" t="str">
            <v>-</v>
          </cell>
          <cell r="BN63" t="str">
            <v>-</v>
          </cell>
        </row>
        <row r="64">
          <cell r="B64" t="str">
            <v>3-02-15-175-1</v>
          </cell>
          <cell r="C64" t="str">
            <v>3</v>
          </cell>
          <cell r="D64" t="str">
            <v>Luboń - sieć wodociągowa w ul. Świętokrzyskiej</v>
          </cell>
          <cell r="E64" t="str">
            <v>Realizowane-koncepcja-w toku</v>
          </cell>
          <cell r="G64" t="str">
            <v>rezerwa "białe plamy"</v>
          </cell>
          <cell r="H64" t="str">
            <v>druga</v>
          </cell>
          <cell r="I64" t="str">
            <v>sieci rozdzielcze</v>
          </cell>
          <cell r="J64" t="str">
            <v>rozwojowe</v>
          </cell>
          <cell r="K64" t="str">
            <v>nieopłacalne tak</v>
          </cell>
          <cell r="L64" t="str">
            <v>Luboń</v>
          </cell>
          <cell r="M64" t="str">
            <v>Agata Chmurzyńska</v>
          </cell>
          <cell r="N64">
            <v>0</v>
          </cell>
          <cell r="O64" t="str">
            <v>Monika Mrozińska</v>
          </cell>
          <cell r="P64">
            <v>0</v>
          </cell>
          <cell r="Q64">
            <v>0</v>
          </cell>
          <cell r="R64" t="str">
            <v>02</v>
          </cell>
          <cell r="S64" t="str">
            <v>nd</v>
          </cell>
          <cell r="T64">
            <v>0</v>
          </cell>
          <cell r="U64">
            <v>0</v>
          </cell>
          <cell r="V64">
            <v>0</v>
          </cell>
          <cell r="W64">
            <v>0</v>
          </cell>
          <cell r="X64">
            <v>0</v>
          </cell>
          <cell r="Y64">
            <v>8000</v>
          </cell>
          <cell r="Z64">
            <v>12000</v>
          </cell>
          <cell r="AA64">
            <v>14600</v>
          </cell>
          <cell r="AB64">
            <v>70400</v>
          </cell>
          <cell r="AC64">
            <v>0</v>
          </cell>
          <cell r="AD64">
            <v>0</v>
          </cell>
          <cell r="AE64">
            <v>0</v>
          </cell>
          <cell r="AF64">
            <v>105000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105000</v>
          </cell>
          <cell r="BD64"/>
          <cell r="BE64">
            <v>0</v>
          </cell>
          <cell r="BF64">
            <v>0</v>
          </cell>
          <cell r="BG64" t="str">
            <v>1 rozwojowo-modernizacyjne</v>
          </cell>
          <cell r="BH64">
            <v>3</v>
          </cell>
          <cell r="BI64">
            <v>2</v>
          </cell>
          <cell r="BJ64">
            <v>0</v>
          </cell>
          <cell r="BK64" t="str">
            <v>Zaopatrzenie w wodę nowych odbiorców.</v>
          </cell>
          <cell r="BL64" t="str">
            <v>Budowa sieci wodociągowej w ul. Świętokrzyskiej DN 100 mm, dł. 50 m wraz z przyłączami 2023- 2025 - dokumentacja projektowa 2026- 2027 - roboty budowlano-montażowe</v>
          </cell>
          <cell r="BM64" t="str">
            <v>-</v>
          </cell>
          <cell r="BN64" t="str">
            <v>-</v>
          </cell>
        </row>
        <row r="65">
          <cell r="B65" t="str">
            <v>3-02-15-206-1</v>
          </cell>
          <cell r="C65" t="str">
            <v>3</v>
          </cell>
          <cell r="D65" t="str">
            <v>Luboń - sieć wodociągowa w ul. Leśmiana</v>
          </cell>
          <cell r="E65" t="str">
            <v>Realizowane-dokumentacja-w toku</v>
          </cell>
          <cell r="G65" t="str">
            <v>rezerwa "białe plamy"</v>
          </cell>
          <cell r="H65" t="str">
            <v>druga</v>
          </cell>
          <cell r="I65" t="str">
            <v>sieci rozdzielcze</v>
          </cell>
          <cell r="J65" t="str">
            <v>rozwojowe</v>
          </cell>
          <cell r="K65" t="str">
            <v>nieopłacalne tak</v>
          </cell>
          <cell r="L65" t="str">
            <v>Luboń</v>
          </cell>
          <cell r="M65" t="str">
            <v>Agata Chmurzyńska</v>
          </cell>
          <cell r="N65" t="str">
            <v>Honorata Łoza</v>
          </cell>
          <cell r="O65" t="str">
            <v>Monika Mrozińska</v>
          </cell>
          <cell r="P65" t="str">
            <v>Joanna Chuda</v>
          </cell>
          <cell r="Q65" t="str">
            <v>Anna Michałowicz</v>
          </cell>
          <cell r="R65" t="str">
            <v>02</v>
          </cell>
          <cell r="S65" t="str">
            <v>nd</v>
          </cell>
          <cell r="T65">
            <v>0</v>
          </cell>
          <cell r="U65">
            <v>1206</v>
          </cell>
          <cell r="V65">
            <v>0</v>
          </cell>
          <cell r="W65">
            <v>14200</v>
          </cell>
          <cell r="X65">
            <v>14200</v>
          </cell>
          <cell r="Y65">
            <v>42600</v>
          </cell>
          <cell r="Z65">
            <v>243000</v>
          </cell>
          <cell r="AA65">
            <v>0</v>
          </cell>
          <cell r="AB65">
            <v>0</v>
          </cell>
          <cell r="AC65">
            <v>0</v>
          </cell>
          <cell r="AD65">
            <v>0</v>
          </cell>
          <cell r="AE65">
            <v>0</v>
          </cell>
          <cell r="AF65">
            <v>315206</v>
          </cell>
          <cell r="AG65">
            <v>1206</v>
          </cell>
          <cell r="AH65">
            <v>0</v>
          </cell>
          <cell r="AI65">
            <v>1206</v>
          </cell>
          <cell r="AJ65">
            <v>17560</v>
          </cell>
          <cell r="AK65">
            <v>17560</v>
          </cell>
          <cell r="AL65">
            <v>8780</v>
          </cell>
          <cell r="AM65">
            <v>290132</v>
          </cell>
          <cell r="AN65">
            <v>129927</v>
          </cell>
          <cell r="AO65">
            <v>0</v>
          </cell>
          <cell r="AP65">
            <v>0</v>
          </cell>
          <cell r="AQ65">
            <v>0</v>
          </cell>
          <cell r="AR65">
            <v>0</v>
          </cell>
          <cell r="AS65">
            <v>0</v>
          </cell>
          <cell r="AT65">
            <v>0</v>
          </cell>
          <cell r="AU65">
            <v>0</v>
          </cell>
          <cell r="AV65">
            <v>0</v>
          </cell>
          <cell r="AW65">
            <v>446399</v>
          </cell>
          <cell r="AX65">
            <v>446399</v>
          </cell>
          <cell r="AY65">
            <v>0</v>
          </cell>
          <cell r="AZ65">
            <v>463959</v>
          </cell>
          <cell r="BA65">
            <v>463959</v>
          </cell>
          <cell r="BB65">
            <v>465165</v>
          </cell>
          <cell r="BC65">
            <v>-149959</v>
          </cell>
          <cell r="BD65"/>
          <cell r="BE65">
            <v>0</v>
          </cell>
          <cell r="BF65">
            <v>0</v>
          </cell>
          <cell r="BG65" t="str">
            <v>1 rozwojowo-modernizacyjne</v>
          </cell>
          <cell r="BH65">
            <v>7</v>
          </cell>
          <cell r="BI65">
            <v>7</v>
          </cell>
          <cell r="BJ65">
            <v>0</v>
          </cell>
          <cell r="BK65" t="str">
            <v>Zaopatrzenie w wodę nowych odbiorców.</v>
          </cell>
          <cell r="BL65" t="str">
            <v>Budowa sieci wodociągowej w ul. Leśmiana DN 150, dł. 165 m wraz z przyłączami 2022 - 2024 - dokumentacja projektowa 2025 - 2026 - roboty budowlano-montażowe</v>
          </cell>
          <cell r="BM65" t="str">
            <v>TAK</v>
          </cell>
          <cell r="BN65" t="str">
            <v>-</v>
          </cell>
        </row>
        <row r="66">
          <cell r="B66" t="str">
            <v>3-02-15-220-1</v>
          </cell>
          <cell r="C66" t="str">
            <v>3</v>
          </cell>
          <cell r="D66" t="str">
            <v>Luboń - sieć wodociagowa w ul. Ogrodowej</v>
          </cell>
          <cell r="E66" t="str">
            <v>Realizowane-koncepcja-w toku</v>
          </cell>
          <cell r="G66" t="str">
            <v>rezerwa "białe plamy"</v>
          </cell>
          <cell r="H66" t="str">
            <v>pierwsza</v>
          </cell>
          <cell r="I66" t="str">
            <v>wspólne</v>
          </cell>
          <cell r="J66" t="str">
            <v>rozwojowe</v>
          </cell>
          <cell r="K66" t="str">
            <v>magistrale wodociągowe</v>
          </cell>
          <cell r="L66" t="str">
            <v>Luboń</v>
          </cell>
          <cell r="M66" t="str">
            <v>Agata Chmurzyńska</v>
          </cell>
          <cell r="N66">
            <v>0</v>
          </cell>
          <cell r="O66" t="str">
            <v>Monika Mrozińska</v>
          </cell>
          <cell r="P66">
            <v>0</v>
          </cell>
          <cell r="Q66">
            <v>0</v>
          </cell>
          <cell r="R66" t="str">
            <v>02</v>
          </cell>
          <cell r="S66" t="str">
            <v>nd</v>
          </cell>
          <cell r="T66">
            <v>0</v>
          </cell>
          <cell r="U66">
            <v>0</v>
          </cell>
          <cell r="V66">
            <v>0</v>
          </cell>
          <cell r="W66">
            <v>0</v>
          </cell>
          <cell r="X66">
            <v>0</v>
          </cell>
          <cell r="Y66">
            <v>16000</v>
          </cell>
          <cell r="Z66">
            <v>23000</v>
          </cell>
          <cell r="AA66">
            <v>96000</v>
          </cell>
          <cell r="AB66">
            <v>458000</v>
          </cell>
          <cell r="AC66">
            <v>0</v>
          </cell>
          <cell r="AD66">
            <v>0</v>
          </cell>
          <cell r="AE66">
            <v>0</v>
          </cell>
          <cell r="AF66">
            <v>593000</v>
          </cell>
          <cell r="AG66">
            <v>0</v>
          </cell>
          <cell r="AH66">
            <v>0</v>
          </cell>
          <cell r="AI66">
            <v>0</v>
          </cell>
          <cell r="AJ66">
            <v>0</v>
          </cell>
          <cell r="AK66">
            <v>0</v>
          </cell>
          <cell r="AL66">
            <v>40000</v>
          </cell>
          <cell r="AM66">
            <v>40000</v>
          </cell>
          <cell r="AN66">
            <v>20000</v>
          </cell>
          <cell r="AO66">
            <v>1215200</v>
          </cell>
          <cell r="AP66">
            <v>388800</v>
          </cell>
          <cell r="AQ66">
            <v>0</v>
          </cell>
          <cell r="AR66">
            <v>0</v>
          </cell>
          <cell r="AS66">
            <v>0</v>
          </cell>
          <cell r="AT66">
            <v>0</v>
          </cell>
          <cell r="AU66">
            <v>0</v>
          </cell>
          <cell r="AV66">
            <v>0</v>
          </cell>
          <cell r="AW66">
            <v>1704000</v>
          </cell>
          <cell r="AX66">
            <v>1704000</v>
          </cell>
          <cell r="AY66">
            <v>0</v>
          </cell>
          <cell r="AZ66">
            <v>1704000</v>
          </cell>
          <cell r="BA66">
            <v>1704000</v>
          </cell>
          <cell r="BB66">
            <v>1704000</v>
          </cell>
          <cell r="BC66">
            <v>-1111000</v>
          </cell>
          <cell r="BD66"/>
          <cell r="BE66">
            <v>0</v>
          </cell>
          <cell r="BF66">
            <v>0</v>
          </cell>
          <cell r="BG66" t="str">
            <v>1 rozwojowo-modernizacyjne</v>
          </cell>
          <cell r="BH66">
            <v>0</v>
          </cell>
          <cell r="BI66">
            <v>2</v>
          </cell>
          <cell r="BJ66">
            <v>0</v>
          </cell>
          <cell r="BK66" t="str">
            <v>Układ pierścieniowy. Jest to fragment docelowego zasilania Lubonia w wodę od strony magistrali wschodniej. Zaopatrzenie w wodę nowych odbiorców.</v>
          </cell>
          <cell r="BL66" t="str">
            <v>Budowa sieci wodociągowej w ul. Ogrodowej (od ul. 1 Maja do ul. Kalinowej) DN 400 mm, dł. 700 m oraz odcinek ok. 40 m w ul. Kalinowej o średnicy 150 mm wraz z przyłączami 2024-2026 - dokumentacja projektowa 2027-2028 - roboty budowlano-montażowe</v>
          </cell>
          <cell r="BM66" t="str">
            <v>-</v>
          </cell>
          <cell r="BN66" t="str">
            <v>-</v>
          </cell>
        </row>
        <row r="67">
          <cell r="B67" t="str">
            <v>3-02-15-221-1</v>
          </cell>
          <cell r="C67" t="str">
            <v>3</v>
          </cell>
          <cell r="D67" t="str">
            <v>Luboń - sieć wodociagowa w ul. Dębowej</v>
          </cell>
          <cell r="E67">
            <v>0</v>
          </cell>
          <cell r="G67" t="str">
            <v>rezerwa "białe plamy"</v>
          </cell>
          <cell r="H67" t="str">
            <v>druga</v>
          </cell>
          <cell r="I67" t="str">
            <v>sieci rozdzielcze</v>
          </cell>
          <cell r="J67" t="str">
            <v>rozwojowe</v>
          </cell>
          <cell r="K67" t="str">
            <v>nieopłacalne tak</v>
          </cell>
          <cell r="L67" t="str">
            <v>Luboń</v>
          </cell>
          <cell r="M67">
            <v>0</v>
          </cell>
          <cell r="N67">
            <v>0</v>
          </cell>
          <cell r="O67">
            <v>0</v>
          </cell>
          <cell r="P67">
            <v>0</v>
          </cell>
          <cell r="Q67">
            <v>0</v>
          </cell>
          <cell r="R67" t="str">
            <v>02</v>
          </cell>
          <cell r="S67" t="str">
            <v>nd</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cell r="BE67">
            <v>0</v>
          </cell>
          <cell r="BF67">
            <v>0</v>
          </cell>
          <cell r="BG67" t="str">
            <v>1 rozwojowo-modernizacyjne</v>
          </cell>
          <cell r="BH67">
            <v>5</v>
          </cell>
          <cell r="BI67">
            <v>0</v>
          </cell>
          <cell r="BJ67">
            <v>0</v>
          </cell>
          <cell r="BK67">
            <v>0</v>
          </cell>
          <cell r="BL67">
            <v>0</v>
          </cell>
          <cell r="BM67" t="str">
            <v>-</v>
          </cell>
          <cell r="BN67" t="str">
            <v>-</v>
          </cell>
        </row>
        <row r="68">
          <cell r="B68" t="str">
            <v>3-02-16-001-0</v>
          </cell>
          <cell r="C68" t="str">
            <v>3</v>
          </cell>
          <cell r="D68" t="str">
            <v>Luboń - sieć wodociągowa i kanalizacja sanitarna w ul. Jachtowej</v>
          </cell>
          <cell r="E68">
            <v>0</v>
          </cell>
          <cell r="G68" t="str">
            <v>rezerwa na zaspokojenie roszczeń z tyt realizacji sieci wod-kan</v>
          </cell>
          <cell r="H68" t="str">
            <v>pierwsza</v>
          </cell>
          <cell r="I68" t="str">
            <v>sieci rozdzielcze</v>
          </cell>
          <cell r="J68" t="str">
            <v>rozwojowe</v>
          </cell>
          <cell r="K68" t="str">
            <v>wykupy</v>
          </cell>
          <cell r="L68" t="str">
            <v>Luboń</v>
          </cell>
          <cell r="M68">
            <v>0</v>
          </cell>
          <cell r="N68">
            <v>0</v>
          </cell>
          <cell r="O68">
            <v>0</v>
          </cell>
          <cell r="P68">
            <v>0</v>
          </cell>
          <cell r="Q68">
            <v>0</v>
          </cell>
          <cell r="R68" t="str">
            <v>02</v>
          </cell>
          <cell r="S68" t="str">
            <v>nd</v>
          </cell>
          <cell r="T68">
            <v>0</v>
          </cell>
          <cell r="U68">
            <v>0</v>
          </cell>
          <cell r="V68">
            <v>0</v>
          </cell>
          <cell r="W68">
            <v>0</v>
          </cell>
          <cell r="X68">
            <v>0</v>
          </cell>
          <cell r="Y68">
            <v>0</v>
          </cell>
          <cell r="Z68">
            <v>0</v>
          </cell>
          <cell r="AA68">
            <v>0</v>
          </cell>
          <cell r="AB68">
            <v>0</v>
          </cell>
          <cell r="AC68">
            <v>0</v>
          </cell>
          <cell r="AD68">
            <v>0</v>
          </cell>
          <cell r="AE68">
            <v>0</v>
          </cell>
          <cell r="AF68">
            <v>0</v>
          </cell>
          <cell r="AG68">
            <v>757226.88</v>
          </cell>
          <cell r="AH68">
            <v>90</v>
          </cell>
          <cell r="AI68">
            <v>757316.88</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757316.88</v>
          </cell>
          <cell r="BC68">
            <v>-757316.88</v>
          </cell>
          <cell r="BD68"/>
          <cell r="BE68">
            <v>0</v>
          </cell>
          <cell r="BF68">
            <v>0</v>
          </cell>
          <cell r="BG68">
            <v>0</v>
          </cell>
          <cell r="BH68">
            <v>0</v>
          </cell>
          <cell r="BI68">
            <v>0</v>
          </cell>
          <cell r="BJ68">
            <v>0</v>
          </cell>
          <cell r="BK68">
            <v>0</v>
          </cell>
          <cell r="BL68">
            <v>0</v>
          </cell>
          <cell r="BM68" t="str">
            <v>-</v>
          </cell>
          <cell r="BN68" t="str">
            <v>-</v>
          </cell>
        </row>
        <row r="69">
          <cell r="B69" t="str">
            <v>3-02-16-117-1</v>
          </cell>
          <cell r="C69" t="str">
            <v>3</v>
          </cell>
          <cell r="D69" t="str">
            <v>Luboń - sieć wodociagowa w ul. Poprzecznej</v>
          </cell>
          <cell r="E69" t="str">
            <v>Realizowane-koncepcja-w toku</v>
          </cell>
          <cell r="G69" t="str">
            <v>rezerwa "białe plamy"</v>
          </cell>
          <cell r="H69" t="str">
            <v>druga</v>
          </cell>
          <cell r="I69" t="str">
            <v>sieci rozdzielcze</v>
          </cell>
          <cell r="J69" t="str">
            <v>rozwojowe</v>
          </cell>
          <cell r="K69" t="str">
            <v>nieopłacalne tak</v>
          </cell>
          <cell r="L69" t="str">
            <v>Luboń</v>
          </cell>
          <cell r="M69" t="str">
            <v>Agata Chmurzyńska</v>
          </cell>
          <cell r="N69">
            <v>0</v>
          </cell>
          <cell r="O69" t="str">
            <v>Monika Mrozińska</v>
          </cell>
          <cell r="P69">
            <v>0</v>
          </cell>
          <cell r="Q69">
            <v>0</v>
          </cell>
          <cell r="R69" t="str">
            <v>02</v>
          </cell>
          <cell r="S69" t="str">
            <v>nd</v>
          </cell>
          <cell r="T69">
            <v>0</v>
          </cell>
          <cell r="U69">
            <v>0</v>
          </cell>
          <cell r="V69">
            <v>0</v>
          </cell>
          <cell r="W69">
            <v>0</v>
          </cell>
          <cell r="X69">
            <v>0</v>
          </cell>
          <cell r="Y69">
            <v>0</v>
          </cell>
          <cell r="Z69">
            <v>0</v>
          </cell>
          <cell r="AA69">
            <v>0</v>
          </cell>
          <cell r="AB69">
            <v>10000</v>
          </cell>
          <cell r="AC69">
            <v>15000</v>
          </cell>
          <cell r="AD69">
            <v>35000</v>
          </cell>
          <cell r="AE69">
            <v>155000</v>
          </cell>
          <cell r="AF69">
            <v>60000</v>
          </cell>
          <cell r="AG69">
            <v>0</v>
          </cell>
          <cell r="AH69">
            <v>0</v>
          </cell>
          <cell r="AI69">
            <v>0</v>
          </cell>
          <cell r="AJ69">
            <v>0</v>
          </cell>
          <cell r="AK69">
            <v>0</v>
          </cell>
          <cell r="AL69">
            <v>0</v>
          </cell>
          <cell r="AM69">
            <v>0</v>
          </cell>
          <cell r="AN69">
            <v>0</v>
          </cell>
          <cell r="AO69">
            <v>10000</v>
          </cell>
          <cell r="AP69">
            <v>10000</v>
          </cell>
          <cell r="AQ69">
            <v>5000</v>
          </cell>
          <cell r="AR69">
            <v>190000</v>
          </cell>
          <cell r="AS69">
            <v>0</v>
          </cell>
          <cell r="AT69">
            <v>0</v>
          </cell>
          <cell r="AU69">
            <v>0</v>
          </cell>
          <cell r="AV69">
            <v>0</v>
          </cell>
          <cell r="AW69">
            <v>215000</v>
          </cell>
          <cell r="AX69">
            <v>25000</v>
          </cell>
          <cell r="AY69">
            <v>190000</v>
          </cell>
          <cell r="AZ69">
            <v>215000</v>
          </cell>
          <cell r="BA69">
            <v>215000</v>
          </cell>
          <cell r="BB69">
            <v>25000</v>
          </cell>
          <cell r="BC69">
            <v>35000</v>
          </cell>
          <cell r="BD69"/>
          <cell r="BE69">
            <v>0</v>
          </cell>
          <cell r="BF69">
            <v>0</v>
          </cell>
          <cell r="BG69" t="str">
            <v>1 rozwojowo-modernizacyjne</v>
          </cell>
          <cell r="BH69">
            <v>1</v>
          </cell>
          <cell r="BI69">
            <v>2</v>
          </cell>
          <cell r="BJ69">
            <v>0</v>
          </cell>
          <cell r="BK69" t="str">
            <v>Zaopatrzenie w wodę nowych odbiorców.</v>
          </cell>
          <cell r="BL69" t="str">
            <v>Budowa sieci wodociągowej w ul. Poprzecznej DN160mm, dł.160m wraz z przyłączami 2027-2029 dokumentacja projektowa 2030-2031 roboty budowlano-montażowe</v>
          </cell>
          <cell r="BM69" t="str">
            <v>-</v>
          </cell>
          <cell r="BN69" t="str">
            <v>-</v>
          </cell>
        </row>
        <row r="70">
          <cell r="B70" t="str">
            <v>3-02-16-119-1</v>
          </cell>
          <cell r="C70" t="str">
            <v>3</v>
          </cell>
          <cell r="D70" t="str">
            <v>DO USUNIĘCIA Luboń - sieć wodociągowa w ul. Miłosza</v>
          </cell>
          <cell r="E70">
            <v>0</v>
          </cell>
          <cell r="G70" t="str">
            <v>rezerwa "białe plamy"</v>
          </cell>
          <cell r="H70" t="str">
            <v>druga</v>
          </cell>
          <cell r="I70" t="str">
            <v>sieci rozdzielcze</v>
          </cell>
          <cell r="J70" t="str">
            <v>rozwojowe</v>
          </cell>
          <cell r="K70" t="str">
            <v>nieopłacalne tak</v>
          </cell>
          <cell r="L70" t="str">
            <v>Luboń</v>
          </cell>
          <cell r="M70">
            <v>0</v>
          </cell>
          <cell r="N70">
            <v>0</v>
          </cell>
          <cell r="O70">
            <v>0</v>
          </cell>
          <cell r="P70">
            <v>0</v>
          </cell>
          <cell r="Q70">
            <v>0</v>
          </cell>
          <cell r="R70" t="str">
            <v>02</v>
          </cell>
          <cell r="S70" t="str">
            <v>nd</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cell r="BE70">
            <v>0</v>
          </cell>
          <cell r="BF70">
            <v>0</v>
          </cell>
          <cell r="BG70" t="str">
            <v>1 rozwojowo-modernizacyjne</v>
          </cell>
          <cell r="BH70">
            <v>1</v>
          </cell>
          <cell r="BI70">
            <v>5</v>
          </cell>
          <cell r="BJ70">
            <v>0</v>
          </cell>
          <cell r="BK70">
            <v>0</v>
          </cell>
          <cell r="BL70">
            <v>0</v>
          </cell>
          <cell r="BM70" t="str">
            <v>-</v>
          </cell>
          <cell r="BN70" t="str">
            <v>-</v>
          </cell>
        </row>
        <row r="71">
          <cell r="B71" t="str">
            <v>3-02-16-153-1</v>
          </cell>
          <cell r="C71" t="str">
            <v>3</v>
          </cell>
          <cell r="D71" t="str">
            <v>Luboń - sieć wodociągowa w ul. bocznej od Wysokiej</v>
          </cell>
          <cell r="E71" t="str">
            <v>Realizowane-dokumentacja-w toku</v>
          </cell>
          <cell r="G71" t="str">
            <v>rezerwa "białe plamy"</v>
          </cell>
          <cell r="H71" t="str">
            <v>druga</v>
          </cell>
          <cell r="I71" t="str">
            <v>sieci rozdzielcze</v>
          </cell>
          <cell r="J71" t="str">
            <v>rozwojowe</v>
          </cell>
          <cell r="K71" t="str">
            <v>nieopłacalne tak</v>
          </cell>
          <cell r="L71" t="str">
            <v>Luboń</v>
          </cell>
          <cell r="M71" t="str">
            <v>Agata Chmurzyńska</v>
          </cell>
          <cell r="N71" t="str">
            <v>Barbara Bartkowiak</v>
          </cell>
          <cell r="O71" t="str">
            <v>Monika Mrozińska</v>
          </cell>
          <cell r="P71" t="str">
            <v>Łukasz Bil</v>
          </cell>
          <cell r="Q71" t="str">
            <v>Łukasz Bil</v>
          </cell>
          <cell r="R71" t="str">
            <v>02</v>
          </cell>
          <cell r="S71" t="str">
            <v>nd</v>
          </cell>
          <cell r="T71">
            <v>992</v>
          </cell>
          <cell r="U71">
            <v>16350</v>
          </cell>
          <cell r="V71">
            <v>10900</v>
          </cell>
          <cell r="W71">
            <v>131656.69</v>
          </cell>
          <cell r="X71">
            <v>93961.35</v>
          </cell>
          <cell r="Y71">
            <v>0</v>
          </cell>
          <cell r="Z71">
            <v>0</v>
          </cell>
          <cell r="AA71">
            <v>0</v>
          </cell>
          <cell r="AB71">
            <v>0</v>
          </cell>
          <cell r="AC71">
            <v>0</v>
          </cell>
          <cell r="AD71">
            <v>0</v>
          </cell>
          <cell r="AE71">
            <v>0</v>
          </cell>
          <cell r="AF71">
            <v>252868.04</v>
          </cell>
          <cell r="AG71">
            <v>10900</v>
          </cell>
          <cell r="AH71">
            <v>1765</v>
          </cell>
          <cell r="AI71">
            <v>13657</v>
          </cell>
          <cell r="AJ71">
            <v>16350</v>
          </cell>
          <cell r="AK71">
            <v>198090</v>
          </cell>
          <cell r="AL71">
            <v>103616</v>
          </cell>
          <cell r="AM71">
            <v>0</v>
          </cell>
          <cell r="AN71">
            <v>0</v>
          </cell>
          <cell r="AO71">
            <v>0</v>
          </cell>
          <cell r="AP71">
            <v>0</v>
          </cell>
          <cell r="AQ71">
            <v>0</v>
          </cell>
          <cell r="AR71">
            <v>0</v>
          </cell>
          <cell r="AS71">
            <v>0</v>
          </cell>
          <cell r="AT71">
            <v>0</v>
          </cell>
          <cell r="AU71">
            <v>0</v>
          </cell>
          <cell r="AV71">
            <v>0</v>
          </cell>
          <cell r="AW71">
            <v>301706</v>
          </cell>
          <cell r="AX71">
            <v>301706</v>
          </cell>
          <cell r="AY71">
            <v>0</v>
          </cell>
          <cell r="AZ71">
            <v>318056</v>
          </cell>
          <cell r="BA71">
            <v>318056</v>
          </cell>
          <cell r="BB71">
            <v>330721</v>
          </cell>
          <cell r="BC71">
            <v>-77852.959999999992</v>
          </cell>
          <cell r="BD71"/>
          <cell r="BE71">
            <v>0</v>
          </cell>
          <cell r="BF71">
            <v>0</v>
          </cell>
          <cell r="BG71" t="str">
            <v>1 rozwojowo-modernizacyjne</v>
          </cell>
          <cell r="BH71">
            <v>0</v>
          </cell>
          <cell r="BI71">
            <v>6</v>
          </cell>
          <cell r="BJ71">
            <v>0</v>
          </cell>
          <cell r="BK71" t="str">
            <v>Zaopatrzenie w wodę nowych odbiorców.</v>
          </cell>
          <cell r="BL71" t="str">
            <v>Budowa sieci wodociągowej w ul. bocznej od Wysokiej (dz.nr 23/5) DN100 mm, dł.160 m wraz przyłączami 2019-2021 - dokumentacja projektowa 2022-2023 - roboty budowlano-montażowe</v>
          </cell>
          <cell r="BM71" t="str">
            <v>TAK</v>
          </cell>
          <cell r="BN71" t="str">
            <v>-</v>
          </cell>
        </row>
        <row r="72">
          <cell r="B72" t="str">
            <v>3-02-16-186-0</v>
          </cell>
          <cell r="C72" t="str">
            <v>3</v>
          </cell>
          <cell r="D72" t="str">
            <v>Luboń - sieć wodociągowa w ul. Starorzecznej w Luboniu</v>
          </cell>
          <cell r="E72">
            <v>0</v>
          </cell>
          <cell r="G72" t="str">
            <v>rezerwa na zaspokojenie roszczeń z tyt realizacji sieci wod-kan</v>
          </cell>
          <cell r="H72" t="str">
            <v>pierwsza</v>
          </cell>
          <cell r="I72" t="str">
            <v>sieci rozdzielcze</v>
          </cell>
          <cell r="J72" t="str">
            <v>rozwojowe</v>
          </cell>
          <cell r="K72" t="str">
            <v>wykupy</v>
          </cell>
          <cell r="L72" t="str">
            <v>Luboń</v>
          </cell>
          <cell r="M72">
            <v>0</v>
          </cell>
          <cell r="N72">
            <v>0</v>
          </cell>
          <cell r="O72">
            <v>0</v>
          </cell>
          <cell r="P72">
            <v>0</v>
          </cell>
          <cell r="Q72">
            <v>0</v>
          </cell>
          <cell r="R72" t="str">
            <v>02</v>
          </cell>
          <cell r="S72" t="str">
            <v>nd</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cell r="BE72">
            <v>0</v>
          </cell>
          <cell r="BF72">
            <v>0</v>
          </cell>
          <cell r="BG72">
            <v>0</v>
          </cell>
          <cell r="BH72">
            <v>0</v>
          </cell>
          <cell r="BI72">
            <v>0</v>
          </cell>
          <cell r="BJ72">
            <v>0</v>
          </cell>
          <cell r="BK72">
            <v>0</v>
          </cell>
          <cell r="BL72">
            <v>0</v>
          </cell>
          <cell r="BM72" t="str">
            <v>-</v>
          </cell>
          <cell r="BN72" t="str">
            <v>-</v>
          </cell>
        </row>
        <row r="73">
          <cell r="B73" t="str">
            <v>3-02-17-200-0</v>
          </cell>
          <cell r="C73" t="str">
            <v>3</v>
          </cell>
          <cell r="D73" t="str">
            <v>Luboń - sieć wodociągowa w ul. Cieszkowskiego, Skargi i Ks.Streicha</v>
          </cell>
          <cell r="E73" t="str">
            <v>Realizowane-dokumentacja-w toku</v>
          </cell>
          <cell r="H73" t="str">
            <v>pierwsza</v>
          </cell>
          <cell r="I73" t="str">
            <v>sieci rozdzielcze</v>
          </cell>
          <cell r="J73" t="str">
            <v>modernizacyjne</v>
          </cell>
          <cell r="K73" t="str">
            <v>azbestocement</v>
          </cell>
          <cell r="L73" t="str">
            <v>Luboń</v>
          </cell>
          <cell r="M73" t="str">
            <v>Agata Chmurzyńska</v>
          </cell>
          <cell r="N73" t="str">
            <v>Honorata Łoza</v>
          </cell>
          <cell r="O73">
            <v>0</v>
          </cell>
          <cell r="P73">
            <v>0</v>
          </cell>
          <cell r="Q73">
            <v>0</v>
          </cell>
          <cell r="R73" t="str">
            <v>02</v>
          </cell>
          <cell r="S73" t="str">
            <v>nd</v>
          </cell>
          <cell r="T73">
            <v>0</v>
          </cell>
          <cell r="U73">
            <v>0</v>
          </cell>
          <cell r="V73">
            <v>0</v>
          </cell>
          <cell r="W73">
            <v>16000</v>
          </cell>
          <cell r="X73">
            <v>16000</v>
          </cell>
          <cell r="Y73">
            <v>48000</v>
          </cell>
          <cell r="Z73">
            <v>490000</v>
          </cell>
          <cell r="AA73">
            <v>290000</v>
          </cell>
          <cell r="AB73">
            <v>0</v>
          </cell>
          <cell r="AC73">
            <v>0</v>
          </cell>
          <cell r="AD73">
            <v>0</v>
          </cell>
          <cell r="AE73">
            <v>0</v>
          </cell>
          <cell r="AF73">
            <v>860000</v>
          </cell>
          <cell r="AG73">
            <v>0</v>
          </cell>
          <cell r="AH73">
            <v>0</v>
          </cell>
          <cell r="AI73">
            <v>0</v>
          </cell>
          <cell r="AJ73">
            <v>30000</v>
          </cell>
          <cell r="AK73">
            <v>45000</v>
          </cell>
          <cell r="AL73">
            <v>0</v>
          </cell>
          <cell r="AM73">
            <v>871271</v>
          </cell>
          <cell r="AN73">
            <v>344156</v>
          </cell>
          <cell r="AO73">
            <v>0</v>
          </cell>
          <cell r="AP73">
            <v>0</v>
          </cell>
          <cell r="AQ73">
            <v>0</v>
          </cell>
          <cell r="AR73">
            <v>0</v>
          </cell>
          <cell r="AS73">
            <v>0</v>
          </cell>
          <cell r="AT73">
            <v>0</v>
          </cell>
          <cell r="AU73">
            <v>0</v>
          </cell>
          <cell r="AV73">
            <v>0</v>
          </cell>
          <cell r="AW73">
            <v>1260427</v>
          </cell>
          <cell r="AX73">
            <v>1260427</v>
          </cell>
          <cell r="AY73">
            <v>0</v>
          </cell>
          <cell r="AZ73">
            <v>1290427</v>
          </cell>
          <cell r="BA73">
            <v>1290427</v>
          </cell>
          <cell r="BB73">
            <v>1290427</v>
          </cell>
          <cell r="BC73">
            <v>-430427</v>
          </cell>
          <cell r="BD73"/>
          <cell r="BE73">
            <v>0</v>
          </cell>
          <cell r="BF73">
            <v>0</v>
          </cell>
          <cell r="BG73" t="str">
            <v>1 rozwojowo-modernizacyjne</v>
          </cell>
          <cell r="BH73">
            <v>0</v>
          </cell>
          <cell r="BI73">
            <v>0</v>
          </cell>
          <cell r="BJ73">
            <v>30</v>
          </cell>
          <cell r="BK73" t="str">
            <v>Wymiana sieci wodociągowej z azbestocementu.</v>
          </cell>
          <cell r="BL73" t="str">
            <v>Wymiana sieci wodociągowej o średnicy DN100 dł. 240m, dł. 114m, dł. 93m, dł. 20m wraz z wymianą przyłączy. 2021 - 2023 - dokumentacja projektowa 2024 - 2026 - roboty montażowo-budowlane</v>
          </cell>
          <cell r="BM73" t="str">
            <v>TAK</v>
          </cell>
          <cell r="BN73" t="str">
            <v>-</v>
          </cell>
        </row>
        <row r="74">
          <cell r="B74" t="str">
            <v>3-02-17-222-0</v>
          </cell>
          <cell r="C74" t="str">
            <v>3</v>
          </cell>
          <cell r="D74" t="str">
            <v>Luboń - sieć wodociągowa w ul. Modrakowej</v>
          </cell>
          <cell r="E74" t="str">
            <v>Realizowane-RBM-w toku</v>
          </cell>
          <cell r="G74" t="str">
            <v>rezerwa na zaspokojenie roszczeń z tyt realizacji sieci wod-kan</v>
          </cell>
          <cell r="H74" t="str">
            <v>pierwsza</v>
          </cell>
          <cell r="I74" t="str">
            <v>sieci rozdzielcze</v>
          </cell>
          <cell r="J74" t="str">
            <v>rozwojowe</v>
          </cell>
          <cell r="K74" t="str">
            <v>wykupy</v>
          </cell>
          <cell r="L74" t="str">
            <v>Luboń</v>
          </cell>
          <cell r="M74">
            <v>0</v>
          </cell>
          <cell r="N74">
            <v>0</v>
          </cell>
          <cell r="O74">
            <v>0</v>
          </cell>
          <cell r="P74" t="str">
            <v>Magdalena Borowska</v>
          </cell>
          <cell r="Q74">
            <v>0</v>
          </cell>
          <cell r="R74" t="str">
            <v>02</v>
          </cell>
          <cell r="S74" t="str">
            <v>nd</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cell r="BE74">
            <v>0</v>
          </cell>
          <cell r="BF74">
            <v>0</v>
          </cell>
          <cell r="BG74" t="str">
            <v xml:space="preserve"> </v>
          </cell>
          <cell r="BH74">
            <v>0</v>
          </cell>
          <cell r="BI74">
            <v>0</v>
          </cell>
          <cell r="BJ74">
            <v>0</v>
          </cell>
          <cell r="BK74">
            <v>0</v>
          </cell>
          <cell r="BL74">
            <v>0</v>
          </cell>
          <cell r="BM74" t="str">
            <v>-</v>
          </cell>
          <cell r="BN74" t="str">
            <v>-</v>
          </cell>
        </row>
        <row r="75">
          <cell r="B75" t="str">
            <v>3-02-17-236-0</v>
          </cell>
          <cell r="C75" t="str">
            <v>3</v>
          </cell>
          <cell r="D75" t="str">
            <v>Luboń - sieć wodociągowa i kanalizacja sanitarna w ul. Lipowej 39</v>
          </cell>
          <cell r="E75">
            <v>0</v>
          </cell>
          <cell r="G75" t="str">
            <v>rezerwa na zaspokojenie roszczeń z tyt realizacji sieci wod-kan</v>
          </cell>
          <cell r="H75" t="str">
            <v>pierwsza</v>
          </cell>
          <cell r="I75" t="str">
            <v>sieci rozdzielcze</v>
          </cell>
          <cell r="J75" t="str">
            <v>rozwojowe</v>
          </cell>
          <cell r="K75" t="str">
            <v>wykupy</v>
          </cell>
          <cell r="L75" t="str">
            <v>Luboń</v>
          </cell>
          <cell r="M75">
            <v>0</v>
          </cell>
          <cell r="N75">
            <v>0</v>
          </cell>
          <cell r="O75">
            <v>0</v>
          </cell>
          <cell r="P75">
            <v>0</v>
          </cell>
          <cell r="Q75">
            <v>0</v>
          </cell>
          <cell r="R75" t="str">
            <v>02</v>
          </cell>
          <cell r="S75" t="str">
            <v>nd</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286974.13</v>
          </cell>
          <cell r="AI75">
            <v>286974.13</v>
          </cell>
          <cell r="AJ75">
            <v>35.26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35.26</v>
          </cell>
          <cell r="BA75">
            <v>35.26</v>
          </cell>
          <cell r="BB75">
            <v>287009.39</v>
          </cell>
          <cell r="BC75">
            <v>-287009.39</v>
          </cell>
          <cell r="BD75"/>
          <cell r="BE75">
            <v>0</v>
          </cell>
          <cell r="BF75">
            <v>0</v>
          </cell>
          <cell r="BG75">
            <v>0</v>
          </cell>
          <cell r="BH75">
            <v>0</v>
          </cell>
          <cell r="BI75">
            <v>0</v>
          </cell>
          <cell r="BJ75">
            <v>0</v>
          </cell>
          <cell r="BK75">
            <v>0</v>
          </cell>
          <cell r="BL75">
            <v>0</v>
          </cell>
          <cell r="BM75" t="str">
            <v>-</v>
          </cell>
          <cell r="BN75" t="str">
            <v>-</v>
          </cell>
        </row>
        <row r="76">
          <cell r="B76" t="str">
            <v>3-02-17-237-0</v>
          </cell>
          <cell r="C76" t="str">
            <v>3</v>
          </cell>
          <cell r="D76" t="str">
            <v>Luboń - sieć wodociągowa w ul. Nowiny</v>
          </cell>
          <cell r="E76" t="str">
            <v>Realizowane-RBM-w toku</v>
          </cell>
          <cell r="G76" t="str">
            <v>rezerwa na zaspokojenie roszczeń z tyt realizacji sieci wod-kan</v>
          </cell>
          <cell r="H76" t="str">
            <v>pierwsza</v>
          </cell>
          <cell r="I76" t="str">
            <v>sieci rozdzielcze</v>
          </cell>
          <cell r="J76" t="str">
            <v>rozwojowe</v>
          </cell>
          <cell r="K76" t="str">
            <v>wykupy</v>
          </cell>
          <cell r="L76" t="str">
            <v>Luboń</v>
          </cell>
          <cell r="M76">
            <v>0</v>
          </cell>
          <cell r="N76">
            <v>0</v>
          </cell>
          <cell r="O76">
            <v>0</v>
          </cell>
          <cell r="P76" t="str">
            <v>Aleksandra Klecha</v>
          </cell>
          <cell r="Q76">
            <v>0</v>
          </cell>
          <cell r="R76" t="str">
            <v>02</v>
          </cell>
          <cell r="S76" t="str">
            <v>nd</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45638.16</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45638.16</v>
          </cell>
          <cell r="BA76">
            <v>45638.16</v>
          </cell>
          <cell r="BB76">
            <v>45638.16</v>
          </cell>
          <cell r="BC76">
            <v>-45638.16</v>
          </cell>
          <cell r="BD76"/>
          <cell r="BE76">
            <v>0</v>
          </cell>
          <cell r="BF76">
            <v>0</v>
          </cell>
          <cell r="BG76" t="str">
            <v xml:space="preserve"> </v>
          </cell>
          <cell r="BH76">
            <v>0</v>
          </cell>
          <cell r="BI76">
            <v>0</v>
          </cell>
          <cell r="BJ76">
            <v>0</v>
          </cell>
          <cell r="BK76">
            <v>0</v>
          </cell>
          <cell r="BL76">
            <v>0</v>
          </cell>
          <cell r="BM76" t="str">
            <v>-</v>
          </cell>
          <cell r="BN76" t="str">
            <v>-</v>
          </cell>
        </row>
        <row r="77">
          <cell r="B77" t="str">
            <v>3-02-17-259-0</v>
          </cell>
          <cell r="C77" t="str">
            <v>3</v>
          </cell>
          <cell r="D77" t="str">
            <v>Luboń - sieć wodociągowa w ul. Łącznej i ul. Parkowej</v>
          </cell>
          <cell r="E77" t="str">
            <v>Realizowane-dokumentacja-w toku</v>
          </cell>
          <cell r="G77" t="str">
            <v>budżet - modernizacja PSW</v>
          </cell>
          <cell r="H77" t="str">
            <v>pierwsza</v>
          </cell>
          <cell r="I77" t="str">
            <v>sieci rozdzielcze</v>
          </cell>
          <cell r="J77" t="str">
            <v>modernizacyjne</v>
          </cell>
          <cell r="K77" t="str">
            <v>PSW</v>
          </cell>
          <cell r="L77" t="str">
            <v>Luboń</v>
          </cell>
          <cell r="M77" t="str">
            <v>Agata Chmurzyńska</v>
          </cell>
          <cell r="N77" t="str">
            <v>Katarzyna Grala</v>
          </cell>
          <cell r="O77" t="str">
            <v>Monika Mrozińska</v>
          </cell>
          <cell r="P77" t="str">
            <v>Joanna Chuda</v>
          </cell>
          <cell r="Q77" t="str">
            <v>Maciej Urbaniak</v>
          </cell>
          <cell r="R77" t="str">
            <v>02</v>
          </cell>
          <cell r="S77" t="str">
            <v>nd</v>
          </cell>
          <cell r="T77">
            <v>3060.32</v>
          </cell>
          <cell r="U77">
            <v>3051.9799999999996</v>
          </cell>
          <cell r="V77">
            <v>0</v>
          </cell>
          <cell r="W77">
            <v>56000</v>
          </cell>
          <cell r="X77">
            <v>84000</v>
          </cell>
          <cell r="Y77">
            <v>1084064</v>
          </cell>
          <cell r="Z77">
            <v>798936</v>
          </cell>
          <cell r="AA77">
            <v>0</v>
          </cell>
          <cell r="AB77">
            <v>0</v>
          </cell>
          <cell r="AC77">
            <v>0</v>
          </cell>
          <cell r="AD77">
            <v>0</v>
          </cell>
          <cell r="AE77">
            <v>0</v>
          </cell>
          <cell r="AF77">
            <v>2026051.98</v>
          </cell>
          <cell r="AG77">
            <v>3634.7799999999997</v>
          </cell>
          <cell r="AH77">
            <v>23086.870000000003</v>
          </cell>
          <cell r="AI77">
            <v>29781.97</v>
          </cell>
          <cell r="AJ77">
            <v>49260.490000000005</v>
          </cell>
          <cell r="AK77">
            <v>63000</v>
          </cell>
          <cell r="AL77">
            <v>966944</v>
          </cell>
          <cell r="AM77">
            <v>1427760</v>
          </cell>
          <cell r="AN77">
            <v>0</v>
          </cell>
          <cell r="AO77">
            <v>0</v>
          </cell>
          <cell r="AP77">
            <v>0</v>
          </cell>
          <cell r="AQ77">
            <v>0</v>
          </cell>
          <cell r="AR77">
            <v>0</v>
          </cell>
          <cell r="AS77">
            <v>0</v>
          </cell>
          <cell r="AT77">
            <v>0</v>
          </cell>
          <cell r="AU77">
            <v>0</v>
          </cell>
          <cell r="AV77">
            <v>0</v>
          </cell>
          <cell r="AW77">
            <v>2457704</v>
          </cell>
          <cell r="AX77">
            <v>2457704</v>
          </cell>
          <cell r="AY77">
            <v>0</v>
          </cell>
          <cell r="AZ77">
            <v>2506964.4900000002</v>
          </cell>
          <cell r="BA77">
            <v>2506964.4900000002</v>
          </cell>
          <cell r="BB77">
            <v>2533686.14</v>
          </cell>
          <cell r="BC77">
            <v>-507634.16000000015</v>
          </cell>
          <cell r="BD77"/>
          <cell r="BE77">
            <v>0</v>
          </cell>
          <cell r="BF77">
            <v>0</v>
          </cell>
          <cell r="BG77" t="str">
            <v>1 rozwojowo-modernizacyjne</v>
          </cell>
          <cell r="BH77">
            <v>0</v>
          </cell>
          <cell r="BI77">
            <v>0</v>
          </cell>
          <cell r="BJ77">
            <v>51</v>
          </cell>
          <cell r="BK77" t="str">
            <v>Wymiana ze względu na zły stan techniczny w ul. Łącznej, zwiększenie średnicy w ul. Parkowej. Zadanie wymaga koordynacji z Miastem Luboń.</v>
          </cell>
          <cell r="BL77" t="str">
            <v>1. ul. Łączna Wymiana: sieć wodociągowa o średnicy DN150mm, dł. 630m wraz z przyłączami 2. ul. Parkowa Wymiana: sieć wodociągowa DN100 ok. 560m w drodze gruntowej na wodociąg DN150, na odcinku od ul. Sobieskiego do zasuwy przy ul. Ogrodowej wraz z przyłączami 2022 - 2023 - dokumentacja projektowa 2024 - 2025 - roboty budowlano-montażowe</v>
          </cell>
          <cell r="BM77" t="str">
            <v>TAK</v>
          </cell>
          <cell r="BN77" t="str">
            <v>-</v>
          </cell>
        </row>
        <row r="78">
          <cell r="B78" t="str">
            <v>3-02-18-017-0</v>
          </cell>
          <cell r="C78" t="str">
            <v>3</v>
          </cell>
          <cell r="D78" t="str">
            <v>Luboń - sieć wodociągowa w ul. Romana Maya</v>
          </cell>
          <cell r="E78">
            <v>0</v>
          </cell>
          <cell r="G78" t="str">
            <v>rezerwa na zaspokojenie roszczeń z tyt realizacji sieci wod-kan</v>
          </cell>
          <cell r="H78" t="str">
            <v>pierwsza</v>
          </cell>
          <cell r="I78" t="str">
            <v>sieci rozdzielcze</v>
          </cell>
          <cell r="J78" t="str">
            <v>rozwojowe</v>
          </cell>
          <cell r="K78" t="str">
            <v>wykupy</v>
          </cell>
          <cell r="L78" t="str">
            <v>Luboń</v>
          </cell>
          <cell r="M78">
            <v>0</v>
          </cell>
          <cell r="N78">
            <v>0</v>
          </cell>
          <cell r="O78">
            <v>0</v>
          </cell>
          <cell r="P78">
            <v>0</v>
          </cell>
          <cell r="Q78">
            <v>0</v>
          </cell>
          <cell r="R78" t="str">
            <v>02</v>
          </cell>
          <cell r="S78" t="str">
            <v>nd</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cell r="BE78">
            <v>0</v>
          </cell>
          <cell r="BF78">
            <v>0</v>
          </cell>
          <cell r="BG78">
            <v>0</v>
          </cell>
          <cell r="BH78">
            <v>0</v>
          </cell>
          <cell r="BI78">
            <v>0</v>
          </cell>
          <cell r="BJ78">
            <v>0</v>
          </cell>
          <cell r="BK78">
            <v>0</v>
          </cell>
          <cell r="BL78">
            <v>0</v>
          </cell>
          <cell r="BM78" t="str">
            <v>-</v>
          </cell>
          <cell r="BN78" t="str">
            <v>-</v>
          </cell>
        </row>
        <row r="79">
          <cell r="B79" t="str">
            <v>3-02-18-117-0</v>
          </cell>
          <cell r="C79" t="str">
            <v>3</v>
          </cell>
          <cell r="D79" t="str">
            <v>Luboń - sieć wodociągowa w ul. bocznej od ul. Polnej</v>
          </cell>
          <cell r="E79" t="str">
            <v>Realizowane-dokumentacja-w toku</v>
          </cell>
          <cell r="G79" t="str">
            <v>rezerwa na zaspokojenie roszczeń z tyt realizacji sieci wod-kan</v>
          </cell>
          <cell r="H79" t="str">
            <v>pierwsza</v>
          </cell>
          <cell r="I79" t="str">
            <v>sieci rozdzielcze</v>
          </cell>
          <cell r="J79" t="str">
            <v>rozwojowe</v>
          </cell>
          <cell r="K79" t="str">
            <v>wykupy</v>
          </cell>
          <cell r="L79" t="str">
            <v>Luboń</v>
          </cell>
          <cell r="M79">
            <v>0</v>
          </cell>
          <cell r="N79">
            <v>0</v>
          </cell>
          <cell r="O79">
            <v>0</v>
          </cell>
          <cell r="P79" t="str">
            <v>Aleksandra Klecha</v>
          </cell>
          <cell r="Q79">
            <v>0</v>
          </cell>
          <cell r="R79" t="str">
            <v>02</v>
          </cell>
          <cell r="S79" t="str">
            <v>nd</v>
          </cell>
          <cell r="T79">
            <v>0</v>
          </cell>
          <cell r="U79">
            <v>550</v>
          </cell>
          <cell r="V79">
            <v>0</v>
          </cell>
          <cell r="W79">
            <v>0</v>
          </cell>
          <cell r="X79">
            <v>0</v>
          </cell>
          <cell r="Y79">
            <v>0</v>
          </cell>
          <cell r="Z79">
            <v>0</v>
          </cell>
          <cell r="AA79">
            <v>0</v>
          </cell>
          <cell r="AB79">
            <v>0</v>
          </cell>
          <cell r="AC79">
            <v>0</v>
          </cell>
          <cell r="AD79">
            <v>0</v>
          </cell>
          <cell r="AE79">
            <v>0</v>
          </cell>
          <cell r="AF79">
            <v>550</v>
          </cell>
          <cell r="AG79">
            <v>550</v>
          </cell>
          <cell r="AH79">
            <v>0</v>
          </cell>
          <cell r="AI79">
            <v>550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550</v>
          </cell>
          <cell r="BC79">
            <v>0</v>
          </cell>
          <cell r="BD79"/>
          <cell r="BE79">
            <v>0</v>
          </cell>
          <cell r="BF79">
            <v>0</v>
          </cell>
          <cell r="BG79" t="str">
            <v>1 rozwojowo-modernizacyjne</v>
          </cell>
          <cell r="BH79">
            <v>0</v>
          </cell>
          <cell r="BI79">
            <v>0</v>
          </cell>
          <cell r="BJ79">
            <v>0</v>
          </cell>
          <cell r="BK79">
            <v>0</v>
          </cell>
          <cell r="BL79">
            <v>0</v>
          </cell>
          <cell r="BM79" t="str">
            <v>-</v>
          </cell>
          <cell r="BN79" t="str">
            <v>-</v>
          </cell>
        </row>
        <row r="80">
          <cell r="B80" t="str">
            <v>3-02-18-150-0</v>
          </cell>
          <cell r="C80" t="str">
            <v>3</v>
          </cell>
          <cell r="D80" t="str">
            <v>Luboń - sieć wod-kan wraz z przepompownią w ul. Poznańskiej.</v>
          </cell>
          <cell r="E80">
            <v>0</v>
          </cell>
          <cell r="G80" t="str">
            <v>rezerwa na zaspokojenie roszczeń z tyt realizacji sieci wod-kan</v>
          </cell>
          <cell r="H80" t="str">
            <v>pierwsza</v>
          </cell>
          <cell r="I80" t="str">
            <v>sieci rozdzielcze</v>
          </cell>
          <cell r="J80" t="str">
            <v>rozwojowe</v>
          </cell>
          <cell r="K80" t="str">
            <v>wykupy</v>
          </cell>
          <cell r="L80" t="str">
            <v>Luboń</v>
          </cell>
          <cell r="M80">
            <v>0</v>
          </cell>
          <cell r="N80">
            <v>0</v>
          </cell>
          <cell r="O80">
            <v>0</v>
          </cell>
          <cell r="P80">
            <v>0</v>
          </cell>
          <cell r="Q80">
            <v>0</v>
          </cell>
          <cell r="R80" t="str">
            <v>02</v>
          </cell>
          <cell r="S80" t="str">
            <v>nd</v>
          </cell>
          <cell r="T80">
            <v>0</v>
          </cell>
          <cell r="U80">
            <v>747</v>
          </cell>
          <cell r="V80">
            <v>0</v>
          </cell>
          <cell r="W80">
            <v>0</v>
          </cell>
          <cell r="X80">
            <v>0</v>
          </cell>
          <cell r="Y80">
            <v>0</v>
          </cell>
          <cell r="Z80">
            <v>0</v>
          </cell>
          <cell r="AA80">
            <v>0</v>
          </cell>
          <cell r="AB80">
            <v>0</v>
          </cell>
          <cell r="AC80">
            <v>0</v>
          </cell>
          <cell r="AD80">
            <v>0</v>
          </cell>
          <cell r="AE80">
            <v>0</v>
          </cell>
          <cell r="AF80">
            <v>747</v>
          </cell>
          <cell r="AG80">
            <v>764</v>
          </cell>
          <cell r="AH80">
            <v>96</v>
          </cell>
          <cell r="AI80">
            <v>860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860</v>
          </cell>
          <cell r="BC80">
            <v>-113</v>
          </cell>
          <cell r="BD80"/>
          <cell r="BE80">
            <v>0</v>
          </cell>
          <cell r="BF80">
            <v>0</v>
          </cell>
          <cell r="BG80">
            <v>0</v>
          </cell>
          <cell r="BH80">
            <v>0</v>
          </cell>
          <cell r="BI80">
            <v>0</v>
          </cell>
          <cell r="BJ80">
            <v>0</v>
          </cell>
          <cell r="BK80">
            <v>0</v>
          </cell>
          <cell r="BL80">
            <v>0</v>
          </cell>
          <cell r="BM80" t="str">
            <v>-</v>
          </cell>
          <cell r="BN80" t="str">
            <v>-</v>
          </cell>
        </row>
        <row r="81">
          <cell r="B81" t="str">
            <v>3-02-19-032-0</v>
          </cell>
          <cell r="C81" t="str">
            <v>3</v>
          </cell>
          <cell r="D81" t="str">
            <v>Luboń - sieć wodociągowa i kanalizacja sanitarna w ul. Okrzei i ul. Thomasa</v>
          </cell>
          <cell r="E81">
            <v>0</v>
          </cell>
          <cell r="G81" t="str">
            <v>rezerwa na zaspokojenie roszczeń z tyt realizacji sieci wod-kan</v>
          </cell>
          <cell r="H81" t="str">
            <v>pierwsza</v>
          </cell>
          <cell r="I81" t="str">
            <v>sieci rozdzielcze</v>
          </cell>
          <cell r="J81" t="str">
            <v>rozwojowe</v>
          </cell>
          <cell r="K81" t="str">
            <v>wykupy</v>
          </cell>
          <cell r="L81" t="str">
            <v>Luboń</v>
          </cell>
          <cell r="M81">
            <v>0</v>
          </cell>
          <cell r="N81">
            <v>0</v>
          </cell>
          <cell r="O81">
            <v>0</v>
          </cell>
          <cell r="P81">
            <v>0</v>
          </cell>
          <cell r="Q81">
            <v>0</v>
          </cell>
          <cell r="R81" t="str">
            <v>02</v>
          </cell>
          <cell r="S81" t="str">
            <v>nd</v>
          </cell>
          <cell r="T81">
            <v>0</v>
          </cell>
          <cell r="U81">
            <v>0</v>
          </cell>
          <cell r="V81">
            <v>0</v>
          </cell>
          <cell r="W81">
            <v>0</v>
          </cell>
          <cell r="X81">
            <v>0</v>
          </cell>
          <cell r="Y81">
            <v>0</v>
          </cell>
          <cell r="Z81">
            <v>0</v>
          </cell>
          <cell r="AA81">
            <v>0</v>
          </cell>
          <cell r="AB81">
            <v>0</v>
          </cell>
          <cell r="AC81">
            <v>0</v>
          </cell>
          <cell r="AD81">
            <v>0</v>
          </cell>
          <cell r="AE81">
            <v>0</v>
          </cell>
          <cell r="AF81">
            <v>0</v>
          </cell>
          <cell r="AG81">
            <v>95999.51</v>
          </cell>
          <cell r="AH81">
            <v>1344.2</v>
          </cell>
          <cell r="AI81">
            <v>97343.709999999992</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97343.709999999992</v>
          </cell>
          <cell r="BC81">
            <v>-97343.709999999992</v>
          </cell>
          <cell r="BD81"/>
          <cell r="BE81">
            <v>0</v>
          </cell>
          <cell r="BF81">
            <v>0</v>
          </cell>
          <cell r="BG81">
            <v>0</v>
          </cell>
          <cell r="BH81">
            <v>0</v>
          </cell>
          <cell r="BI81">
            <v>0</v>
          </cell>
          <cell r="BJ81">
            <v>0</v>
          </cell>
          <cell r="BK81">
            <v>0</v>
          </cell>
          <cell r="BL81">
            <v>0</v>
          </cell>
          <cell r="BM81" t="str">
            <v>-</v>
          </cell>
          <cell r="BN81" t="str">
            <v>-</v>
          </cell>
        </row>
        <row r="82">
          <cell r="B82" t="str">
            <v>3-02-19-114-0</v>
          </cell>
          <cell r="C82" t="str">
            <v>3</v>
          </cell>
          <cell r="D82" t="str">
            <v>Luboń - sieć wodociągowa w ul. Rydla</v>
          </cell>
          <cell r="E82">
            <v>0</v>
          </cell>
          <cell r="G82" t="str">
            <v>rezerwa na zaspokojenie roszczeń z tyt realizacji sieci wod-kan</v>
          </cell>
          <cell r="H82" t="str">
            <v>pierwsza</v>
          </cell>
          <cell r="I82" t="str">
            <v>sieci rozdzielcze</v>
          </cell>
          <cell r="J82" t="str">
            <v>rozwojowe</v>
          </cell>
          <cell r="K82" t="str">
            <v>wykupy</v>
          </cell>
          <cell r="L82" t="str">
            <v>Luboń</v>
          </cell>
          <cell r="M82">
            <v>0</v>
          </cell>
          <cell r="N82">
            <v>0</v>
          </cell>
          <cell r="O82">
            <v>0</v>
          </cell>
          <cell r="P82">
            <v>0</v>
          </cell>
          <cell r="Q82">
            <v>0</v>
          </cell>
          <cell r="R82" t="str">
            <v>02</v>
          </cell>
          <cell r="S82" t="str">
            <v>nd</v>
          </cell>
          <cell r="T82">
            <v>0</v>
          </cell>
          <cell r="U82">
            <v>0</v>
          </cell>
          <cell r="V82">
            <v>0</v>
          </cell>
          <cell r="W82">
            <v>0</v>
          </cell>
          <cell r="X82">
            <v>0</v>
          </cell>
          <cell r="Y82">
            <v>0</v>
          </cell>
          <cell r="Z82">
            <v>0</v>
          </cell>
          <cell r="AA82">
            <v>0</v>
          </cell>
          <cell r="AB82">
            <v>0</v>
          </cell>
          <cell r="AC82">
            <v>0</v>
          </cell>
          <cell r="AD82">
            <v>0</v>
          </cell>
          <cell r="AE82">
            <v>0</v>
          </cell>
          <cell r="AF82">
            <v>0</v>
          </cell>
          <cell r="AG82">
            <v>22425</v>
          </cell>
          <cell r="AH82">
            <v>295.8</v>
          </cell>
          <cell r="AI82">
            <v>22720.799999999999</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22720.799999999999</v>
          </cell>
          <cell r="BC82">
            <v>-22720.799999999999</v>
          </cell>
          <cell r="BD82"/>
          <cell r="BE82">
            <v>0</v>
          </cell>
          <cell r="BF82">
            <v>0</v>
          </cell>
          <cell r="BG82">
            <v>0</v>
          </cell>
          <cell r="BH82">
            <v>0</v>
          </cell>
          <cell r="BI82">
            <v>0</v>
          </cell>
          <cell r="BJ82">
            <v>0</v>
          </cell>
          <cell r="BK82">
            <v>0</v>
          </cell>
          <cell r="BL82">
            <v>0</v>
          </cell>
          <cell r="BM82" t="str">
            <v>-</v>
          </cell>
          <cell r="BN82" t="str">
            <v>-</v>
          </cell>
        </row>
        <row r="83">
          <cell r="B83" t="str">
            <v>3-02-19-141-0</v>
          </cell>
          <cell r="C83" t="str">
            <v>3</v>
          </cell>
          <cell r="D83" t="str">
            <v>Luboń - sieć wodociągowa w ul. Rydla</v>
          </cell>
          <cell r="E83">
            <v>0</v>
          </cell>
          <cell r="G83" t="str">
            <v>rezerwa na zaspokojenie roszczeń z tyt realizacji sieci wod-kan</v>
          </cell>
          <cell r="H83" t="str">
            <v>pierwsza</v>
          </cell>
          <cell r="I83" t="str">
            <v>sieci rozdzielcze</v>
          </cell>
          <cell r="J83" t="str">
            <v>rozwojowe</v>
          </cell>
          <cell r="K83" t="str">
            <v>wykupy</v>
          </cell>
          <cell r="L83" t="str">
            <v>Luboń</v>
          </cell>
          <cell r="M83">
            <v>0</v>
          </cell>
          <cell r="N83">
            <v>0</v>
          </cell>
          <cell r="O83">
            <v>0</v>
          </cell>
          <cell r="P83">
            <v>0</v>
          </cell>
          <cell r="Q83">
            <v>0</v>
          </cell>
          <cell r="R83" t="str">
            <v>02</v>
          </cell>
          <cell r="S83" t="str">
            <v>nd</v>
          </cell>
          <cell r="T83">
            <v>0</v>
          </cell>
          <cell r="U83">
            <v>49671</v>
          </cell>
          <cell r="V83">
            <v>0</v>
          </cell>
          <cell r="W83">
            <v>0</v>
          </cell>
          <cell r="X83">
            <v>0</v>
          </cell>
          <cell r="Y83">
            <v>0</v>
          </cell>
          <cell r="Z83">
            <v>0</v>
          </cell>
          <cell r="AA83">
            <v>0</v>
          </cell>
          <cell r="AB83">
            <v>0</v>
          </cell>
          <cell r="AC83">
            <v>0</v>
          </cell>
          <cell r="AD83">
            <v>0</v>
          </cell>
          <cell r="AE83">
            <v>0</v>
          </cell>
          <cell r="AF83">
            <v>49671</v>
          </cell>
          <cell r="AG83">
            <v>49688</v>
          </cell>
          <cell r="AH83">
            <v>0</v>
          </cell>
          <cell r="AI83">
            <v>49688</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49688</v>
          </cell>
          <cell r="BC83">
            <v>-17</v>
          </cell>
          <cell r="BD83"/>
          <cell r="BE83">
            <v>0</v>
          </cell>
          <cell r="BF83">
            <v>0</v>
          </cell>
          <cell r="BG83">
            <v>0</v>
          </cell>
          <cell r="BH83">
            <v>0</v>
          </cell>
          <cell r="BI83">
            <v>0</v>
          </cell>
          <cell r="BJ83">
            <v>0</v>
          </cell>
          <cell r="BK83">
            <v>0</v>
          </cell>
          <cell r="BL83">
            <v>0</v>
          </cell>
          <cell r="BM83" t="str">
            <v>-</v>
          </cell>
          <cell r="BN83" t="str">
            <v>-</v>
          </cell>
        </row>
        <row r="84">
          <cell r="B84" t="str">
            <v>3-02-19-156-0</v>
          </cell>
          <cell r="C84" t="str">
            <v>3</v>
          </cell>
          <cell r="D84" t="str">
            <v>Luboń - siec wodociągowa i kanalizacja sanitarna w ul. Jaworowej</v>
          </cell>
          <cell r="E84">
            <v>0</v>
          </cell>
          <cell r="G84" t="str">
            <v>rezerwa na zaspokojenie roszczeń z tyt realizacji sieci wod-kan</v>
          </cell>
          <cell r="H84" t="str">
            <v>pierwsza</v>
          </cell>
          <cell r="I84" t="str">
            <v>sieci rozdzielcze</v>
          </cell>
          <cell r="J84" t="str">
            <v>rozwojowe</v>
          </cell>
          <cell r="K84" t="str">
            <v>wykupy</v>
          </cell>
          <cell r="L84" t="str">
            <v>Luboń</v>
          </cell>
          <cell r="M84">
            <v>0</v>
          </cell>
          <cell r="N84">
            <v>0</v>
          </cell>
          <cell r="O84">
            <v>0</v>
          </cell>
          <cell r="P84">
            <v>0</v>
          </cell>
          <cell r="Q84">
            <v>0</v>
          </cell>
          <cell r="R84" t="str">
            <v>02</v>
          </cell>
          <cell r="S84" t="str">
            <v>nd</v>
          </cell>
          <cell r="T84">
            <v>0</v>
          </cell>
          <cell r="U84">
            <v>0</v>
          </cell>
          <cell r="V84">
            <v>0</v>
          </cell>
          <cell r="W84">
            <v>0</v>
          </cell>
          <cell r="X84">
            <v>0</v>
          </cell>
          <cell r="Y84">
            <v>0</v>
          </cell>
          <cell r="Z84">
            <v>0</v>
          </cell>
          <cell r="AA84">
            <v>0</v>
          </cell>
          <cell r="AB84">
            <v>0</v>
          </cell>
          <cell r="AC84">
            <v>0</v>
          </cell>
          <cell r="AD84">
            <v>0</v>
          </cell>
          <cell r="AE84">
            <v>0</v>
          </cell>
          <cell r="AF84">
            <v>0</v>
          </cell>
          <cell r="AG84">
            <v>1600</v>
          </cell>
          <cell r="AH84">
            <v>100356.98</v>
          </cell>
          <cell r="AI84">
            <v>101956.98</v>
          </cell>
          <cell r="AJ84">
            <v>638.4</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638.4</v>
          </cell>
          <cell r="BA84">
            <v>638.4</v>
          </cell>
          <cell r="BB84">
            <v>102595.37999999999</v>
          </cell>
          <cell r="BC84">
            <v>-102595.37999999999</v>
          </cell>
          <cell r="BD84"/>
          <cell r="BE84">
            <v>0</v>
          </cell>
          <cell r="BF84">
            <v>0</v>
          </cell>
          <cell r="BG84">
            <v>0</v>
          </cell>
          <cell r="BH84">
            <v>0</v>
          </cell>
          <cell r="BI84">
            <v>0</v>
          </cell>
          <cell r="BJ84">
            <v>0</v>
          </cell>
          <cell r="BK84">
            <v>0</v>
          </cell>
          <cell r="BL84">
            <v>0</v>
          </cell>
          <cell r="BM84" t="str">
            <v>-</v>
          </cell>
          <cell r="BN84" t="str">
            <v>-</v>
          </cell>
        </row>
        <row r="85">
          <cell r="B85" t="str">
            <v>3-02-19-177-0</v>
          </cell>
          <cell r="C85" t="str">
            <v>3</v>
          </cell>
          <cell r="D85" t="str">
            <v>Luboń - sieć wodociągowa i kanalizacja sanitarna w ul. Jachtowej II etap</v>
          </cell>
          <cell r="E85">
            <v>0</v>
          </cell>
          <cell r="G85" t="str">
            <v>rezerwa na zaspokojenie roszczeń z tyt realizacji sieci wod-kan</v>
          </cell>
          <cell r="H85" t="str">
            <v>pierwsza</v>
          </cell>
          <cell r="I85" t="str">
            <v>sieci rozdzielcze</v>
          </cell>
          <cell r="J85" t="str">
            <v>rozwojowe</v>
          </cell>
          <cell r="K85" t="str">
            <v>wykupy</v>
          </cell>
          <cell r="L85" t="str">
            <v>Luboń</v>
          </cell>
          <cell r="M85">
            <v>0</v>
          </cell>
          <cell r="N85">
            <v>0</v>
          </cell>
          <cell r="O85">
            <v>0</v>
          </cell>
          <cell r="P85">
            <v>0</v>
          </cell>
          <cell r="Q85">
            <v>0</v>
          </cell>
          <cell r="R85" t="str">
            <v>02</v>
          </cell>
          <cell r="S85" t="str">
            <v>nd</v>
          </cell>
          <cell r="T85">
            <v>0</v>
          </cell>
          <cell r="U85">
            <v>0</v>
          </cell>
          <cell r="V85">
            <v>0</v>
          </cell>
          <cell r="W85">
            <v>0</v>
          </cell>
          <cell r="X85">
            <v>0</v>
          </cell>
          <cell r="Y85">
            <v>0</v>
          </cell>
          <cell r="Z85">
            <v>0</v>
          </cell>
          <cell r="AA85">
            <v>0</v>
          </cell>
          <cell r="AB85">
            <v>0</v>
          </cell>
          <cell r="AC85">
            <v>0</v>
          </cell>
          <cell r="AD85">
            <v>0</v>
          </cell>
          <cell r="AE85">
            <v>0</v>
          </cell>
          <cell r="AF85">
            <v>0</v>
          </cell>
          <cell r="AG85">
            <v>420031.42</v>
          </cell>
          <cell r="AH85">
            <v>356</v>
          </cell>
          <cell r="AI85">
            <v>420387.42</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420387.42</v>
          </cell>
          <cell r="BC85">
            <v>-420387.42</v>
          </cell>
          <cell r="BD85"/>
          <cell r="BE85">
            <v>0</v>
          </cell>
          <cell r="BF85">
            <v>0</v>
          </cell>
          <cell r="BG85">
            <v>0</v>
          </cell>
          <cell r="BH85">
            <v>0</v>
          </cell>
          <cell r="BI85">
            <v>0</v>
          </cell>
          <cell r="BJ85">
            <v>0</v>
          </cell>
          <cell r="BK85">
            <v>0</v>
          </cell>
          <cell r="BL85">
            <v>0</v>
          </cell>
          <cell r="BM85" t="str">
            <v>-</v>
          </cell>
          <cell r="BN85" t="str">
            <v>-</v>
          </cell>
        </row>
        <row r="86">
          <cell r="B86" t="str">
            <v>3-02-19-192-0</v>
          </cell>
          <cell r="C86" t="str">
            <v>3</v>
          </cell>
          <cell r="D86" t="str">
            <v>Luboń - sieć wodociągowa w ul. Nowiny 23 i 23a</v>
          </cell>
          <cell r="E86">
            <v>0</v>
          </cell>
          <cell r="G86" t="str">
            <v>rezerwa na zaspokojenie roszczeń z tyt realizacji sieci wod-kan</v>
          </cell>
          <cell r="H86" t="str">
            <v>pierwsza</v>
          </cell>
          <cell r="I86" t="str">
            <v>sieci rozdzielcze</v>
          </cell>
          <cell r="J86" t="str">
            <v>rozwojowe</v>
          </cell>
          <cell r="K86" t="str">
            <v>wykupy</v>
          </cell>
          <cell r="L86" t="str">
            <v>Luboń</v>
          </cell>
          <cell r="M86">
            <v>0</v>
          </cell>
          <cell r="N86">
            <v>0</v>
          </cell>
          <cell r="O86">
            <v>0</v>
          </cell>
          <cell r="P86">
            <v>0</v>
          </cell>
          <cell r="Q86">
            <v>0</v>
          </cell>
          <cell r="R86" t="str">
            <v>02</v>
          </cell>
          <cell r="S86" t="str">
            <v>nd</v>
          </cell>
          <cell r="T86">
            <v>0</v>
          </cell>
          <cell r="U86">
            <v>34739.449999999997</v>
          </cell>
          <cell r="V86">
            <v>0</v>
          </cell>
          <cell r="W86">
            <v>0</v>
          </cell>
          <cell r="X86">
            <v>0</v>
          </cell>
          <cell r="Y86">
            <v>0</v>
          </cell>
          <cell r="Z86">
            <v>0</v>
          </cell>
          <cell r="AA86">
            <v>0</v>
          </cell>
          <cell r="AB86">
            <v>0</v>
          </cell>
          <cell r="AC86">
            <v>0</v>
          </cell>
          <cell r="AD86">
            <v>0</v>
          </cell>
          <cell r="AE86">
            <v>0</v>
          </cell>
          <cell r="AF86">
            <v>34739.449999999997</v>
          </cell>
          <cell r="AG86">
            <v>34756.449999999997</v>
          </cell>
          <cell r="AH86">
            <v>30</v>
          </cell>
          <cell r="AI86">
            <v>34786.449999999997</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34786.449999999997</v>
          </cell>
          <cell r="BC86">
            <v>-47</v>
          </cell>
          <cell r="BD86"/>
          <cell r="BE86">
            <v>0</v>
          </cell>
          <cell r="BF86">
            <v>0</v>
          </cell>
          <cell r="BG86">
            <v>0</v>
          </cell>
          <cell r="BH86">
            <v>0</v>
          </cell>
          <cell r="BI86">
            <v>0</v>
          </cell>
          <cell r="BJ86">
            <v>0</v>
          </cell>
          <cell r="BK86">
            <v>0</v>
          </cell>
          <cell r="BL86">
            <v>0</v>
          </cell>
          <cell r="BM86" t="str">
            <v>-</v>
          </cell>
          <cell r="BN86" t="str">
            <v>-</v>
          </cell>
        </row>
        <row r="87">
          <cell r="B87" t="str">
            <v>3-02-20-164-0</v>
          </cell>
          <cell r="C87" t="str">
            <v>3</v>
          </cell>
          <cell r="D87" t="str">
            <v>Luboń - sieć wodociągowa w ul. Wąskiej</v>
          </cell>
          <cell r="E87">
            <v>0</v>
          </cell>
          <cell r="G87" t="str">
            <v>rezerwa na zaspokojenie roszczeń z tyt realizacji sieci wod-kan</v>
          </cell>
          <cell r="H87" t="str">
            <v>pierwsza</v>
          </cell>
          <cell r="I87" t="str">
            <v>sieci rozdzielcze</v>
          </cell>
          <cell r="J87" t="str">
            <v>rozwojowe</v>
          </cell>
          <cell r="K87" t="str">
            <v>wykupy</v>
          </cell>
          <cell r="L87" t="str">
            <v>Luboń</v>
          </cell>
          <cell r="M87">
            <v>0</v>
          </cell>
          <cell r="N87">
            <v>0</v>
          </cell>
          <cell r="O87">
            <v>0</v>
          </cell>
          <cell r="P87">
            <v>0</v>
          </cell>
          <cell r="Q87">
            <v>0</v>
          </cell>
          <cell r="R87" t="str">
            <v>02</v>
          </cell>
          <cell r="S87" t="str">
            <v>nd</v>
          </cell>
          <cell r="T87">
            <v>0</v>
          </cell>
          <cell r="U87">
            <v>0</v>
          </cell>
          <cell r="V87">
            <v>0</v>
          </cell>
          <cell r="W87">
            <v>0</v>
          </cell>
          <cell r="X87">
            <v>0</v>
          </cell>
          <cell r="Y87">
            <v>0</v>
          </cell>
          <cell r="Z87">
            <v>0</v>
          </cell>
          <cell r="AA87">
            <v>0</v>
          </cell>
          <cell r="AB87">
            <v>0</v>
          </cell>
          <cell r="AC87">
            <v>0</v>
          </cell>
          <cell r="AD87">
            <v>0</v>
          </cell>
          <cell r="AE87">
            <v>0</v>
          </cell>
          <cell r="AF87">
            <v>0</v>
          </cell>
          <cell r="AG87">
            <v>149510.88</v>
          </cell>
          <cell r="AH87">
            <v>45</v>
          </cell>
          <cell r="AI87">
            <v>149555.88</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149555.88</v>
          </cell>
          <cell r="BC87">
            <v>-149555.88</v>
          </cell>
          <cell r="BD87"/>
          <cell r="BE87">
            <v>0</v>
          </cell>
          <cell r="BF87">
            <v>0</v>
          </cell>
          <cell r="BG87">
            <v>0</v>
          </cell>
          <cell r="BH87">
            <v>0</v>
          </cell>
          <cell r="BI87">
            <v>0</v>
          </cell>
          <cell r="BJ87">
            <v>0</v>
          </cell>
          <cell r="BK87">
            <v>0</v>
          </cell>
          <cell r="BL87">
            <v>0</v>
          </cell>
          <cell r="BM87" t="str">
            <v>-</v>
          </cell>
          <cell r="BN87" t="str">
            <v>-</v>
          </cell>
        </row>
        <row r="88">
          <cell r="B88" t="str">
            <v>3-02-20-225-0</v>
          </cell>
          <cell r="C88" t="str">
            <v>3</v>
          </cell>
          <cell r="D88" t="str">
            <v>Luboń - sieć wodociągowa i kanalizacja sanitarna w ul. Miłosza</v>
          </cell>
          <cell r="E88" t="str">
            <v>Realizowane-RBM-w toku</v>
          </cell>
          <cell r="G88" t="str">
            <v>rezerwa na zaspokojenie roszczeń z tyt realizacji sieci wod-kan</v>
          </cell>
          <cell r="H88" t="str">
            <v>pierwsza</v>
          </cell>
          <cell r="I88" t="str">
            <v>sieci rozdzielcze</v>
          </cell>
          <cell r="J88" t="str">
            <v>rozwojowe</v>
          </cell>
          <cell r="K88" t="str">
            <v>wykupy</v>
          </cell>
          <cell r="L88" t="str">
            <v>Luboń</v>
          </cell>
          <cell r="M88">
            <v>0</v>
          </cell>
          <cell r="N88" t="str">
            <v>Aleksandra Klecha</v>
          </cell>
          <cell r="O88">
            <v>0</v>
          </cell>
          <cell r="P88" t="str">
            <v>Aleksandra Klecha</v>
          </cell>
          <cell r="Q88">
            <v>0</v>
          </cell>
          <cell r="R88" t="str">
            <v>02</v>
          </cell>
          <cell r="S88" t="str">
            <v>nd</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98288.79</v>
          </cell>
          <cell r="AI88">
            <v>98288.79</v>
          </cell>
          <cell r="AJ88">
            <v>994.8</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994.8</v>
          </cell>
          <cell r="BA88">
            <v>994.8</v>
          </cell>
          <cell r="BB88">
            <v>99283.59</v>
          </cell>
          <cell r="BC88">
            <v>-99283.59</v>
          </cell>
          <cell r="BD88"/>
          <cell r="BE88">
            <v>0</v>
          </cell>
          <cell r="BF88">
            <v>0</v>
          </cell>
          <cell r="BG88" t="str">
            <v xml:space="preserve"> </v>
          </cell>
          <cell r="BH88">
            <v>0</v>
          </cell>
          <cell r="BI88">
            <v>0</v>
          </cell>
          <cell r="BJ88">
            <v>0</v>
          </cell>
          <cell r="BK88">
            <v>0</v>
          </cell>
          <cell r="BL88">
            <v>0</v>
          </cell>
          <cell r="BM88" t="str">
            <v>-</v>
          </cell>
          <cell r="BN88" t="str">
            <v>-</v>
          </cell>
        </row>
        <row r="89">
          <cell r="B89" t="str">
            <v>3-02-20-237-1</v>
          </cell>
          <cell r="C89" t="str">
            <v>3</v>
          </cell>
          <cell r="D89" t="str">
            <v>Luboń - sieć wodociągowa przez przeprawę mostową Czapury-Luboń</v>
          </cell>
          <cell r="E89" t="str">
            <v>Realizowane-dokumentacja-w toku</v>
          </cell>
          <cell r="H89" t="str">
            <v>pierwsza</v>
          </cell>
          <cell r="I89" t="str">
            <v>wspólne</v>
          </cell>
          <cell r="J89" t="str">
            <v>rozwojowe</v>
          </cell>
          <cell r="K89" t="str">
            <v>magistrale wodociągowe</v>
          </cell>
          <cell r="L89" t="str">
            <v>Luboń</v>
          </cell>
          <cell r="M89" t="str">
            <v>Marcin Ostrzycki</v>
          </cell>
          <cell r="N89" t="str">
            <v>Barbara Bartkowiak</v>
          </cell>
          <cell r="O89">
            <v>0</v>
          </cell>
          <cell r="P89">
            <v>0</v>
          </cell>
          <cell r="Q89">
            <v>0</v>
          </cell>
          <cell r="R89" t="str">
            <v>02</v>
          </cell>
          <cell r="S89" t="str">
            <v>nd</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510</v>
          </cell>
          <cell r="AI89">
            <v>510</v>
          </cell>
          <cell r="AJ89">
            <v>173600</v>
          </cell>
          <cell r="AK89">
            <v>103352</v>
          </cell>
          <cell r="AL89">
            <v>2657035.2999999998</v>
          </cell>
          <cell r="AM89">
            <v>3076199.96</v>
          </cell>
          <cell r="AN89">
            <v>479116.66</v>
          </cell>
          <cell r="AO89">
            <v>0</v>
          </cell>
          <cell r="AP89">
            <v>0</v>
          </cell>
          <cell r="AQ89">
            <v>0</v>
          </cell>
          <cell r="AR89">
            <v>0</v>
          </cell>
          <cell r="AS89">
            <v>0</v>
          </cell>
          <cell r="AT89">
            <v>0</v>
          </cell>
          <cell r="AU89">
            <v>0</v>
          </cell>
          <cell r="AV89">
            <v>0</v>
          </cell>
          <cell r="AW89">
            <v>6315703.9199999999</v>
          </cell>
          <cell r="AX89">
            <v>6315703.9199999999</v>
          </cell>
          <cell r="AY89">
            <v>0</v>
          </cell>
          <cell r="AZ89">
            <v>6489303.9199999999</v>
          </cell>
          <cell r="BA89">
            <v>6489303.9199999999</v>
          </cell>
          <cell r="BB89">
            <v>6489813.9199999999</v>
          </cell>
          <cell r="BC89">
            <v>-6489813.9199999999</v>
          </cell>
          <cell r="BD89" t="str">
            <v xml:space="preserve">Zadania wprowadzone do WPRiM w czasie jego obowiązywania </v>
          </cell>
          <cell r="BE89">
            <v>0</v>
          </cell>
          <cell r="BF89">
            <v>0</v>
          </cell>
          <cell r="BG89" t="str">
            <v>2 racjonalizujące zużycie wody i odprowadzanie ścieków</v>
          </cell>
          <cell r="BH89">
            <v>0</v>
          </cell>
          <cell r="BI89">
            <v>0</v>
          </cell>
          <cell r="BJ89">
            <v>0</v>
          </cell>
          <cell r="BK89" t="str">
            <v>Zadanie wydzielone z zadania nr 3-05-15-058-0. Zgodnie ze strategią produkcji wody w PSW.</v>
          </cell>
          <cell r="BL89" t="str">
            <v>Budowa wodociągu DN400 przez przeprawę mostową Czapury-Luboń o dł. ok. 1880 m. 2021 - 2023 - dokumentacja projektowa 2024 - 2025 - roboty budowlano-montażowe</v>
          </cell>
          <cell r="BM89" t="str">
            <v>TAK konieczna realizacja RBM (koordynacja z ZDP)</v>
          </cell>
          <cell r="BN89" t="str">
            <v>-</v>
          </cell>
          <cell r="BP89">
            <v>947355.58799999999</v>
          </cell>
        </row>
        <row r="90">
          <cell r="B90" t="str">
            <v>3-02-21-002-0</v>
          </cell>
          <cell r="C90" t="str">
            <v>3</v>
          </cell>
          <cell r="D90" t="str">
            <v>Luboń - sieć wodociągowa i kanalizacja sanitarna w ul. 11 Listopada 108, 110</v>
          </cell>
          <cell r="E90">
            <v>0</v>
          </cell>
          <cell r="G90" t="str">
            <v>rezerwa na zaspokojenie roszczeń z tyt realizacji sieci wod-kan</v>
          </cell>
          <cell r="H90" t="str">
            <v>pierwsza</v>
          </cell>
          <cell r="I90" t="str">
            <v>sieci rozdzielcze</v>
          </cell>
          <cell r="J90" t="str">
            <v>rozwojowe</v>
          </cell>
          <cell r="K90" t="str">
            <v>wykupy</v>
          </cell>
          <cell r="L90" t="str">
            <v>Luboń</v>
          </cell>
          <cell r="M90">
            <v>0</v>
          </cell>
          <cell r="N90">
            <v>0</v>
          </cell>
          <cell r="O90">
            <v>0</v>
          </cell>
          <cell r="P90">
            <v>0</v>
          </cell>
          <cell r="Q90">
            <v>0</v>
          </cell>
          <cell r="R90" t="str">
            <v>02</v>
          </cell>
          <cell r="S90" t="str">
            <v>nd</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133348.88</v>
          </cell>
          <cell r="AI90">
            <v>133348.88</v>
          </cell>
          <cell r="AJ90">
            <v>120.85</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120.85</v>
          </cell>
          <cell r="BA90">
            <v>120.85</v>
          </cell>
          <cell r="BB90">
            <v>133469.73000000001</v>
          </cell>
          <cell r="BC90">
            <v>-133469.73000000001</v>
          </cell>
          <cell r="BD90"/>
          <cell r="BE90">
            <v>0</v>
          </cell>
          <cell r="BF90">
            <v>0</v>
          </cell>
          <cell r="BG90">
            <v>0</v>
          </cell>
          <cell r="BH90">
            <v>0</v>
          </cell>
          <cell r="BI90">
            <v>0</v>
          </cell>
          <cell r="BJ90">
            <v>0</v>
          </cell>
          <cell r="BK90">
            <v>0</v>
          </cell>
          <cell r="BL90">
            <v>0</v>
          </cell>
          <cell r="BM90" t="str">
            <v>-</v>
          </cell>
          <cell r="BN90" t="str">
            <v>-</v>
          </cell>
        </row>
        <row r="91">
          <cell r="B91" t="str">
            <v>3-02-21-007-0</v>
          </cell>
          <cell r="C91" t="str">
            <v>3</v>
          </cell>
          <cell r="D91" t="str">
            <v>Luboń - sieć wodociągowa i kanalizacja sanitarna w ul. 11 Listopada 96-98</v>
          </cell>
          <cell r="E91">
            <v>0</v>
          </cell>
          <cell r="G91" t="str">
            <v>rezerwa na zaspokojenie roszczeń z tyt realizacji sieci wod-kan</v>
          </cell>
          <cell r="H91" t="str">
            <v>pierwsza</v>
          </cell>
          <cell r="I91" t="str">
            <v>sieci rozdzielcze</v>
          </cell>
          <cell r="J91" t="str">
            <v>rozwojowe</v>
          </cell>
          <cell r="K91" t="str">
            <v>wykupy</v>
          </cell>
          <cell r="L91" t="str">
            <v>Luboń</v>
          </cell>
          <cell r="M91">
            <v>0</v>
          </cell>
          <cell r="N91">
            <v>0</v>
          </cell>
          <cell r="O91">
            <v>0</v>
          </cell>
          <cell r="P91">
            <v>0</v>
          </cell>
          <cell r="Q91">
            <v>0</v>
          </cell>
          <cell r="R91" t="str">
            <v>02</v>
          </cell>
          <cell r="S91" t="str">
            <v>nd</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104971.66</v>
          </cell>
          <cell r="AI91">
            <v>104971.66</v>
          </cell>
          <cell r="AJ91">
            <v>97.67</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97.67</v>
          </cell>
          <cell r="BA91">
            <v>97.67</v>
          </cell>
          <cell r="BB91">
            <v>105069.33</v>
          </cell>
          <cell r="BC91">
            <v>-105069.33</v>
          </cell>
          <cell r="BD91"/>
          <cell r="BE91">
            <v>0</v>
          </cell>
          <cell r="BF91">
            <v>0</v>
          </cell>
          <cell r="BG91">
            <v>0</v>
          </cell>
          <cell r="BH91">
            <v>0</v>
          </cell>
          <cell r="BI91">
            <v>0</v>
          </cell>
          <cell r="BJ91">
            <v>0</v>
          </cell>
          <cell r="BK91">
            <v>0</v>
          </cell>
          <cell r="BL91">
            <v>0</v>
          </cell>
          <cell r="BM91" t="str">
            <v>-</v>
          </cell>
          <cell r="BN91" t="str">
            <v>-</v>
          </cell>
        </row>
        <row r="92">
          <cell r="B92" t="str">
            <v>3-02-21-020-0</v>
          </cell>
          <cell r="C92" t="str">
            <v>3</v>
          </cell>
          <cell r="D92" t="str">
            <v>Luboń - sieć wodociągowa w ul. A. Mizerki</v>
          </cell>
          <cell r="E92">
            <v>0</v>
          </cell>
          <cell r="G92" t="str">
            <v>rezerwa na zaspokojenie roszczeń z tyt realizacji sieci wod-kan</v>
          </cell>
          <cell r="H92" t="str">
            <v>pierwsza</v>
          </cell>
          <cell r="I92" t="str">
            <v>sieci rozdzielcze</v>
          </cell>
          <cell r="J92" t="str">
            <v>rozwojowe</v>
          </cell>
          <cell r="K92" t="str">
            <v>wykupy</v>
          </cell>
          <cell r="L92" t="str">
            <v>Luboń</v>
          </cell>
          <cell r="M92">
            <v>0</v>
          </cell>
          <cell r="N92">
            <v>0</v>
          </cell>
          <cell r="O92">
            <v>0</v>
          </cell>
          <cell r="P92">
            <v>0</v>
          </cell>
          <cell r="Q92">
            <v>0</v>
          </cell>
          <cell r="R92" t="str">
            <v>02</v>
          </cell>
          <cell r="S92" t="str">
            <v>nd</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95867</v>
          </cell>
          <cell r="AI92">
            <v>95867</v>
          </cell>
          <cell r="AJ92">
            <v>708.6</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708.6</v>
          </cell>
          <cell r="BA92">
            <v>708.6</v>
          </cell>
          <cell r="BB92">
            <v>96575.6</v>
          </cell>
          <cell r="BC92">
            <v>-96575.6</v>
          </cell>
          <cell r="BD92"/>
          <cell r="BE92">
            <v>0</v>
          </cell>
          <cell r="BF92">
            <v>0</v>
          </cell>
          <cell r="BG92">
            <v>0</v>
          </cell>
          <cell r="BH92">
            <v>0</v>
          </cell>
          <cell r="BI92">
            <v>0</v>
          </cell>
          <cell r="BJ92">
            <v>0</v>
          </cell>
          <cell r="BK92">
            <v>0</v>
          </cell>
          <cell r="BL92">
            <v>0</v>
          </cell>
          <cell r="BM92" t="str">
            <v>-</v>
          </cell>
          <cell r="BN92" t="str">
            <v>-</v>
          </cell>
        </row>
        <row r="93">
          <cell r="B93" t="str">
            <v>3-03-03-301-1</v>
          </cell>
          <cell r="C93" t="str">
            <v>3</v>
          </cell>
          <cell r="D93" t="str">
            <v>Zbiorniki wody czystej Pożegowo</v>
          </cell>
          <cell r="E93" t="str">
            <v>Realizowane-koncepcja-w toku</v>
          </cell>
          <cell r="G93" t="str">
            <v>Plan</v>
          </cell>
          <cell r="H93" t="str">
            <v>pierwsza</v>
          </cell>
          <cell r="I93" t="str">
            <v>wspólne</v>
          </cell>
          <cell r="J93" t="str">
            <v>modernizacyjne</v>
          </cell>
          <cell r="K93" t="str">
            <v>SUW</v>
          </cell>
          <cell r="L93" t="str">
            <v>Mosina</v>
          </cell>
          <cell r="M93" t="str">
            <v>Irena Romaszewska-Malak</v>
          </cell>
          <cell r="N93">
            <v>0</v>
          </cell>
          <cell r="O93" t="str">
            <v>Anna Padurska</v>
          </cell>
          <cell r="P93" t="str">
            <v>Krzysztof Durczewski</v>
          </cell>
          <cell r="Q93">
            <v>0</v>
          </cell>
          <cell r="R93" t="str">
            <v>03</v>
          </cell>
          <cell r="S93" t="str">
            <v>nd</v>
          </cell>
          <cell r="T93">
            <v>0</v>
          </cell>
          <cell r="U93">
            <v>0</v>
          </cell>
          <cell r="V93">
            <v>0</v>
          </cell>
          <cell r="W93">
            <v>0</v>
          </cell>
          <cell r="X93">
            <v>0</v>
          </cell>
          <cell r="Y93">
            <v>0</v>
          </cell>
          <cell r="Z93">
            <v>0</v>
          </cell>
          <cell r="AA93">
            <v>0</v>
          </cell>
          <cell r="AB93">
            <v>20000</v>
          </cell>
          <cell r="AC93">
            <v>280000</v>
          </cell>
          <cell r="AD93">
            <v>0</v>
          </cell>
          <cell r="AE93">
            <v>0</v>
          </cell>
          <cell r="AF93">
            <v>300000</v>
          </cell>
          <cell r="AG93">
            <v>0</v>
          </cell>
          <cell r="AH93">
            <v>8155.13</v>
          </cell>
          <cell r="AI93">
            <v>8155.13</v>
          </cell>
          <cell r="AJ93">
            <v>0</v>
          </cell>
          <cell r="AK93">
            <v>0</v>
          </cell>
          <cell r="AL93">
            <v>0</v>
          </cell>
          <cell r="AM93">
            <v>0</v>
          </cell>
          <cell r="AN93">
            <v>0</v>
          </cell>
          <cell r="AO93">
            <v>20000</v>
          </cell>
          <cell r="AP93">
            <v>280000</v>
          </cell>
          <cell r="AQ93">
            <v>0</v>
          </cell>
          <cell r="AR93">
            <v>0</v>
          </cell>
          <cell r="AS93">
            <v>0</v>
          </cell>
          <cell r="AT93">
            <v>0</v>
          </cell>
          <cell r="AU93">
            <v>0</v>
          </cell>
          <cell r="AV93">
            <v>0</v>
          </cell>
          <cell r="AW93">
            <v>300000</v>
          </cell>
          <cell r="AX93">
            <v>300000</v>
          </cell>
          <cell r="AY93">
            <v>0</v>
          </cell>
          <cell r="AZ93">
            <v>300000</v>
          </cell>
          <cell r="BA93">
            <v>300000</v>
          </cell>
          <cell r="BB93">
            <v>308155.13</v>
          </cell>
          <cell r="BC93">
            <v>-8155.1300000000047</v>
          </cell>
          <cell r="BE93">
            <v>0</v>
          </cell>
          <cell r="BF93">
            <v>0</v>
          </cell>
          <cell r="BG93" t="str">
            <v>1 rozwojowo-modernizacyjne</v>
          </cell>
          <cell r="BH93">
            <v>0</v>
          </cell>
          <cell r="BI93">
            <v>0</v>
          </cell>
          <cell r="BJ93">
            <v>0</v>
          </cell>
          <cell r="BK93" t="str">
            <v>Ocena dotycząca oddziaływania zbiorników na wypadek ewentualnej awarii.</v>
          </cell>
          <cell r="BL93" t="str">
            <v>2027 - 2028 - Ekspertyza geotechniczna wzgórza Pożegowo i stanu technicznego magistrali</v>
          </cell>
          <cell r="BM93" t="str">
            <v>-</v>
          </cell>
          <cell r="BN93" t="str">
            <v>-</v>
          </cell>
          <cell r="BP93"/>
        </row>
        <row r="94">
          <cell r="B94" t="str">
            <v>3-03-04-011-1</v>
          </cell>
          <cell r="C94" t="str">
            <v>3</v>
          </cell>
          <cell r="D94" t="str">
            <v>Mosina - sieć wodociągowa w ul. Powstańców Wielkopolskich i Orzeszkowej oraz 25 Stycznia</v>
          </cell>
          <cell r="E94" t="str">
            <v>Realizowane-RBM-w toku</v>
          </cell>
          <cell r="G94" t="str">
            <v>Plan</v>
          </cell>
          <cell r="H94" t="str">
            <v>pierwsza</v>
          </cell>
          <cell r="I94" t="str">
            <v>sieci rozdzielcze</v>
          </cell>
          <cell r="J94" t="str">
            <v>modernizacyjne</v>
          </cell>
          <cell r="K94" t="str">
            <v>PSW</v>
          </cell>
          <cell r="L94" t="str">
            <v>Mosina</v>
          </cell>
          <cell r="M94" t="str">
            <v>Zuzanna Kaczmarek</v>
          </cell>
          <cell r="N94" t="str">
            <v>Katarzyna Grala</v>
          </cell>
          <cell r="O94" t="str">
            <v>Jolanta Kowalczyk</v>
          </cell>
          <cell r="P94" t="str">
            <v>Monika Mazurczak-Sadowska</v>
          </cell>
          <cell r="Q94" t="str">
            <v>Jacek Bielicki</v>
          </cell>
          <cell r="R94" t="str">
            <v>03</v>
          </cell>
          <cell r="S94" t="str">
            <v>nd</v>
          </cell>
          <cell r="T94">
            <v>57289.08</v>
          </cell>
          <cell r="U94">
            <v>37885.17</v>
          </cell>
          <cell r="V94">
            <v>925843.41999999993</v>
          </cell>
          <cell r="W94">
            <v>1047436.6399999999</v>
          </cell>
          <cell r="X94">
            <v>1000000</v>
          </cell>
          <cell r="Y94">
            <v>0</v>
          </cell>
          <cell r="Z94">
            <v>0</v>
          </cell>
          <cell r="AA94">
            <v>0</v>
          </cell>
          <cell r="AB94">
            <v>0</v>
          </cell>
          <cell r="AC94">
            <v>0</v>
          </cell>
          <cell r="AD94">
            <v>0</v>
          </cell>
          <cell r="AE94">
            <v>0</v>
          </cell>
          <cell r="AF94">
            <v>3011165.23</v>
          </cell>
          <cell r="AG94">
            <v>49693.89</v>
          </cell>
          <cell r="AH94">
            <v>864143.93</v>
          </cell>
          <cell r="AI94">
            <v>971126.9</v>
          </cell>
          <cell r="AJ94">
            <v>387619.29</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387619.29</v>
          </cell>
          <cell r="BA94">
            <v>387619.29</v>
          </cell>
          <cell r="BB94">
            <v>1301457.1100000001</v>
          </cell>
          <cell r="BC94">
            <v>1709708.1199999999</v>
          </cell>
          <cell r="BE94">
            <v>0</v>
          </cell>
          <cell r="BF94">
            <v>0</v>
          </cell>
          <cell r="BG94" t="str">
            <v>1 rozwojowo-modernizacyjne</v>
          </cell>
          <cell r="BH94">
            <v>0</v>
          </cell>
          <cell r="BI94">
            <v>0</v>
          </cell>
          <cell r="BJ94">
            <v>94</v>
          </cell>
          <cell r="BK94" t="str">
            <v>Wymiana istniejącego wodociągu z rur azbestocementowych o dużej awaryjności i budowa nowego odcinka w ul. Powstańców Wlkp.</v>
          </cell>
          <cell r="BL94" t="str">
            <v>Budowa sieci wodociągowej w: ul. Powstańców Wlkp. DN100 dł. 290 m, ul. Orzeszkowej DN150 dł. 200 m, ul.25 Stycznia DN150 dł. ok. 345m wraz z przyłączami . 2017 - 2020 - dokumentacja projektowa 2021 - 2023- roboty budowlano - montażowe</v>
          </cell>
          <cell r="BM94" t="str">
            <v>-</v>
          </cell>
          <cell r="BN94" t="str">
            <v>-</v>
          </cell>
          <cell r="BP94"/>
        </row>
        <row r="95">
          <cell r="B95" t="str">
            <v>3-03-04-012-1</v>
          </cell>
          <cell r="C95" t="str">
            <v>3</v>
          </cell>
          <cell r="D95" t="str">
            <v>Mosina - sieć wodociągowa w Szosie Poznańskiej</v>
          </cell>
          <cell r="E95" t="str">
            <v>Realizowane-koncepcja-w toku</v>
          </cell>
          <cell r="G95" t="str">
            <v>Plan</v>
          </cell>
          <cell r="H95" t="str">
            <v>pierwsza</v>
          </cell>
          <cell r="I95" t="str">
            <v>sieci rozdzielcze</v>
          </cell>
          <cell r="J95" t="str">
            <v>modernizacyjne</v>
          </cell>
          <cell r="K95" t="str">
            <v>PSW</v>
          </cell>
          <cell r="L95" t="str">
            <v>Mosina</v>
          </cell>
          <cell r="M95" t="str">
            <v>Zuzanna Kaczmarek</v>
          </cell>
          <cell r="N95" t="str">
            <v>Joanna Matysiak-Olek</v>
          </cell>
          <cell r="O95" t="str">
            <v>Jolanta Kowalczyk</v>
          </cell>
          <cell r="P95">
            <v>0</v>
          </cell>
          <cell r="Q95">
            <v>0</v>
          </cell>
          <cell r="R95" t="str">
            <v>03</v>
          </cell>
          <cell r="S95" t="str">
            <v>nd</v>
          </cell>
          <cell r="T95">
            <v>0</v>
          </cell>
          <cell r="U95">
            <v>0</v>
          </cell>
          <cell r="V95">
            <v>0</v>
          </cell>
          <cell r="W95">
            <v>0</v>
          </cell>
          <cell r="X95">
            <v>0</v>
          </cell>
          <cell r="Y95">
            <v>0</v>
          </cell>
          <cell r="Z95">
            <v>0</v>
          </cell>
          <cell r="AA95">
            <v>0</v>
          </cell>
          <cell r="AB95">
            <v>0</v>
          </cell>
          <cell r="AC95">
            <v>0</v>
          </cell>
          <cell r="AD95">
            <v>0</v>
          </cell>
          <cell r="AE95">
            <v>653000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32000</v>
          </cell>
          <cell r="AT95">
            <v>48000</v>
          </cell>
          <cell r="AU95">
            <v>573000</v>
          </cell>
          <cell r="AV95">
            <v>621000</v>
          </cell>
          <cell r="AW95">
            <v>80000</v>
          </cell>
          <cell r="AX95">
            <v>0</v>
          </cell>
          <cell r="AY95">
            <v>80000</v>
          </cell>
          <cell r="AZ95">
            <v>80000</v>
          </cell>
          <cell r="BA95">
            <v>653000</v>
          </cell>
          <cell r="BB95">
            <v>0</v>
          </cell>
          <cell r="BC95">
            <v>0</v>
          </cell>
          <cell r="BE95">
            <v>0.373</v>
          </cell>
          <cell r="BF95">
            <v>0</v>
          </cell>
          <cell r="BG95" t="str">
            <v>1 rozwojowo-modernizacyjne</v>
          </cell>
          <cell r="BH95">
            <v>0</v>
          </cell>
          <cell r="BI95">
            <v>0</v>
          </cell>
          <cell r="BJ95">
            <v>0</v>
          </cell>
          <cell r="BK95" t="str">
            <v>Zapewnienie dostawy wody o wymaganym ciśnieniu do północno - wschodniej części Mosiny. Wskazana jest koordynacja z planowaną przebudową drogi wojewódzkiej Poznań - Śrem.</v>
          </cell>
          <cell r="BL95" t="str">
            <v>Budowa sieci wodociągowej w : rej. skrzyżowania ulic Szosa Poznańska, Poniatowskiego i Rzeczypospolitej Mosińskiej DN150 dł. dł. 50 m , rej. skrzyżowania ulic Szosa Poznańska i Mocka DN150 dł. dł. 35 m , rej. wzdłuż pasa drogowego ul. Szosa Poznańska do wys. ul. Zieleniec DN150 dł. dł. 288 m po 2029 - dokumentacja projektowa i roboty budowlano - montażowe</v>
          </cell>
          <cell r="BM95" t="str">
            <v>-</v>
          </cell>
          <cell r="BN95" t="str">
            <v>-</v>
          </cell>
          <cell r="BP95"/>
        </row>
        <row r="96">
          <cell r="B96" t="str">
            <v>3-03-11-067-1</v>
          </cell>
          <cell r="C96" t="str">
            <v>3</v>
          </cell>
          <cell r="D96" t="str">
            <v>Mosina - sieć wodociągowa w ul. Piaskowej w Krośnie</v>
          </cell>
          <cell r="E96">
            <v>0</v>
          </cell>
          <cell r="G96" t="str">
            <v>Pule</v>
          </cell>
          <cell r="H96" t="str">
            <v>druga</v>
          </cell>
          <cell r="I96" t="str">
            <v>sieci rozdzielcze</v>
          </cell>
          <cell r="J96" t="str">
            <v>rozwojowe</v>
          </cell>
          <cell r="K96" t="str">
            <v>opłacalne</v>
          </cell>
          <cell r="L96" t="str">
            <v>Mosina</v>
          </cell>
          <cell r="M96">
            <v>0</v>
          </cell>
          <cell r="N96">
            <v>0</v>
          </cell>
          <cell r="O96">
            <v>0</v>
          </cell>
          <cell r="P96">
            <v>0</v>
          </cell>
          <cell r="Q96">
            <v>0</v>
          </cell>
          <cell r="R96" t="str">
            <v>03</v>
          </cell>
          <cell r="S96" t="str">
            <v>nd</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cell r="BE96">
            <v>0</v>
          </cell>
          <cell r="BF96">
            <v>0</v>
          </cell>
          <cell r="BG96" t="str">
            <v>1 rozwojowo-modernizacyjne</v>
          </cell>
          <cell r="BH96">
            <v>4</v>
          </cell>
          <cell r="BI96">
            <v>11</v>
          </cell>
          <cell r="BJ96">
            <v>0</v>
          </cell>
          <cell r="BK96">
            <v>0</v>
          </cell>
          <cell r="BL96">
            <v>0</v>
          </cell>
          <cell r="BM96" t="str">
            <v>-</v>
          </cell>
          <cell r="BN96" t="str">
            <v>-</v>
          </cell>
        </row>
        <row r="97">
          <cell r="B97" t="str">
            <v>3-03-11-091-1</v>
          </cell>
          <cell r="C97" t="str">
            <v>3</v>
          </cell>
          <cell r="D97" t="str">
            <v>Mosina - sieć wodociągowa w Borkowicach -Etap I</v>
          </cell>
          <cell r="E97" t="str">
            <v>Realizowane-koncepcja-w toku</v>
          </cell>
          <cell r="G97" t="str">
            <v>rezerwa "białe plamy"</v>
          </cell>
          <cell r="H97" t="str">
            <v>druga</v>
          </cell>
          <cell r="I97" t="str">
            <v>sieci rozdzielcze</v>
          </cell>
          <cell r="J97" t="str">
            <v>rozwojowe</v>
          </cell>
          <cell r="K97" t="str">
            <v>nieopłacalne tak</v>
          </cell>
          <cell r="L97" t="str">
            <v>Mosina</v>
          </cell>
          <cell r="M97" t="str">
            <v>Zuzanna Kaczmarek</v>
          </cell>
          <cell r="N97">
            <v>0</v>
          </cell>
          <cell r="O97" t="str">
            <v>Jolanta Kowalczyk</v>
          </cell>
          <cell r="P97">
            <v>0</v>
          </cell>
          <cell r="Q97">
            <v>0</v>
          </cell>
          <cell r="R97" t="str">
            <v>03</v>
          </cell>
          <cell r="S97" t="str">
            <v>Gmina Mosina</v>
          </cell>
          <cell r="T97">
            <v>0</v>
          </cell>
          <cell r="U97">
            <v>0</v>
          </cell>
          <cell r="V97">
            <v>0</v>
          </cell>
          <cell r="W97">
            <v>0</v>
          </cell>
          <cell r="X97">
            <v>0</v>
          </cell>
          <cell r="Y97">
            <v>0</v>
          </cell>
          <cell r="Z97">
            <v>0</v>
          </cell>
          <cell r="AA97">
            <v>0</v>
          </cell>
          <cell r="AB97">
            <v>56000</v>
          </cell>
          <cell r="AC97">
            <v>84000</v>
          </cell>
          <cell r="AD97">
            <v>626000</v>
          </cell>
          <cell r="AE97">
            <v>2004000</v>
          </cell>
          <cell r="AF97">
            <v>766000</v>
          </cell>
          <cell r="AG97">
            <v>0</v>
          </cell>
          <cell r="AH97">
            <v>0</v>
          </cell>
          <cell r="AI97">
            <v>0</v>
          </cell>
          <cell r="AJ97">
            <v>0</v>
          </cell>
          <cell r="AK97">
            <v>0</v>
          </cell>
          <cell r="AL97">
            <v>0</v>
          </cell>
          <cell r="AM97">
            <v>50000</v>
          </cell>
          <cell r="AN97">
            <v>50000</v>
          </cell>
          <cell r="AO97">
            <v>25000</v>
          </cell>
          <cell r="AP97">
            <v>715000</v>
          </cell>
          <cell r="AQ97">
            <v>2282000</v>
          </cell>
          <cell r="AR97">
            <v>0</v>
          </cell>
          <cell r="AS97">
            <v>0</v>
          </cell>
          <cell r="AT97">
            <v>0</v>
          </cell>
          <cell r="AU97">
            <v>0</v>
          </cell>
          <cell r="AV97">
            <v>0</v>
          </cell>
          <cell r="AW97">
            <v>3122000</v>
          </cell>
          <cell r="AX97">
            <v>3122000</v>
          </cell>
          <cell r="AY97">
            <v>0</v>
          </cell>
          <cell r="AZ97">
            <v>3122000</v>
          </cell>
          <cell r="BA97">
            <v>3122000</v>
          </cell>
          <cell r="BB97">
            <v>3122000</v>
          </cell>
          <cell r="BC97">
            <v>-2356000</v>
          </cell>
          <cell r="BE97">
            <v>1.77</v>
          </cell>
          <cell r="BF97">
            <v>21.8</v>
          </cell>
          <cell r="BG97" t="str">
            <v>1 rozwojowo-modernizacyjne</v>
          </cell>
          <cell r="BH97">
            <v>11</v>
          </cell>
          <cell r="BI97">
            <v>57</v>
          </cell>
          <cell r="BJ97">
            <v>0</v>
          </cell>
          <cell r="BK97" t="str">
            <v>Z zadania zostało wydzielone zad. 19-261. Zaopatrzenie w wodę nowych odbiorców.</v>
          </cell>
          <cell r="BL97" t="str">
            <v>Budowa sieci wodociągowej DN 180 mm, dł.1770 m we wsi Borkowice wraz z przyłączami. 2025 - 2027 - dokumentacja projektowa 2027 - 2029 - roboty budowlano-montażowe (strona wschodnia od głównej drogi)</v>
          </cell>
          <cell r="BM97" t="str">
            <v>-</v>
          </cell>
          <cell r="BN97" t="str">
            <v>-</v>
          </cell>
          <cell r="BP97"/>
        </row>
        <row r="98">
          <cell r="B98" t="str">
            <v>3-03-11-115-1</v>
          </cell>
          <cell r="C98" t="str">
            <v>3</v>
          </cell>
          <cell r="D98" t="str">
            <v>Mosina - sieć wodociągowa w ul.Wodnej i bocznej</v>
          </cell>
          <cell r="E98" t="str">
            <v>Realizowane-RBM-w toku</v>
          </cell>
          <cell r="G98" t="str">
            <v>rezerwa "białe plamy"</v>
          </cell>
          <cell r="H98" t="str">
            <v>druga</v>
          </cell>
          <cell r="I98" t="str">
            <v>sieci rozdzielcze</v>
          </cell>
          <cell r="J98" t="str">
            <v>rozwojowe</v>
          </cell>
          <cell r="K98" t="str">
            <v>nieopłacalne tak</v>
          </cell>
          <cell r="L98" t="str">
            <v>Mosina</v>
          </cell>
          <cell r="M98" t="str">
            <v>Zuzanna Kaczmarek</v>
          </cell>
          <cell r="N98" t="str">
            <v>Marcin Krawczyk</v>
          </cell>
          <cell r="O98" t="str">
            <v>Jolanta Kowalczyk</v>
          </cell>
          <cell r="P98" t="str">
            <v>Mateusz Opaluch</v>
          </cell>
          <cell r="Q98" t="str">
            <v>Anna Michałowicz</v>
          </cell>
          <cell r="R98" t="str">
            <v>03</v>
          </cell>
          <cell r="S98" t="str">
            <v>nd</v>
          </cell>
          <cell r="T98">
            <v>171721.38999999998</v>
          </cell>
          <cell r="U98">
            <v>33472.910000000003</v>
          </cell>
          <cell r="V98">
            <v>483400</v>
          </cell>
          <cell r="W98">
            <v>1083615</v>
          </cell>
          <cell r="X98">
            <v>0</v>
          </cell>
          <cell r="Y98">
            <v>0</v>
          </cell>
          <cell r="Z98">
            <v>0</v>
          </cell>
          <cell r="AA98">
            <v>0</v>
          </cell>
          <cell r="AB98">
            <v>0</v>
          </cell>
          <cell r="AC98">
            <v>0</v>
          </cell>
          <cell r="AD98">
            <v>0</v>
          </cell>
          <cell r="AE98">
            <v>0</v>
          </cell>
          <cell r="AF98">
            <v>1600487.9100000001</v>
          </cell>
          <cell r="AG98">
            <v>37825.71</v>
          </cell>
          <cell r="AH98">
            <v>16690.209999999995</v>
          </cell>
          <cell r="AI98">
            <v>226237.30999999997</v>
          </cell>
          <cell r="AJ98">
            <v>949760.09</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949760.09</v>
          </cell>
          <cell r="BA98">
            <v>949760.09</v>
          </cell>
          <cell r="BB98">
            <v>1004276.01</v>
          </cell>
          <cell r="BC98">
            <v>596211.90000000014</v>
          </cell>
          <cell r="BE98">
            <v>0.68</v>
          </cell>
          <cell r="BF98">
            <v>0</v>
          </cell>
          <cell r="BG98" t="str">
            <v>1 rozwojowo-modernizacyjne</v>
          </cell>
          <cell r="BH98">
            <v>11</v>
          </cell>
          <cell r="BI98">
            <v>6</v>
          </cell>
          <cell r="BJ98">
            <v>0</v>
          </cell>
          <cell r="BK98" t="str">
            <v>Zaopatrzenie w wodę nowych odbiorców.</v>
          </cell>
          <cell r="BL98" t="str">
            <v>Budowa sieci wodociągowej w rejonie ul. Wodnej DN 150 mm, dł.570 m, DN100mm. dł. 310m, DN 63 mm, dł.50 m wraz z przyłączami oraz w ul. Matejki DN100mm, dł.70m, 2018-2020 - dokumentacja projektowa 2021-2022 - roboty budowlano - montażowe</v>
          </cell>
          <cell r="BM98" t="str">
            <v>-</v>
          </cell>
          <cell r="BN98" t="str">
            <v>-</v>
          </cell>
          <cell r="BP98"/>
        </row>
        <row r="99">
          <cell r="B99" t="str">
            <v>3-03-12-056-1</v>
          </cell>
          <cell r="C99" t="str">
            <v>3</v>
          </cell>
          <cell r="D99" t="str">
            <v>Mosina - sieć wodociągowa relacji Krosno - Borkowice</v>
          </cell>
          <cell r="E99" t="str">
            <v>Realizowane-dokumentacja-w toku</v>
          </cell>
          <cell r="F99" t="str">
            <v>FS7 zagrożona</v>
          </cell>
          <cell r="G99" t="str">
            <v>Plan</v>
          </cell>
          <cell r="H99" t="str">
            <v>pierwsza</v>
          </cell>
          <cell r="I99" t="str">
            <v>wspólne</v>
          </cell>
          <cell r="J99" t="str">
            <v>rozwojowe</v>
          </cell>
          <cell r="K99" t="str">
            <v>magistrale wodociągowe</v>
          </cell>
          <cell r="L99" t="str">
            <v>Mosina</v>
          </cell>
          <cell r="M99" t="str">
            <v>Zuzanna Kaczmarek</v>
          </cell>
          <cell r="N99" t="str">
            <v>Magdalena Daszkiewicz-Jankowska</v>
          </cell>
          <cell r="O99" t="str">
            <v>Jolanta Kowalczyk</v>
          </cell>
          <cell r="P99" t="str">
            <v>Aleksandra Wąsiak-Piechota</v>
          </cell>
          <cell r="Q99" t="str">
            <v>Robert Bąk</v>
          </cell>
          <cell r="R99" t="str">
            <v>03</v>
          </cell>
          <cell r="S99" t="str">
            <v>nd</v>
          </cell>
          <cell r="T99">
            <v>109323.18</v>
          </cell>
          <cell r="U99">
            <v>85651.19</v>
          </cell>
          <cell r="V99">
            <v>94800</v>
          </cell>
          <cell r="W99">
            <v>924000</v>
          </cell>
          <cell r="X99">
            <v>1984000</v>
          </cell>
          <cell r="Y99">
            <v>0</v>
          </cell>
          <cell r="Z99">
            <v>0</v>
          </cell>
          <cell r="AA99">
            <v>0</v>
          </cell>
          <cell r="AB99">
            <v>0</v>
          </cell>
          <cell r="AC99">
            <v>0</v>
          </cell>
          <cell r="AD99">
            <v>0</v>
          </cell>
          <cell r="AE99">
            <v>0</v>
          </cell>
          <cell r="AF99">
            <v>3088451.19</v>
          </cell>
          <cell r="AG99">
            <v>87280.78</v>
          </cell>
          <cell r="AH99">
            <v>3308.12</v>
          </cell>
          <cell r="AI99">
            <v>199912.08</v>
          </cell>
          <cell r="AJ99">
            <v>94800</v>
          </cell>
          <cell r="AK99">
            <v>1694258.01</v>
          </cell>
          <cell r="AL99">
            <v>4970858.03</v>
          </cell>
          <cell r="AM99">
            <v>3000000</v>
          </cell>
          <cell r="AN99">
            <v>0</v>
          </cell>
          <cell r="AO99">
            <v>0</v>
          </cell>
          <cell r="AP99">
            <v>0</v>
          </cell>
          <cell r="AQ99">
            <v>0</v>
          </cell>
          <cell r="AR99">
            <v>0</v>
          </cell>
          <cell r="AS99">
            <v>0</v>
          </cell>
          <cell r="AT99">
            <v>0</v>
          </cell>
          <cell r="AU99">
            <v>0</v>
          </cell>
          <cell r="AV99">
            <v>0</v>
          </cell>
          <cell r="AW99">
            <v>9665116.0399999991</v>
          </cell>
          <cell r="AX99">
            <v>9665116.0399999991</v>
          </cell>
          <cell r="AY99">
            <v>0</v>
          </cell>
          <cell r="AZ99">
            <v>9759916.0399999991</v>
          </cell>
          <cell r="BA99">
            <v>9759916.0399999991</v>
          </cell>
          <cell r="BB99">
            <v>9850504.9400000013</v>
          </cell>
          <cell r="BC99">
            <v>-6762053.7500000019</v>
          </cell>
          <cell r="BD99" t="str">
            <v>Zmiana zakresu rzeczowego zadania. Szacunek na podstawie wskaźników Ingi.</v>
          </cell>
          <cell r="BE99">
            <v>0</v>
          </cell>
          <cell r="BF99">
            <v>18.7</v>
          </cell>
          <cell r="BG99" t="str">
            <v>1 rozwojowo-modernizacyjne</v>
          </cell>
          <cell r="BH99">
            <v>13</v>
          </cell>
          <cell r="BI99">
            <v>46</v>
          </cell>
          <cell r="BJ99">
            <v>12</v>
          </cell>
          <cell r="BK99" t="str">
            <v>Wyeliminowanie problemów zaopatrzenia w wodę odbiorców w Bolesławcu, Borkowicach, Dymaczewie Starym i Dymaczewie Nowym na terenie o postępującej intensywnej zabudowie mieszkaniowej.</v>
          </cell>
          <cell r="BL99" t="str">
            <v>Zakres I Borkowice: budowa sieci wodociągowej DN200 dł.1020m wraz z przyłączami - zakończony Zakres II Borkowice/Krosno: budowa sieci wodociągowej DN200 dł.3792m wraz z przyłączami. Razem sieć wodociągowa: dł.4343,5 m 2019 - 2022 - dokumentacja projektowa 2023 - 2024 - roboty budowlano - montażowe</v>
          </cell>
          <cell r="BM99" t="str">
            <v>TAK</v>
          </cell>
          <cell r="BN99" t="str">
            <v>-</v>
          </cell>
          <cell r="BP99">
            <v>1449767.4059999997</v>
          </cell>
        </row>
        <row r="100">
          <cell r="B100" t="str">
            <v>3-03-13-018-0</v>
          </cell>
          <cell r="C100" t="str">
            <v>3</v>
          </cell>
          <cell r="D100" t="str">
            <v>Mosina - sieć wodociągowa w ul. Sowinieckiej i Żeromskiego</v>
          </cell>
          <cell r="E100" t="str">
            <v>Realizowane-RBM-zakończono</v>
          </cell>
          <cell r="G100" t="str">
            <v>Plan</v>
          </cell>
          <cell r="H100" t="str">
            <v>pierwsza</v>
          </cell>
          <cell r="I100" t="str">
            <v>sieci rozdzielcze</v>
          </cell>
          <cell r="J100" t="str">
            <v>modernizacyjne</v>
          </cell>
          <cell r="K100" t="str">
            <v>PSW</v>
          </cell>
          <cell r="L100" t="str">
            <v>Mosina</v>
          </cell>
          <cell r="M100" t="str">
            <v>Zuzanna Kaczmarek</v>
          </cell>
          <cell r="N100" t="str">
            <v>Michał Kamiński</v>
          </cell>
          <cell r="O100" t="str">
            <v>Jolanta Kowalczyk</v>
          </cell>
          <cell r="P100" t="str">
            <v>Monika Mazurczak-Sadowska</v>
          </cell>
          <cell r="Q100" t="str">
            <v>Jacek Bielicki</v>
          </cell>
          <cell r="R100" t="str">
            <v>03</v>
          </cell>
          <cell r="S100" t="str">
            <v>nd</v>
          </cell>
          <cell r="T100">
            <v>92238.84</v>
          </cell>
          <cell r="U100">
            <v>2181780.5099999998</v>
          </cell>
          <cell r="V100">
            <v>600000</v>
          </cell>
          <cell r="W100">
            <v>0</v>
          </cell>
          <cell r="X100">
            <v>0</v>
          </cell>
          <cell r="Y100">
            <v>0</v>
          </cell>
          <cell r="Z100">
            <v>0</v>
          </cell>
          <cell r="AA100">
            <v>0</v>
          </cell>
          <cell r="AB100">
            <v>0</v>
          </cell>
          <cell r="AC100">
            <v>0</v>
          </cell>
          <cell r="AD100">
            <v>0</v>
          </cell>
          <cell r="AE100">
            <v>0</v>
          </cell>
          <cell r="AF100">
            <v>2781780.51</v>
          </cell>
          <cell r="AG100">
            <v>2669249.84</v>
          </cell>
          <cell r="AH100">
            <v>5394.08</v>
          </cell>
          <cell r="AI100">
            <v>2766882.76</v>
          </cell>
          <cell r="AJ100">
            <v>63.37</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63.37</v>
          </cell>
          <cell r="BA100">
            <v>63.37</v>
          </cell>
          <cell r="BB100">
            <v>2674707.29</v>
          </cell>
          <cell r="BC100">
            <v>107073.21999999974</v>
          </cell>
          <cell r="BE100">
            <v>0</v>
          </cell>
          <cell r="BF100">
            <v>0</v>
          </cell>
          <cell r="BG100" t="str">
            <v>1 rozwojowo-modernizacyjne</v>
          </cell>
          <cell r="BH100">
            <v>0</v>
          </cell>
          <cell r="BI100">
            <v>0</v>
          </cell>
          <cell r="BJ100">
            <v>62</v>
          </cell>
          <cell r="BK100" t="str">
            <v>Zły stan techniczny oraz koordynacja z modernizacją drogi</v>
          </cell>
          <cell r="BL100" t="str">
            <v>Wymiana wodociągu w ul. Sowinieckiej na odcinku od ul. Czereśniowej do studni wodomierzowej za Stacją Uzdatniania Wody granica miasta Mosina i Sowiniec o łącznej dł. 243m i średnicy 150mm, wymiana wodociągu w ul. Żeromskiego na odc. od ul. Sowinieckiej nr 49 do ul. Boya - Żeleńskiego łączna dł. 185,5m i średnicy 150mm , wraz z przyłączami. 2014 - 2018 - dokumentacja projektowa 2019 - 2021 – realizacja robót</v>
          </cell>
          <cell r="BM100" t="str">
            <v>-</v>
          </cell>
          <cell r="BN100" t="str">
            <v>-</v>
          </cell>
          <cell r="BP100"/>
        </row>
        <row r="101">
          <cell r="B101" t="str">
            <v>3-03-14-116-1</v>
          </cell>
          <cell r="C101" t="str">
            <v>3</v>
          </cell>
          <cell r="D101" t="str">
            <v>Mosina - sieć wodociągowa w rejonie ul. Krótkiej w Drużynie</v>
          </cell>
          <cell r="E101" t="str">
            <v>Realizowane-RBM-zakończono</v>
          </cell>
          <cell r="G101" t="str">
            <v>rezerwa "białe plamy"</v>
          </cell>
          <cell r="H101" t="str">
            <v>druga</v>
          </cell>
          <cell r="I101" t="str">
            <v>sieci rozdzielcze</v>
          </cell>
          <cell r="J101" t="str">
            <v>rozwojowe</v>
          </cell>
          <cell r="K101" t="str">
            <v>nieopłacalne tak</v>
          </cell>
          <cell r="L101" t="str">
            <v>Mosina</v>
          </cell>
          <cell r="M101" t="str">
            <v>Zuzanna Kaczmarek</v>
          </cell>
          <cell r="N101">
            <v>0</v>
          </cell>
          <cell r="O101" t="str">
            <v>Jolanta Kowalczyk</v>
          </cell>
          <cell r="P101" t="str">
            <v>Sonia Sperling</v>
          </cell>
          <cell r="Q101">
            <v>0</v>
          </cell>
          <cell r="R101" t="str">
            <v>03</v>
          </cell>
          <cell r="S101" t="str">
            <v>nd</v>
          </cell>
          <cell r="T101">
            <v>12824.66</v>
          </cell>
          <cell r="U101">
            <v>60429.5</v>
          </cell>
          <cell r="V101">
            <v>16104</v>
          </cell>
          <cell r="W101">
            <v>0</v>
          </cell>
          <cell r="X101">
            <v>0</v>
          </cell>
          <cell r="Y101">
            <v>0</v>
          </cell>
          <cell r="Z101">
            <v>0</v>
          </cell>
          <cell r="AA101">
            <v>0</v>
          </cell>
          <cell r="AB101">
            <v>0</v>
          </cell>
          <cell r="AC101">
            <v>0</v>
          </cell>
          <cell r="AD101">
            <v>0</v>
          </cell>
          <cell r="AE101">
            <v>0</v>
          </cell>
          <cell r="AF101">
            <v>76533.5</v>
          </cell>
          <cell r="AG101">
            <v>69911.78</v>
          </cell>
          <cell r="AH101">
            <v>356</v>
          </cell>
          <cell r="AI101">
            <v>83092.44</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70267.78</v>
          </cell>
          <cell r="BC101">
            <v>6265.7200000000012</v>
          </cell>
          <cell r="BD101"/>
          <cell r="BE101">
            <v>0.34</v>
          </cell>
          <cell r="BF101">
            <v>0</v>
          </cell>
          <cell r="BG101" t="str">
            <v>1 rozwojowo-modernizacyjne</v>
          </cell>
          <cell r="BH101">
            <v>0</v>
          </cell>
          <cell r="BI101">
            <v>0</v>
          </cell>
          <cell r="BJ101">
            <v>4</v>
          </cell>
          <cell r="BK101" t="str">
            <v>Zaopatrzenie w wodę nowych odbiorców.</v>
          </cell>
          <cell r="BL101" t="str">
            <v>Budowa sieci wodociągowej w ul. Krótkiej DN 100 mm dł. 340m wraz z przyłączami Gmina opracowała dokumentacje projektową z PnB. 2019-2020 - roboty budowlano-montażowe</v>
          </cell>
          <cell r="BM101" t="str">
            <v>-</v>
          </cell>
          <cell r="BN101" t="str">
            <v>-</v>
          </cell>
        </row>
        <row r="102">
          <cell r="B102" t="str">
            <v>3-03-14-167-1</v>
          </cell>
          <cell r="C102" t="str">
            <v>3</v>
          </cell>
          <cell r="D102" t="str">
            <v>Mosina - sieć wodociągowa w Baranowie</v>
          </cell>
          <cell r="E102" t="str">
            <v>Realizowane-dokumentacja-w toku</v>
          </cell>
          <cell r="G102" t="str">
            <v>budżet - modernizacja PSW</v>
          </cell>
          <cell r="H102" t="str">
            <v>pierwsza</v>
          </cell>
          <cell r="I102" t="str">
            <v>sieci rozdzielcze</v>
          </cell>
          <cell r="J102" t="str">
            <v>modernizacyjne</v>
          </cell>
          <cell r="K102" t="str">
            <v>PSW</v>
          </cell>
          <cell r="L102" t="str">
            <v>Mosina</v>
          </cell>
          <cell r="M102" t="str">
            <v>Zuzanna Kaczmarek</v>
          </cell>
          <cell r="N102" t="str">
            <v>Anna Szaszczak</v>
          </cell>
          <cell r="O102" t="str">
            <v>Jolanta Kowalczyk</v>
          </cell>
          <cell r="P102">
            <v>0</v>
          </cell>
          <cell r="Q102" t="str">
            <v>Jacek Bielicki</v>
          </cell>
          <cell r="R102" t="str">
            <v>03</v>
          </cell>
          <cell r="S102" t="str">
            <v>nd</v>
          </cell>
          <cell r="T102">
            <v>0</v>
          </cell>
          <cell r="U102">
            <v>0</v>
          </cell>
          <cell r="V102">
            <v>28000</v>
          </cell>
          <cell r="W102">
            <v>42000</v>
          </cell>
          <cell r="X102">
            <v>0</v>
          </cell>
          <cell r="Y102">
            <v>172000</v>
          </cell>
          <cell r="Z102">
            <v>0</v>
          </cell>
          <cell r="AA102">
            <v>0</v>
          </cell>
          <cell r="AB102">
            <v>0</v>
          </cell>
          <cell r="AC102">
            <v>0</v>
          </cell>
          <cell r="AD102">
            <v>0</v>
          </cell>
          <cell r="AE102">
            <v>0</v>
          </cell>
          <cell r="AF102">
            <v>242000</v>
          </cell>
          <cell r="AG102">
            <v>539</v>
          </cell>
          <cell r="AH102">
            <v>17321.45</v>
          </cell>
          <cell r="AI102">
            <v>17860.45</v>
          </cell>
          <cell r="AJ102">
            <v>25110</v>
          </cell>
          <cell r="AK102">
            <v>60000</v>
          </cell>
          <cell r="AL102">
            <v>217000</v>
          </cell>
          <cell r="AM102">
            <v>0</v>
          </cell>
          <cell r="AN102">
            <v>0</v>
          </cell>
          <cell r="AO102">
            <v>0</v>
          </cell>
          <cell r="AP102">
            <v>0</v>
          </cell>
          <cell r="AQ102">
            <v>0</v>
          </cell>
          <cell r="AR102">
            <v>0</v>
          </cell>
          <cell r="AS102">
            <v>0</v>
          </cell>
          <cell r="AT102">
            <v>0</v>
          </cell>
          <cell r="AU102">
            <v>0</v>
          </cell>
          <cell r="AV102">
            <v>0</v>
          </cell>
          <cell r="AW102">
            <v>277000</v>
          </cell>
          <cell r="AX102">
            <v>277000</v>
          </cell>
          <cell r="AY102">
            <v>0</v>
          </cell>
          <cell r="AZ102">
            <v>302110</v>
          </cell>
          <cell r="BA102">
            <v>302110</v>
          </cell>
          <cell r="BB102">
            <v>319970.45</v>
          </cell>
          <cell r="BC102">
            <v>-77970.450000000012</v>
          </cell>
          <cell r="BE102">
            <v>0.12</v>
          </cell>
          <cell r="BF102">
            <v>58.3</v>
          </cell>
          <cell r="BG102" t="str">
            <v>1 rozwojowo-modernizacyjne</v>
          </cell>
          <cell r="BH102">
            <v>0</v>
          </cell>
          <cell r="BI102">
            <v>6</v>
          </cell>
          <cell r="BJ102">
            <v>2</v>
          </cell>
          <cell r="BK102" t="str">
            <v>Uporządkowanie - wymiana dwóch równoległych wodociągów na jeden nowy.</v>
          </cell>
          <cell r="BL102" t="str">
            <v>Budowa sieci wodociągowej DN150mm, dł.138m (wymiana dwóch wodoc. DN80 na jeden wodociąg). 2021 - 2022 - dokumentacja projektowa 2023 - 2024 - roboty budowlano - montażowe</v>
          </cell>
          <cell r="BM102" t="str">
            <v>TAK</v>
          </cell>
          <cell r="BN102" t="str">
            <v>-</v>
          </cell>
          <cell r="BP102">
            <v>41550</v>
          </cell>
        </row>
        <row r="103">
          <cell r="B103" t="str">
            <v>3-03-15-049-0</v>
          </cell>
          <cell r="C103" t="str">
            <v>3</v>
          </cell>
          <cell r="D103" t="str">
            <v>Mosina - sieć wodociągowa w ul. Tylnej i ul. Tęczowej w Krośnie</v>
          </cell>
          <cell r="E103">
            <v>0</v>
          </cell>
          <cell r="G103" t="str">
            <v>rezerwa na zaspokojenie roszczeń z tyt realizacji sieci wod-kan</v>
          </cell>
          <cell r="H103" t="str">
            <v>pierwsza</v>
          </cell>
          <cell r="I103" t="str">
            <v>sieci rozdzielcze</v>
          </cell>
          <cell r="J103" t="str">
            <v>rozwojowe</v>
          </cell>
          <cell r="K103" t="str">
            <v>wykupy</v>
          </cell>
          <cell r="L103" t="str">
            <v>Mosina</v>
          </cell>
          <cell r="M103">
            <v>0</v>
          </cell>
          <cell r="N103">
            <v>0</v>
          </cell>
          <cell r="O103">
            <v>0</v>
          </cell>
          <cell r="P103">
            <v>0</v>
          </cell>
          <cell r="Q103">
            <v>0</v>
          </cell>
          <cell r="R103" t="str">
            <v>03</v>
          </cell>
          <cell r="S103" t="str">
            <v>nd</v>
          </cell>
          <cell r="T103">
            <v>0</v>
          </cell>
          <cell r="U103">
            <v>338</v>
          </cell>
          <cell r="V103">
            <v>0</v>
          </cell>
          <cell r="W103">
            <v>0</v>
          </cell>
          <cell r="X103">
            <v>0</v>
          </cell>
          <cell r="Y103">
            <v>0</v>
          </cell>
          <cell r="Z103">
            <v>0</v>
          </cell>
          <cell r="AA103">
            <v>0</v>
          </cell>
          <cell r="AB103">
            <v>0</v>
          </cell>
          <cell r="AC103">
            <v>0</v>
          </cell>
          <cell r="AD103">
            <v>0</v>
          </cell>
          <cell r="AE103">
            <v>0</v>
          </cell>
          <cell r="AF103">
            <v>338</v>
          </cell>
          <cell r="AG103">
            <v>52058.38</v>
          </cell>
          <cell r="AH103">
            <v>1205.4000000000001</v>
          </cell>
          <cell r="AI103">
            <v>53263.78</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53263.78</v>
          </cell>
          <cell r="BC103">
            <v>-52925.78</v>
          </cell>
          <cell r="BD103"/>
          <cell r="BE103">
            <v>0</v>
          </cell>
          <cell r="BF103">
            <v>0</v>
          </cell>
          <cell r="BG103">
            <v>0</v>
          </cell>
          <cell r="BH103">
            <v>0</v>
          </cell>
          <cell r="BI103">
            <v>0</v>
          </cell>
          <cell r="BJ103">
            <v>0</v>
          </cell>
          <cell r="BK103">
            <v>0</v>
          </cell>
          <cell r="BL103">
            <v>0</v>
          </cell>
          <cell r="BM103" t="str">
            <v>-</v>
          </cell>
          <cell r="BN103" t="str">
            <v>-</v>
          </cell>
        </row>
        <row r="104">
          <cell r="B104" t="str">
            <v>3-03-15-164-1</v>
          </cell>
          <cell r="C104" t="str">
            <v>3</v>
          </cell>
          <cell r="D104" t="str">
            <v>Mosina - sieć wodociągowa w ul. Krętej w Czapurach</v>
          </cell>
          <cell r="E104" t="str">
            <v>Realizowane-dokumentacja-w toku</v>
          </cell>
          <cell r="G104" t="str">
            <v>rezerwa "białe plamy"</v>
          </cell>
          <cell r="H104" t="str">
            <v>druga</v>
          </cell>
          <cell r="I104" t="str">
            <v>sieci rozdzielcze</v>
          </cell>
          <cell r="J104" t="str">
            <v>rozwojowe</v>
          </cell>
          <cell r="K104" t="str">
            <v>nieopłacalne tak</v>
          </cell>
          <cell r="L104" t="str">
            <v>Mosina</v>
          </cell>
          <cell r="M104" t="str">
            <v>Zuzanna Kaczmarek</v>
          </cell>
          <cell r="N104" t="str">
            <v>Joanna Matysiak-Olek</v>
          </cell>
          <cell r="O104" t="str">
            <v>Jolanta Kowalczyk</v>
          </cell>
          <cell r="P104" t="str">
            <v>Sonia Sperling</v>
          </cell>
          <cell r="Q104" t="str">
            <v>Robert Bąk</v>
          </cell>
          <cell r="R104" t="str">
            <v>03</v>
          </cell>
          <cell r="S104" t="str">
            <v>nd</v>
          </cell>
          <cell r="T104">
            <v>1509</v>
          </cell>
          <cell r="U104">
            <v>20480</v>
          </cell>
          <cell r="V104">
            <v>20480</v>
          </cell>
          <cell r="W104">
            <v>40782</v>
          </cell>
          <cell r="X104">
            <v>184996</v>
          </cell>
          <cell r="Y104">
            <v>0</v>
          </cell>
          <cell r="Z104">
            <v>0</v>
          </cell>
          <cell r="AA104">
            <v>0</v>
          </cell>
          <cell r="AB104">
            <v>0</v>
          </cell>
          <cell r="AC104">
            <v>0</v>
          </cell>
          <cell r="AD104">
            <v>0</v>
          </cell>
          <cell r="AE104">
            <v>0</v>
          </cell>
          <cell r="AF104">
            <v>266738</v>
          </cell>
          <cell r="AG104">
            <v>20480</v>
          </cell>
          <cell r="AH104">
            <v>0</v>
          </cell>
          <cell r="AI104">
            <v>21989</v>
          </cell>
          <cell r="AJ104">
            <v>30720</v>
          </cell>
          <cell r="AK104">
            <v>238242</v>
          </cell>
          <cell r="AL104">
            <v>39568</v>
          </cell>
          <cell r="AM104">
            <v>0</v>
          </cell>
          <cell r="AN104">
            <v>0</v>
          </cell>
          <cell r="AO104">
            <v>0</v>
          </cell>
          <cell r="AP104">
            <v>0</v>
          </cell>
          <cell r="AQ104">
            <v>0</v>
          </cell>
          <cell r="AR104">
            <v>0</v>
          </cell>
          <cell r="AS104">
            <v>0</v>
          </cell>
          <cell r="AT104">
            <v>0</v>
          </cell>
          <cell r="AU104">
            <v>0</v>
          </cell>
          <cell r="AV104">
            <v>0</v>
          </cell>
          <cell r="AW104">
            <v>277810</v>
          </cell>
          <cell r="AX104">
            <v>277810</v>
          </cell>
          <cell r="AY104">
            <v>0</v>
          </cell>
          <cell r="AZ104">
            <v>308530</v>
          </cell>
          <cell r="BA104">
            <v>308530</v>
          </cell>
          <cell r="BB104">
            <v>329010</v>
          </cell>
          <cell r="BC104">
            <v>-62272</v>
          </cell>
          <cell r="BE104">
            <v>0.15</v>
          </cell>
          <cell r="BF104">
            <v>0</v>
          </cell>
          <cell r="BG104" t="str">
            <v>1 rozwojowo-modernizacyjne</v>
          </cell>
          <cell r="BH104">
            <v>1</v>
          </cell>
          <cell r="BI104">
            <v>3</v>
          </cell>
          <cell r="BJ104">
            <v>2</v>
          </cell>
          <cell r="BK104" t="str">
            <v>Zaopatrzenie w wodę nowych odbiorców.</v>
          </cell>
          <cell r="BL104" t="str">
            <v>Budowa sieci wodociągowej w ul. Krętej DN 100 mm, dł.ok 156 m wraz z przyłączami - 4szt. 2020 - 2022 - dokumentacja projektowa 2023 - 2024 - roboty budowlano - montażowe</v>
          </cell>
          <cell r="BM104" t="str">
            <v>TAK</v>
          </cell>
          <cell r="BN104" t="str">
            <v>-</v>
          </cell>
          <cell r="BP104">
            <v>41671.5</v>
          </cell>
        </row>
        <row r="105">
          <cell r="B105" t="str">
            <v>3-03-15-255-1</v>
          </cell>
          <cell r="C105" t="str">
            <v>3</v>
          </cell>
          <cell r="D105" t="str">
            <v>Mosina - sieć wodociągowa w ul. Wierzbowej i bocznych w Daszewicach</v>
          </cell>
          <cell r="E105" t="str">
            <v>Realizowane-koncepcja-w toku</v>
          </cell>
          <cell r="G105" t="str">
            <v>rezerwa "białe plamy"</v>
          </cell>
          <cell r="H105" t="str">
            <v>druga</v>
          </cell>
          <cell r="I105" t="str">
            <v>sieci rozdzielcze</v>
          </cell>
          <cell r="J105" t="str">
            <v>rozwojowe</v>
          </cell>
          <cell r="K105" t="str">
            <v>nieopłacalne tak</v>
          </cell>
          <cell r="L105" t="str">
            <v>Mosina</v>
          </cell>
          <cell r="M105" t="str">
            <v>Zuzanna Kaczmarek</v>
          </cell>
          <cell r="N105" t="str">
            <v>Honorata Łoza</v>
          </cell>
          <cell r="O105" t="str">
            <v>Jolanta Kowalczyk</v>
          </cell>
          <cell r="P105">
            <v>0</v>
          </cell>
          <cell r="Q105">
            <v>0</v>
          </cell>
          <cell r="R105" t="str">
            <v>03</v>
          </cell>
          <cell r="S105" t="str">
            <v>nd</v>
          </cell>
          <cell r="T105">
            <v>0</v>
          </cell>
          <cell r="U105">
            <v>0</v>
          </cell>
          <cell r="V105">
            <v>0</v>
          </cell>
          <cell r="W105">
            <v>35000</v>
          </cell>
          <cell r="X105">
            <v>35000</v>
          </cell>
          <cell r="Y105">
            <v>105000</v>
          </cell>
          <cell r="Z105">
            <v>2213800</v>
          </cell>
          <cell r="AA105">
            <v>691200</v>
          </cell>
          <cell r="AB105">
            <v>0</v>
          </cell>
          <cell r="AC105">
            <v>0</v>
          </cell>
          <cell r="AD105">
            <v>0</v>
          </cell>
          <cell r="AE105">
            <v>0</v>
          </cell>
          <cell r="AF105">
            <v>3080000</v>
          </cell>
          <cell r="AG105">
            <v>0</v>
          </cell>
          <cell r="AH105">
            <v>0</v>
          </cell>
          <cell r="AI105">
            <v>0</v>
          </cell>
          <cell r="AJ105">
            <v>0</v>
          </cell>
          <cell r="AK105">
            <v>35000</v>
          </cell>
          <cell r="AL105">
            <v>35000</v>
          </cell>
          <cell r="AM105">
            <v>105000</v>
          </cell>
          <cell r="AN105">
            <v>1136000</v>
          </cell>
          <cell r="AO105">
            <v>2681000</v>
          </cell>
          <cell r="AP105">
            <v>0</v>
          </cell>
          <cell r="AQ105">
            <v>0</v>
          </cell>
          <cell r="AR105">
            <v>0</v>
          </cell>
          <cell r="AS105">
            <v>0</v>
          </cell>
          <cell r="AT105">
            <v>0</v>
          </cell>
          <cell r="AU105">
            <v>0</v>
          </cell>
          <cell r="AV105">
            <v>0</v>
          </cell>
          <cell r="AW105">
            <v>3992000</v>
          </cell>
          <cell r="AX105">
            <v>3992000</v>
          </cell>
          <cell r="AY105">
            <v>0</v>
          </cell>
          <cell r="AZ105">
            <v>3992000</v>
          </cell>
          <cell r="BA105">
            <v>3992000</v>
          </cell>
          <cell r="BB105">
            <v>3992000</v>
          </cell>
          <cell r="BC105">
            <v>-912000</v>
          </cell>
          <cell r="BE105">
            <v>2.5</v>
          </cell>
          <cell r="BF105">
            <v>0</v>
          </cell>
          <cell r="BG105" t="str">
            <v>1 rozwojowo-modernizacyjne</v>
          </cell>
          <cell r="BH105">
            <v>40</v>
          </cell>
          <cell r="BI105">
            <v>70</v>
          </cell>
          <cell r="BJ105">
            <v>0</v>
          </cell>
          <cell r="BK105" t="str">
            <v>Zaopatrzenie w wodę nowych odbiorców.</v>
          </cell>
          <cell r="BL105" t="str">
            <v>Budowa sieci wodociągowej w ul. Wierzbowej i ulicach bocznych DN 100mm, dł.2500 m wraz z przyłączami 2021 - 2024 - dokumentacja projektowa 2024 - 2026 - roboty budowlano - montażowe</v>
          </cell>
          <cell r="BM105" t="str">
            <v>-</v>
          </cell>
          <cell r="BN105" t="str">
            <v>-</v>
          </cell>
          <cell r="BP105"/>
        </row>
        <row r="106">
          <cell r="B106" t="str">
            <v>3-03-15-262-0</v>
          </cell>
          <cell r="C106" t="str">
            <v>3</v>
          </cell>
          <cell r="D106" t="str">
            <v>Mosina - sieć wodociągowa w ul. Poznańskiej i Szkolnej w Wiórku - ZADANIE DO USUNIĘCIA</v>
          </cell>
          <cell r="E106">
            <v>0</v>
          </cell>
          <cell r="G106" t="str">
            <v>budżet - modernizacja PSW</v>
          </cell>
          <cell r="H106" t="str">
            <v>pierwsza</v>
          </cell>
          <cell r="I106" t="str">
            <v>sieci rozdzielcze</v>
          </cell>
          <cell r="J106" t="str">
            <v>modernizacyjne</v>
          </cell>
          <cell r="K106" t="str">
            <v>PSW</v>
          </cell>
          <cell r="L106" t="str">
            <v>Mosina</v>
          </cell>
          <cell r="M106">
            <v>0</v>
          </cell>
          <cell r="N106">
            <v>0</v>
          </cell>
          <cell r="O106">
            <v>0</v>
          </cell>
          <cell r="P106">
            <v>0</v>
          </cell>
          <cell r="Q106">
            <v>0</v>
          </cell>
          <cell r="R106" t="str">
            <v>03</v>
          </cell>
          <cell r="S106" t="str">
            <v>nd</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cell r="BE106">
            <v>0</v>
          </cell>
          <cell r="BF106">
            <v>0</v>
          </cell>
          <cell r="BG106" t="str">
            <v>1 rozwojowo-modernizacyjne</v>
          </cell>
          <cell r="BH106">
            <v>3</v>
          </cell>
          <cell r="BI106">
            <v>0</v>
          </cell>
          <cell r="BJ106">
            <v>11</v>
          </cell>
          <cell r="BK106">
            <v>0</v>
          </cell>
          <cell r="BL106">
            <v>0</v>
          </cell>
          <cell r="BM106" t="str">
            <v>-</v>
          </cell>
          <cell r="BN106" t="str">
            <v>-</v>
          </cell>
        </row>
        <row r="107">
          <cell r="B107" t="str">
            <v>3-03-15-263-0</v>
          </cell>
          <cell r="C107" t="str">
            <v>3</v>
          </cell>
          <cell r="D107" t="str">
            <v>Mosina - sieć wodociągowa na Pl. 20 Października</v>
          </cell>
          <cell r="E107" t="str">
            <v>Realizowane-RBM-w toku</v>
          </cell>
          <cell r="G107" t="str">
            <v>budżet - modernizacja PSW</v>
          </cell>
          <cell r="H107" t="str">
            <v>pierwsza</v>
          </cell>
          <cell r="I107" t="str">
            <v>sieci rozdzielcze</v>
          </cell>
          <cell r="J107" t="str">
            <v>modernizacyjne</v>
          </cell>
          <cell r="K107" t="str">
            <v>PSW</v>
          </cell>
          <cell r="L107" t="str">
            <v>Mosina</v>
          </cell>
          <cell r="M107" t="str">
            <v>Zuzanna Kaczmarek</v>
          </cell>
          <cell r="N107" t="str">
            <v>Katarzyna Grala</v>
          </cell>
          <cell r="O107" t="str">
            <v>Jolanta Kowalczyk</v>
          </cell>
          <cell r="P107" t="str">
            <v>Mateusz Opaluch</v>
          </cell>
          <cell r="Q107" t="str">
            <v>Anna Michałowicz</v>
          </cell>
          <cell r="R107" t="str">
            <v>03</v>
          </cell>
          <cell r="S107" t="str">
            <v>nd</v>
          </cell>
          <cell r="T107">
            <v>11304.929999999998</v>
          </cell>
          <cell r="U107">
            <v>18408.75</v>
          </cell>
          <cell r="V107">
            <v>323885</v>
          </cell>
          <cell r="W107">
            <v>307903</v>
          </cell>
          <cell r="X107">
            <v>0</v>
          </cell>
          <cell r="Y107">
            <v>0</v>
          </cell>
          <cell r="Z107">
            <v>0</v>
          </cell>
          <cell r="AA107">
            <v>0</v>
          </cell>
          <cell r="AB107">
            <v>0</v>
          </cell>
          <cell r="AC107">
            <v>0</v>
          </cell>
          <cell r="AD107">
            <v>0</v>
          </cell>
          <cell r="AE107">
            <v>0</v>
          </cell>
          <cell r="AF107">
            <v>650196.75</v>
          </cell>
          <cell r="AG107">
            <v>15334.75</v>
          </cell>
          <cell r="AH107">
            <v>18228</v>
          </cell>
          <cell r="AI107">
            <v>44867.68</v>
          </cell>
          <cell r="AJ107">
            <v>415600.2</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415600.2</v>
          </cell>
          <cell r="BA107">
            <v>415600.2</v>
          </cell>
          <cell r="BB107">
            <v>449162.95</v>
          </cell>
          <cell r="BC107">
            <v>201033.8</v>
          </cell>
          <cell r="BE107">
            <v>0</v>
          </cell>
          <cell r="BF107">
            <v>0</v>
          </cell>
          <cell r="BG107" t="str">
            <v>1 rozwojowo-modernizacyjne</v>
          </cell>
          <cell r="BH107">
            <v>0</v>
          </cell>
          <cell r="BI107">
            <v>0</v>
          </cell>
          <cell r="BJ107">
            <v>11</v>
          </cell>
          <cell r="BK107" t="str">
            <v>Zapewnienie dostawy wody o odpowiedniej jakości.</v>
          </cell>
          <cell r="BL107" t="str">
            <v>Likwidacja prowizorycznego wodociągu i dwóch końcówek sieci na dł. 28 m, oraz budowa wodociągu DN100mm, dł. 80m (łącznie 108m) i przełączenie trzech budynków. Nadbudowa 3 zasuw DN100 wraz z przyłączami. 2018 - 2020 - dokumentacja projektowa 2020 - 2021 - roboty budowlano - montażowe</v>
          </cell>
          <cell r="BM107" t="str">
            <v>-</v>
          </cell>
          <cell r="BN107" t="str">
            <v>-</v>
          </cell>
          <cell r="BP107"/>
        </row>
        <row r="108">
          <cell r="B108" t="str">
            <v>3-03-16-065-0</v>
          </cell>
          <cell r="C108" t="str">
            <v>3</v>
          </cell>
          <cell r="D108" t="str">
            <v>Mosina - sieć wodociągowa w ul. Witosa w Dymaczewie Nowym</v>
          </cell>
          <cell r="E108" t="str">
            <v>Realizowane-RBM-zakończono</v>
          </cell>
          <cell r="G108" t="str">
            <v>budżet - modernizacja PSW</v>
          </cell>
          <cell r="H108" t="str">
            <v>pierwsza</v>
          </cell>
          <cell r="I108" t="str">
            <v>sieci rozdzielcze</v>
          </cell>
          <cell r="J108" t="str">
            <v>modernizacyjne</v>
          </cell>
          <cell r="K108" t="str">
            <v>PSW</v>
          </cell>
          <cell r="L108" t="str">
            <v>Mosina</v>
          </cell>
          <cell r="M108" t="str">
            <v>Zuzanna Kaczmarek</v>
          </cell>
          <cell r="N108" t="str">
            <v>Katarzyna Grala</v>
          </cell>
          <cell r="O108" t="str">
            <v>Jolanta Kowalczyk</v>
          </cell>
          <cell r="P108" t="str">
            <v>Aleksandra Jukiewicz</v>
          </cell>
          <cell r="Q108" t="str">
            <v>Jacek Bielicki</v>
          </cell>
          <cell r="R108" t="str">
            <v>03</v>
          </cell>
          <cell r="S108" t="str">
            <v>nd</v>
          </cell>
          <cell r="T108">
            <v>20983.800000000003</v>
          </cell>
          <cell r="U108">
            <v>2654.12</v>
          </cell>
          <cell r="V108">
            <v>471888</v>
          </cell>
          <cell r="W108">
            <v>0</v>
          </cell>
          <cell r="X108">
            <v>0</v>
          </cell>
          <cell r="Y108">
            <v>0</v>
          </cell>
          <cell r="Z108">
            <v>0</v>
          </cell>
          <cell r="AA108">
            <v>0</v>
          </cell>
          <cell r="AB108">
            <v>0</v>
          </cell>
          <cell r="AC108">
            <v>0</v>
          </cell>
          <cell r="AD108">
            <v>0</v>
          </cell>
          <cell r="AE108">
            <v>0</v>
          </cell>
          <cell r="AF108">
            <v>474542.12</v>
          </cell>
          <cell r="AG108">
            <v>8022.12</v>
          </cell>
          <cell r="AH108">
            <v>391113.08</v>
          </cell>
          <cell r="AI108">
            <v>420119</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399135.2</v>
          </cell>
          <cell r="BC108">
            <v>75406.919999999984</v>
          </cell>
          <cell r="BD108"/>
          <cell r="BE108">
            <v>0</v>
          </cell>
          <cell r="BF108">
            <v>0</v>
          </cell>
          <cell r="BG108" t="str">
            <v>1 rozwojowo-modernizacyjne</v>
          </cell>
          <cell r="BH108">
            <v>0</v>
          </cell>
          <cell r="BI108">
            <v>0</v>
          </cell>
          <cell r="BJ108">
            <v>5</v>
          </cell>
          <cell r="BK108" t="str">
            <v>Spełnienie wymagań wynikających z przepisów prawa. Uporządkowanie gospodarki wodnej.</v>
          </cell>
          <cell r="BL108" t="str">
            <v>Przebudowa sieci na odcinku od.dz. nr 310 do dz. nr 187 (ul. Witosa 53), DN150mm żeliwo lub 180mm, dł. ok. 375m wraz z przyłączami. 2017 - 2020 dokumentacja techniczna 2021 - roboty budowlano-montażowe</v>
          </cell>
          <cell r="BM108" t="str">
            <v>-</v>
          </cell>
          <cell r="BN108" t="str">
            <v>-</v>
          </cell>
        </row>
        <row r="109">
          <cell r="B109" t="str">
            <v>3-03-16-109-0</v>
          </cell>
          <cell r="C109" t="str">
            <v>3</v>
          </cell>
          <cell r="D109" t="str">
            <v>Zbiorniki wody czystej Pożegowo i Mosina</v>
          </cell>
          <cell r="E109" t="str">
            <v>Realizowane-koncepcja-w toku</v>
          </cell>
          <cell r="G109" t="str">
            <v>Plan</v>
          </cell>
          <cell r="H109" t="str">
            <v>pierwsza</v>
          </cell>
          <cell r="I109" t="str">
            <v>wspólne</v>
          </cell>
          <cell r="J109" t="str">
            <v>modernizacyjne</v>
          </cell>
          <cell r="K109" t="str">
            <v>SUW</v>
          </cell>
          <cell r="L109" t="str">
            <v>Mosina</v>
          </cell>
          <cell r="M109" t="str">
            <v>Irena Romaszewska-Malak</v>
          </cell>
          <cell r="N109">
            <v>0</v>
          </cell>
          <cell r="O109" t="str">
            <v>Anna Padurska</v>
          </cell>
          <cell r="P109" t="str">
            <v>Krzysztof Durczewski</v>
          </cell>
          <cell r="Q109">
            <v>0</v>
          </cell>
          <cell r="R109" t="str">
            <v>03</v>
          </cell>
          <cell r="S109" t="str">
            <v>nd</v>
          </cell>
          <cell r="T109">
            <v>7322132.8200000003</v>
          </cell>
          <cell r="U109">
            <v>0</v>
          </cell>
          <cell r="V109">
            <v>0</v>
          </cell>
          <cell r="W109">
            <v>0</v>
          </cell>
          <cell r="X109">
            <v>0</v>
          </cell>
          <cell r="Y109">
            <v>0</v>
          </cell>
          <cell r="Z109">
            <v>0</v>
          </cell>
          <cell r="AA109">
            <v>0</v>
          </cell>
          <cell r="AB109">
            <v>250000</v>
          </cell>
          <cell r="AC109">
            <v>7200000</v>
          </cell>
          <cell r="AD109">
            <v>0</v>
          </cell>
          <cell r="AE109">
            <v>0</v>
          </cell>
          <cell r="AF109">
            <v>7450000</v>
          </cell>
          <cell r="AG109">
            <v>0</v>
          </cell>
          <cell r="AH109">
            <v>0</v>
          </cell>
          <cell r="AI109">
            <v>7322132.8200000003</v>
          </cell>
          <cell r="AJ109">
            <v>1056586.96</v>
          </cell>
          <cell r="AK109">
            <v>0</v>
          </cell>
          <cell r="AL109">
            <v>0</v>
          </cell>
          <cell r="AM109">
            <v>0</v>
          </cell>
          <cell r="AN109">
            <v>0</v>
          </cell>
          <cell r="AO109">
            <v>250000</v>
          </cell>
          <cell r="AP109">
            <v>7200000</v>
          </cell>
          <cell r="AQ109">
            <v>0</v>
          </cell>
          <cell r="AR109">
            <v>0</v>
          </cell>
          <cell r="AS109">
            <v>0</v>
          </cell>
          <cell r="AT109">
            <v>0</v>
          </cell>
          <cell r="AU109">
            <v>0</v>
          </cell>
          <cell r="AV109">
            <v>0</v>
          </cell>
          <cell r="AW109">
            <v>7450000</v>
          </cell>
          <cell r="AX109">
            <v>7450000</v>
          </cell>
          <cell r="AY109">
            <v>0</v>
          </cell>
          <cell r="AZ109">
            <v>8506586.9600000009</v>
          </cell>
          <cell r="BA109">
            <v>8506586.9600000009</v>
          </cell>
          <cell r="BB109">
            <v>8506586.9600000009</v>
          </cell>
          <cell r="BC109">
            <v>-1056586.9600000009</v>
          </cell>
          <cell r="BE109">
            <v>0</v>
          </cell>
          <cell r="BF109">
            <v>0</v>
          </cell>
          <cell r="BG109" t="str">
            <v>2 racjonalizujące zużycie wody i odprowadzanie ścieków</v>
          </cell>
          <cell r="BH109">
            <v>0</v>
          </cell>
          <cell r="BI109">
            <v>0</v>
          </cell>
          <cell r="BJ109">
            <v>0</v>
          </cell>
          <cell r="BK109" t="str">
            <v>1. Poprawa bezpieczeństwa konstrukcji i bezpieczeństwa jakości wody, 2. Zwiększenie niezawodności działania instalacji i armatury. 3. Automatyzacja procesu – zdalne sterowanie i zdalny nadzór, 4. Zwiększenie bezpieczeństwa ochrony obiektu i bezpieczeństwa jakości wody. 5. Zapewnienie niezawodności zasilania.</v>
          </cell>
          <cell r="BL109" t="str">
            <v>1. zbiorniki 7-12 (6 szt.) - wszystkie branże, komory podziemne - 4szt., renowacja kolektora odwadniającego DN600 (150m) i studni na kolektorze, agregat prądotwórczy i układ SZR , oświetlenie zewnętrzne terenu, 2017 - dokumentacja - zakończono 2018 - 2019 - roboty budowlano-montażowe- zakończono 2. zbiorniki 1-6 - wszystkie branże , komory podziemne , światłowód , ogrodzenie, elewacja zbiorników 2027 - dokumentacja projektowa od 2028 - roboty budowlano-montażowe 3. Modernizacja elektronicznego systemu ochrony Zbiorników Wody Czystej Morasko i Pożegowo 2021 - 2022 roboty budowlano-montażowe - zakończono 4. Budowa ogrodzenia 2022 - roboty budowlano-montażowe</v>
          </cell>
          <cell r="BM109" t="str">
            <v>-</v>
          </cell>
          <cell r="BN109" t="str">
            <v>-</v>
          </cell>
          <cell r="BP109"/>
        </row>
        <row r="110">
          <cell r="B110" t="str">
            <v>3-03-16-175-0</v>
          </cell>
          <cell r="C110" t="str">
            <v>3</v>
          </cell>
          <cell r="D110" t="str">
            <v>Mosina - sieć wodociągowa w m. Jeziory, Jarosławiec (Wielkopolski Park Narodowy)</v>
          </cell>
          <cell r="E110" t="str">
            <v>Realizowane-RBM-w toku</v>
          </cell>
          <cell r="G110" t="str">
            <v>rezerwa na zaspokojenie roszczeń z tyt realizacji sieci wod-kan</v>
          </cell>
          <cell r="H110" t="str">
            <v>pierwsza</v>
          </cell>
          <cell r="I110" t="str">
            <v>sieci rozdzielcze</v>
          </cell>
          <cell r="J110" t="str">
            <v>rozwojowe</v>
          </cell>
          <cell r="K110" t="str">
            <v>wykupy</v>
          </cell>
          <cell r="L110" t="str">
            <v>Mosina</v>
          </cell>
          <cell r="M110">
            <v>0</v>
          </cell>
          <cell r="N110">
            <v>0</v>
          </cell>
          <cell r="O110">
            <v>0</v>
          </cell>
          <cell r="P110" t="str">
            <v>Magdalena Borowska</v>
          </cell>
          <cell r="Q110">
            <v>0</v>
          </cell>
          <cell r="R110" t="str">
            <v>03</v>
          </cell>
          <cell r="S110" t="str">
            <v>nd</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cell r="BE110">
            <v>0</v>
          </cell>
          <cell r="BF110">
            <v>0</v>
          </cell>
          <cell r="BG110" t="str">
            <v xml:space="preserve"> </v>
          </cell>
          <cell r="BH110">
            <v>0</v>
          </cell>
          <cell r="BI110">
            <v>0</v>
          </cell>
          <cell r="BJ110">
            <v>0</v>
          </cell>
          <cell r="BK110">
            <v>0</v>
          </cell>
          <cell r="BL110">
            <v>0</v>
          </cell>
          <cell r="BM110" t="str">
            <v>-</v>
          </cell>
          <cell r="BN110" t="str">
            <v>-</v>
          </cell>
        </row>
        <row r="111">
          <cell r="B111" t="str">
            <v>3-03-17-013-1</v>
          </cell>
          <cell r="C111" t="str">
            <v>3</v>
          </cell>
          <cell r="D111" t="str">
            <v>Mosina - sieć wodociągowa w ul. Sosnowej w Pecnej</v>
          </cell>
          <cell r="E111" t="str">
            <v>Realizowane-RBM-zakończono</v>
          </cell>
          <cell r="G111" t="str">
            <v>rezerwa "białe plamy"</v>
          </cell>
          <cell r="H111" t="str">
            <v>druga</v>
          </cell>
          <cell r="I111" t="str">
            <v>sieci rozdzielcze</v>
          </cell>
          <cell r="J111" t="str">
            <v>rozwojowe</v>
          </cell>
          <cell r="K111" t="str">
            <v>nieopłacalne tak</v>
          </cell>
          <cell r="L111" t="str">
            <v>Mosina</v>
          </cell>
          <cell r="M111" t="str">
            <v>Zuzanna Kaczmarek</v>
          </cell>
          <cell r="N111" t="str">
            <v>Magdalena Daszkiewicz-Jankowska</v>
          </cell>
          <cell r="O111" t="str">
            <v>Jolanta Kowalczyk</v>
          </cell>
          <cell r="P111" t="str">
            <v>Mateusz Opaluch</v>
          </cell>
          <cell r="Q111" t="str">
            <v>Maciej Antecki</v>
          </cell>
          <cell r="R111" t="str">
            <v>03</v>
          </cell>
          <cell r="S111" t="str">
            <v>nd</v>
          </cell>
          <cell r="T111">
            <v>20391</v>
          </cell>
          <cell r="U111">
            <v>51693.75</v>
          </cell>
          <cell r="V111">
            <v>349635</v>
          </cell>
          <cell r="W111">
            <v>0</v>
          </cell>
          <cell r="X111">
            <v>0</v>
          </cell>
          <cell r="Y111">
            <v>0</v>
          </cell>
          <cell r="Z111">
            <v>0</v>
          </cell>
          <cell r="AA111">
            <v>0</v>
          </cell>
          <cell r="AB111">
            <v>0</v>
          </cell>
          <cell r="AC111">
            <v>0</v>
          </cell>
          <cell r="AD111">
            <v>0</v>
          </cell>
          <cell r="AE111">
            <v>0</v>
          </cell>
          <cell r="AF111">
            <v>401328.75</v>
          </cell>
          <cell r="AG111">
            <v>131503.08000000002</v>
          </cell>
          <cell r="AH111">
            <v>42253.509999999995</v>
          </cell>
          <cell r="AI111">
            <v>194147.59000000003</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173756.59000000003</v>
          </cell>
          <cell r="BC111">
            <v>227572.15999999997</v>
          </cell>
          <cell r="BD111"/>
          <cell r="BE111">
            <v>0.46</v>
          </cell>
          <cell r="BF111">
            <v>0</v>
          </cell>
          <cell r="BG111" t="str">
            <v>1 rozwojowo-modernizacyjne</v>
          </cell>
          <cell r="BH111">
            <v>0</v>
          </cell>
          <cell r="BI111">
            <v>13</v>
          </cell>
          <cell r="BJ111">
            <v>0</v>
          </cell>
          <cell r="BK111" t="str">
            <v>Zaopatrzenie w wodę nowych odbiorców.</v>
          </cell>
          <cell r="BL111" t="str">
            <v>Budowa sieci wodociągowej w ulicy Sosnowej DN 100mm, dł. 548,0 m wraz z przyłączami Gmina zleciła dokumentację projektową 2019 - 2021 - roboty budowlano-montażowe</v>
          </cell>
          <cell r="BM111" t="str">
            <v>-</v>
          </cell>
          <cell r="BN111" t="str">
            <v>-</v>
          </cell>
        </row>
        <row r="112">
          <cell r="B112" t="str">
            <v>3-03-17-060-1</v>
          </cell>
          <cell r="C112" t="str">
            <v>3</v>
          </cell>
          <cell r="D112" t="str">
            <v>Mosina - sieć wodociągowa w ul. Nad Potokiem, Malinowa, Krańcowa w Krosinku</v>
          </cell>
          <cell r="E112" t="str">
            <v>Realizowane-RBM-w toku</v>
          </cell>
          <cell r="G112" t="str">
            <v>rezerwa "białe plamy"</v>
          </cell>
          <cell r="H112" t="str">
            <v>druga</v>
          </cell>
          <cell r="I112" t="str">
            <v>sieci rozdzielcze</v>
          </cell>
          <cell r="J112" t="str">
            <v>rozwojowe</v>
          </cell>
          <cell r="K112" t="str">
            <v>nieopłacalne tak</v>
          </cell>
          <cell r="L112" t="str">
            <v>Mosina</v>
          </cell>
          <cell r="M112" t="str">
            <v>Zuzanna Kaczmarek</v>
          </cell>
          <cell r="N112" t="str">
            <v>Aleksandra Jukiewicz</v>
          </cell>
          <cell r="O112" t="str">
            <v>Jolanta Kowalczyk</v>
          </cell>
          <cell r="P112" t="str">
            <v>Aleksandra Jukiewicz</v>
          </cell>
          <cell r="Q112" t="str">
            <v>Maciej Antecki</v>
          </cell>
          <cell r="R112" t="str">
            <v>03</v>
          </cell>
          <cell r="S112" t="str">
            <v>Gmina Mosina</v>
          </cell>
          <cell r="T112">
            <v>20581.900000000001</v>
          </cell>
          <cell r="U112">
            <v>9068.9599999999991</v>
          </cell>
          <cell r="V112">
            <v>0</v>
          </cell>
          <cell r="W112">
            <v>1000000</v>
          </cell>
          <cell r="X112">
            <v>2000000</v>
          </cell>
          <cell r="Y112">
            <v>0</v>
          </cell>
          <cell r="Z112">
            <v>0</v>
          </cell>
          <cell r="AA112">
            <v>0</v>
          </cell>
          <cell r="AB112">
            <v>0</v>
          </cell>
          <cell r="AC112">
            <v>0</v>
          </cell>
          <cell r="AD112">
            <v>0</v>
          </cell>
          <cell r="AE112">
            <v>0</v>
          </cell>
          <cell r="AF112">
            <v>3009068.96</v>
          </cell>
          <cell r="AG112">
            <v>15456.219999999998</v>
          </cell>
          <cell r="AH112">
            <v>5393.2800000000007</v>
          </cell>
          <cell r="AI112">
            <v>41431.399999999994</v>
          </cell>
          <cell r="AJ112">
            <v>0</v>
          </cell>
          <cell r="AK112">
            <v>3400000</v>
          </cell>
          <cell r="AL112">
            <v>500000</v>
          </cell>
          <cell r="AM112">
            <v>0</v>
          </cell>
          <cell r="AN112">
            <v>0</v>
          </cell>
          <cell r="AO112">
            <v>0</v>
          </cell>
          <cell r="AP112">
            <v>0</v>
          </cell>
          <cell r="AQ112">
            <v>0</v>
          </cell>
          <cell r="AR112">
            <v>0</v>
          </cell>
          <cell r="AS112">
            <v>0</v>
          </cell>
          <cell r="AT112">
            <v>0</v>
          </cell>
          <cell r="AU112">
            <v>0</v>
          </cell>
          <cell r="AV112">
            <v>0</v>
          </cell>
          <cell r="AW112">
            <v>3900000</v>
          </cell>
          <cell r="AX112">
            <v>3900000</v>
          </cell>
          <cell r="AY112">
            <v>0</v>
          </cell>
          <cell r="AZ112">
            <v>3900000</v>
          </cell>
          <cell r="BA112">
            <v>3900000</v>
          </cell>
          <cell r="BB112">
            <v>3920849.5</v>
          </cell>
          <cell r="BC112">
            <v>-911780.54</v>
          </cell>
          <cell r="BE112">
            <v>0</v>
          </cell>
          <cell r="BF112">
            <v>0</v>
          </cell>
          <cell r="BG112" t="str">
            <v>1 rozwojowo-modernizacyjne</v>
          </cell>
          <cell r="BH112">
            <v>9</v>
          </cell>
          <cell r="BI112">
            <v>78</v>
          </cell>
          <cell r="BJ112">
            <v>0</v>
          </cell>
          <cell r="BK112" t="str">
            <v>Zaopatrzenie w wodę nowych odbiorców.</v>
          </cell>
          <cell r="BL112" t="str">
            <v>Budowa sieci wodociągowej w ulicach Nad Potokiem, Malinowa, Krańcowa: - PE DN 125mm, dł. 982m - zaprojektowano przez Gminę Mosina - PE DN 180mm, dł. 1388m - zaprojektowano przez Gminę Mosina - przyłącza wodociągowe - do zaprojektowania w latach 2020-2021 Gmina opracowała dokumentację projektową (bez przyłączy) Realizacja zadania nastąpi po zaprojektowaniu przyłączy wodociągowych. 2019 - 2020 - dokumentacja projektowa 2022 - 2023 - roboty budowlano - montażowe</v>
          </cell>
          <cell r="BM112" t="str">
            <v>-</v>
          </cell>
          <cell r="BN112" t="str">
            <v>-</v>
          </cell>
          <cell r="BP112"/>
        </row>
        <row r="113">
          <cell r="B113" t="str">
            <v>3-03-17-070-1</v>
          </cell>
          <cell r="C113" t="str">
            <v>3</v>
          </cell>
          <cell r="D113" t="str">
            <v>Mosina - sieć wodociągowa w ul. Cybisa w Mosinie, ul. Polna w Krośnie</v>
          </cell>
          <cell r="E113" t="str">
            <v>Realizowane-dokumentacja-w toku</v>
          </cell>
          <cell r="G113" t="str">
            <v>Pule</v>
          </cell>
          <cell r="H113" t="str">
            <v>druga</v>
          </cell>
          <cell r="I113" t="str">
            <v>sieci rozdzielcze</v>
          </cell>
          <cell r="J113" t="str">
            <v>rozwojowe</v>
          </cell>
          <cell r="K113" t="str">
            <v>opłacalne</v>
          </cell>
          <cell r="L113" t="str">
            <v>Mosina</v>
          </cell>
          <cell r="M113" t="str">
            <v>Zuzanna Kaczmarek</v>
          </cell>
          <cell r="N113" t="str">
            <v>Julia Szczepańska</v>
          </cell>
          <cell r="O113" t="str">
            <v>Jolanta Kowalczyk</v>
          </cell>
          <cell r="P113" t="str">
            <v>Sonia Sperling</v>
          </cell>
          <cell r="Q113" t="str">
            <v>Maciej Urbaniak</v>
          </cell>
          <cell r="R113" t="str">
            <v>03</v>
          </cell>
          <cell r="S113" t="str">
            <v>nd</v>
          </cell>
          <cell r="T113">
            <v>0</v>
          </cell>
          <cell r="U113">
            <v>433</v>
          </cell>
          <cell r="V113">
            <v>28000</v>
          </cell>
          <cell r="W113">
            <v>42001</v>
          </cell>
          <cell r="X113">
            <v>161243</v>
          </cell>
          <cell r="Y113">
            <v>41581</v>
          </cell>
          <cell r="Z113">
            <v>0</v>
          </cell>
          <cell r="AA113">
            <v>0</v>
          </cell>
          <cell r="AB113">
            <v>0</v>
          </cell>
          <cell r="AC113">
            <v>0</v>
          </cell>
          <cell r="AD113">
            <v>0</v>
          </cell>
          <cell r="AE113">
            <v>0</v>
          </cell>
          <cell r="AF113">
            <v>273258</v>
          </cell>
          <cell r="AG113">
            <v>3533</v>
          </cell>
          <cell r="AH113">
            <v>3100</v>
          </cell>
          <cell r="AI113">
            <v>6633</v>
          </cell>
          <cell r="AJ113">
            <v>9300</v>
          </cell>
          <cell r="AK113">
            <v>47400</v>
          </cell>
          <cell r="AL113">
            <v>206934</v>
          </cell>
          <cell r="AM113">
            <v>0</v>
          </cell>
          <cell r="AN113">
            <v>0</v>
          </cell>
          <cell r="AO113">
            <v>0</v>
          </cell>
          <cell r="AP113">
            <v>0</v>
          </cell>
          <cell r="AQ113">
            <v>0</v>
          </cell>
          <cell r="AR113">
            <v>0</v>
          </cell>
          <cell r="AS113">
            <v>0</v>
          </cell>
          <cell r="AT113">
            <v>0</v>
          </cell>
          <cell r="AU113">
            <v>0</v>
          </cell>
          <cell r="AV113">
            <v>0</v>
          </cell>
          <cell r="AW113">
            <v>254334</v>
          </cell>
          <cell r="AX113">
            <v>254334</v>
          </cell>
          <cell r="AY113">
            <v>0</v>
          </cell>
          <cell r="AZ113">
            <v>263634</v>
          </cell>
          <cell r="BA113">
            <v>263634</v>
          </cell>
          <cell r="BB113">
            <v>270267</v>
          </cell>
          <cell r="BC113">
            <v>2991</v>
          </cell>
          <cell r="BE113">
            <v>0.14000000000000001</v>
          </cell>
          <cell r="BF113">
            <v>0</v>
          </cell>
          <cell r="BG113" t="str">
            <v>1 rozwojowo-modernizacyjne</v>
          </cell>
          <cell r="BH113">
            <v>0</v>
          </cell>
          <cell r="BI113">
            <v>2</v>
          </cell>
          <cell r="BJ113">
            <v>0</v>
          </cell>
          <cell r="BK113" t="str">
            <v>Zaopatrzenie w wodę nowych odbiorców.</v>
          </cell>
          <cell r="BL113" t="str">
            <v>Budowa sieci wodociągowej w ulicy Polna, Cybisa DN 100mm, dł. 145m wraz z przyłączami 2020-2022 dokumentacja projektowa 2023-2024 roboty budowlano-montażowe</v>
          </cell>
          <cell r="BM113" t="str">
            <v>TAK</v>
          </cell>
          <cell r="BN113" t="str">
            <v>-</v>
          </cell>
          <cell r="BP113">
            <v>38150.1</v>
          </cell>
        </row>
        <row r="114">
          <cell r="B114" t="str">
            <v>3-03-17-071-1</v>
          </cell>
          <cell r="C114" t="str">
            <v>3</v>
          </cell>
          <cell r="D114" t="str">
            <v>Mosina - sieć wodociągowa w rej ul. Strzeleckiej w Mosinie, ul. Lipowej w Krośnie</v>
          </cell>
          <cell r="E114" t="str">
            <v>Realizowane-dokumentacja-w toku</v>
          </cell>
          <cell r="G114" t="str">
            <v>Pule</v>
          </cell>
          <cell r="H114" t="str">
            <v>druga</v>
          </cell>
          <cell r="I114" t="str">
            <v>sieci rozdzielcze</v>
          </cell>
          <cell r="J114" t="str">
            <v>rozwojowe</v>
          </cell>
          <cell r="K114" t="str">
            <v>opłacalne</v>
          </cell>
          <cell r="L114" t="str">
            <v>Mosina</v>
          </cell>
          <cell r="M114" t="str">
            <v>Zuzanna Kaczmarek</v>
          </cell>
          <cell r="N114" t="str">
            <v>Magdalena Daszkiewicz-Jankowska</v>
          </cell>
          <cell r="O114" t="str">
            <v>Jolanta Kowalczyk</v>
          </cell>
          <cell r="P114" t="str">
            <v>Małgorzata Stopińska-Khrystych</v>
          </cell>
          <cell r="Q114" t="str">
            <v>Robert Bąk</v>
          </cell>
          <cell r="R114" t="str">
            <v>03</v>
          </cell>
          <cell r="S114" t="str">
            <v>nd</v>
          </cell>
          <cell r="T114">
            <v>1786.85</v>
          </cell>
          <cell r="U114">
            <v>42036.39</v>
          </cell>
          <cell r="V114">
            <v>20040</v>
          </cell>
          <cell r="W114">
            <v>283424.75</v>
          </cell>
          <cell r="X114">
            <v>545908.5</v>
          </cell>
          <cell r="Y114">
            <v>1355653.75</v>
          </cell>
          <cell r="Z114">
            <v>0</v>
          </cell>
          <cell r="AA114">
            <v>0</v>
          </cell>
          <cell r="AB114">
            <v>0</v>
          </cell>
          <cell r="AC114">
            <v>0</v>
          </cell>
          <cell r="AD114">
            <v>0</v>
          </cell>
          <cell r="AE114">
            <v>0</v>
          </cell>
          <cell r="AF114">
            <v>2247063.39</v>
          </cell>
          <cell r="AG114">
            <v>22372.489999999998</v>
          </cell>
          <cell r="AH114">
            <v>20040</v>
          </cell>
          <cell r="AI114">
            <v>44199.34</v>
          </cell>
          <cell r="AJ114">
            <v>60457</v>
          </cell>
          <cell r="AK114">
            <v>2035319</v>
          </cell>
          <cell r="AL114">
            <v>2033819</v>
          </cell>
          <cell r="AM114">
            <v>152851.25</v>
          </cell>
          <cell r="AN114">
            <v>0</v>
          </cell>
          <cell r="AO114">
            <v>0</v>
          </cell>
          <cell r="AP114">
            <v>0</v>
          </cell>
          <cell r="AQ114">
            <v>0</v>
          </cell>
          <cell r="AR114">
            <v>0</v>
          </cell>
          <cell r="AS114">
            <v>0</v>
          </cell>
          <cell r="AT114">
            <v>0</v>
          </cell>
          <cell r="AU114">
            <v>0</v>
          </cell>
          <cell r="AV114">
            <v>0</v>
          </cell>
          <cell r="AW114">
            <v>4221989.25</v>
          </cell>
          <cell r="AX114">
            <v>4221989.25</v>
          </cell>
          <cell r="AY114">
            <v>0</v>
          </cell>
          <cell r="AZ114">
            <v>4282446.25</v>
          </cell>
          <cell r="BA114">
            <v>4282446.25</v>
          </cell>
          <cell r="BB114">
            <v>4324858.74</v>
          </cell>
          <cell r="BC114">
            <v>-2077795.35</v>
          </cell>
          <cell r="BE114">
            <v>1.59</v>
          </cell>
          <cell r="BF114">
            <v>0</v>
          </cell>
          <cell r="BG114" t="str">
            <v>1 rozwojowo-modernizacyjne</v>
          </cell>
          <cell r="BH114">
            <v>91</v>
          </cell>
          <cell r="BI114">
            <v>26</v>
          </cell>
          <cell r="BJ114">
            <v>0</v>
          </cell>
          <cell r="BK114" t="str">
            <v>Zaopatrzenie w wodę nowych odbiorców.</v>
          </cell>
          <cell r="BL114" t="str">
            <v>Budowa sieci wodociągowej w rejonie ulic Strzelecka / Lipowa DN100mm, dł. 2132 m wraz z przyłączami. 2019-2022 dokumentacja projektowa 2023-2024 roboty budowlano-montażowe</v>
          </cell>
          <cell r="BM114" t="str">
            <v>TAK</v>
          </cell>
          <cell r="BN114" t="str">
            <v>-</v>
          </cell>
          <cell r="BP114"/>
        </row>
        <row r="115">
          <cell r="B115" t="str">
            <v>3-03-17-135-1</v>
          </cell>
          <cell r="C115" t="str">
            <v>3</v>
          </cell>
          <cell r="D115" t="str">
            <v>DO USUNIĘCIA (na wniosek Gminy) - Mosina - sieć wodociągowa w rej. ul. Orzeszkowej i Konopnickiej (przedłużenie Brandysa i Fredry)</v>
          </cell>
          <cell r="E115">
            <v>0</v>
          </cell>
          <cell r="G115" t="str">
            <v>rezerwa "białe plamy"</v>
          </cell>
          <cell r="H115" t="str">
            <v>druga</v>
          </cell>
          <cell r="I115" t="str">
            <v>sieci rozdzielcze</v>
          </cell>
          <cell r="J115" t="str">
            <v>rozwojowe</v>
          </cell>
          <cell r="K115" t="str">
            <v>nieopłacalne tak</v>
          </cell>
          <cell r="L115" t="str">
            <v>Mosina</v>
          </cell>
          <cell r="M115">
            <v>0</v>
          </cell>
          <cell r="N115">
            <v>0</v>
          </cell>
          <cell r="O115">
            <v>0</v>
          </cell>
          <cell r="P115">
            <v>0</v>
          </cell>
          <cell r="Q115">
            <v>0</v>
          </cell>
          <cell r="R115" t="str">
            <v>03</v>
          </cell>
          <cell r="S115" t="str">
            <v>Gmina Mosina</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cell r="BE115">
            <v>0.13</v>
          </cell>
          <cell r="BF115">
            <v>0</v>
          </cell>
          <cell r="BG115" t="str">
            <v>1 rozwojowo-modernizacyjne</v>
          </cell>
          <cell r="BH115">
            <v>1</v>
          </cell>
          <cell r="BI115">
            <v>4</v>
          </cell>
          <cell r="BJ115">
            <v>0</v>
          </cell>
          <cell r="BK115">
            <v>0</v>
          </cell>
          <cell r="BL115">
            <v>0</v>
          </cell>
          <cell r="BM115" t="str">
            <v>-</v>
          </cell>
          <cell r="BN115" t="str">
            <v>-</v>
          </cell>
        </row>
        <row r="116">
          <cell r="B116" t="str">
            <v>3-03-17-137-0</v>
          </cell>
          <cell r="C116" t="str">
            <v>3</v>
          </cell>
          <cell r="D116" t="str">
            <v>Mosina - sieć wodociągowa w ul. Malinowskiego i Górskiego</v>
          </cell>
          <cell r="E116">
            <v>0</v>
          </cell>
          <cell r="G116" t="str">
            <v>rezerwa na zaspokojenie roszczeń z tyt realizacji sieci wod-kan</v>
          </cell>
          <cell r="H116" t="str">
            <v>pierwsza</v>
          </cell>
          <cell r="I116" t="str">
            <v>sieci rozdzielcze</v>
          </cell>
          <cell r="J116" t="str">
            <v>rozwojowe</v>
          </cell>
          <cell r="K116" t="str">
            <v>wykupy</v>
          </cell>
          <cell r="L116" t="str">
            <v>Mosina</v>
          </cell>
          <cell r="M116">
            <v>0</v>
          </cell>
          <cell r="N116">
            <v>0</v>
          </cell>
          <cell r="O116">
            <v>0</v>
          </cell>
          <cell r="P116">
            <v>0</v>
          </cell>
          <cell r="Q116">
            <v>0</v>
          </cell>
          <cell r="R116" t="str">
            <v>03</v>
          </cell>
          <cell r="S116" t="str">
            <v>nd</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cell r="BE116">
            <v>0</v>
          </cell>
          <cell r="BF116">
            <v>0</v>
          </cell>
          <cell r="BG116">
            <v>0</v>
          </cell>
          <cell r="BH116">
            <v>0</v>
          </cell>
          <cell r="BI116">
            <v>0</v>
          </cell>
          <cell r="BJ116">
            <v>0</v>
          </cell>
          <cell r="BK116">
            <v>0</v>
          </cell>
          <cell r="BL116">
            <v>0</v>
          </cell>
          <cell r="BM116" t="str">
            <v>-</v>
          </cell>
          <cell r="BN116" t="str">
            <v>-</v>
          </cell>
        </row>
        <row r="117">
          <cell r="B117" t="str">
            <v>3-03-17-139-1</v>
          </cell>
          <cell r="C117" t="str">
            <v>3</v>
          </cell>
          <cell r="D117" t="str">
            <v>Mosina - sieć wodociagowa w ul. Lema</v>
          </cell>
          <cell r="E117" t="str">
            <v>Realizowane-koncepcja-w toku</v>
          </cell>
          <cell r="G117" t="str">
            <v>rezerwa "białe plamy"</v>
          </cell>
          <cell r="H117" t="str">
            <v>druga</v>
          </cell>
          <cell r="I117" t="str">
            <v>sieci rozdzielcze</v>
          </cell>
          <cell r="J117" t="str">
            <v>rozwojowe</v>
          </cell>
          <cell r="K117" t="str">
            <v>nieopłacalne tak</v>
          </cell>
          <cell r="L117" t="str">
            <v>Mosina</v>
          </cell>
          <cell r="M117" t="str">
            <v>Zuzanna Kaczmarek</v>
          </cell>
          <cell r="N117">
            <v>0</v>
          </cell>
          <cell r="O117" t="str">
            <v>Jolanta Kowalczyk</v>
          </cell>
          <cell r="P117">
            <v>0</v>
          </cell>
          <cell r="Q117">
            <v>0</v>
          </cell>
          <cell r="R117" t="str">
            <v>03</v>
          </cell>
          <cell r="S117" t="str">
            <v>nd</v>
          </cell>
          <cell r="T117">
            <v>0</v>
          </cell>
          <cell r="U117">
            <v>0</v>
          </cell>
          <cell r="V117">
            <v>40000</v>
          </cell>
          <cell r="W117">
            <v>237900</v>
          </cell>
          <cell r="X117">
            <v>759600</v>
          </cell>
          <cell r="Y117">
            <v>58500</v>
          </cell>
          <cell r="Z117">
            <v>0</v>
          </cell>
          <cell r="AA117">
            <v>0</v>
          </cell>
          <cell r="AB117">
            <v>0</v>
          </cell>
          <cell r="AC117">
            <v>0</v>
          </cell>
          <cell r="AD117">
            <v>0</v>
          </cell>
          <cell r="AE117">
            <v>0</v>
          </cell>
          <cell r="AF117">
            <v>1096000</v>
          </cell>
          <cell r="AG117">
            <v>0</v>
          </cell>
          <cell r="AH117">
            <v>0</v>
          </cell>
          <cell r="AI117">
            <v>0</v>
          </cell>
          <cell r="AJ117">
            <v>0</v>
          </cell>
          <cell r="AK117">
            <v>0</v>
          </cell>
          <cell r="AL117">
            <v>0</v>
          </cell>
          <cell r="AM117">
            <v>0</v>
          </cell>
          <cell r="AN117">
            <v>40000</v>
          </cell>
          <cell r="AO117">
            <v>60000</v>
          </cell>
          <cell r="AP117">
            <v>533700</v>
          </cell>
          <cell r="AQ117">
            <v>462300</v>
          </cell>
          <cell r="AR117">
            <v>0</v>
          </cell>
          <cell r="AS117">
            <v>0</v>
          </cell>
          <cell r="AT117">
            <v>0</v>
          </cell>
          <cell r="AU117">
            <v>0</v>
          </cell>
          <cell r="AV117">
            <v>0</v>
          </cell>
          <cell r="AW117">
            <v>1096000</v>
          </cell>
          <cell r="AX117">
            <v>1096000</v>
          </cell>
          <cell r="AY117">
            <v>0</v>
          </cell>
          <cell r="AZ117">
            <v>1096000</v>
          </cell>
          <cell r="BA117">
            <v>1096000</v>
          </cell>
          <cell r="BB117">
            <v>1096000</v>
          </cell>
          <cell r="BC117">
            <v>0</v>
          </cell>
          <cell r="BE117">
            <v>0.95</v>
          </cell>
          <cell r="BF117">
            <v>0</v>
          </cell>
          <cell r="BG117" t="str">
            <v>1 rozwojowo-modernizacyjne</v>
          </cell>
          <cell r="BH117">
            <v>0</v>
          </cell>
          <cell r="BI117">
            <v>7</v>
          </cell>
          <cell r="BJ117">
            <v>0</v>
          </cell>
          <cell r="BK117" t="str">
            <v>Zaopatrzenie w wodę nowych odbiorców. Zadanie w strefie ochronnej ujęcia wody Mosina - Krajkowo.</v>
          </cell>
          <cell r="BL117" t="str">
            <v>Budowa sieci wodociągowej w ulicy Lema DN 150mm, dł. 730m wraz z przyłączami. Gmina opracowuje dokumentacje projektową na własny koszt. 2021 - 2022 - dokumentacja projektowa (uzupełnienie przez AQ) 2022 - 2024 - roboty budowlano - montażowe</v>
          </cell>
          <cell r="BM117" t="str">
            <v>-</v>
          </cell>
          <cell r="BN117" t="str">
            <v>-</v>
          </cell>
          <cell r="BP117"/>
        </row>
        <row r="118">
          <cell r="B118" t="str">
            <v>3-03-17-149-1</v>
          </cell>
          <cell r="C118" t="str">
            <v>3</v>
          </cell>
          <cell r="D118" t="str">
            <v>Mosina - sieć wodociągowa w Sowinkach</v>
          </cell>
          <cell r="E118" t="str">
            <v>Realizowane-koncepcja-w toku</v>
          </cell>
          <cell r="G118" t="str">
            <v>rezerwa "białe plamy"</v>
          </cell>
          <cell r="H118" t="str">
            <v>druga</v>
          </cell>
          <cell r="I118" t="str">
            <v>sieci rozdzielcze</v>
          </cell>
          <cell r="J118" t="str">
            <v>rozwojowe</v>
          </cell>
          <cell r="K118" t="str">
            <v>nieopłacalne tak</v>
          </cell>
          <cell r="L118" t="str">
            <v>Mosina</v>
          </cell>
          <cell r="M118" t="str">
            <v>Zuzanna Kaczmarek</v>
          </cell>
          <cell r="N118" t="str">
            <v>Anna Szaszczak</v>
          </cell>
          <cell r="O118" t="str">
            <v>Jolanta Kowalczyk</v>
          </cell>
          <cell r="P118">
            <v>0</v>
          </cell>
          <cell r="Q118">
            <v>0</v>
          </cell>
          <cell r="R118" t="str">
            <v>03</v>
          </cell>
          <cell r="S118" t="str">
            <v>nd</v>
          </cell>
          <cell r="T118">
            <v>0</v>
          </cell>
          <cell r="U118">
            <v>0</v>
          </cell>
          <cell r="V118">
            <v>164000</v>
          </cell>
          <cell r="W118">
            <v>246000</v>
          </cell>
          <cell r="X118">
            <v>1239500</v>
          </cell>
          <cell r="Y118">
            <v>935500</v>
          </cell>
          <cell r="Z118">
            <v>2000000</v>
          </cell>
          <cell r="AA118">
            <v>0</v>
          </cell>
          <cell r="AB118">
            <v>0</v>
          </cell>
          <cell r="AC118">
            <v>0</v>
          </cell>
          <cell r="AD118">
            <v>0</v>
          </cell>
          <cell r="AE118">
            <v>0</v>
          </cell>
          <cell r="AF118">
            <v>4585000</v>
          </cell>
          <cell r="AG118">
            <v>14438.289999999999</v>
          </cell>
          <cell r="AH118">
            <v>27556.420000000002</v>
          </cell>
          <cell r="AI118">
            <v>41994.71</v>
          </cell>
          <cell r="AJ118">
            <v>0</v>
          </cell>
          <cell r="AK118">
            <v>146000</v>
          </cell>
          <cell r="AL118">
            <v>146000</v>
          </cell>
          <cell r="AM118">
            <v>73000</v>
          </cell>
          <cell r="AN118">
            <v>3972800</v>
          </cell>
          <cell r="AO118">
            <v>1242200</v>
          </cell>
          <cell r="AP118">
            <v>0</v>
          </cell>
          <cell r="AQ118">
            <v>0</v>
          </cell>
          <cell r="AR118">
            <v>0</v>
          </cell>
          <cell r="AS118">
            <v>0</v>
          </cell>
          <cell r="AT118">
            <v>0</v>
          </cell>
          <cell r="AU118">
            <v>0</v>
          </cell>
          <cell r="AV118">
            <v>0</v>
          </cell>
          <cell r="AW118">
            <v>5580000</v>
          </cell>
          <cell r="AX118">
            <v>5580000</v>
          </cell>
          <cell r="AY118">
            <v>0</v>
          </cell>
          <cell r="AZ118">
            <v>5580000</v>
          </cell>
          <cell r="BA118">
            <v>5580000</v>
          </cell>
          <cell r="BB118">
            <v>5621994.71</v>
          </cell>
          <cell r="BC118">
            <v>-1036994.71</v>
          </cell>
          <cell r="BE118">
            <v>5.23</v>
          </cell>
          <cell r="BF118">
            <v>8.8000000000000007</v>
          </cell>
          <cell r="BG118" t="str">
            <v>1 rozwojowo-modernizacyjne</v>
          </cell>
          <cell r="BH118">
            <v>13</v>
          </cell>
          <cell r="BI118">
            <v>142</v>
          </cell>
          <cell r="BJ118">
            <v>0</v>
          </cell>
          <cell r="BK118" t="str">
            <v>Zaopatrzenie w wodę nowych odbiorców. Strefa ochronna ujęcia wody Mosina - Krajkowo.</v>
          </cell>
          <cell r="BL118" t="str">
            <v>Budowa sieci wodociągowej we wsi Sowinki DN 150mm dł.2165m; DN 100mm dł. 3060m wraz z przyłączami 2022-2025 dokumentacja projektowa 2025-2027 roboty budowlano-montażowe</v>
          </cell>
          <cell r="BM118" t="str">
            <v>-</v>
          </cell>
          <cell r="BN118" t="str">
            <v>-</v>
          </cell>
          <cell r="BP118"/>
        </row>
        <row r="119">
          <cell r="B119" t="str">
            <v>3-03-17-239-0</v>
          </cell>
          <cell r="C119" t="str">
            <v>3</v>
          </cell>
          <cell r="D119" t="str">
            <v>Mosina - sieć wodociągowa w ul. Topolowej w Pecnej</v>
          </cell>
          <cell r="E119" t="str">
            <v>Realizowane-RBM-zakończono</v>
          </cell>
          <cell r="G119" t="str">
            <v>rezerwa na zaspokojenie roszczeń z tyt realizacji sieci wod-kan</v>
          </cell>
          <cell r="H119" t="str">
            <v>pierwsza</v>
          </cell>
          <cell r="I119" t="str">
            <v>sieci rozdzielcze</v>
          </cell>
          <cell r="J119" t="str">
            <v>rozwojowe</v>
          </cell>
          <cell r="K119" t="str">
            <v>wykupy</v>
          </cell>
          <cell r="L119" t="str">
            <v>Mosina</v>
          </cell>
          <cell r="M119">
            <v>0</v>
          </cell>
          <cell r="N119">
            <v>0</v>
          </cell>
          <cell r="O119">
            <v>0</v>
          </cell>
          <cell r="P119" t="str">
            <v>Magdalena Borowska</v>
          </cell>
          <cell r="Q119">
            <v>0</v>
          </cell>
          <cell r="R119" t="str">
            <v>03</v>
          </cell>
          <cell r="S119" t="str">
            <v>nd</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57312.6</v>
          </cell>
          <cell r="AH119">
            <v>19.64</v>
          </cell>
          <cell r="AI119">
            <v>57332.24</v>
          </cell>
          <cell r="AJ119">
            <v>30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30</v>
          </cell>
          <cell r="BA119">
            <v>30</v>
          </cell>
          <cell r="BB119">
            <v>57362.239999999998</v>
          </cell>
          <cell r="BC119">
            <v>-57362.239999999998</v>
          </cell>
          <cell r="BD119"/>
          <cell r="BE119">
            <v>0</v>
          </cell>
          <cell r="BF119">
            <v>0</v>
          </cell>
          <cell r="BG119" t="str">
            <v>1 rozwojowo-modernizacyjne</v>
          </cell>
          <cell r="BH119">
            <v>0</v>
          </cell>
          <cell r="BI119">
            <v>0</v>
          </cell>
          <cell r="BJ119">
            <v>0</v>
          </cell>
          <cell r="BK119">
            <v>0</v>
          </cell>
          <cell r="BL119">
            <v>0</v>
          </cell>
          <cell r="BM119" t="str">
            <v>-</v>
          </cell>
          <cell r="BN119" t="str">
            <v>-</v>
          </cell>
        </row>
        <row r="120">
          <cell r="B120" t="str">
            <v>3-03-18-035-0</v>
          </cell>
          <cell r="C120" t="str">
            <v>3</v>
          </cell>
          <cell r="D120" t="str">
            <v>Mosina - sieć wodociągowa w ul. Różańskiego</v>
          </cell>
          <cell r="E120">
            <v>0</v>
          </cell>
          <cell r="G120" t="str">
            <v>rezerwa na zaspokojenie roszczeń z tyt realizacji sieci wod-kan</v>
          </cell>
          <cell r="H120" t="str">
            <v>pierwsza</v>
          </cell>
          <cell r="I120" t="str">
            <v>sieci rozdzielcze</v>
          </cell>
          <cell r="J120" t="str">
            <v>rozwojowe</v>
          </cell>
          <cell r="K120" t="str">
            <v>wykupy</v>
          </cell>
          <cell r="L120" t="str">
            <v>Mosina</v>
          </cell>
          <cell r="M120">
            <v>0</v>
          </cell>
          <cell r="N120">
            <v>0</v>
          </cell>
          <cell r="O120">
            <v>0</v>
          </cell>
          <cell r="P120">
            <v>0</v>
          </cell>
          <cell r="Q120">
            <v>0</v>
          </cell>
          <cell r="R120" t="str">
            <v>03</v>
          </cell>
          <cell r="S120" t="str">
            <v>nd</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12.51</v>
          </cell>
          <cell r="AH120">
            <v>228.3</v>
          </cell>
          <cell r="AI120">
            <v>240.81</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240.81</v>
          </cell>
          <cell r="BC120">
            <v>-240.81</v>
          </cell>
          <cell r="BD120"/>
          <cell r="BE120">
            <v>0</v>
          </cell>
          <cell r="BF120">
            <v>0</v>
          </cell>
          <cell r="BG120">
            <v>0</v>
          </cell>
          <cell r="BH120">
            <v>0</v>
          </cell>
          <cell r="BI120">
            <v>0</v>
          </cell>
          <cell r="BJ120">
            <v>0</v>
          </cell>
          <cell r="BK120">
            <v>0</v>
          </cell>
          <cell r="BL120">
            <v>0</v>
          </cell>
          <cell r="BM120" t="str">
            <v>-</v>
          </cell>
          <cell r="BN120" t="str">
            <v>-</v>
          </cell>
        </row>
        <row r="121">
          <cell r="B121" t="str">
            <v>3-03-18-076-1</v>
          </cell>
          <cell r="C121" t="str">
            <v>3</v>
          </cell>
          <cell r="D121" t="str">
            <v>Mosina - siec wodociągowa w ul. bocznej od Lipowej w Pecnej</v>
          </cell>
          <cell r="E121" t="str">
            <v>Realizowane-koncepcja-w toku</v>
          </cell>
          <cell r="G121" t="str">
            <v>rezerwa "białe plamy"</v>
          </cell>
          <cell r="H121" t="str">
            <v>pierwsza</v>
          </cell>
          <cell r="I121" t="str">
            <v>sieci rozdzielcze</v>
          </cell>
          <cell r="J121" t="str">
            <v>modernizacyjne</v>
          </cell>
          <cell r="K121" t="str">
            <v>PSW</v>
          </cell>
          <cell r="L121" t="str">
            <v>Mosina</v>
          </cell>
          <cell r="M121" t="str">
            <v>Zuzanna Kaczmarek</v>
          </cell>
          <cell r="N121" t="str">
            <v>Michał Kamiński</v>
          </cell>
          <cell r="O121" t="str">
            <v>Jolanta Kowalczyk</v>
          </cell>
          <cell r="P121">
            <v>0</v>
          </cell>
          <cell r="Q121">
            <v>0</v>
          </cell>
          <cell r="R121" t="str">
            <v>03</v>
          </cell>
          <cell r="S121" t="str">
            <v>nd</v>
          </cell>
          <cell r="T121">
            <v>0</v>
          </cell>
          <cell r="U121">
            <v>0</v>
          </cell>
          <cell r="V121">
            <v>0</v>
          </cell>
          <cell r="W121">
            <v>28000</v>
          </cell>
          <cell r="X121">
            <v>42000</v>
          </cell>
          <cell r="Y121">
            <v>48900</v>
          </cell>
          <cell r="Z121">
            <v>15100</v>
          </cell>
          <cell r="AA121">
            <v>0</v>
          </cell>
          <cell r="AB121">
            <v>0</v>
          </cell>
          <cell r="AC121">
            <v>0</v>
          </cell>
          <cell r="AD121">
            <v>0</v>
          </cell>
          <cell r="AE121">
            <v>0</v>
          </cell>
          <cell r="AF121">
            <v>134000</v>
          </cell>
          <cell r="AG121">
            <v>0</v>
          </cell>
          <cell r="AH121">
            <v>0</v>
          </cell>
          <cell r="AI121">
            <v>0</v>
          </cell>
          <cell r="AJ121">
            <v>0</v>
          </cell>
          <cell r="AK121">
            <v>28000</v>
          </cell>
          <cell r="AL121">
            <v>28000</v>
          </cell>
          <cell r="AM121">
            <v>101200</v>
          </cell>
          <cell r="AN121">
            <v>193400</v>
          </cell>
          <cell r="AO121">
            <v>0</v>
          </cell>
          <cell r="AP121">
            <v>0</v>
          </cell>
          <cell r="AQ121">
            <v>0</v>
          </cell>
          <cell r="AR121">
            <v>0</v>
          </cell>
          <cell r="AS121">
            <v>0</v>
          </cell>
          <cell r="AT121">
            <v>0</v>
          </cell>
          <cell r="AU121">
            <v>0</v>
          </cell>
          <cell r="AV121">
            <v>0</v>
          </cell>
          <cell r="AW121">
            <v>350600</v>
          </cell>
          <cell r="AX121">
            <v>350600</v>
          </cell>
          <cell r="AY121">
            <v>0</v>
          </cell>
          <cell r="AZ121">
            <v>350600</v>
          </cell>
          <cell r="BA121">
            <v>350600</v>
          </cell>
          <cell r="BB121">
            <v>350600</v>
          </cell>
          <cell r="BC121">
            <v>-216600</v>
          </cell>
          <cell r="BE121">
            <v>0.16</v>
          </cell>
          <cell r="BF121">
            <v>0</v>
          </cell>
          <cell r="BG121" t="str">
            <v>1 rozwojowo-modernizacyjne</v>
          </cell>
          <cell r="BH121">
            <v>0</v>
          </cell>
          <cell r="BI121">
            <v>0</v>
          </cell>
          <cell r="BJ121">
            <v>4</v>
          </cell>
          <cell r="BK121" t="str">
            <v>Uporządkowanie gospodarki wodnej.</v>
          </cell>
          <cell r="BL121" t="str">
            <v>Budowa sieci wodociągowej DN 100mmw ul. bocznej od ul. Lipowej (dz.nr 701), dł. 130m 2022 - 2025 - dokumentacja projektowa 2025 - 2026 - roboty budowlano - montażowe</v>
          </cell>
          <cell r="BM121" t="str">
            <v>-</v>
          </cell>
          <cell r="BN121" t="str">
            <v>-</v>
          </cell>
          <cell r="BP121"/>
        </row>
        <row r="122">
          <cell r="B122" t="str">
            <v>3-03-18-105-0</v>
          </cell>
          <cell r="C122" t="str">
            <v>3</v>
          </cell>
          <cell r="D122" t="str">
            <v>Mosina - sieć wodociągowa w ul. Orzechowej w Krosinku</v>
          </cell>
          <cell r="E122">
            <v>0</v>
          </cell>
          <cell r="G122" t="str">
            <v>rezerwa na zaspokojenie roszczeń z tyt realizacji sieci wod-kan</v>
          </cell>
          <cell r="H122" t="str">
            <v>pierwsza</v>
          </cell>
          <cell r="I122" t="str">
            <v>sieci rozdzielcze</v>
          </cell>
          <cell r="J122" t="str">
            <v>rozwojowe</v>
          </cell>
          <cell r="K122" t="str">
            <v>wykupy</v>
          </cell>
          <cell r="L122" t="str">
            <v>Mosina</v>
          </cell>
          <cell r="M122">
            <v>0</v>
          </cell>
          <cell r="N122">
            <v>0</v>
          </cell>
          <cell r="O122">
            <v>0</v>
          </cell>
          <cell r="P122">
            <v>0</v>
          </cell>
          <cell r="Q122">
            <v>0</v>
          </cell>
          <cell r="R122" t="str">
            <v>03</v>
          </cell>
          <cell r="S122" t="str">
            <v>nd</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41052.410000000003</v>
          </cell>
          <cell r="AH122">
            <v>1421.32</v>
          </cell>
          <cell r="AI122">
            <v>42473.73</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42473.73</v>
          </cell>
          <cell r="BC122">
            <v>-42473.73</v>
          </cell>
          <cell r="BD122"/>
          <cell r="BE122">
            <v>0</v>
          </cell>
          <cell r="BF122">
            <v>0</v>
          </cell>
          <cell r="BG122">
            <v>0</v>
          </cell>
          <cell r="BH122">
            <v>0</v>
          </cell>
          <cell r="BI122">
            <v>0</v>
          </cell>
          <cell r="BJ122">
            <v>0</v>
          </cell>
          <cell r="BK122">
            <v>0</v>
          </cell>
          <cell r="BL122">
            <v>0</v>
          </cell>
          <cell r="BM122" t="str">
            <v>-</v>
          </cell>
          <cell r="BN122" t="str">
            <v>-</v>
          </cell>
        </row>
        <row r="123">
          <cell r="B123" t="str">
            <v>3-03-18-109-0</v>
          </cell>
          <cell r="C123" t="str">
            <v>3</v>
          </cell>
          <cell r="D123" t="str">
            <v>Mosina - sieć wodociągowa w ul. bocznej od ul. Wiejskiej w Krosinku</v>
          </cell>
          <cell r="E123" t="str">
            <v>Realizowane-RBM-w toku</v>
          </cell>
          <cell r="G123" t="str">
            <v>rezerwa na zaspokojenie roszczeń z tyt realizacji sieci wod-kan</v>
          </cell>
          <cell r="H123" t="str">
            <v>pierwsza</v>
          </cell>
          <cell r="I123" t="str">
            <v>sieci rozdzielcze</v>
          </cell>
          <cell r="J123" t="str">
            <v>rozwojowe</v>
          </cell>
          <cell r="K123" t="str">
            <v>wykupy</v>
          </cell>
          <cell r="L123" t="str">
            <v>Mosina</v>
          </cell>
          <cell r="M123">
            <v>0</v>
          </cell>
          <cell r="N123">
            <v>0</v>
          </cell>
          <cell r="O123">
            <v>0</v>
          </cell>
          <cell r="P123" t="str">
            <v>Magdalena Borowska</v>
          </cell>
          <cell r="Q123">
            <v>0</v>
          </cell>
          <cell r="R123" t="str">
            <v>03</v>
          </cell>
          <cell r="S123" t="str">
            <v>nd</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13692.03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13692.03</v>
          </cell>
          <cell r="BA123">
            <v>13692.03</v>
          </cell>
          <cell r="BB123">
            <v>13692.03</v>
          </cell>
          <cell r="BC123">
            <v>-13692.03</v>
          </cell>
          <cell r="BD123"/>
          <cell r="BE123">
            <v>0</v>
          </cell>
          <cell r="BF123">
            <v>0</v>
          </cell>
          <cell r="BG123" t="str">
            <v xml:space="preserve"> </v>
          </cell>
          <cell r="BH123">
            <v>0</v>
          </cell>
          <cell r="BI123">
            <v>0</v>
          </cell>
          <cell r="BJ123">
            <v>0</v>
          </cell>
          <cell r="BK123">
            <v>0</v>
          </cell>
          <cell r="BL123">
            <v>0</v>
          </cell>
          <cell r="BM123" t="str">
            <v>-</v>
          </cell>
          <cell r="BN123" t="str">
            <v>-</v>
          </cell>
        </row>
        <row r="124">
          <cell r="B124" t="str">
            <v>3-03-19-055-0</v>
          </cell>
          <cell r="C124" t="str">
            <v>3</v>
          </cell>
          <cell r="D124" t="str">
            <v>Mosina - sieć wodociągowa i kanalizacja sanitarna w ul.Żwirowej w Daszewicach</v>
          </cell>
          <cell r="E124">
            <v>0</v>
          </cell>
          <cell r="G124" t="str">
            <v>rezerwa na zaspokojenie roszczeń z tyt realizacji sieci wod-kan</v>
          </cell>
          <cell r="H124" t="str">
            <v>pierwsza</v>
          </cell>
          <cell r="I124" t="str">
            <v>sieci rozdzielcze</v>
          </cell>
          <cell r="J124" t="str">
            <v>rozwojowe</v>
          </cell>
          <cell r="K124" t="str">
            <v>wykupy</v>
          </cell>
          <cell r="L124" t="str">
            <v>Mosina</v>
          </cell>
          <cell r="M124">
            <v>0</v>
          </cell>
          <cell r="N124">
            <v>0</v>
          </cell>
          <cell r="O124">
            <v>0</v>
          </cell>
          <cell r="P124">
            <v>0</v>
          </cell>
          <cell r="Q124">
            <v>0</v>
          </cell>
          <cell r="R124" t="str">
            <v>03</v>
          </cell>
          <cell r="S124" t="str">
            <v>nd</v>
          </cell>
          <cell r="T124">
            <v>0</v>
          </cell>
          <cell r="U124">
            <v>64830.92</v>
          </cell>
          <cell r="V124">
            <v>0</v>
          </cell>
          <cell r="W124">
            <v>0</v>
          </cell>
          <cell r="X124">
            <v>0</v>
          </cell>
          <cell r="Y124">
            <v>0</v>
          </cell>
          <cell r="Z124">
            <v>0</v>
          </cell>
          <cell r="AA124">
            <v>0</v>
          </cell>
          <cell r="AB124">
            <v>0</v>
          </cell>
          <cell r="AC124">
            <v>0</v>
          </cell>
          <cell r="AD124">
            <v>0</v>
          </cell>
          <cell r="AE124">
            <v>0</v>
          </cell>
          <cell r="AF124">
            <v>64830.92</v>
          </cell>
          <cell r="AG124">
            <v>64830.92</v>
          </cell>
          <cell r="AH124">
            <v>303.39999999999998</v>
          </cell>
          <cell r="AI124">
            <v>65134.32</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65134.32</v>
          </cell>
          <cell r="BC124">
            <v>-303.40000000000146</v>
          </cell>
          <cell r="BD124"/>
          <cell r="BE124">
            <v>0</v>
          </cell>
          <cell r="BF124">
            <v>0</v>
          </cell>
          <cell r="BG124">
            <v>0</v>
          </cell>
          <cell r="BH124">
            <v>0</v>
          </cell>
          <cell r="BI124">
            <v>0</v>
          </cell>
          <cell r="BJ124">
            <v>0</v>
          </cell>
          <cell r="BK124">
            <v>0</v>
          </cell>
          <cell r="BL124">
            <v>0</v>
          </cell>
          <cell r="BM124" t="str">
            <v>-</v>
          </cell>
          <cell r="BN124" t="str">
            <v>-</v>
          </cell>
        </row>
        <row r="125">
          <cell r="B125" t="str">
            <v>3-03-19-062-0</v>
          </cell>
          <cell r="C125" t="str">
            <v>3</v>
          </cell>
          <cell r="D125" t="str">
            <v>Mosina - sieć wodociągowa w ul. Cedrowej</v>
          </cell>
          <cell r="E125" t="str">
            <v>Zakończone</v>
          </cell>
          <cell r="G125" t="str">
            <v>rezerwa na zaspokojenie roszczeń z tyt realizacji sieci wod-kan</v>
          </cell>
          <cell r="H125" t="str">
            <v>pierwsza</v>
          </cell>
          <cell r="I125" t="str">
            <v>sieci rozdzielcze</v>
          </cell>
          <cell r="J125" t="str">
            <v>rozwojowe</v>
          </cell>
          <cell r="K125" t="str">
            <v>wykupy</v>
          </cell>
          <cell r="L125" t="str">
            <v>Mosina</v>
          </cell>
          <cell r="M125">
            <v>0</v>
          </cell>
          <cell r="N125">
            <v>0</v>
          </cell>
          <cell r="O125">
            <v>0</v>
          </cell>
          <cell r="P125" t="str">
            <v>Magdalena Borowska</v>
          </cell>
          <cell r="Q125">
            <v>0</v>
          </cell>
          <cell r="R125" t="str">
            <v>03</v>
          </cell>
          <cell r="S125" t="str">
            <v>nd</v>
          </cell>
          <cell r="T125">
            <v>0</v>
          </cell>
          <cell r="U125">
            <v>20568.599999999999</v>
          </cell>
          <cell r="V125">
            <v>0</v>
          </cell>
          <cell r="W125">
            <v>0</v>
          </cell>
          <cell r="X125">
            <v>0</v>
          </cell>
          <cell r="Y125">
            <v>0</v>
          </cell>
          <cell r="Z125">
            <v>0</v>
          </cell>
          <cell r="AA125">
            <v>0</v>
          </cell>
          <cell r="AB125">
            <v>0</v>
          </cell>
          <cell r="AC125">
            <v>0</v>
          </cell>
          <cell r="AD125">
            <v>0</v>
          </cell>
          <cell r="AE125">
            <v>0</v>
          </cell>
          <cell r="AF125">
            <v>20568.599999999999</v>
          </cell>
          <cell r="AG125">
            <v>20793.399999999998</v>
          </cell>
          <cell r="AH125">
            <v>266.39999999999998</v>
          </cell>
          <cell r="AI125">
            <v>21059.8</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21059.8</v>
          </cell>
          <cell r="BC125">
            <v>-491.20000000000073</v>
          </cell>
          <cell r="BD125"/>
          <cell r="BE125">
            <v>0</v>
          </cell>
          <cell r="BF125">
            <v>0</v>
          </cell>
          <cell r="BG125" t="str">
            <v xml:space="preserve"> </v>
          </cell>
          <cell r="BH125">
            <v>0</v>
          </cell>
          <cell r="BI125">
            <v>0</v>
          </cell>
          <cell r="BJ125">
            <v>0</v>
          </cell>
          <cell r="BK125">
            <v>0</v>
          </cell>
          <cell r="BL125">
            <v>0</v>
          </cell>
          <cell r="BM125" t="str">
            <v>-</v>
          </cell>
          <cell r="BN125" t="str">
            <v>-</v>
          </cell>
        </row>
        <row r="126">
          <cell r="B126" t="str">
            <v>3-03-19-105-0</v>
          </cell>
          <cell r="C126" t="str">
            <v>3</v>
          </cell>
          <cell r="D126" t="str">
            <v>Mosina - siec wodociągowa i kanalizacja sanitarna w ul. Gierymskiego</v>
          </cell>
          <cell r="E126" t="str">
            <v>Zakończone</v>
          </cell>
          <cell r="G126" t="str">
            <v>rezerwa na zaspokojenie roszczeń z tyt realizacji sieci wod-kan</v>
          </cell>
          <cell r="H126" t="str">
            <v>pierwsza</v>
          </cell>
          <cell r="I126" t="str">
            <v>sieci rozdzielcze</v>
          </cell>
          <cell r="J126" t="str">
            <v>rozwojowe</v>
          </cell>
          <cell r="K126" t="str">
            <v>wykupy</v>
          </cell>
          <cell r="L126" t="str">
            <v>Mosina</v>
          </cell>
          <cell r="M126">
            <v>0</v>
          </cell>
          <cell r="N126">
            <v>0</v>
          </cell>
          <cell r="O126">
            <v>0</v>
          </cell>
          <cell r="P126" t="str">
            <v>Magdalena Borowska</v>
          </cell>
          <cell r="Q126">
            <v>0</v>
          </cell>
          <cell r="R126" t="str">
            <v>03</v>
          </cell>
          <cell r="S126" t="str">
            <v>nd</v>
          </cell>
          <cell r="T126">
            <v>0</v>
          </cell>
          <cell r="U126">
            <v>137483.06</v>
          </cell>
          <cell r="V126">
            <v>0</v>
          </cell>
          <cell r="W126">
            <v>0</v>
          </cell>
          <cell r="X126">
            <v>0</v>
          </cell>
          <cell r="Y126">
            <v>0</v>
          </cell>
          <cell r="Z126">
            <v>0</v>
          </cell>
          <cell r="AA126">
            <v>0</v>
          </cell>
          <cell r="AB126">
            <v>0</v>
          </cell>
          <cell r="AC126">
            <v>0</v>
          </cell>
          <cell r="AD126">
            <v>0</v>
          </cell>
          <cell r="AE126">
            <v>0</v>
          </cell>
          <cell r="AF126">
            <v>137483.06</v>
          </cell>
          <cell r="AG126">
            <v>137971.28</v>
          </cell>
          <cell r="AH126">
            <v>810</v>
          </cell>
          <cell r="AI126">
            <v>138781.28</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138781.28</v>
          </cell>
          <cell r="BC126">
            <v>-1298.2200000000012</v>
          </cell>
          <cell r="BD126"/>
          <cell r="BE126">
            <v>0</v>
          </cell>
          <cell r="BF126">
            <v>0</v>
          </cell>
          <cell r="BG126" t="str">
            <v xml:space="preserve"> </v>
          </cell>
          <cell r="BH126">
            <v>0</v>
          </cell>
          <cell r="BI126">
            <v>0</v>
          </cell>
          <cell r="BJ126">
            <v>0</v>
          </cell>
          <cell r="BK126">
            <v>0</v>
          </cell>
          <cell r="BL126">
            <v>0</v>
          </cell>
          <cell r="BM126" t="str">
            <v>-</v>
          </cell>
          <cell r="BN126" t="str">
            <v>-</v>
          </cell>
        </row>
        <row r="127">
          <cell r="B127" t="str">
            <v>3-03-19-115-0</v>
          </cell>
          <cell r="C127" t="str">
            <v>3</v>
          </cell>
          <cell r="D127" t="str">
            <v>Mosina - siec wodociągowa w ul. Tylnej w Krośnie</v>
          </cell>
          <cell r="E127" t="str">
            <v>Zakończone</v>
          </cell>
          <cell r="G127" t="str">
            <v>rezerwa na zaspokojenie roszczeń z tyt realizacji sieci wod-kan</v>
          </cell>
          <cell r="H127" t="str">
            <v>pierwsza</v>
          </cell>
          <cell r="I127" t="str">
            <v>sieci rozdzielcze</v>
          </cell>
          <cell r="J127" t="str">
            <v>rozwojowe</v>
          </cell>
          <cell r="K127" t="str">
            <v>wykupy</v>
          </cell>
          <cell r="L127" t="str">
            <v>Mosina</v>
          </cell>
          <cell r="M127">
            <v>0</v>
          </cell>
          <cell r="N127">
            <v>0</v>
          </cell>
          <cell r="O127">
            <v>0</v>
          </cell>
          <cell r="P127" t="str">
            <v>Magdalena Borowska</v>
          </cell>
          <cell r="Q127">
            <v>0</v>
          </cell>
          <cell r="R127" t="str">
            <v>03</v>
          </cell>
          <cell r="S127" t="str">
            <v>nd</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27003.98</v>
          </cell>
          <cell r="AH127">
            <v>221.1</v>
          </cell>
          <cell r="AI127">
            <v>27225.079999999998</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27225.079999999998</v>
          </cell>
          <cell r="BC127">
            <v>-27225.079999999998</v>
          </cell>
          <cell r="BD127"/>
          <cell r="BE127">
            <v>0</v>
          </cell>
          <cell r="BF127">
            <v>0</v>
          </cell>
          <cell r="BG127" t="str">
            <v xml:space="preserve"> </v>
          </cell>
          <cell r="BH127">
            <v>0</v>
          </cell>
          <cell r="BI127">
            <v>0</v>
          </cell>
          <cell r="BJ127">
            <v>0</v>
          </cell>
          <cell r="BK127">
            <v>0</v>
          </cell>
          <cell r="BL127">
            <v>0</v>
          </cell>
          <cell r="BM127" t="str">
            <v>-</v>
          </cell>
          <cell r="BN127" t="str">
            <v>-</v>
          </cell>
        </row>
        <row r="128">
          <cell r="B128" t="str">
            <v>3-03-19-117-0</v>
          </cell>
          <cell r="C128" t="str">
            <v>3</v>
          </cell>
          <cell r="D128" t="str">
            <v>Mosina - sieć wodociagowa i kanalizacja sanitarna w ul. Wiosennej w Krośnie</v>
          </cell>
          <cell r="E128" t="str">
            <v>Realizowane-RBM-zakończono</v>
          </cell>
          <cell r="G128" t="str">
            <v>rezerwa na zaspokojenie roszczeń z tyt realizacji sieci wod-kan</v>
          </cell>
          <cell r="H128" t="str">
            <v>pierwsza</v>
          </cell>
          <cell r="I128" t="str">
            <v>sieci rozdzielcze</v>
          </cell>
          <cell r="J128" t="str">
            <v>rozwojowe</v>
          </cell>
          <cell r="K128" t="str">
            <v>wykupy</v>
          </cell>
          <cell r="L128" t="str">
            <v>Mosina</v>
          </cell>
          <cell r="M128">
            <v>0</v>
          </cell>
          <cell r="N128">
            <v>0</v>
          </cell>
          <cell r="O128">
            <v>0</v>
          </cell>
          <cell r="P128" t="str">
            <v>Michał Garbicz</v>
          </cell>
          <cell r="Q128">
            <v>0</v>
          </cell>
          <cell r="R128" t="str">
            <v>03</v>
          </cell>
          <cell r="S128" t="str">
            <v>nd</v>
          </cell>
          <cell r="T128">
            <v>0</v>
          </cell>
          <cell r="U128">
            <v>76133</v>
          </cell>
          <cell r="V128">
            <v>0</v>
          </cell>
          <cell r="W128">
            <v>0</v>
          </cell>
          <cell r="X128">
            <v>0</v>
          </cell>
          <cell r="Y128">
            <v>0</v>
          </cell>
          <cell r="Z128">
            <v>0</v>
          </cell>
          <cell r="AA128">
            <v>0</v>
          </cell>
          <cell r="AB128">
            <v>0</v>
          </cell>
          <cell r="AC128">
            <v>0</v>
          </cell>
          <cell r="AD128">
            <v>0</v>
          </cell>
          <cell r="AE128">
            <v>0</v>
          </cell>
          <cell r="AF128">
            <v>76133</v>
          </cell>
          <cell r="AG128">
            <v>76205.320000000007</v>
          </cell>
          <cell r="AH128">
            <v>214.8</v>
          </cell>
          <cell r="AI128">
            <v>76420.12000000001</v>
          </cell>
          <cell r="AJ128">
            <v>214.8</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214.8</v>
          </cell>
          <cell r="BA128">
            <v>214.8</v>
          </cell>
          <cell r="BB128">
            <v>76634.920000000013</v>
          </cell>
          <cell r="BC128">
            <v>-501.92000000001281</v>
          </cell>
          <cell r="BD128"/>
          <cell r="BE128">
            <v>0</v>
          </cell>
          <cell r="BF128">
            <v>0</v>
          </cell>
          <cell r="BG128" t="str">
            <v xml:space="preserve"> </v>
          </cell>
          <cell r="BH128">
            <v>0</v>
          </cell>
          <cell r="BI128">
            <v>0</v>
          </cell>
          <cell r="BJ128">
            <v>0</v>
          </cell>
          <cell r="BK128">
            <v>0</v>
          </cell>
          <cell r="BL128">
            <v>0</v>
          </cell>
          <cell r="BM128" t="str">
            <v>-</v>
          </cell>
          <cell r="BN128" t="str">
            <v>-</v>
          </cell>
        </row>
        <row r="129">
          <cell r="B129" t="str">
            <v>3-03-19-128-0</v>
          </cell>
          <cell r="C129" t="str">
            <v>3</v>
          </cell>
          <cell r="D129" t="str">
            <v>Mosina - sieć wodociągowa i kanalizacja sanitarna w ul. Krosińskiej</v>
          </cell>
          <cell r="E129" t="str">
            <v>Realizowane-RBM-zakończono</v>
          </cell>
          <cell r="G129" t="str">
            <v>rezerwa na zaspokojenie roszczeń z tyt realizacji sieci wod-kan</v>
          </cell>
          <cell r="H129" t="str">
            <v>pierwsza</v>
          </cell>
          <cell r="I129" t="str">
            <v>sieci rozdzielcze</v>
          </cell>
          <cell r="J129" t="str">
            <v>rozwojowe</v>
          </cell>
          <cell r="K129" t="str">
            <v>wykupy</v>
          </cell>
          <cell r="L129" t="str">
            <v>Mosina</v>
          </cell>
          <cell r="M129">
            <v>0</v>
          </cell>
          <cell r="N129">
            <v>0</v>
          </cell>
          <cell r="O129">
            <v>0</v>
          </cell>
          <cell r="P129" t="str">
            <v>Aleksandra Klecha</v>
          </cell>
          <cell r="Q129">
            <v>0</v>
          </cell>
          <cell r="R129" t="str">
            <v>03</v>
          </cell>
          <cell r="S129" t="str">
            <v>nd</v>
          </cell>
          <cell r="T129">
            <v>0</v>
          </cell>
          <cell r="U129">
            <v>97717.2</v>
          </cell>
          <cell r="V129">
            <v>0</v>
          </cell>
          <cell r="W129">
            <v>0</v>
          </cell>
          <cell r="X129">
            <v>0</v>
          </cell>
          <cell r="Y129">
            <v>0</v>
          </cell>
          <cell r="Z129">
            <v>0</v>
          </cell>
          <cell r="AA129">
            <v>0</v>
          </cell>
          <cell r="AB129">
            <v>0</v>
          </cell>
          <cell r="AC129">
            <v>0</v>
          </cell>
          <cell r="AD129">
            <v>0</v>
          </cell>
          <cell r="AE129">
            <v>0</v>
          </cell>
          <cell r="AF129">
            <v>97717.2</v>
          </cell>
          <cell r="AG129">
            <v>97783.06</v>
          </cell>
          <cell r="AH129">
            <v>0</v>
          </cell>
          <cell r="AI129">
            <v>97783.06</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97783.06</v>
          </cell>
          <cell r="BC129">
            <v>-65.860000000000582</v>
          </cell>
          <cell r="BD129"/>
          <cell r="BE129">
            <v>0</v>
          </cell>
          <cell r="BF129">
            <v>0</v>
          </cell>
          <cell r="BG129" t="str">
            <v xml:space="preserve"> </v>
          </cell>
          <cell r="BH129">
            <v>0</v>
          </cell>
          <cell r="BI129">
            <v>0</v>
          </cell>
          <cell r="BJ129">
            <v>0</v>
          </cell>
          <cell r="BK129">
            <v>0</v>
          </cell>
          <cell r="BL129">
            <v>0</v>
          </cell>
          <cell r="BM129" t="str">
            <v>-</v>
          </cell>
          <cell r="BN129" t="str">
            <v>-</v>
          </cell>
        </row>
        <row r="130">
          <cell r="B130" t="str">
            <v>3-03-19-180-0</v>
          </cell>
          <cell r="C130" t="str">
            <v>3</v>
          </cell>
          <cell r="D130" t="str">
            <v>Mosina - sieć wodociągowa w ul. ul. Poziomkowej, Borówkowej, Malinowej, Jagodowej (działki 204/64, 204/117) w Czapurach</v>
          </cell>
          <cell r="E130" t="str">
            <v>Zakończone</v>
          </cell>
          <cell r="G130" t="str">
            <v>rezerwa na zaspokojenie roszczeń z tyt realizacji sieci wod-kan</v>
          </cell>
          <cell r="H130" t="str">
            <v>pierwsza</v>
          </cell>
          <cell r="I130" t="str">
            <v>sieci rozdzielcze</v>
          </cell>
          <cell r="J130" t="str">
            <v>rozwojowe</v>
          </cell>
          <cell r="K130" t="str">
            <v>wykupy</v>
          </cell>
          <cell r="L130" t="str">
            <v>Mosina</v>
          </cell>
          <cell r="M130">
            <v>0</v>
          </cell>
          <cell r="N130">
            <v>0</v>
          </cell>
          <cell r="O130" t="str">
            <v>Michał Garbicz</v>
          </cell>
          <cell r="P130" t="str">
            <v>Magdalena Borowska</v>
          </cell>
          <cell r="Q130">
            <v>0</v>
          </cell>
          <cell r="R130" t="str">
            <v>03</v>
          </cell>
          <cell r="S130" t="str">
            <v>nd</v>
          </cell>
          <cell r="T130">
            <v>0</v>
          </cell>
          <cell r="U130">
            <v>1000</v>
          </cell>
          <cell r="V130">
            <v>0</v>
          </cell>
          <cell r="W130">
            <v>0</v>
          </cell>
          <cell r="X130">
            <v>0</v>
          </cell>
          <cell r="Y130">
            <v>0</v>
          </cell>
          <cell r="Z130">
            <v>0</v>
          </cell>
          <cell r="AA130">
            <v>0</v>
          </cell>
          <cell r="AB130">
            <v>0</v>
          </cell>
          <cell r="AC130">
            <v>0</v>
          </cell>
          <cell r="AD130">
            <v>0</v>
          </cell>
          <cell r="AE130">
            <v>0</v>
          </cell>
          <cell r="AF130">
            <v>1000</v>
          </cell>
          <cell r="AG130">
            <v>380130.82</v>
          </cell>
          <cell r="AH130">
            <v>0</v>
          </cell>
          <cell r="AI130">
            <v>380130.82</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380130.82</v>
          </cell>
          <cell r="BC130">
            <v>-379130.82</v>
          </cell>
          <cell r="BD130"/>
          <cell r="BE130">
            <v>0</v>
          </cell>
          <cell r="BF130">
            <v>0</v>
          </cell>
          <cell r="BG130" t="str">
            <v xml:space="preserve"> </v>
          </cell>
          <cell r="BH130">
            <v>0</v>
          </cell>
          <cell r="BI130">
            <v>0</v>
          </cell>
          <cell r="BJ130">
            <v>0</v>
          </cell>
          <cell r="BK130">
            <v>0</v>
          </cell>
          <cell r="BL130">
            <v>0</v>
          </cell>
          <cell r="BM130" t="str">
            <v>-</v>
          </cell>
          <cell r="BN130" t="str">
            <v>-</v>
          </cell>
        </row>
        <row r="131">
          <cell r="B131" t="str">
            <v>3-03-19-181-0</v>
          </cell>
          <cell r="C131" t="str">
            <v>3</v>
          </cell>
          <cell r="D131" t="str">
            <v>Mosina - siec wodociągowa w ul. Poziomkowej (działki 244/1, 204/40) w Czapurach</v>
          </cell>
          <cell r="E131" t="str">
            <v>Zakończone</v>
          </cell>
          <cell r="G131" t="str">
            <v>rezerwa na zaspokojenie roszczeń z tyt realizacji sieci wod-kan</v>
          </cell>
          <cell r="H131" t="str">
            <v>pierwsza</v>
          </cell>
          <cell r="I131" t="str">
            <v>sieci rozdzielcze</v>
          </cell>
          <cell r="J131" t="str">
            <v>rozwojowe</v>
          </cell>
          <cell r="K131" t="str">
            <v>wykupy</v>
          </cell>
          <cell r="L131" t="str">
            <v>Mosina</v>
          </cell>
          <cell r="M131">
            <v>0</v>
          </cell>
          <cell r="N131">
            <v>0</v>
          </cell>
          <cell r="O131" t="str">
            <v>Michał Garbicz</v>
          </cell>
          <cell r="P131" t="str">
            <v>Magdalena Borowska</v>
          </cell>
          <cell r="Q131">
            <v>0</v>
          </cell>
          <cell r="R131" t="str">
            <v>03</v>
          </cell>
          <cell r="S131" t="str">
            <v>nd</v>
          </cell>
          <cell r="T131">
            <v>0</v>
          </cell>
          <cell r="U131">
            <v>800</v>
          </cell>
          <cell r="V131">
            <v>0</v>
          </cell>
          <cell r="W131">
            <v>0</v>
          </cell>
          <cell r="X131">
            <v>0</v>
          </cell>
          <cell r="Y131">
            <v>0</v>
          </cell>
          <cell r="Z131">
            <v>0</v>
          </cell>
          <cell r="AA131">
            <v>0</v>
          </cell>
          <cell r="AB131">
            <v>0</v>
          </cell>
          <cell r="AC131">
            <v>0</v>
          </cell>
          <cell r="AD131">
            <v>0</v>
          </cell>
          <cell r="AE131">
            <v>0</v>
          </cell>
          <cell r="AF131">
            <v>800</v>
          </cell>
          <cell r="AG131">
            <v>138461.53</v>
          </cell>
          <cell r="AH131">
            <v>0</v>
          </cell>
          <cell r="AI131">
            <v>138461.53</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138461.53</v>
          </cell>
          <cell r="BC131">
            <v>-137661.53</v>
          </cell>
          <cell r="BD131"/>
          <cell r="BE131">
            <v>0</v>
          </cell>
          <cell r="BF131">
            <v>0</v>
          </cell>
          <cell r="BG131" t="str">
            <v xml:space="preserve"> </v>
          </cell>
          <cell r="BH131">
            <v>0</v>
          </cell>
          <cell r="BI131">
            <v>0</v>
          </cell>
          <cell r="BJ131">
            <v>0</v>
          </cell>
          <cell r="BK131">
            <v>0</v>
          </cell>
          <cell r="BL131">
            <v>0</v>
          </cell>
          <cell r="BM131" t="str">
            <v>-</v>
          </cell>
          <cell r="BN131" t="str">
            <v>-</v>
          </cell>
        </row>
        <row r="132">
          <cell r="B132" t="str">
            <v>3-03-19-182-0</v>
          </cell>
          <cell r="C132" t="str">
            <v>3</v>
          </cell>
          <cell r="D132" t="str">
            <v>Mosina - siec wodociągowa w ul. Nad Potokiem i Młyńskiej w Czapurach</v>
          </cell>
          <cell r="E132" t="str">
            <v>Zakończone</v>
          </cell>
          <cell r="G132" t="str">
            <v>rezerwa na zaspokojenie roszczeń z tyt realizacji sieci wod-kan</v>
          </cell>
          <cell r="H132" t="str">
            <v>pierwsza</v>
          </cell>
          <cell r="I132" t="str">
            <v>sieci rozdzielcze</v>
          </cell>
          <cell r="J132" t="str">
            <v>rozwojowe</v>
          </cell>
          <cell r="K132" t="str">
            <v>wykupy</v>
          </cell>
          <cell r="L132" t="str">
            <v>Mosina</v>
          </cell>
          <cell r="M132">
            <v>0</v>
          </cell>
          <cell r="N132">
            <v>0</v>
          </cell>
          <cell r="O132" t="str">
            <v>Michał Garbicz</v>
          </cell>
          <cell r="P132" t="str">
            <v>Magdalena Borowska</v>
          </cell>
          <cell r="Q132">
            <v>0</v>
          </cell>
          <cell r="R132" t="str">
            <v>03</v>
          </cell>
          <cell r="S132" t="str">
            <v>nd</v>
          </cell>
          <cell r="T132">
            <v>0</v>
          </cell>
          <cell r="U132">
            <v>1000</v>
          </cell>
          <cell r="V132">
            <v>0</v>
          </cell>
          <cell r="W132">
            <v>0</v>
          </cell>
          <cell r="X132">
            <v>0</v>
          </cell>
          <cell r="Y132">
            <v>0</v>
          </cell>
          <cell r="Z132">
            <v>0</v>
          </cell>
          <cell r="AA132">
            <v>0</v>
          </cell>
          <cell r="AB132">
            <v>0</v>
          </cell>
          <cell r="AC132">
            <v>0</v>
          </cell>
          <cell r="AD132">
            <v>0</v>
          </cell>
          <cell r="AE132">
            <v>0</v>
          </cell>
          <cell r="AF132">
            <v>1000</v>
          </cell>
          <cell r="AG132">
            <v>406250.54</v>
          </cell>
          <cell r="AH132">
            <v>0</v>
          </cell>
          <cell r="AI132">
            <v>406250.54</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406250.54</v>
          </cell>
          <cell r="BC132">
            <v>-405250.54</v>
          </cell>
          <cell r="BD132"/>
          <cell r="BE132">
            <v>0</v>
          </cell>
          <cell r="BF132">
            <v>0</v>
          </cell>
          <cell r="BG132" t="str">
            <v xml:space="preserve"> </v>
          </cell>
          <cell r="BH132">
            <v>0</v>
          </cell>
          <cell r="BI132">
            <v>0</v>
          </cell>
          <cell r="BJ132">
            <v>0</v>
          </cell>
          <cell r="BK132">
            <v>0</v>
          </cell>
          <cell r="BL132">
            <v>0</v>
          </cell>
          <cell r="BM132" t="str">
            <v>-</v>
          </cell>
          <cell r="BN132" t="str">
            <v>-</v>
          </cell>
        </row>
        <row r="133">
          <cell r="B133" t="str">
            <v>3-03-19-183-0</v>
          </cell>
          <cell r="C133" t="str">
            <v>3</v>
          </cell>
          <cell r="D133" t="str">
            <v>Mosina - siec wodociągowa w ul. Jagodowej (działki 204/149, 204/117, 204/127) w Czapurach</v>
          </cell>
          <cell r="E133" t="str">
            <v>Zakończone</v>
          </cell>
          <cell r="G133" t="str">
            <v>rezerwa na zaspokojenie roszczeń z tyt realizacji sieci wod-kan</v>
          </cell>
          <cell r="H133" t="str">
            <v>pierwsza</v>
          </cell>
          <cell r="I133" t="str">
            <v>sieci rozdzielcze</v>
          </cell>
          <cell r="J133" t="str">
            <v>rozwojowe</v>
          </cell>
          <cell r="K133" t="str">
            <v>wykupy</v>
          </cell>
          <cell r="L133" t="str">
            <v>Mosina</v>
          </cell>
          <cell r="M133">
            <v>0</v>
          </cell>
          <cell r="N133">
            <v>0</v>
          </cell>
          <cell r="O133">
            <v>0</v>
          </cell>
          <cell r="P133" t="str">
            <v>Magdalena Borowska</v>
          </cell>
          <cell r="Q133">
            <v>0</v>
          </cell>
          <cell r="R133" t="str">
            <v>03</v>
          </cell>
          <cell r="S133" t="str">
            <v>nd</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21061.91</v>
          </cell>
          <cell r="AH133">
            <v>0</v>
          </cell>
          <cell r="AI133">
            <v>21061.91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21061.91</v>
          </cell>
          <cell r="BC133">
            <v>-21061.91</v>
          </cell>
          <cell r="BD133"/>
          <cell r="BE133">
            <v>0</v>
          </cell>
          <cell r="BF133">
            <v>0</v>
          </cell>
          <cell r="BG133" t="str">
            <v xml:space="preserve"> </v>
          </cell>
          <cell r="BH133">
            <v>0</v>
          </cell>
          <cell r="BI133">
            <v>0</v>
          </cell>
          <cell r="BJ133">
            <v>0</v>
          </cell>
          <cell r="BK133">
            <v>0</v>
          </cell>
          <cell r="BL133">
            <v>0</v>
          </cell>
          <cell r="BM133" t="str">
            <v>-</v>
          </cell>
          <cell r="BN133" t="str">
            <v>-</v>
          </cell>
        </row>
        <row r="134">
          <cell r="B134" t="str">
            <v>3-03-19-184-0</v>
          </cell>
          <cell r="C134" t="str">
            <v>3</v>
          </cell>
          <cell r="D134" t="str">
            <v>Mosina - sieć wodociągowa w ul. Jagodowej (działki 204/99, 204/117, 204/127) w Czapurach</v>
          </cell>
          <cell r="E134" t="str">
            <v>Zakończone</v>
          </cell>
          <cell r="G134" t="str">
            <v>rezerwa na zaspokojenie roszczeń z tyt realizacji sieci wod-kan</v>
          </cell>
          <cell r="H134" t="str">
            <v>pierwsza</v>
          </cell>
          <cell r="I134" t="str">
            <v>sieci rozdzielcze</v>
          </cell>
          <cell r="J134" t="str">
            <v>rozwojowe</v>
          </cell>
          <cell r="K134" t="str">
            <v>wykupy</v>
          </cell>
          <cell r="L134" t="str">
            <v>Mosina</v>
          </cell>
          <cell r="M134">
            <v>0</v>
          </cell>
          <cell r="N134">
            <v>0</v>
          </cell>
          <cell r="O134">
            <v>0</v>
          </cell>
          <cell r="P134" t="str">
            <v>Magdalena Borowska</v>
          </cell>
          <cell r="Q134">
            <v>0</v>
          </cell>
          <cell r="R134" t="str">
            <v>03</v>
          </cell>
          <cell r="S134" t="str">
            <v>nd</v>
          </cell>
          <cell r="T134">
            <v>0</v>
          </cell>
          <cell r="U134">
            <v>800</v>
          </cell>
          <cell r="V134">
            <v>0</v>
          </cell>
          <cell r="W134">
            <v>0</v>
          </cell>
          <cell r="X134">
            <v>0</v>
          </cell>
          <cell r="Y134">
            <v>0</v>
          </cell>
          <cell r="Z134">
            <v>0</v>
          </cell>
          <cell r="AA134">
            <v>0</v>
          </cell>
          <cell r="AB134">
            <v>0</v>
          </cell>
          <cell r="AC134">
            <v>0</v>
          </cell>
          <cell r="AD134">
            <v>0</v>
          </cell>
          <cell r="AE134">
            <v>0</v>
          </cell>
          <cell r="AF134">
            <v>800</v>
          </cell>
          <cell r="AG134">
            <v>65076.73</v>
          </cell>
          <cell r="AH134">
            <v>0</v>
          </cell>
          <cell r="AI134">
            <v>65076.73</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65076.73</v>
          </cell>
          <cell r="BC134">
            <v>-64276.73</v>
          </cell>
          <cell r="BD134"/>
          <cell r="BE134">
            <v>0</v>
          </cell>
          <cell r="BF134">
            <v>0</v>
          </cell>
          <cell r="BG134" t="str">
            <v xml:space="preserve"> </v>
          </cell>
          <cell r="BH134">
            <v>0</v>
          </cell>
          <cell r="BI134">
            <v>0</v>
          </cell>
          <cell r="BJ134">
            <v>0</v>
          </cell>
          <cell r="BK134">
            <v>0</v>
          </cell>
          <cell r="BL134">
            <v>0</v>
          </cell>
          <cell r="BM134" t="str">
            <v>-</v>
          </cell>
          <cell r="BN134" t="str">
            <v>-</v>
          </cell>
        </row>
        <row r="135">
          <cell r="B135" t="str">
            <v>3-03-19-185-0</v>
          </cell>
          <cell r="C135" t="str">
            <v>3</v>
          </cell>
          <cell r="D135" t="str">
            <v>Mosina - sieć wodociagowa w ul. Jagodowej (działki 244/1, 204/227) w Czapurach</v>
          </cell>
          <cell r="E135" t="str">
            <v>Zakończone</v>
          </cell>
          <cell r="G135" t="str">
            <v>rezerwa na zaspokojenie roszczeń z tyt realizacji sieci wod-kan</v>
          </cell>
          <cell r="H135" t="str">
            <v>pierwsza</v>
          </cell>
          <cell r="I135" t="str">
            <v>sieci rozdzielcze</v>
          </cell>
          <cell r="J135" t="str">
            <v>rozwojowe</v>
          </cell>
          <cell r="K135" t="str">
            <v>wykupy</v>
          </cell>
          <cell r="L135" t="str">
            <v>Mosina</v>
          </cell>
          <cell r="M135">
            <v>0</v>
          </cell>
          <cell r="N135">
            <v>0</v>
          </cell>
          <cell r="O135">
            <v>0</v>
          </cell>
          <cell r="P135" t="str">
            <v>Magdalena Borowska</v>
          </cell>
          <cell r="Q135">
            <v>0</v>
          </cell>
          <cell r="R135" t="str">
            <v>03</v>
          </cell>
          <cell r="S135" t="str">
            <v>nd</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35837.14</v>
          </cell>
          <cell r="AH135">
            <v>0</v>
          </cell>
          <cell r="AI135">
            <v>35837.14</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35837.14</v>
          </cell>
          <cell r="BC135">
            <v>-35837.14</v>
          </cell>
          <cell r="BD135"/>
          <cell r="BE135">
            <v>0</v>
          </cell>
          <cell r="BF135">
            <v>0</v>
          </cell>
          <cell r="BG135" t="str">
            <v xml:space="preserve"> </v>
          </cell>
          <cell r="BH135">
            <v>0</v>
          </cell>
          <cell r="BI135">
            <v>0</v>
          </cell>
          <cell r="BJ135">
            <v>0</v>
          </cell>
          <cell r="BK135">
            <v>0</v>
          </cell>
          <cell r="BL135">
            <v>0</v>
          </cell>
          <cell r="BM135" t="str">
            <v>-</v>
          </cell>
          <cell r="BN135" t="str">
            <v>-</v>
          </cell>
        </row>
        <row r="136">
          <cell r="B136" t="str">
            <v>3-03-19-186-0</v>
          </cell>
          <cell r="C136" t="str">
            <v>3</v>
          </cell>
          <cell r="D136" t="str">
            <v>Mosina - siec wodociągowa w ul. Jagodowej (działki 204/127, 205/18) w Czapurach</v>
          </cell>
          <cell r="E136" t="str">
            <v>Zakończone</v>
          </cell>
          <cell r="G136" t="str">
            <v>rezerwa na zaspokojenie roszczeń z tyt realizacji sieci wod-kan</v>
          </cell>
          <cell r="H136" t="str">
            <v>pierwsza</v>
          </cell>
          <cell r="I136" t="str">
            <v>sieci rozdzielcze</v>
          </cell>
          <cell r="J136" t="str">
            <v>rozwojowe</v>
          </cell>
          <cell r="K136" t="str">
            <v>wykupy</v>
          </cell>
          <cell r="L136" t="str">
            <v>Mosina</v>
          </cell>
          <cell r="M136">
            <v>0</v>
          </cell>
          <cell r="N136">
            <v>0</v>
          </cell>
          <cell r="O136" t="str">
            <v>Michał Garbicz</v>
          </cell>
          <cell r="P136" t="str">
            <v>Michał Garbicz</v>
          </cell>
          <cell r="Q136">
            <v>0</v>
          </cell>
          <cell r="R136" t="str">
            <v>03</v>
          </cell>
          <cell r="S136" t="str">
            <v>nd</v>
          </cell>
          <cell r="T136">
            <v>0</v>
          </cell>
          <cell r="U136">
            <v>850</v>
          </cell>
          <cell r="V136">
            <v>0</v>
          </cell>
          <cell r="W136">
            <v>0</v>
          </cell>
          <cell r="X136">
            <v>0</v>
          </cell>
          <cell r="Y136">
            <v>0</v>
          </cell>
          <cell r="Z136">
            <v>0</v>
          </cell>
          <cell r="AA136">
            <v>0</v>
          </cell>
          <cell r="AB136">
            <v>0</v>
          </cell>
          <cell r="AC136">
            <v>0</v>
          </cell>
          <cell r="AD136">
            <v>0</v>
          </cell>
          <cell r="AE136">
            <v>0</v>
          </cell>
          <cell r="AF136">
            <v>850</v>
          </cell>
          <cell r="AG136">
            <v>186448.84</v>
          </cell>
          <cell r="AH136">
            <v>0</v>
          </cell>
          <cell r="AI136">
            <v>186448.84</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186448.84</v>
          </cell>
          <cell r="BC136">
            <v>-185598.84</v>
          </cell>
          <cell r="BD136"/>
          <cell r="BE136">
            <v>0</v>
          </cell>
          <cell r="BF136">
            <v>0</v>
          </cell>
          <cell r="BG136" t="str">
            <v xml:space="preserve"> </v>
          </cell>
          <cell r="BH136">
            <v>0</v>
          </cell>
          <cell r="BI136">
            <v>0</v>
          </cell>
          <cell r="BJ136">
            <v>0</v>
          </cell>
          <cell r="BK136">
            <v>0</v>
          </cell>
          <cell r="BL136">
            <v>0</v>
          </cell>
          <cell r="BM136" t="str">
            <v>-</v>
          </cell>
          <cell r="BN136" t="str">
            <v>-</v>
          </cell>
        </row>
        <row r="137">
          <cell r="B137" t="str">
            <v>3-03-19-196-0</v>
          </cell>
          <cell r="C137" t="str">
            <v>3</v>
          </cell>
          <cell r="D137" t="str">
            <v>Mosina - sieć wodociągowa w ul. Jagodowej i Jeżynowej w Czapurach</v>
          </cell>
          <cell r="E137" t="str">
            <v>Zakończone</v>
          </cell>
          <cell r="G137" t="str">
            <v>rezerwa na zaspokojenie roszczeń z tyt realizacji sieci wod-kan</v>
          </cell>
          <cell r="H137" t="str">
            <v>pierwsza</v>
          </cell>
          <cell r="I137" t="str">
            <v>sieci rozdzielcze</v>
          </cell>
          <cell r="J137" t="str">
            <v>rozwojowe</v>
          </cell>
          <cell r="K137" t="str">
            <v>wykupy</v>
          </cell>
          <cell r="L137" t="str">
            <v>Mosina</v>
          </cell>
          <cell r="M137">
            <v>0</v>
          </cell>
          <cell r="N137">
            <v>0</v>
          </cell>
          <cell r="O137" t="str">
            <v>Michał Garbicz</v>
          </cell>
          <cell r="P137" t="str">
            <v>Michał Garbicz</v>
          </cell>
          <cell r="Q137">
            <v>0</v>
          </cell>
          <cell r="R137" t="str">
            <v>03</v>
          </cell>
          <cell r="S137" t="str">
            <v>nd</v>
          </cell>
          <cell r="T137">
            <v>0</v>
          </cell>
          <cell r="U137">
            <v>1000</v>
          </cell>
          <cell r="V137">
            <v>0</v>
          </cell>
          <cell r="W137">
            <v>0</v>
          </cell>
          <cell r="X137">
            <v>0</v>
          </cell>
          <cell r="Y137">
            <v>0</v>
          </cell>
          <cell r="Z137">
            <v>0</v>
          </cell>
          <cell r="AA137">
            <v>0</v>
          </cell>
          <cell r="AB137">
            <v>0</v>
          </cell>
          <cell r="AC137">
            <v>0</v>
          </cell>
          <cell r="AD137">
            <v>0</v>
          </cell>
          <cell r="AE137">
            <v>0</v>
          </cell>
          <cell r="AF137">
            <v>1000</v>
          </cell>
          <cell r="AG137">
            <v>270250.65000000002</v>
          </cell>
          <cell r="AH137">
            <v>0</v>
          </cell>
          <cell r="AI137">
            <v>270250.65000000002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270250.65000000002</v>
          </cell>
          <cell r="BC137">
            <v>-269250.65000000002</v>
          </cell>
          <cell r="BD137"/>
          <cell r="BE137">
            <v>0</v>
          </cell>
          <cell r="BF137">
            <v>0</v>
          </cell>
          <cell r="BG137" t="str">
            <v xml:space="preserve"> </v>
          </cell>
          <cell r="BH137">
            <v>0</v>
          </cell>
          <cell r="BI137">
            <v>0</v>
          </cell>
          <cell r="BJ137">
            <v>0</v>
          </cell>
          <cell r="BK137">
            <v>0</v>
          </cell>
          <cell r="BL137">
            <v>0</v>
          </cell>
          <cell r="BM137" t="str">
            <v>-</v>
          </cell>
          <cell r="BN137" t="str">
            <v>-</v>
          </cell>
        </row>
        <row r="138">
          <cell r="B138" t="str">
            <v>3-03-19-197-0</v>
          </cell>
          <cell r="C138" t="str">
            <v>3</v>
          </cell>
          <cell r="D138" t="str">
            <v>Mosina - sieć wodociągowa w ul. Jagodowej (działki 204/164, 204/161, 204/64) w Czapurach</v>
          </cell>
          <cell r="E138" t="str">
            <v>Zakończone</v>
          </cell>
          <cell r="G138" t="str">
            <v>rezerwa na zaspokojenie roszczeń z tyt realizacji sieci wod-kan</v>
          </cell>
          <cell r="H138" t="str">
            <v>pierwsza</v>
          </cell>
          <cell r="I138" t="str">
            <v>sieci rozdzielcze</v>
          </cell>
          <cell r="J138" t="str">
            <v>rozwojowe</v>
          </cell>
          <cell r="K138" t="str">
            <v>wykupy</v>
          </cell>
          <cell r="L138" t="str">
            <v>Mosina</v>
          </cell>
          <cell r="M138">
            <v>0</v>
          </cell>
          <cell r="N138">
            <v>0</v>
          </cell>
          <cell r="O138">
            <v>0</v>
          </cell>
          <cell r="P138" t="str">
            <v>Magdalena Borowska</v>
          </cell>
          <cell r="Q138">
            <v>0</v>
          </cell>
          <cell r="R138" t="str">
            <v>03</v>
          </cell>
          <cell r="S138" t="str">
            <v>nd</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26862.01</v>
          </cell>
          <cell r="AH138">
            <v>0</v>
          </cell>
          <cell r="AI138">
            <v>26862.01</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26862.01</v>
          </cell>
          <cell r="BC138">
            <v>-26862.01</v>
          </cell>
          <cell r="BD138"/>
          <cell r="BE138">
            <v>0</v>
          </cell>
          <cell r="BF138">
            <v>0</v>
          </cell>
          <cell r="BG138" t="str">
            <v xml:space="preserve"> </v>
          </cell>
          <cell r="BH138">
            <v>0</v>
          </cell>
          <cell r="BI138">
            <v>0</v>
          </cell>
          <cell r="BJ138">
            <v>0</v>
          </cell>
          <cell r="BK138">
            <v>0</v>
          </cell>
          <cell r="BL138">
            <v>0</v>
          </cell>
          <cell r="BM138" t="str">
            <v>-</v>
          </cell>
          <cell r="BN138" t="str">
            <v>-</v>
          </cell>
        </row>
        <row r="139">
          <cell r="B139" t="str">
            <v>3-03-19-198-0</v>
          </cell>
          <cell r="C139" t="str">
            <v>3</v>
          </cell>
          <cell r="D139" t="str">
            <v>Mosina - sieć wodociągowa w ul. Jagodowej, Wiśniowej, Czereśniowej, Gruszkowej, Morelowej w Czapurach</v>
          </cell>
          <cell r="E139" t="str">
            <v>Zakończone</v>
          </cell>
          <cell r="G139" t="str">
            <v>rezerwa na zaspokojenie roszczeń z tyt realizacji sieci wod-kan</v>
          </cell>
          <cell r="H139" t="str">
            <v>pierwsza</v>
          </cell>
          <cell r="I139" t="str">
            <v>sieci rozdzielcze</v>
          </cell>
          <cell r="J139" t="str">
            <v>rozwojowe</v>
          </cell>
          <cell r="K139" t="str">
            <v>wykupy</v>
          </cell>
          <cell r="L139" t="str">
            <v>Mosina</v>
          </cell>
          <cell r="M139">
            <v>0</v>
          </cell>
          <cell r="N139">
            <v>0</v>
          </cell>
          <cell r="O139" t="str">
            <v>Michał Garbicz</v>
          </cell>
          <cell r="P139" t="str">
            <v>Michał Garbicz</v>
          </cell>
          <cell r="Q139">
            <v>0</v>
          </cell>
          <cell r="R139" t="str">
            <v>03</v>
          </cell>
          <cell r="S139" t="str">
            <v>nd</v>
          </cell>
          <cell r="T139">
            <v>0</v>
          </cell>
          <cell r="U139">
            <v>1000</v>
          </cell>
          <cell r="V139">
            <v>0</v>
          </cell>
          <cell r="W139">
            <v>0</v>
          </cell>
          <cell r="X139">
            <v>0</v>
          </cell>
          <cell r="Y139">
            <v>0</v>
          </cell>
          <cell r="Z139">
            <v>0</v>
          </cell>
          <cell r="AA139">
            <v>0</v>
          </cell>
          <cell r="AB139">
            <v>0</v>
          </cell>
          <cell r="AC139">
            <v>0</v>
          </cell>
          <cell r="AD139">
            <v>0</v>
          </cell>
          <cell r="AE139">
            <v>0</v>
          </cell>
          <cell r="AF139">
            <v>1000</v>
          </cell>
          <cell r="AG139">
            <v>660875.34</v>
          </cell>
          <cell r="AH139">
            <v>0</v>
          </cell>
          <cell r="AI139">
            <v>660875.34</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660875.34</v>
          </cell>
          <cell r="BC139">
            <v>-659875.34</v>
          </cell>
          <cell r="BD139"/>
          <cell r="BE139">
            <v>0</v>
          </cell>
          <cell r="BF139">
            <v>0</v>
          </cell>
          <cell r="BG139" t="str">
            <v xml:space="preserve"> </v>
          </cell>
          <cell r="BH139">
            <v>0</v>
          </cell>
          <cell r="BI139">
            <v>0</v>
          </cell>
          <cell r="BJ139">
            <v>0</v>
          </cell>
          <cell r="BK139">
            <v>0</v>
          </cell>
          <cell r="BL139">
            <v>0</v>
          </cell>
          <cell r="BM139" t="str">
            <v>-</v>
          </cell>
          <cell r="BN139" t="str">
            <v>-</v>
          </cell>
        </row>
        <row r="140">
          <cell r="B140" t="str">
            <v>3-03-19-219-0</v>
          </cell>
          <cell r="C140" t="str">
            <v>3</v>
          </cell>
          <cell r="D140" t="str">
            <v>Mosina - sieć wodociągowa w ul. ul. Brzoskwiniowej, ul. Agrestowej, ul. Jabłkowej, ul. Truskawkowej w Czapurach</v>
          </cell>
          <cell r="E140" t="str">
            <v>Realizowane-RBM-zakończono</v>
          </cell>
          <cell r="G140" t="str">
            <v>rezerwa na zaspokojenie roszczeń z tyt realizacji sieci wod-kan</v>
          </cell>
          <cell r="H140" t="str">
            <v>pierwsza</v>
          </cell>
          <cell r="I140" t="str">
            <v>sieci rozdzielcze</v>
          </cell>
          <cell r="J140" t="str">
            <v>rozwojowe</v>
          </cell>
          <cell r="K140" t="str">
            <v>wykupy</v>
          </cell>
          <cell r="L140" t="str">
            <v>Mosina</v>
          </cell>
          <cell r="M140">
            <v>0</v>
          </cell>
          <cell r="N140">
            <v>0</v>
          </cell>
          <cell r="O140" t="str">
            <v>Michał Garbicz</v>
          </cell>
          <cell r="P140" t="str">
            <v>Magdalena Borowska</v>
          </cell>
          <cell r="Q140">
            <v>0</v>
          </cell>
          <cell r="R140" t="str">
            <v>03</v>
          </cell>
          <cell r="S140" t="str">
            <v>nd</v>
          </cell>
          <cell r="T140">
            <v>0</v>
          </cell>
          <cell r="U140">
            <v>1100</v>
          </cell>
          <cell r="V140">
            <v>0</v>
          </cell>
          <cell r="W140">
            <v>0</v>
          </cell>
          <cell r="X140">
            <v>0</v>
          </cell>
          <cell r="Y140">
            <v>0</v>
          </cell>
          <cell r="Z140">
            <v>0</v>
          </cell>
          <cell r="AA140">
            <v>0</v>
          </cell>
          <cell r="AB140">
            <v>0</v>
          </cell>
          <cell r="AC140">
            <v>0</v>
          </cell>
          <cell r="AD140">
            <v>0</v>
          </cell>
          <cell r="AE140">
            <v>0</v>
          </cell>
          <cell r="AF140">
            <v>1100</v>
          </cell>
          <cell r="AG140">
            <v>1100</v>
          </cell>
          <cell r="AH140">
            <v>435247.71</v>
          </cell>
          <cell r="AI140">
            <v>436347.71</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436347.71</v>
          </cell>
          <cell r="BC140">
            <v>-435247.71</v>
          </cell>
          <cell r="BD140"/>
          <cell r="BE140">
            <v>0</v>
          </cell>
          <cell r="BF140">
            <v>0</v>
          </cell>
          <cell r="BG140" t="str">
            <v>1 rozwojowo-modernizacyjne</v>
          </cell>
          <cell r="BH140">
            <v>0</v>
          </cell>
          <cell r="BI140">
            <v>0</v>
          </cell>
          <cell r="BJ140">
            <v>0</v>
          </cell>
          <cell r="BK140">
            <v>0</v>
          </cell>
          <cell r="BL140">
            <v>0</v>
          </cell>
          <cell r="BM140" t="str">
            <v>-</v>
          </cell>
          <cell r="BN140" t="str">
            <v>-</v>
          </cell>
        </row>
        <row r="141">
          <cell r="B141" t="str">
            <v>3-03-19-220-0</v>
          </cell>
          <cell r="C141" t="str">
            <v>3</v>
          </cell>
          <cell r="D141" t="str">
            <v>Mosina - sieć wodociągowa ul. Brzoskwiniowej, ul. Cytrynowej, ul. Pomarańczowej, ul. Orzechowej w Czapurach</v>
          </cell>
          <cell r="E141" t="str">
            <v>Zakończone</v>
          </cell>
          <cell r="G141" t="str">
            <v>rezerwa na zaspokojenie roszczeń z tyt realizacji sieci wod-kan</v>
          </cell>
          <cell r="H141" t="str">
            <v>pierwsza</v>
          </cell>
          <cell r="I141" t="str">
            <v>sieci rozdzielcze</v>
          </cell>
          <cell r="J141" t="str">
            <v>rozwojowe</v>
          </cell>
          <cell r="K141" t="str">
            <v>wykupy</v>
          </cell>
          <cell r="L141" t="str">
            <v>Mosina</v>
          </cell>
          <cell r="M141">
            <v>0</v>
          </cell>
          <cell r="N141">
            <v>0</v>
          </cell>
          <cell r="O141" t="str">
            <v>Michał Garbicz</v>
          </cell>
          <cell r="P141" t="str">
            <v>Michał Garbicz</v>
          </cell>
          <cell r="Q141">
            <v>0</v>
          </cell>
          <cell r="R141" t="str">
            <v>03</v>
          </cell>
          <cell r="S141" t="str">
            <v>nd</v>
          </cell>
          <cell r="T141">
            <v>0</v>
          </cell>
          <cell r="U141">
            <v>1000</v>
          </cell>
          <cell r="V141">
            <v>0</v>
          </cell>
          <cell r="W141">
            <v>0</v>
          </cell>
          <cell r="X141">
            <v>0</v>
          </cell>
          <cell r="Y141">
            <v>0</v>
          </cell>
          <cell r="Z141">
            <v>0</v>
          </cell>
          <cell r="AA141">
            <v>0</v>
          </cell>
          <cell r="AB141">
            <v>0</v>
          </cell>
          <cell r="AC141">
            <v>0</v>
          </cell>
          <cell r="AD141">
            <v>0</v>
          </cell>
          <cell r="AE141">
            <v>0</v>
          </cell>
          <cell r="AF141">
            <v>1000</v>
          </cell>
          <cell r="AG141">
            <v>299266.09999999998</v>
          </cell>
          <cell r="AH141">
            <v>0</v>
          </cell>
          <cell r="AI141">
            <v>299266.09999999998</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299266.09999999998</v>
          </cell>
          <cell r="BC141">
            <v>-298266.09999999998</v>
          </cell>
          <cell r="BD141"/>
          <cell r="BE141">
            <v>0</v>
          </cell>
          <cell r="BF141">
            <v>0</v>
          </cell>
          <cell r="BG141" t="str">
            <v xml:space="preserve"> </v>
          </cell>
          <cell r="BH141">
            <v>0</v>
          </cell>
          <cell r="BI141">
            <v>0</v>
          </cell>
          <cell r="BJ141">
            <v>0</v>
          </cell>
          <cell r="BK141">
            <v>0</v>
          </cell>
          <cell r="BL141">
            <v>0</v>
          </cell>
          <cell r="BM141" t="str">
            <v>-</v>
          </cell>
          <cell r="BN141" t="str">
            <v>-</v>
          </cell>
        </row>
        <row r="142">
          <cell r="B142" t="str">
            <v>3-03-19-228-0</v>
          </cell>
          <cell r="C142" t="str">
            <v>3</v>
          </cell>
          <cell r="D142" t="str">
            <v>Mosina - sieć wodociągowa w ul. Różańskiego</v>
          </cell>
          <cell r="E142" t="str">
            <v>Realizowane-RBM-zakończono</v>
          </cell>
          <cell r="G142" t="str">
            <v>rezerwa na zaspokojenie roszczeń z tyt realizacji sieci wod-kan</v>
          </cell>
          <cell r="H142" t="str">
            <v>pierwsza</v>
          </cell>
          <cell r="I142" t="str">
            <v>sieci rozdzielcze</v>
          </cell>
          <cell r="J142" t="str">
            <v>rozwojowe</v>
          </cell>
          <cell r="K142" t="str">
            <v>wykupy</v>
          </cell>
          <cell r="L142" t="str">
            <v>Mosina</v>
          </cell>
          <cell r="M142">
            <v>0</v>
          </cell>
          <cell r="N142">
            <v>0</v>
          </cell>
          <cell r="O142">
            <v>0</v>
          </cell>
          <cell r="P142" t="str">
            <v>Magdalena Borowska</v>
          </cell>
          <cell r="Q142">
            <v>0</v>
          </cell>
          <cell r="R142" t="str">
            <v>03</v>
          </cell>
          <cell r="S142" t="str">
            <v>nd</v>
          </cell>
          <cell r="T142">
            <v>0</v>
          </cell>
          <cell r="U142">
            <v>800</v>
          </cell>
          <cell r="V142">
            <v>0</v>
          </cell>
          <cell r="W142">
            <v>0</v>
          </cell>
          <cell r="X142">
            <v>0</v>
          </cell>
          <cell r="Y142">
            <v>0</v>
          </cell>
          <cell r="Z142">
            <v>0</v>
          </cell>
          <cell r="AA142">
            <v>0</v>
          </cell>
          <cell r="AB142">
            <v>0</v>
          </cell>
          <cell r="AC142">
            <v>0</v>
          </cell>
          <cell r="AD142">
            <v>0</v>
          </cell>
          <cell r="AE142">
            <v>0</v>
          </cell>
          <cell r="AF142">
            <v>800</v>
          </cell>
          <cell r="AG142">
            <v>28384.2</v>
          </cell>
          <cell r="AH142">
            <v>338.9</v>
          </cell>
          <cell r="AI142">
            <v>28723.100000000002</v>
          </cell>
          <cell r="AJ142">
            <v>484.5</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484.5</v>
          </cell>
          <cell r="BA142">
            <v>484.5</v>
          </cell>
          <cell r="BB142">
            <v>29207.600000000002</v>
          </cell>
          <cell r="BC142">
            <v>-28407.600000000002</v>
          </cell>
          <cell r="BD142"/>
          <cell r="BE142">
            <v>0</v>
          </cell>
          <cell r="BF142">
            <v>0</v>
          </cell>
          <cell r="BG142" t="str">
            <v xml:space="preserve"> </v>
          </cell>
          <cell r="BH142">
            <v>0</v>
          </cell>
          <cell r="BI142">
            <v>0</v>
          </cell>
          <cell r="BJ142">
            <v>0</v>
          </cell>
          <cell r="BK142">
            <v>0</v>
          </cell>
          <cell r="BL142">
            <v>0</v>
          </cell>
          <cell r="BM142" t="str">
            <v>-</v>
          </cell>
          <cell r="BN142" t="str">
            <v>-</v>
          </cell>
        </row>
        <row r="143">
          <cell r="B143" t="str">
            <v>3-03-19-261-1</v>
          </cell>
          <cell r="C143" t="str">
            <v>3</v>
          </cell>
          <cell r="D143" t="str">
            <v>Mosina - sieć wodociągowa w Borkowicach - Etap II</v>
          </cell>
          <cell r="E143" t="str">
            <v>Realizowane-koncepcja-w toku</v>
          </cell>
          <cell r="G143" t="str">
            <v>rezerwa zadania wielozakresowe</v>
          </cell>
          <cell r="H143" t="str">
            <v>druga</v>
          </cell>
          <cell r="I143" t="str">
            <v>sieci rozdzielcze</v>
          </cell>
          <cell r="J143" t="str">
            <v>rozwojowe</v>
          </cell>
          <cell r="K143" t="str">
            <v>nieopłacalne tak</v>
          </cell>
          <cell r="L143" t="str">
            <v>Mosina</v>
          </cell>
          <cell r="M143" t="str">
            <v>Zuzanna Kaczmarek</v>
          </cell>
          <cell r="N143">
            <v>0</v>
          </cell>
          <cell r="O143">
            <v>0</v>
          </cell>
          <cell r="P143">
            <v>0</v>
          </cell>
          <cell r="Q143">
            <v>0</v>
          </cell>
          <cell r="R143" t="str">
            <v>03</v>
          </cell>
          <cell r="S143" t="str">
            <v>nd</v>
          </cell>
          <cell r="T143">
            <v>0</v>
          </cell>
          <cell r="U143">
            <v>0</v>
          </cell>
          <cell r="V143">
            <v>0</v>
          </cell>
          <cell r="W143">
            <v>0</v>
          </cell>
          <cell r="X143">
            <v>0</v>
          </cell>
          <cell r="Y143">
            <v>0</v>
          </cell>
          <cell r="Z143">
            <v>0</v>
          </cell>
          <cell r="AA143">
            <v>0</v>
          </cell>
          <cell r="AB143">
            <v>56000</v>
          </cell>
          <cell r="AC143">
            <v>84000</v>
          </cell>
          <cell r="AD143">
            <v>433000</v>
          </cell>
          <cell r="AE143">
            <v>1384000</v>
          </cell>
          <cell r="AF143">
            <v>573000</v>
          </cell>
          <cell r="AG143">
            <v>0</v>
          </cell>
          <cell r="AH143">
            <v>0</v>
          </cell>
          <cell r="AI143">
            <v>0</v>
          </cell>
          <cell r="AJ143">
            <v>0</v>
          </cell>
          <cell r="AK143">
            <v>0</v>
          </cell>
          <cell r="AL143">
            <v>0</v>
          </cell>
          <cell r="AM143">
            <v>48000</v>
          </cell>
          <cell r="AN143">
            <v>49000</v>
          </cell>
          <cell r="AO143">
            <v>25000</v>
          </cell>
          <cell r="AP143">
            <v>623000</v>
          </cell>
          <cell r="AQ143">
            <v>1992000</v>
          </cell>
          <cell r="AR143">
            <v>0</v>
          </cell>
          <cell r="AS143">
            <v>0</v>
          </cell>
          <cell r="AT143">
            <v>0</v>
          </cell>
          <cell r="AU143">
            <v>0</v>
          </cell>
          <cell r="AV143">
            <v>0</v>
          </cell>
          <cell r="AW143">
            <v>2737000</v>
          </cell>
          <cell r="AX143">
            <v>2737000</v>
          </cell>
          <cell r="AY143">
            <v>0</v>
          </cell>
          <cell r="AZ143">
            <v>2737000</v>
          </cell>
          <cell r="BA143">
            <v>2737000</v>
          </cell>
          <cell r="BB143">
            <v>2737000</v>
          </cell>
          <cell r="BC143">
            <v>-2164000</v>
          </cell>
          <cell r="BD143"/>
          <cell r="BE143">
            <v>1.68</v>
          </cell>
          <cell r="BF143">
            <v>8.3000000000000007</v>
          </cell>
          <cell r="BG143" t="str">
            <v>1 rozwojowo-modernizacyjne</v>
          </cell>
          <cell r="BH143">
            <v>4</v>
          </cell>
          <cell r="BI143">
            <v>62</v>
          </cell>
          <cell r="BJ143">
            <v>0</v>
          </cell>
          <cell r="BK143" t="str">
            <v>Zadanie zostało wydzielone z zadania nr 11-091. Zaopatrzenie w wodę nowych odbiorców.</v>
          </cell>
          <cell r="BL143" t="str">
            <v>Budowa sieci wodociągowej DN 180 mm, dł.1680 m we wsi Borkowice wraz z przyłączami. 2025 - 2027 - dokumentacja projektowa 2027 - 2029 - roboty budowlano-montażowe (strona zachodnia od głównej ul. Łubinowej)</v>
          </cell>
          <cell r="BM143" t="str">
            <v>-</v>
          </cell>
          <cell r="BN143" t="str">
            <v>-</v>
          </cell>
        </row>
        <row r="144">
          <cell r="B144" t="str">
            <v>3-03-19-270-0</v>
          </cell>
          <cell r="C144" t="str">
            <v>3</v>
          </cell>
          <cell r="D144" t="str">
            <v>Mosina - sieć wodociągowa w ul. Piaskowej w Krosinku</v>
          </cell>
          <cell r="E144">
            <v>0</v>
          </cell>
          <cell r="G144" t="str">
            <v>rezerwa na zaspokojenie roszczeń z tyt realizacji sieci wod-kan</v>
          </cell>
          <cell r="H144" t="str">
            <v>pierwsza</v>
          </cell>
          <cell r="I144" t="str">
            <v>sieci rozdzielcze</v>
          </cell>
          <cell r="J144" t="str">
            <v>rozwojowe</v>
          </cell>
          <cell r="K144" t="str">
            <v>wykupy</v>
          </cell>
          <cell r="L144" t="str">
            <v>Mosina</v>
          </cell>
          <cell r="M144">
            <v>0</v>
          </cell>
          <cell r="N144">
            <v>0</v>
          </cell>
          <cell r="O144">
            <v>0</v>
          </cell>
          <cell r="P144">
            <v>0</v>
          </cell>
          <cell r="Q144">
            <v>0</v>
          </cell>
          <cell r="R144" t="str">
            <v>03</v>
          </cell>
          <cell r="S144" t="str">
            <v>nd</v>
          </cell>
          <cell r="T144">
            <v>0</v>
          </cell>
          <cell r="U144">
            <v>52632.4</v>
          </cell>
          <cell r="V144">
            <v>0</v>
          </cell>
          <cell r="W144">
            <v>0</v>
          </cell>
          <cell r="X144">
            <v>0</v>
          </cell>
          <cell r="Y144">
            <v>0</v>
          </cell>
          <cell r="Z144">
            <v>0</v>
          </cell>
          <cell r="AA144">
            <v>0</v>
          </cell>
          <cell r="AB144">
            <v>0</v>
          </cell>
          <cell r="AC144">
            <v>0</v>
          </cell>
          <cell r="AD144">
            <v>0</v>
          </cell>
          <cell r="AE144">
            <v>0</v>
          </cell>
          <cell r="AF144">
            <v>52632.4</v>
          </cell>
          <cell r="AG144">
            <v>52871.8</v>
          </cell>
          <cell r="AH144">
            <v>0</v>
          </cell>
          <cell r="AI144">
            <v>52871.8</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52871.8</v>
          </cell>
          <cell r="BC144">
            <v>-239.40000000000146</v>
          </cell>
          <cell r="BD144"/>
          <cell r="BE144">
            <v>0</v>
          </cell>
          <cell r="BF144">
            <v>0</v>
          </cell>
          <cell r="BG144">
            <v>0</v>
          </cell>
          <cell r="BH144">
            <v>0</v>
          </cell>
          <cell r="BI144">
            <v>0</v>
          </cell>
          <cell r="BJ144">
            <v>0</v>
          </cell>
          <cell r="BK144">
            <v>0</v>
          </cell>
          <cell r="BL144">
            <v>0</v>
          </cell>
          <cell r="BM144" t="str">
            <v>-</v>
          </cell>
          <cell r="BN144" t="str">
            <v>-</v>
          </cell>
        </row>
        <row r="145">
          <cell r="B145" t="str">
            <v>3-03-20-022-0</v>
          </cell>
          <cell r="C145" t="str">
            <v>3</v>
          </cell>
          <cell r="D145" t="str">
            <v>Mosina - sieć wodociągowa w ul. Poznańskiej w Czapurach</v>
          </cell>
          <cell r="E145" t="str">
            <v>Realizowane-RBM-zakończono</v>
          </cell>
          <cell r="G145" t="str">
            <v>rezerwa na zaspokojenie roszczeń z tyt realizacji sieci wod-kan</v>
          </cell>
          <cell r="H145" t="str">
            <v>pierwsza</v>
          </cell>
          <cell r="I145" t="str">
            <v>sieci rozdzielcze</v>
          </cell>
          <cell r="J145" t="str">
            <v>rozwojowe</v>
          </cell>
          <cell r="K145" t="str">
            <v>wykupy</v>
          </cell>
          <cell r="L145" t="str">
            <v>Mosina</v>
          </cell>
          <cell r="M145">
            <v>0</v>
          </cell>
          <cell r="N145">
            <v>0</v>
          </cell>
          <cell r="O145">
            <v>0</v>
          </cell>
          <cell r="P145" t="str">
            <v>Magdalena Borowska</v>
          </cell>
          <cell r="Q145">
            <v>0</v>
          </cell>
          <cell r="R145" t="str">
            <v>03</v>
          </cell>
          <cell r="S145" t="str">
            <v>nd</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28772.129999999997</v>
          </cell>
          <cell r="AI145">
            <v>28772.129999999997</v>
          </cell>
          <cell r="AJ145">
            <v>30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30</v>
          </cell>
          <cell r="BA145">
            <v>30</v>
          </cell>
          <cell r="BB145">
            <v>28802.129999999997</v>
          </cell>
          <cell r="BC145">
            <v>-28802.129999999997</v>
          </cell>
          <cell r="BD145"/>
          <cell r="BE145">
            <v>0</v>
          </cell>
          <cell r="BF145">
            <v>0</v>
          </cell>
          <cell r="BG145" t="str">
            <v>1 rozwojowo-modernizacyjne</v>
          </cell>
          <cell r="BH145">
            <v>0</v>
          </cell>
          <cell r="BI145">
            <v>0</v>
          </cell>
          <cell r="BJ145">
            <v>0</v>
          </cell>
          <cell r="BK145">
            <v>0</v>
          </cell>
          <cell r="BL145">
            <v>0</v>
          </cell>
          <cell r="BM145" t="str">
            <v>-</v>
          </cell>
          <cell r="BN145" t="str">
            <v>-</v>
          </cell>
        </row>
        <row r="146">
          <cell r="B146" t="str">
            <v>3-03-20-024-0</v>
          </cell>
          <cell r="C146" t="str">
            <v>3</v>
          </cell>
          <cell r="D146" t="str">
            <v>Mosina - sieć wodociagowa w ul. Gruszkowej, Porzeczkowej, Brzoskwiniowej, Kokosowej i Ananasowej w Czapurach</v>
          </cell>
          <cell r="E146" t="str">
            <v>Realizowane-RBM-w toku</v>
          </cell>
          <cell r="G146" t="str">
            <v>rezerwa na zaspokojenie roszczeń z tyt realizacji sieci wod-kan</v>
          </cell>
          <cell r="H146" t="str">
            <v>pierwsza</v>
          </cell>
          <cell r="I146" t="str">
            <v>sieci rozdzielcze</v>
          </cell>
          <cell r="J146" t="str">
            <v>rozwojowe</v>
          </cell>
          <cell r="K146" t="str">
            <v>wykupy</v>
          </cell>
          <cell r="L146" t="str">
            <v>Mosina</v>
          </cell>
          <cell r="M146">
            <v>0</v>
          </cell>
          <cell r="N146">
            <v>0</v>
          </cell>
          <cell r="O146" t="str">
            <v>Michał Garbicz</v>
          </cell>
          <cell r="P146" t="str">
            <v>Magdalena Borowska</v>
          </cell>
          <cell r="Q146">
            <v>0</v>
          </cell>
          <cell r="R146" t="str">
            <v>03</v>
          </cell>
          <cell r="S146" t="str">
            <v>nd</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900</v>
          </cell>
          <cell r="AH146">
            <v>0</v>
          </cell>
          <cell r="AI146">
            <v>900</v>
          </cell>
          <cell r="AJ146">
            <v>263943.74</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263943.74</v>
          </cell>
          <cell r="BA146">
            <v>263943.74</v>
          </cell>
          <cell r="BB146">
            <v>264843.74</v>
          </cell>
          <cell r="BC146">
            <v>-264843.74</v>
          </cell>
          <cell r="BD146"/>
          <cell r="BE146">
            <v>0</v>
          </cell>
          <cell r="BF146">
            <v>0</v>
          </cell>
          <cell r="BG146" t="str">
            <v xml:space="preserve"> </v>
          </cell>
          <cell r="BH146">
            <v>0</v>
          </cell>
          <cell r="BI146">
            <v>0</v>
          </cell>
          <cell r="BJ146">
            <v>0</v>
          </cell>
          <cell r="BK146">
            <v>0</v>
          </cell>
          <cell r="BL146">
            <v>0</v>
          </cell>
          <cell r="BM146" t="str">
            <v>-</v>
          </cell>
          <cell r="BN146" t="str">
            <v>-</v>
          </cell>
        </row>
        <row r="147">
          <cell r="B147" t="str">
            <v>3-03-20-044-0</v>
          </cell>
          <cell r="C147" t="str">
            <v>3</v>
          </cell>
          <cell r="D147" t="str">
            <v>Mosina - sieć wodociągowa i kanalizacja sanitarna w ul. Fiedlera</v>
          </cell>
          <cell r="E147">
            <v>0</v>
          </cell>
          <cell r="G147" t="str">
            <v>rezerwa na zaspokojenie roszczeń z tyt realizacji sieci wod-kan</v>
          </cell>
          <cell r="H147" t="str">
            <v>pierwsza</v>
          </cell>
          <cell r="I147" t="str">
            <v>sieci rozdzielcze</v>
          </cell>
          <cell r="J147" t="str">
            <v>rozwojowe</v>
          </cell>
          <cell r="K147" t="str">
            <v>wykupy</v>
          </cell>
          <cell r="L147" t="str">
            <v>Mosina</v>
          </cell>
          <cell r="M147">
            <v>0</v>
          </cell>
          <cell r="N147">
            <v>0</v>
          </cell>
          <cell r="O147">
            <v>0</v>
          </cell>
          <cell r="P147">
            <v>0</v>
          </cell>
          <cell r="Q147">
            <v>0</v>
          </cell>
          <cell r="R147" t="str">
            <v>03</v>
          </cell>
          <cell r="S147" t="str">
            <v>nd</v>
          </cell>
          <cell r="T147">
            <v>0</v>
          </cell>
          <cell r="U147">
            <v>1200</v>
          </cell>
          <cell r="V147">
            <v>0</v>
          </cell>
          <cell r="W147">
            <v>0</v>
          </cell>
          <cell r="X147">
            <v>0</v>
          </cell>
          <cell r="Y147">
            <v>0</v>
          </cell>
          <cell r="Z147">
            <v>0</v>
          </cell>
          <cell r="AA147">
            <v>0</v>
          </cell>
          <cell r="AB147">
            <v>0</v>
          </cell>
          <cell r="AC147">
            <v>0</v>
          </cell>
          <cell r="AD147">
            <v>0</v>
          </cell>
          <cell r="AE147">
            <v>0</v>
          </cell>
          <cell r="AF147">
            <v>1200</v>
          </cell>
          <cell r="AG147">
            <v>68587.98</v>
          </cell>
          <cell r="AH147">
            <v>0</v>
          </cell>
          <cell r="AI147">
            <v>68587.98</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68587.98</v>
          </cell>
          <cell r="BC147">
            <v>-67387.98</v>
          </cell>
          <cell r="BD147"/>
          <cell r="BE147">
            <v>0</v>
          </cell>
          <cell r="BF147">
            <v>0</v>
          </cell>
          <cell r="BG147">
            <v>0</v>
          </cell>
          <cell r="BH147">
            <v>0</v>
          </cell>
          <cell r="BI147">
            <v>0</v>
          </cell>
          <cell r="BJ147">
            <v>0</v>
          </cell>
          <cell r="BK147">
            <v>0</v>
          </cell>
          <cell r="BL147">
            <v>0</v>
          </cell>
          <cell r="BM147" t="str">
            <v>-</v>
          </cell>
          <cell r="BN147" t="str">
            <v>-</v>
          </cell>
        </row>
        <row r="148">
          <cell r="B148" t="str">
            <v>3-03-20-068-0</v>
          </cell>
          <cell r="C148" t="str">
            <v>3</v>
          </cell>
          <cell r="D148" t="str">
            <v>Mosina - sieć wodociągowa w Dymaczewie Starym</v>
          </cell>
          <cell r="E148" t="str">
            <v>Realizowane-koncepcja-w toku</v>
          </cell>
          <cell r="H148" t="str">
            <v>pierwsza</v>
          </cell>
          <cell r="I148" t="str">
            <v>sieci rozdzielcze</v>
          </cell>
          <cell r="J148" t="str">
            <v>modernizacyjne</v>
          </cell>
          <cell r="K148" t="str">
            <v>PSW</v>
          </cell>
          <cell r="L148" t="str">
            <v>Mosina</v>
          </cell>
          <cell r="R148" t="str">
            <v>03</v>
          </cell>
          <cell r="T148">
            <v>0</v>
          </cell>
          <cell r="U148">
            <v>0</v>
          </cell>
          <cell r="V148">
            <v>0</v>
          </cell>
          <cell r="W148">
            <v>0</v>
          </cell>
          <cell r="X148">
            <v>0</v>
          </cell>
          <cell r="Y148">
            <v>0</v>
          </cell>
          <cell r="Z148">
            <v>0</v>
          </cell>
          <cell r="AA148">
            <v>0</v>
          </cell>
          <cell r="AB148">
            <v>0</v>
          </cell>
          <cell r="AC148">
            <v>0</v>
          </cell>
          <cell r="AD148">
            <v>0</v>
          </cell>
          <cell r="AE148">
            <v>1450000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50000</v>
          </cell>
          <cell r="AT148">
            <v>75000</v>
          </cell>
          <cell r="AU148">
            <v>2649000</v>
          </cell>
          <cell r="AV148">
            <v>2724000</v>
          </cell>
          <cell r="AW148">
            <v>125000</v>
          </cell>
          <cell r="AX148">
            <v>0</v>
          </cell>
          <cell r="AY148">
            <v>125000</v>
          </cell>
          <cell r="AZ148">
            <v>125000</v>
          </cell>
          <cell r="BA148">
            <v>2774000</v>
          </cell>
          <cell r="BB148">
            <v>0</v>
          </cell>
          <cell r="BC148">
            <v>0</v>
          </cell>
          <cell r="BD148"/>
          <cell r="BE148">
            <v>1.76</v>
          </cell>
          <cell r="BF148">
            <v>0</v>
          </cell>
          <cell r="BG148" t="str">
            <v>1 rozwojowo-modernizacyjne</v>
          </cell>
          <cell r="BH148">
            <v>0</v>
          </cell>
          <cell r="BI148">
            <v>9</v>
          </cell>
          <cell r="BJ148">
            <v>42</v>
          </cell>
          <cell r="BK148" t="str">
            <v>Liczne przewężenia sieci wodociągowej ograniczające jej wydajność i prowadzące do problemów z zapewnieniem właściwej ilości wody pod odpowiednim ciśnieniem.</v>
          </cell>
          <cell r="BL148" t="str">
            <v>Dymaczewo Stare: ul. Bajera 2-47, ul. Szkolna, ul. Czereśniowa 1-9: Wymiana ok. 1757m rury DN110mm, Nabudowanie 2 szt. zasuw DN150 i 2 szt. zasuw DN100, wymiana 2 szt. zasuw DN150 i 2 szt. zasuw DN100 wraz z przyłączami. po 2029 - dokumentacja projektowa i roboty budowlano-montażowe</v>
          </cell>
          <cell r="BM148" t="str">
            <v>-</v>
          </cell>
          <cell r="BN148" t="str">
            <v>-</v>
          </cell>
        </row>
        <row r="149">
          <cell r="B149" t="str">
            <v>3-03-20-069-0</v>
          </cell>
          <cell r="C149" t="str">
            <v>3</v>
          </cell>
          <cell r="D149" t="str">
            <v>Mosina - sieć wodociągowa w Dymaczewie Nowym</v>
          </cell>
          <cell r="E149" t="str">
            <v>Realizowane-koncepcja-w toku</v>
          </cell>
          <cell r="H149" t="str">
            <v>pierwsza</v>
          </cell>
          <cell r="I149" t="str">
            <v>sieci rozdzielcze</v>
          </cell>
          <cell r="J149" t="str">
            <v>modernizacyjne</v>
          </cell>
          <cell r="K149" t="str">
            <v>PSW</v>
          </cell>
          <cell r="L149" t="str">
            <v>Mosina</v>
          </cell>
          <cell r="R149" t="str">
            <v>03</v>
          </cell>
          <cell r="T149">
            <v>0</v>
          </cell>
          <cell r="U149">
            <v>0</v>
          </cell>
          <cell r="V149">
            <v>0</v>
          </cell>
          <cell r="W149">
            <v>0</v>
          </cell>
          <cell r="X149">
            <v>0</v>
          </cell>
          <cell r="Y149">
            <v>0</v>
          </cell>
          <cell r="Z149">
            <v>0</v>
          </cell>
          <cell r="AA149">
            <v>0</v>
          </cell>
          <cell r="AB149">
            <v>0</v>
          </cell>
          <cell r="AC149">
            <v>0</v>
          </cell>
          <cell r="AD149">
            <v>0</v>
          </cell>
          <cell r="AE149">
            <v>275000</v>
          </cell>
          <cell r="AF149">
            <v>0</v>
          </cell>
          <cell r="AG149">
            <v>0</v>
          </cell>
          <cell r="AH149">
            <v>0</v>
          </cell>
          <cell r="AI149">
            <v>0</v>
          </cell>
          <cell r="AJ149">
            <v>0</v>
          </cell>
          <cell r="AK149">
            <v>0</v>
          </cell>
          <cell r="AL149">
            <v>0</v>
          </cell>
          <cell r="AM149">
            <v>48000</v>
          </cell>
          <cell r="AN149">
            <v>48000</v>
          </cell>
          <cell r="AO149">
            <v>299300</v>
          </cell>
          <cell r="AP149">
            <v>3568600</v>
          </cell>
          <cell r="AQ149">
            <v>826100</v>
          </cell>
          <cell r="AR149">
            <v>0</v>
          </cell>
          <cell r="AS149">
            <v>0</v>
          </cell>
          <cell r="AT149">
            <v>0</v>
          </cell>
          <cell r="AU149">
            <v>0</v>
          </cell>
          <cell r="AV149">
            <v>0</v>
          </cell>
          <cell r="AW149">
            <v>4790000</v>
          </cell>
          <cell r="AX149">
            <v>4790000</v>
          </cell>
          <cell r="AY149">
            <v>0</v>
          </cell>
          <cell r="AZ149">
            <v>4790000</v>
          </cell>
          <cell r="BA149">
            <v>4790000</v>
          </cell>
          <cell r="BB149">
            <v>4790000</v>
          </cell>
          <cell r="BC149">
            <v>-4790000</v>
          </cell>
          <cell r="BD149"/>
          <cell r="BE149">
            <v>1.57</v>
          </cell>
          <cell r="BF149">
            <v>0</v>
          </cell>
          <cell r="BG149" t="str">
            <v>1 rozwojowo-modernizacyjne</v>
          </cell>
          <cell r="BH149">
            <v>0</v>
          </cell>
          <cell r="BI149">
            <v>4</v>
          </cell>
          <cell r="BJ149">
            <v>12</v>
          </cell>
          <cell r="BK149" t="str">
            <v>Liczne przewężenia sieci wodociągowej ograniczające jej wydajność i prowadzące do problemów z zapewnieniem właściwej ilości wody pod odpowiednim ciśnieniem. Likwidacja sieci z terenów prywatnych.</v>
          </cell>
          <cell r="BL149" t="str">
            <v>Wymiana sieci w ul. Pogodna DN90mm na DN 150mm L = 157m Likwidacja sieci DN 90mm i DN110mm z terenów prywatnych - budowa sieci wodciągowej DN 150mm L = 1150m w ulicy Pogodnej, Łódzkiej, Witosa i B. Prusak. Budowa sieci wodociągowej DN 100mm, L = 260m (połączenie końcówek) Wymiana, przepięcia i budowa nowych przyłączy. 2024 - 2027 dokumentacja projektowa 2027 - 2029 roboty budowlano-montażowe</v>
          </cell>
          <cell r="BM149" t="str">
            <v>-</v>
          </cell>
          <cell r="BN149" t="str">
            <v>-</v>
          </cell>
        </row>
        <row r="150">
          <cell r="B150" t="str">
            <v>3-03-20-070-0</v>
          </cell>
          <cell r="C150" t="str">
            <v>3</v>
          </cell>
          <cell r="D150" t="str">
            <v>Mosina - sieć wodociągowa w Bolesławcu</v>
          </cell>
          <cell r="E150" t="str">
            <v>Realizowane-koncepcja-w toku</v>
          </cell>
          <cell r="H150" t="str">
            <v>pierwsza</v>
          </cell>
          <cell r="I150" t="str">
            <v>sieci rozdzielcze</v>
          </cell>
          <cell r="J150" t="str">
            <v>modernizacyjne</v>
          </cell>
          <cell r="K150" t="str">
            <v>PSW</v>
          </cell>
          <cell r="L150" t="str">
            <v>Mosina</v>
          </cell>
          <cell r="R150" t="str">
            <v>03</v>
          </cell>
          <cell r="T150">
            <v>0</v>
          </cell>
          <cell r="U150">
            <v>0</v>
          </cell>
          <cell r="V150">
            <v>0</v>
          </cell>
          <cell r="W150">
            <v>0</v>
          </cell>
          <cell r="X150">
            <v>0</v>
          </cell>
          <cell r="Y150">
            <v>0</v>
          </cell>
          <cell r="Z150">
            <v>0</v>
          </cell>
          <cell r="AA150">
            <v>0</v>
          </cell>
          <cell r="AB150">
            <v>0</v>
          </cell>
          <cell r="AC150">
            <v>0</v>
          </cell>
          <cell r="AD150">
            <v>0</v>
          </cell>
          <cell r="AE150">
            <v>275000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34000</v>
          </cell>
          <cell r="AT150">
            <v>50000</v>
          </cell>
          <cell r="AU150">
            <v>518000</v>
          </cell>
          <cell r="AV150">
            <v>568000</v>
          </cell>
          <cell r="AW150">
            <v>84000</v>
          </cell>
          <cell r="AX150">
            <v>0</v>
          </cell>
          <cell r="AY150">
            <v>84000</v>
          </cell>
          <cell r="AZ150">
            <v>84000</v>
          </cell>
          <cell r="BA150">
            <v>602000</v>
          </cell>
          <cell r="BB150">
            <v>0</v>
          </cell>
          <cell r="BC150">
            <v>0</v>
          </cell>
          <cell r="BD150"/>
          <cell r="BE150">
            <v>0.45</v>
          </cell>
          <cell r="BF150">
            <v>0</v>
          </cell>
          <cell r="BG150" t="str">
            <v>1 rozwojowo-modernizacyjne</v>
          </cell>
          <cell r="BH150">
            <v>0</v>
          </cell>
          <cell r="BI150">
            <v>6</v>
          </cell>
          <cell r="BJ150">
            <v>3</v>
          </cell>
          <cell r="BK150" t="str">
            <v>Liczne przewężenia sieci wodociągowej ograniczające jej wydajność i prowadzące do problemów z zapewnieniem właściwej ilości wody pod odpowiednim ciśnieniem.</v>
          </cell>
          <cell r="BL150" t="str">
            <v>Bolesławiec 1-2 dz. 20, 19, 18, 17, 13, 10: Wymiana 443m rury DN90mm . Nabudowanie zasuwy DN100 na wysokości nr 1. Wraz z przyłączami. po 2029 - dokumentacja projektowa i roboty budowlano-montażowe</v>
          </cell>
          <cell r="BM150" t="str">
            <v>-</v>
          </cell>
          <cell r="BN150" t="str">
            <v>-</v>
          </cell>
        </row>
        <row r="151">
          <cell r="B151" t="str">
            <v>3-03-20-161-1</v>
          </cell>
          <cell r="C151" t="str">
            <v>3</v>
          </cell>
          <cell r="D151" t="str">
            <v>Mosina - sieć wodociągowa w Mieczewie (połączenie z magistralą)</v>
          </cell>
          <cell r="E151" t="str">
            <v>Realizowane-koncepcja-zakończono</v>
          </cell>
          <cell r="H151" t="str">
            <v>druga</v>
          </cell>
          <cell r="I151" t="str">
            <v>sieci rozdzielcze</v>
          </cell>
          <cell r="J151" t="str">
            <v>rozwojowe</v>
          </cell>
          <cell r="K151" t="str">
            <v>opłacalne</v>
          </cell>
          <cell r="L151" t="str">
            <v>Mosina</v>
          </cell>
          <cell r="M151" t="str">
            <v>Zuzanna Kaczmarek</v>
          </cell>
          <cell r="N151" t="str">
            <v>Barbara Bartkowiak</v>
          </cell>
          <cell r="O151">
            <v>0</v>
          </cell>
          <cell r="P151">
            <v>0</v>
          </cell>
          <cell r="Q151">
            <v>0</v>
          </cell>
          <cell r="R151" t="str">
            <v>03</v>
          </cell>
          <cell r="S151" t="str">
            <v>nd</v>
          </cell>
          <cell r="T151">
            <v>0</v>
          </cell>
          <cell r="U151">
            <v>0</v>
          </cell>
          <cell r="V151">
            <v>0</v>
          </cell>
          <cell r="W151">
            <v>0</v>
          </cell>
          <cell r="X151">
            <v>42000</v>
          </cell>
          <cell r="Y151">
            <v>63000</v>
          </cell>
          <cell r="Z151">
            <v>395500</v>
          </cell>
          <cell r="AA151">
            <v>352500</v>
          </cell>
          <cell r="AB151">
            <v>0</v>
          </cell>
          <cell r="AC151">
            <v>0</v>
          </cell>
          <cell r="AD151">
            <v>0</v>
          </cell>
          <cell r="AE151">
            <v>0</v>
          </cell>
          <cell r="AF151">
            <v>853000</v>
          </cell>
          <cell r="AG151">
            <v>0</v>
          </cell>
          <cell r="AH151">
            <v>0</v>
          </cell>
          <cell r="AI151">
            <v>0</v>
          </cell>
          <cell r="AJ151">
            <v>10552</v>
          </cell>
          <cell r="AK151">
            <v>9204</v>
          </cell>
          <cell r="AL151">
            <v>73632</v>
          </cell>
          <cell r="AM151">
            <v>313645</v>
          </cell>
          <cell r="AN151">
            <v>499375</v>
          </cell>
          <cell r="AO151">
            <v>0</v>
          </cell>
          <cell r="AP151">
            <v>0</v>
          </cell>
          <cell r="AQ151">
            <v>0</v>
          </cell>
          <cell r="AR151">
            <v>0</v>
          </cell>
          <cell r="AS151">
            <v>0</v>
          </cell>
          <cell r="AT151">
            <v>0</v>
          </cell>
          <cell r="AU151">
            <v>0</v>
          </cell>
          <cell r="AV151">
            <v>0</v>
          </cell>
          <cell r="AW151">
            <v>895856</v>
          </cell>
          <cell r="AX151">
            <v>895856</v>
          </cell>
          <cell r="AY151">
            <v>0</v>
          </cell>
          <cell r="AZ151">
            <v>906408</v>
          </cell>
          <cell r="BA151">
            <v>906408</v>
          </cell>
          <cell r="BB151">
            <v>906408</v>
          </cell>
          <cell r="BC151">
            <v>-53408</v>
          </cell>
          <cell r="BD151"/>
          <cell r="BE151">
            <v>0.35</v>
          </cell>
          <cell r="BF151">
            <v>0</v>
          </cell>
          <cell r="BG151" t="str">
            <v>1 rozwojowo-modernizacyjne</v>
          </cell>
          <cell r="BH151">
            <v>0</v>
          </cell>
          <cell r="BI151">
            <v>0</v>
          </cell>
          <cell r="BJ151">
            <v>0</v>
          </cell>
          <cell r="BK151" t="str">
            <v>Zaopatrzenie w wodę nowych odbiorców.</v>
          </cell>
          <cell r="BL151" t="str">
            <v>Budowa sieci wodociągowej DN 150mm, L = 10m na skrzyżowaniu Szeroka/Kamionecka od magistrali DN 300mm do połączenia z istniejącą siecią DN 100mm. Budowa sieci wodociągowej DN 150mm, L = 340m od magistrali wodociągowej DN 500mm do końcówki istniejącej sieci wodociągowej DN 100mm (Osada Mieczewo). Budowa komór pomiarowych - 2 szt. 2022 - 2024 - dokumentacja projektowa 2025 - 2026 - roboty budowlano - montażowe</v>
          </cell>
          <cell r="BM151" t="str">
            <v>-</v>
          </cell>
          <cell r="BN151" t="str">
            <v>-</v>
          </cell>
        </row>
        <row r="152">
          <cell r="B152" t="str">
            <v>3-03-20-191-0</v>
          </cell>
          <cell r="C152" t="str">
            <v>3</v>
          </cell>
          <cell r="D152" t="str">
            <v>Mosina - sieć wodociągowa w ul. Babki w Babkach</v>
          </cell>
          <cell r="E152" t="str">
            <v>Realizowane-dokumentacja-w toku</v>
          </cell>
          <cell r="G152" t="str">
            <v>rezerwa na zaspokojenie roszczeń z tyt realizacji sieci wod-kan</v>
          </cell>
          <cell r="H152" t="str">
            <v>pierwsza</v>
          </cell>
          <cell r="I152" t="str">
            <v>sieci rozdzielcze</v>
          </cell>
          <cell r="J152" t="str">
            <v>rozwojowe</v>
          </cell>
          <cell r="K152" t="str">
            <v>wykupy</v>
          </cell>
          <cell r="L152" t="str">
            <v>Mosina</v>
          </cell>
          <cell r="M152">
            <v>0</v>
          </cell>
          <cell r="N152" t="str">
            <v>Natalia Kaźmierczak</v>
          </cell>
          <cell r="O152">
            <v>0</v>
          </cell>
          <cell r="P152" t="str">
            <v>Aleksandra Klecha</v>
          </cell>
          <cell r="Q152">
            <v>0</v>
          </cell>
          <cell r="R152" t="str">
            <v>03</v>
          </cell>
          <cell r="S152" t="str">
            <v>nd</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800</v>
          </cell>
          <cell r="AH152">
            <v>0</v>
          </cell>
          <cell r="AI152">
            <v>800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800</v>
          </cell>
          <cell r="BC152">
            <v>-800</v>
          </cell>
          <cell r="BD152"/>
          <cell r="BE152">
            <v>0</v>
          </cell>
          <cell r="BF152">
            <v>0</v>
          </cell>
          <cell r="BG152" t="str">
            <v xml:space="preserve"> </v>
          </cell>
          <cell r="BH152">
            <v>0</v>
          </cell>
          <cell r="BI152">
            <v>0</v>
          </cell>
          <cell r="BJ152">
            <v>0</v>
          </cell>
          <cell r="BK152">
            <v>0</v>
          </cell>
          <cell r="BL152">
            <v>0</v>
          </cell>
          <cell r="BM152" t="str">
            <v>-</v>
          </cell>
          <cell r="BN152" t="str">
            <v>-</v>
          </cell>
        </row>
        <row r="153">
          <cell r="B153" t="str">
            <v>3-03-20-216-0</v>
          </cell>
          <cell r="C153" t="str">
            <v>3</v>
          </cell>
          <cell r="D153" t="str">
            <v>Mosina - sieć wodociągowa w ul. Wiązowej w Czapurach</v>
          </cell>
          <cell r="E153">
            <v>0</v>
          </cell>
          <cell r="G153" t="str">
            <v>rezerwa na zaspokojenie roszczeń z tyt realizacji sieci wod-kan</v>
          </cell>
          <cell r="H153" t="str">
            <v>pierwsza</v>
          </cell>
          <cell r="I153" t="str">
            <v>sieci rozdzielcze</v>
          </cell>
          <cell r="J153" t="str">
            <v>rozwojowe</v>
          </cell>
          <cell r="K153" t="str">
            <v>wykupy</v>
          </cell>
          <cell r="L153" t="str">
            <v>Mosina</v>
          </cell>
          <cell r="M153">
            <v>0</v>
          </cell>
          <cell r="N153">
            <v>0</v>
          </cell>
          <cell r="O153">
            <v>0</v>
          </cell>
          <cell r="P153">
            <v>0</v>
          </cell>
          <cell r="Q153">
            <v>0</v>
          </cell>
          <cell r="R153" t="str">
            <v>03</v>
          </cell>
          <cell r="S153" t="str">
            <v>nd</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25525</v>
          </cell>
          <cell r="AI153">
            <v>25525</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25525</v>
          </cell>
          <cell r="BC153">
            <v>-25525</v>
          </cell>
          <cell r="BD153"/>
          <cell r="BE153">
            <v>0</v>
          </cell>
          <cell r="BF153">
            <v>0</v>
          </cell>
          <cell r="BG153">
            <v>0</v>
          </cell>
          <cell r="BH153">
            <v>0</v>
          </cell>
          <cell r="BI153">
            <v>0</v>
          </cell>
          <cell r="BJ153">
            <v>0</v>
          </cell>
          <cell r="BK153">
            <v>0</v>
          </cell>
          <cell r="BL153">
            <v>0</v>
          </cell>
          <cell r="BM153" t="str">
            <v>-</v>
          </cell>
          <cell r="BN153" t="str">
            <v>-</v>
          </cell>
        </row>
        <row r="154">
          <cell r="B154" t="str">
            <v>3-03-20-240-0</v>
          </cell>
          <cell r="C154" t="str">
            <v>3</v>
          </cell>
          <cell r="D154" t="str">
            <v>Mosina - sieć wodociągowa i kanalizacja sanitarna w ul. Kobro</v>
          </cell>
          <cell r="E154">
            <v>0</v>
          </cell>
          <cell r="G154" t="str">
            <v>rezerwa na zaspokojenie roszczeń z tyt realizacji sieci wod-kan</v>
          </cell>
          <cell r="H154" t="str">
            <v>pierwsza</v>
          </cell>
          <cell r="I154" t="str">
            <v>sieci rozdzielcze</v>
          </cell>
          <cell r="J154" t="str">
            <v>rozwojowe</v>
          </cell>
          <cell r="K154" t="str">
            <v>wykupy</v>
          </cell>
          <cell r="L154" t="str">
            <v>Mosina</v>
          </cell>
          <cell r="M154">
            <v>0</v>
          </cell>
          <cell r="N154">
            <v>0</v>
          </cell>
          <cell r="O154">
            <v>0</v>
          </cell>
          <cell r="P154">
            <v>0</v>
          </cell>
          <cell r="Q154">
            <v>0</v>
          </cell>
          <cell r="R154" t="str">
            <v>03</v>
          </cell>
          <cell r="S154" t="str">
            <v>nd</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cell r="BE154">
            <v>0</v>
          </cell>
          <cell r="BF154">
            <v>0</v>
          </cell>
          <cell r="BG154">
            <v>0</v>
          </cell>
          <cell r="BH154">
            <v>0</v>
          </cell>
          <cell r="BI154">
            <v>0</v>
          </cell>
          <cell r="BJ154">
            <v>0</v>
          </cell>
          <cell r="BK154">
            <v>0</v>
          </cell>
          <cell r="BL154">
            <v>0</v>
          </cell>
          <cell r="BM154" t="str">
            <v>-</v>
          </cell>
          <cell r="BN154" t="str">
            <v>-</v>
          </cell>
        </row>
        <row r="155">
          <cell r="B155" t="str">
            <v>3-03-21-059-0</v>
          </cell>
          <cell r="C155" t="str">
            <v>3</v>
          </cell>
          <cell r="D155" t="str">
            <v>Mosina - sieć wodociągowa i kanalizacja sanitarna w ul. Kobro</v>
          </cell>
          <cell r="E155">
            <v>0</v>
          </cell>
          <cell r="G155" t="str">
            <v>rezerwa na zaspokojenie roszczeń z tyt realizacji sieci wod-kan</v>
          </cell>
          <cell r="H155" t="str">
            <v>pierwsza</v>
          </cell>
          <cell r="I155" t="str">
            <v>sieci rozdzielcze</v>
          </cell>
          <cell r="J155" t="str">
            <v>rozwojowe</v>
          </cell>
          <cell r="K155" t="str">
            <v>wykupy</v>
          </cell>
          <cell r="L155" t="str">
            <v>Mosina</v>
          </cell>
          <cell r="M155">
            <v>0</v>
          </cell>
          <cell r="N155">
            <v>0</v>
          </cell>
          <cell r="O155">
            <v>0</v>
          </cell>
          <cell r="P155">
            <v>0</v>
          </cell>
          <cell r="Q155">
            <v>0</v>
          </cell>
          <cell r="R155" t="str">
            <v>03</v>
          </cell>
          <cell r="S155" t="str">
            <v>nd</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330043.45</v>
          </cell>
          <cell r="AI155">
            <v>330043.45</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330043.45</v>
          </cell>
          <cell r="BC155">
            <v>-330043.45</v>
          </cell>
          <cell r="BD155"/>
          <cell r="BE155">
            <v>0</v>
          </cell>
          <cell r="BF155">
            <v>0</v>
          </cell>
          <cell r="BG155">
            <v>0</v>
          </cell>
          <cell r="BH155">
            <v>0</v>
          </cell>
          <cell r="BI155">
            <v>0</v>
          </cell>
          <cell r="BJ155">
            <v>0</v>
          </cell>
          <cell r="BK155">
            <v>0</v>
          </cell>
          <cell r="BL155">
            <v>0</v>
          </cell>
          <cell r="BM155" t="str">
            <v>-</v>
          </cell>
          <cell r="BN155" t="str">
            <v>-</v>
          </cell>
        </row>
        <row r="156">
          <cell r="B156" t="str">
            <v>3-03-21-208-0</v>
          </cell>
          <cell r="C156" t="str">
            <v>3</v>
          </cell>
          <cell r="D156" t="str">
            <v>Mosina - sieć wodociągowa w ul. Klonowej w Daszewicach</v>
          </cell>
          <cell r="E156" t="str">
            <v>Realizowane-dokumentacja-w toku</v>
          </cell>
          <cell r="G156" t="str">
            <v>rezerwa na zaspokojenie roszczeń z tyt realizacji sieci wod-kan</v>
          </cell>
          <cell r="H156" t="str">
            <v>pierwsza</v>
          </cell>
          <cell r="I156" t="str">
            <v>sieci rozdzielcze</v>
          </cell>
          <cell r="J156" t="str">
            <v>rozwojowe</v>
          </cell>
          <cell r="K156" t="str">
            <v>wykupy</v>
          </cell>
          <cell r="L156" t="str">
            <v>Mosina</v>
          </cell>
          <cell r="M156">
            <v>0</v>
          </cell>
          <cell r="N156" t="str">
            <v>Aleksandra Klecha</v>
          </cell>
          <cell r="O156">
            <v>0</v>
          </cell>
          <cell r="P156" t="str">
            <v>Aleksandra Klecha</v>
          </cell>
          <cell r="Q156">
            <v>0</v>
          </cell>
          <cell r="R156" t="str">
            <v>03</v>
          </cell>
          <cell r="S156" t="str">
            <v>nd</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527</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527</v>
          </cell>
          <cell r="BA156">
            <v>527</v>
          </cell>
          <cell r="BB156">
            <v>527</v>
          </cell>
          <cell r="BC156">
            <v>-527</v>
          </cell>
          <cell r="BD156"/>
          <cell r="BE156">
            <v>0</v>
          </cell>
          <cell r="BF156">
            <v>0</v>
          </cell>
          <cell r="BG156" t="str">
            <v>1 rozwojowo-modernizacyjne</v>
          </cell>
          <cell r="BH156">
            <v>0</v>
          </cell>
          <cell r="BI156">
            <v>0</v>
          </cell>
          <cell r="BJ156">
            <v>0</v>
          </cell>
          <cell r="BK156">
            <v>0</v>
          </cell>
          <cell r="BL156">
            <v>0</v>
          </cell>
          <cell r="BM156" t="str">
            <v>-</v>
          </cell>
          <cell r="BN156" t="str">
            <v>-</v>
          </cell>
        </row>
        <row r="157">
          <cell r="B157" t="str">
            <v>3-04-06-001-1</v>
          </cell>
          <cell r="C157" t="str">
            <v>3</v>
          </cell>
          <cell r="D157" t="str">
            <v>Murowana Goślina - magistrala wodociągowa DN 500 mm z PSW wraz z rozbudową zbiorników na Morasku</v>
          </cell>
          <cell r="E157" t="str">
            <v>Realizowane-koncepcja-w toku</v>
          </cell>
          <cell r="G157" t="str">
            <v>Plan</v>
          </cell>
          <cell r="H157" t="str">
            <v>pierwsza</v>
          </cell>
          <cell r="I157" t="str">
            <v>wspólne</v>
          </cell>
          <cell r="J157" t="str">
            <v>rozwojowe</v>
          </cell>
          <cell r="K157" t="str">
            <v>magistrale wodociągowe</v>
          </cell>
          <cell r="L157" t="str">
            <v>Murowana Goślina</v>
          </cell>
          <cell r="M157" t="str">
            <v>Irena Romaszewska-Malak</v>
          </cell>
          <cell r="N157">
            <v>0</v>
          </cell>
          <cell r="O157" t="str">
            <v>Monika Mrozińska</v>
          </cell>
          <cell r="P157">
            <v>0</v>
          </cell>
          <cell r="Q157">
            <v>0</v>
          </cell>
          <cell r="R157" t="str">
            <v>04</v>
          </cell>
          <cell r="S157" t="str">
            <v>nd</v>
          </cell>
          <cell r="T157">
            <v>108804.93</v>
          </cell>
          <cell r="U157">
            <v>0</v>
          </cell>
          <cell r="V157">
            <v>0</v>
          </cell>
          <cell r="W157">
            <v>0</v>
          </cell>
          <cell r="X157">
            <v>0</v>
          </cell>
          <cell r="Y157">
            <v>0</v>
          </cell>
          <cell r="Z157">
            <v>0</v>
          </cell>
          <cell r="AA157">
            <v>200000</v>
          </cell>
          <cell r="AB157">
            <v>1000000</v>
          </cell>
          <cell r="AC157">
            <v>1100000</v>
          </cell>
          <cell r="AD157">
            <v>26800000</v>
          </cell>
          <cell r="AE157">
            <v>62700000</v>
          </cell>
          <cell r="AF157">
            <v>29100000</v>
          </cell>
          <cell r="AG157">
            <v>0</v>
          </cell>
          <cell r="AH157">
            <v>0</v>
          </cell>
          <cell r="AI157">
            <v>108804.93</v>
          </cell>
          <cell r="AJ157">
            <v>0</v>
          </cell>
          <cell r="AK157">
            <v>0</v>
          </cell>
          <cell r="AL157">
            <v>700000</v>
          </cell>
          <cell r="AM157">
            <v>1200000</v>
          </cell>
          <cell r="AN157">
            <v>2900000</v>
          </cell>
          <cell r="AO157">
            <v>0</v>
          </cell>
          <cell r="AP157">
            <v>8700000</v>
          </cell>
          <cell r="AQ157">
            <v>17400000</v>
          </cell>
          <cell r="AR157">
            <v>17400000</v>
          </cell>
          <cell r="AS157">
            <v>17400000</v>
          </cell>
          <cell r="AT157">
            <v>26100000</v>
          </cell>
          <cell r="AU157">
            <v>0</v>
          </cell>
          <cell r="AV157">
            <v>26100000</v>
          </cell>
          <cell r="AW157">
            <v>91800000</v>
          </cell>
          <cell r="AX157">
            <v>30900000</v>
          </cell>
          <cell r="AY157">
            <v>60900000</v>
          </cell>
          <cell r="AZ157">
            <v>91800000</v>
          </cell>
          <cell r="BA157">
            <v>91800000</v>
          </cell>
          <cell r="BB157">
            <v>30900000</v>
          </cell>
          <cell r="BC157">
            <v>-1800000</v>
          </cell>
          <cell r="BD157"/>
          <cell r="BE157">
            <v>0</v>
          </cell>
          <cell r="BF157">
            <v>0</v>
          </cell>
          <cell r="BG157" t="str">
            <v>1 rozwojowo-modernizacyjne</v>
          </cell>
          <cell r="BH157">
            <v>0</v>
          </cell>
          <cell r="BI157">
            <v>0</v>
          </cell>
          <cell r="BJ157">
            <v>0</v>
          </cell>
          <cell r="BK157" t="str">
            <v>Główne źródło wody dla Murowanej Gośliny oraz części Czerwonaka i Suchego Lasu, jest alternatywą dla niewystarczających zasobów wód podziemnych w Murowanej Goślinie.</v>
          </cell>
          <cell r="BL157" t="str">
            <v>Budowa wodociągu DN500mm o dł. ok. 13 km i DN400mm o dł. 500m, rozbudowa zbiorników 2023-2024 - koncepcja 2025-2026 - dokumentacja projektowa 2028-2032 - roboty budowlano-montażowe</v>
          </cell>
          <cell r="BM157" t="str">
            <v>-</v>
          </cell>
          <cell r="BN157" t="str">
            <v>-</v>
          </cell>
        </row>
        <row r="158">
          <cell r="B158" t="str">
            <v>3-04-13-050-0</v>
          </cell>
          <cell r="C158" t="str">
            <v>3</v>
          </cell>
          <cell r="D158" t="str">
            <v>Murowana Goślina - sieć wodociągowa w Łopuchowie</v>
          </cell>
          <cell r="E158" t="str">
            <v>Realizowane-dokumentacja-w toku</v>
          </cell>
          <cell r="G158" t="str">
            <v>Plan</v>
          </cell>
          <cell r="H158" t="str">
            <v>pierwsza</v>
          </cell>
          <cell r="I158" t="str">
            <v>sieci rozdzielcze</v>
          </cell>
          <cell r="J158" t="str">
            <v>modernizacyjne</v>
          </cell>
          <cell r="K158" t="str">
            <v>PSW</v>
          </cell>
          <cell r="L158" t="str">
            <v>Murowana Goślina</v>
          </cell>
          <cell r="M158" t="str">
            <v>Paulina Wilińska-Kałka</v>
          </cell>
          <cell r="N158" t="str">
            <v>Daniel Michalik</v>
          </cell>
          <cell r="O158" t="str">
            <v>Monika Mrozińska</v>
          </cell>
          <cell r="P158" t="str">
            <v>Daniel Michalik</v>
          </cell>
          <cell r="Q158" t="str">
            <v>Łukasz Wędrychowicz</v>
          </cell>
          <cell r="R158" t="str">
            <v>04</v>
          </cell>
          <cell r="S158" t="str">
            <v>nd</v>
          </cell>
          <cell r="T158">
            <v>29473.480000000003</v>
          </cell>
          <cell r="U158">
            <v>53606.42</v>
          </cell>
          <cell r="V158">
            <v>50000</v>
          </cell>
          <cell r="W158">
            <v>150000</v>
          </cell>
          <cell r="X158">
            <v>1172332</v>
          </cell>
          <cell r="Y158">
            <v>2250000</v>
          </cell>
          <cell r="Z158">
            <v>0</v>
          </cell>
          <cell r="AA158">
            <v>0</v>
          </cell>
          <cell r="AB158">
            <v>0</v>
          </cell>
          <cell r="AC158">
            <v>0</v>
          </cell>
          <cell r="AD158">
            <v>0</v>
          </cell>
          <cell r="AE158">
            <v>0</v>
          </cell>
          <cell r="AF158">
            <v>3675938.42</v>
          </cell>
          <cell r="AG158">
            <v>8153.72</v>
          </cell>
          <cell r="AH158">
            <v>60639.929999999993</v>
          </cell>
          <cell r="AI158">
            <v>98267.13</v>
          </cell>
          <cell r="AJ158">
            <v>97802.05</v>
          </cell>
          <cell r="AK158">
            <v>90160</v>
          </cell>
          <cell r="AL158">
            <v>3834100</v>
          </cell>
          <cell r="AM158">
            <v>0</v>
          </cell>
          <cell r="AN158">
            <v>0</v>
          </cell>
          <cell r="AO158">
            <v>0</v>
          </cell>
          <cell r="AP158">
            <v>0</v>
          </cell>
          <cell r="AQ158">
            <v>0</v>
          </cell>
          <cell r="AR158">
            <v>0</v>
          </cell>
          <cell r="AS158">
            <v>0</v>
          </cell>
          <cell r="AT158">
            <v>0</v>
          </cell>
          <cell r="AU158">
            <v>0</v>
          </cell>
          <cell r="AV158">
            <v>0</v>
          </cell>
          <cell r="AW158">
            <v>3924260</v>
          </cell>
          <cell r="AX158">
            <v>3924260</v>
          </cell>
          <cell r="AY158">
            <v>0</v>
          </cell>
          <cell r="AZ158">
            <v>4022062.05</v>
          </cell>
          <cell r="BA158">
            <v>4022062.05</v>
          </cell>
          <cell r="BB158">
            <v>4090855.7</v>
          </cell>
          <cell r="BC158">
            <v>-414917.28000000026</v>
          </cell>
          <cell r="BD158"/>
          <cell r="BE158">
            <v>0</v>
          </cell>
          <cell r="BF158">
            <v>0</v>
          </cell>
          <cell r="BG158" t="str">
            <v>1 rozwojowo-modernizacyjne</v>
          </cell>
          <cell r="BH158">
            <v>0</v>
          </cell>
          <cell r="BI158">
            <v>0</v>
          </cell>
          <cell r="BJ158">
            <v>69</v>
          </cell>
          <cell r="BK158" t="str">
            <v>Zastąpienie sieci o niewystarczających przekrojach, przebiegających po terenach prywatnych.</v>
          </cell>
          <cell r="BL158" t="str">
            <v>Wodociąg DN150mm o dł. ok. 1 950m wraz z przyłączami. 2020 - 2023 - dokumentacja projektowa 2023 - 2024 - roboty budowlano-montażowe</v>
          </cell>
          <cell r="BM158" t="str">
            <v>-</v>
          </cell>
          <cell r="BN158" t="str">
            <v>-</v>
          </cell>
        </row>
        <row r="159">
          <cell r="B159" t="str">
            <v>3-04-13-051-0</v>
          </cell>
          <cell r="C159" t="str">
            <v>3</v>
          </cell>
          <cell r="D159" t="str">
            <v>Murowana Goślina - sieć wodociągowa w Kamińsku i Pławnie</v>
          </cell>
          <cell r="E159" t="str">
            <v>Realizowane-koncepcja-w toku</v>
          </cell>
          <cell r="G159" t="str">
            <v>budżet - modernizacja PSW</v>
          </cell>
          <cell r="H159" t="str">
            <v>pierwsza</v>
          </cell>
          <cell r="I159" t="str">
            <v>sieci rozdzielcze</v>
          </cell>
          <cell r="J159" t="str">
            <v>modernizacyjne</v>
          </cell>
          <cell r="K159" t="str">
            <v>PSW</v>
          </cell>
          <cell r="L159" t="str">
            <v>Murowana Goślina</v>
          </cell>
          <cell r="M159" t="str">
            <v>Agnieszka Mitura-Grabowska</v>
          </cell>
          <cell r="N159">
            <v>0</v>
          </cell>
          <cell r="O159" t="str">
            <v>Monika Mrozińska</v>
          </cell>
          <cell r="P159">
            <v>0</v>
          </cell>
          <cell r="Q159">
            <v>0</v>
          </cell>
          <cell r="R159" t="str">
            <v>04</v>
          </cell>
          <cell r="S159" t="str">
            <v>nd</v>
          </cell>
          <cell r="T159">
            <v>0</v>
          </cell>
          <cell r="U159">
            <v>0</v>
          </cell>
          <cell r="V159">
            <v>0</v>
          </cell>
          <cell r="W159">
            <v>0</v>
          </cell>
          <cell r="X159">
            <v>0</v>
          </cell>
          <cell r="Y159">
            <v>0</v>
          </cell>
          <cell r="Z159">
            <v>0</v>
          </cell>
          <cell r="AA159">
            <v>0</v>
          </cell>
          <cell r="AB159">
            <v>0</v>
          </cell>
          <cell r="AC159">
            <v>160000</v>
          </cell>
          <cell r="AD159">
            <v>240000</v>
          </cell>
          <cell r="AE159">
            <v>10500000</v>
          </cell>
          <cell r="AF159">
            <v>400000</v>
          </cell>
          <cell r="AG159">
            <v>0</v>
          </cell>
          <cell r="AH159">
            <v>0</v>
          </cell>
          <cell r="AI159">
            <v>0</v>
          </cell>
          <cell r="AJ159">
            <v>0</v>
          </cell>
          <cell r="AK159">
            <v>0</v>
          </cell>
          <cell r="AL159">
            <v>0</v>
          </cell>
          <cell r="AM159">
            <v>0</v>
          </cell>
          <cell r="AN159">
            <v>0</v>
          </cell>
          <cell r="AO159">
            <v>0</v>
          </cell>
          <cell r="AP159">
            <v>160000</v>
          </cell>
          <cell r="AQ159">
            <v>240000</v>
          </cell>
          <cell r="AR159">
            <v>1900000</v>
          </cell>
          <cell r="AS159">
            <v>8600000</v>
          </cell>
          <cell r="AT159">
            <v>0</v>
          </cell>
          <cell r="AU159">
            <v>0</v>
          </cell>
          <cell r="AV159">
            <v>0</v>
          </cell>
          <cell r="AW159">
            <v>10900000</v>
          </cell>
          <cell r="AX159">
            <v>400000</v>
          </cell>
          <cell r="AY159">
            <v>10500000</v>
          </cell>
          <cell r="AZ159">
            <v>10900000</v>
          </cell>
          <cell r="BA159">
            <v>10900000</v>
          </cell>
          <cell r="BB159">
            <v>400000</v>
          </cell>
          <cell r="BC159">
            <v>0</v>
          </cell>
          <cell r="BD159"/>
          <cell r="BE159">
            <v>0</v>
          </cell>
          <cell r="BF159">
            <v>0</v>
          </cell>
          <cell r="BG159" t="str">
            <v>1 rozwojowo-modernizacyjne</v>
          </cell>
          <cell r="BH159">
            <v>0</v>
          </cell>
          <cell r="BI159">
            <v>5</v>
          </cell>
          <cell r="BJ159">
            <v>400</v>
          </cell>
          <cell r="BK159" t="str">
            <v>Zastąpienie istniejącej sieci o niewystarczających przekrojach, przemarzanie - sieć posadowiona zbyt płytko, awaryjność.</v>
          </cell>
          <cell r="BL159" t="str">
            <v>Wymiana sieci wodociągowej w Kamińsku i Pławnie DN150mm, dł. ok. 11 km wraz z przyłączami , budowa sieci wodociągowej w działce nr 468/10 DN100mm, dł. 130m wraz z przyłączami. 2028 - 2029 - dokumentacja projektowa po 2029 - roboty budowlano-montażowe</v>
          </cell>
          <cell r="BM159" t="str">
            <v>-</v>
          </cell>
          <cell r="BN159" t="str">
            <v>-</v>
          </cell>
        </row>
        <row r="160">
          <cell r="B160" t="str">
            <v>3-04-13-088-0</v>
          </cell>
          <cell r="C160" t="str">
            <v>3</v>
          </cell>
          <cell r="D160" t="str">
            <v>Murowana Goślina - sieć wodociągowa w ul. Jodłowej, Górka, Starczanowska i Na Stoku</v>
          </cell>
          <cell r="E160" t="str">
            <v>Realizowane-RBM-zakończono</v>
          </cell>
          <cell r="G160" t="str">
            <v>Plan</v>
          </cell>
          <cell r="H160" t="str">
            <v>pierwsza</v>
          </cell>
          <cell r="I160" t="str">
            <v>sieci rozdzielcze</v>
          </cell>
          <cell r="J160" t="str">
            <v>modernizacyjne</v>
          </cell>
          <cell r="K160" t="str">
            <v>PSW</v>
          </cell>
          <cell r="L160" t="str">
            <v>Murowana Goślina</v>
          </cell>
          <cell r="M160" t="str">
            <v>Paulina Wilińska-Kałka</v>
          </cell>
          <cell r="N160" t="str">
            <v>Barbara Bartkowiak</v>
          </cell>
          <cell r="O160" t="str">
            <v>Monika Mrozińska</v>
          </cell>
          <cell r="P160" t="str">
            <v>Anna Ossig</v>
          </cell>
          <cell r="Q160" t="str">
            <v>Łukasz Bil</v>
          </cell>
          <cell r="R160" t="str">
            <v>04</v>
          </cell>
          <cell r="S160" t="str">
            <v>nd</v>
          </cell>
          <cell r="T160">
            <v>44965.72</v>
          </cell>
          <cell r="U160">
            <v>221599.33</v>
          </cell>
          <cell r="V160">
            <v>178487.8</v>
          </cell>
          <cell r="W160">
            <v>0</v>
          </cell>
          <cell r="X160">
            <v>0</v>
          </cell>
          <cell r="Y160">
            <v>0</v>
          </cell>
          <cell r="Z160">
            <v>0</v>
          </cell>
          <cell r="AA160">
            <v>0</v>
          </cell>
          <cell r="AB160">
            <v>0</v>
          </cell>
          <cell r="AC160">
            <v>0</v>
          </cell>
          <cell r="AD160">
            <v>0</v>
          </cell>
          <cell r="AE160">
            <v>0</v>
          </cell>
          <cell r="AF160">
            <v>400087.13</v>
          </cell>
          <cell r="AG160">
            <v>155162.53</v>
          </cell>
          <cell r="AH160">
            <v>267207.51</v>
          </cell>
          <cell r="AI160">
            <v>467335.76</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422370.04000000004</v>
          </cell>
          <cell r="BC160">
            <v>-22282.910000000033</v>
          </cell>
          <cell r="BD160"/>
          <cell r="BE160">
            <v>0</v>
          </cell>
          <cell r="BF160">
            <v>0</v>
          </cell>
          <cell r="BG160" t="str">
            <v>1 rozwojowo-modernizacyjne</v>
          </cell>
          <cell r="BH160">
            <v>1</v>
          </cell>
          <cell r="BI160">
            <v>1</v>
          </cell>
          <cell r="BJ160">
            <v>27</v>
          </cell>
          <cell r="BK160" t="str">
            <v>Potrzeba uporządkowania sieci - zastąpienie istniejącej prowizorycznej sieci o niewystarczających średnicach, z przebiegiem przez tereny prywatne.</v>
          </cell>
          <cell r="BL160" t="str">
            <v>Budowa sieci wodociągowej o dł. 536,48m DN150 (180), metodą wykopu otwartego, budowa sieci wodociągowej o dł. 94,36m DN150 (180), metodą bezwykopową wraz z przyłączami . 2018 - 2020 - dokumentacja projektowa 2020 - 2021 - roboty budowlano-montażowe</v>
          </cell>
          <cell r="BM160" t="str">
            <v>-</v>
          </cell>
          <cell r="BN160" t="str">
            <v>-</v>
          </cell>
        </row>
        <row r="161">
          <cell r="B161" t="str">
            <v>3-04-14-014-1</v>
          </cell>
          <cell r="C161" t="str">
            <v>3</v>
          </cell>
          <cell r="D161" t="str">
            <v>Murowana Goślina - sieć wodociągowa w ulicach: Żytnia, Pszenna, Owsiana, Zbożowa, Rolna, Żniwna w Mściszewie</v>
          </cell>
          <cell r="E161">
            <v>0</v>
          </cell>
          <cell r="G161" t="str">
            <v>rezerwa "białe plamy"</v>
          </cell>
          <cell r="H161" t="str">
            <v>druga</v>
          </cell>
          <cell r="I161" t="str">
            <v>sieci rozdzielcze</v>
          </cell>
          <cell r="J161" t="str">
            <v>rozwojowe</v>
          </cell>
          <cell r="K161" t="str">
            <v>nieopłacalne tak</v>
          </cell>
          <cell r="L161" t="str">
            <v>Murowana Goślina</v>
          </cell>
          <cell r="M161">
            <v>0</v>
          </cell>
          <cell r="N161">
            <v>0</v>
          </cell>
          <cell r="O161">
            <v>0</v>
          </cell>
          <cell r="P161">
            <v>0</v>
          </cell>
          <cell r="Q161">
            <v>0</v>
          </cell>
          <cell r="R161" t="str">
            <v>04</v>
          </cell>
          <cell r="S161" t="str">
            <v>Gmina Murowana Goślina</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cell r="BE161">
            <v>0</v>
          </cell>
          <cell r="BF161">
            <v>0</v>
          </cell>
          <cell r="BG161" t="str">
            <v>1 rozwojowo-modernizacyjne</v>
          </cell>
          <cell r="BH161">
            <v>14</v>
          </cell>
          <cell r="BI161">
            <v>30</v>
          </cell>
          <cell r="BJ161">
            <v>0</v>
          </cell>
          <cell r="BK161">
            <v>0</v>
          </cell>
          <cell r="BL161">
            <v>0</v>
          </cell>
          <cell r="BM161" t="str">
            <v>-</v>
          </cell>
          <cell r="BN161" t="str">
            <v>-</v>
          </cell>
        </row>
        <row r="162">
          <cell r="B162" t="str">
            <v>3-04-14-173-0</v>
          </cell>
          <cell r="C162" t="str">
            <v>3</v>
          </cell>
          <cell r="D162" t="str">
            <v>Murowana Goślina - sieć wodociągowa w ulicy Dolnej w Rakowni.</v>
          </cell>
          <cell r="E162" t="str">
            <v>Realizowane-dokumentacja-w toku</v>
          </cell>
          <cell r="G162" t="str">
            <v>budżet - modernizacja PSW</v>
          </cell>
          <cell r="H162" t="str">
            <v>pierwsza</v>
          </cell>
          <cell r="I162" t="str">
            <v>sieci rozdzielcze</v>
          </cell>
          <cell r="J162" t="str">
            <v>modernizacyjne</v>
          </cell>
          <cell r="K162" t="str">
            <v>PSW</v>
          </cell>
          <cell r="L162" t="str">
            <v>Murowana Goślina</v>
          </cell>
          <cell r="M162" t="str">
            <v>Agnieszka Mitura-Grabowska</v>
          </cell>
          <cell r="N162" t="str">
            <v>Anna Szaszczak</v>
          </cell>
          <cell r="O162" t="str">
            <v>Monika Mrozińska</v>
          </cell>
          <cell r="P162" t="str">
            <v>Joanna Iwan</v>
          </cell>
          <cell r="Q162" t="str">
            <v>Łukasz Wędrychowicz</v>
          </cell>
          <cell r="R162" t="str">
            <v>04</v>
          </cell>
          <cell r="S162" t="str">
            <v>nd</v>
          </cell>
          <cell r="T162">
            <v>964</v>
          </cell>
          <cell r="U162">
            <v>0</v>
          </cell>
          <cell r="V162">
            <v>56000</v>
          </cell>
          <cell r="W162">
            <v>84000</v>
          </cell>
          <cell r="X162">
            <v>1055000</v>
          </cell>
          <cell r="Y162">
            <v>1060000</v>
          </cell>
          <cell r="Z162">
            <v>0</v>
          </cell>
          <cell r="AA162">
            <v>0</v>
          </cell>
          <cell r="AB162">
            <v>0</v>
          </cell>
          <cell r="AC162">
            <v>0</v>
          </cell>
          <cell r="AD162">
            <v>0</v>
          </cell>
          <cell r="AE162">
            <v>0</v>
          </cell>
          <cell r="AF162">
            <v>2255000</v>
          </cell>
          <cell r="AG162">
            <v>1014</v>
          </cell>
          <cell r="AH162">
            <v>74623.28</v>
          </cell>
          <cell r="AI162">
            <v>76601.279999999999</v>
          </cell>
          <cell r="AJ162">
            <v>109617.15</v>
          </cell>
          <cell r="AK162">
            <v>450000</v>
          </cell>
          <cell r="AL162">
            <v>2562100</v>
          </cell>
          <cell r="AM162">
            <v>0</v>
          </cell>
          <cell r="AN162">
            <v>0</v>
          </cell>
          <cell r="AO162">
            <v>0</v>
          </cell>
          <cell r="AP162">
            <v>0</v>
          </cell>
          <cell r="AQ162">
            <v>0</v>
          </cell>
          <cell r="AR162">
            <v>0</v>
          </cell>
          <cell r="AS162">
            <v>0</v>
          </cell>
          <cell r="AT162">
            <v>0</v>
          </cell>
          <cell r="AU162">
            <v>0</v>
          </cell>
          <cell r="AV162">
            <v>0</v>
          </cell>
          <cell r="AW162">
            <v>3012100</v>
          </cell>
          <cell r="AX162">
            <v>3012100</v>
          </cell>
          <cell r="AY162">
            <v>0</v>
          </cell>
          <cell r="AZ162">
            <v>3121717.15</v>
          </cell>
          <cell r="BA162">
            <v>3121717.15</v>
          </cell>
          <cell r="BB162">
            <v>3197354.4299999997</v>
          </cell>
          <cell r="BC162">
            <v>-942354.4299999997</v>
          </cell>
          <cell r="BE162">
            <v>1.59</v>
          </cell>
          <cell r="BF162">
            <v>110.1</v>
          </cell>
          <cell r="BG162" t="str">
            <v>1 rozwojowo-modernizacyjne</v>
          </cell>
          <cell r="BH162">
            <v>5</v>
          </cell>
          <cell r="BI162">
            <v>9</v>
          </cell>
          <cell r="BJ162">
            <v>45</v>
          </cell>
          <cell r="BK162" t="str">
            <v>Potrzeba wymiany wynikająca z awaryjności istniejącej sieci.</v>
          </cell>
          <cell r="BL162" t="str">
            <v>Wymiana sieci wodociągowej w ulicy Dolnej DN150mm, dł. 1 590m wraz z przyłączami. 2020 - 2022 - dokumentacja projektowa 2023 - 2024 - roboty budowlano-montażowe</v>
          </cell>
          <cell r="BM162" t="str">
            <v>-</v>
          </cell>
          <cell r="BN162" t="str">
            <v>-</v>
          </cell>
          <cell r="BP162">
            <v>451815</v>
          </cell>
        </row>
        <row r="163">
          <cell r="B163" t="str">
            <v>3-04-15-116-1</v>
          </cell>
          <cell r="C163" t="str">
            <v>3</v>
          </cell>
          <cell r="D163" t="str">
            <v>Murowana Goślina - sieć wodociągowa w Rakowni</v>
          </cell>
          <cell r="E163" t="str">
            <v>Realizowane-RBM-zakończono</v>
          </cell>
          <cell r="G163" t="str">
            <v>rezerwa "białe plamy"</v>
          </cell>
          <cell r="H163" t="str">
            <v>druga</v>
          </cell>
          <cell r="I163" t="str">
            <v>sieci rozdzielcze</v>
          </cell>
          <cell r="J163" t="str">
            <v>rozwojowe</v>
          </cell>
          <cell r="K163" t="str">
            <v>nieopłacalne tak</v>
          </cell>
          <cell r="L163" t="str">
            <v>Murowana Goślina</v>
          </cell>
          <cell r="M163" t="str">
            <v>Paulina Wilińska-Kałka</v>
          </cell>
          <cell r="N163" t="str">
            <v>Anna Ossig</v>
          </cell>
          <cell r="O163" t="str">
            <v>Monika Mrozińska</v>
          </cell>
          <cell r="P163" t="str">
            <v>Joanna Iwan</v>
          </cell>
          <cell r="Q163">
            <v>0</v>
          </cell>
          <cell r="R163" t="str">
            <v>04</v>
          </cell>
          <cell r="S163" t="str">
            <v>Gmina Murowana Goślina</v>
          </cell>
          <cell r="T163">
            <v>2836326.6300000004</v>
          </cell>
          <cell r="U163">
            <v>1233315.94</v>
          </cell>
          <cell r="V163">
            <v>4100</v>
          </cell>
          <cell r="W163">
            <v>4200</v>
          </cell>
          <cell r="X163">
            <v>0</v>
          </cell>
          <cell r="Y163">
            <v>0</v>
          </cell>
          <cell r="Z163">
            <v>0</v>
          </cell>
          <cell r="AA163">
            <v>0</v>
          </cell>
          <cell r="AB163">
            <v>0</v>
          </cell>
          <cell r="AC163">
            <v>0</v>
          </cell>
          <cell r="AD163">
            <v>0</v>
          </cell>
          <cell r="AE163">
            <v>0</v>
          </cell>
          <cell r="AF163">
            <v>1241615.94</v>
          </cell>
          <cell r="AG163">
            <v>1309522.6599999999</v>
          </cell>
          <cell r="AH163">
            <v>0</v>
          </cell>
          <cell r="AI163">
            <v>4145849.29</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1309522.6599999999</v>
          </cell>
          <cell r="BC163">
            <v>-67906.719999999972</v>
          </cell>
          <cell r="BD163"/>
          <cell r="BE163">
            <v>4.08</v>
          </cell>
          <cell r="BF163">
            <v>0</v>
          </cell>
          <cell r="BG163" t="str">
            <v>1 rozwojowo-modernizacyjne</v>
          </cell>
          <cell r="BH163">
            <v>49</v>
          </cell>
          <cell r="BI163">
            <v>87</v>
          </cell>
          <cell r="BJ163">
            <v>0</v>
          </cell>
          <cell r="BK163" t="str">
            <v>Zaopatrzenie w wodę nowych odbiorców.</v>
          </cell>
          <cell r="BL163" t="str">
            <v>Budowa sieci wodociągowej o średnicy DN 63-180 mm i dł. ok. 4 080 m wraz z przyłączami 2016-2017- dokumentacja projektowa 2018-2019 roboty budowlano- montażowe 2020 - rozliczenie zadania 2020-2023 - nasadzenia rekompensacyjne zieleni</v>
          </cell>
          <cell r="BM163" t="str">
            <v>-</v>
          </cell>
          <cell r="BN163" t="str">
            <v>-</v>
          </cell>
        </row>
        <row r="164">
          <cell r="B164" t="str">
            <v>3-04-15-117-1</v>
          </cell>
          <cell r="C164" t="str">
            <v>3</v>
          </cell>
          <cell r="D164" t="str">
            <v>Murowana Goślina - sieć wodociągowa w ulicy Radzimskiej w Mściszewie</v>
          </cell>
          <cell r="E164" t="str">
            <v>Realizowane-RBM-w toku</v>
          </cell>
          <cell r="G164" t="str">
            <v>rezerwa "białe plamy"</v>
          </cell>
          <cell r="H164" t="str">
            <v>druga</v>
          </cell>
          <cell r="I164" t="str">
            <v>sieci rozdzielcze</v>
          </cell>
          <cell r="J164" t="str">
            <v>rozwojowe</v>
          </cell>
          <cell r="K164" t="str">
            <v>nieopłacalne tak</v>
          </cell>
          <cell r="L164" t="str">
            <v>Murowana Goślina</v>
          </cell>
          <cell r="M164" t="str">
            <v>Przemysław Jasiński</v>
          </cell>
          <cell r="N164" t="str">
            <v>Anna Ossig</v>
          </cell>
          <cell r="O164" t="str">
            <v>Monika Mrozińska</v>
          </cell>
          <cell r="P164" t="str">
            <v>Anna Ossig</v>
          </cell>
          <cell r="Q164" t="str">
            <v>Łukasz Bil</v>
          </cell>
          <cell r="R164" t="str">
            <v>04</v>
          </cell>
          <cell r="S164" t="str">
            <v>nd</v>
          </cell>
          <cell r="T164">
            <v>94723.550000000017</v>
          </cell>
          <cell r="U164">
            <v>334435.44</v>
          </cell>
          <cell r="V164">
            <v>483000</v>
          </cell>
          <cell r="W164">
            <v>0</v>
          </cell>
          <cell r="X164">
            <v>0</v>
          </cell>
          <cell r="Y164">
            <v>0</v>
          </cell>
          <cell r="Z164">
            <v>0</v>
          </cell>
          <cell r="AA164">
            <v>0</v>
          </cell>
          <cell r="AB164">
            <v>0</v>
          </cell>
          <cell r="AC164">
            <v>0</v>
          </cell>
          <cell r="AD164">
            <v>0</v>
          </cell>
          <cell r="AE164">
            <v>0</v>
          </cell>
          <cell r="AF164">
            <v>817435.44</v>
          </cell>
          <cell r="AG164">
            <v>85069.760000000009</v>
          </cell>
          <cell r="AH164">
            <v>7463.05</v>
          </cell>
          <cell r="AI164">
            <v>187256.36000000002</v>
          </cell>
          <cell r="AJ164">
            <v>488087.6</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488087.6</v>
          </cell>
          <cell r="BA164">
            <v>488087.6</v>
          </cell>
          <cell r="BB164">
            <v>580620.41</v>
          </cell>
          <cell r="BC164">
            <v>236815.02999999991</v>
          </cell>
          <cell r="BE164">
            <v>0</v>
          </cell>
          <cell r="BF164">
            <v>0</v>
          </cell>
          <cell r="BG164" t="str">
            <v>1 rozwojowo-modernizacyjne</v>
          </cell>
          <cell r="BH164">
            <v>31</v>
          </cell>
          <cell r="BI164">
            <v>26</v>
          </cell>
          <cell r="BJ164">
            <v>0</v>
          </cell>
          <cell r="BK164" t="str">
            <v>Zaopatrzenie w wodę nowych odbiorców.</v>
          </cell>
          <cell r="BL164" t="str">
            <v>Budowa sieci wodociągowej o długości L = 1422m DN180, L=681m DN125 w ul. Radzimska, Mieczykowa, Malwowa wraz z przyłączami Dokumentacja dla sieci wodociągowej zrealizowana przez mieszkańców 2018 -2019- doprojektowanie brakujących opracowań 2020-2021 - roboty budowlano-montażowe</v>
          </cell>
          <cell r="BM164" t="str">
            <v>-</v>
          </cell>
          <cell r="BN164" t="str">
            <v>-</v>
          </cell>
          <cell r="BP164"/>
        </row>
        <row r="165">
          <cell r="B165" t="str">
            <v>3-04-15-118-1</v>
          </cell>
          <cell r="C165" t="str">
            <v>3</v>
          </cell>
          <cell r="D165" t="str">
            <v>Murowana Goślina - sieć wodociągowa w ulicach Piaskowa i Żwirowa w Złotoryjsku</v>
          </cell>
          <cell r="E165">
            <v>0</v>
          </cell>
          <cell r="G165" t="str">
            <v>rezerwa na inwestycje nieprzewidziane</v>
          </cell>
          <cell r="H165" t="str">
            <v>druga</v>
          </cell>
          <cell r="I165" t="str">
            <v>sieci rozdzielcze</v>
          </cell>
          <cell r="J165" t="str">
            <v>rozwojowe</v>
          </cell>
          <cell r="K165" t="str">
            <v>nieopłacalne tak</v>
          </cell>
          <cell r="L165" t="str">
            <v>Murowana Goślina</v>
          </cell>
          <cell r="M165">
            <v>0</v>
          </cell>
          <cell r="N165">
            <v>0</v>
          </cell>
          <cell r="O165">
            <v>0</v>
          </cell>
          <cell r="P165">
            <v>0</v>
          </cell>
          <cell r="Q165">
            <v>0</v>
          </cell>
          <cell r="R165" t="str">
            <v>04</v>
          </cell>
          <cell r="S165" t="str">
            <v>Gmina Murowana Goślina</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cell r="BE165">
            <v>0</v>
          </cell>
          <cell r="BF165">
            <v>0</v>
          </cell>
          <cell r="BG165" t="str">
            <v>1 rozwojowo-modernizacyjne</v>
          </cell>
          <cell r="BH165">
            <v>3</v>
          </cell>
          <cell r="BI165">
            <v>11</v>
          </cell>
          <cell r="BJ165">
            <v>0</v>
          </cell>
          <cell r="BK165">
            <v>0</v>
          </cell>
          <cell r="BL165">
            <v>0</v>
          </cell>
          <cell r="BM165" t="str">
            <v>-</v>
          </cell>
          <cell r="BN165" t="str">
            <v>-</v>
          </cell>
        </row>
        <row r="166">
          <cell r="B166" t="str">
            <v>3-04-15-152-1</v>
          </cell>
          <cell r="C166" t="str">
            <v>3</v>
          </cell>
          <cell r="D166" t="str">
            <v>Murowana Goślina - sieć wodociągowa do Starczanowa</v>
          </cell>
          <cell r="E166" t="str">
            <v>Realizowane-koncepcja-w toku</v>
          </cell>
          <cell r="G166" t="str">
            <v>rezerwa "białe plamy"</v>
          </cell>
          <cell r="H166" t="str">
            <v>druga</v>
          </cell>
          <cell r="I166" t="str">
            <v>sieci rozdzielcze</v>
          </cell>
          <cell r="J166" t="str">
            <v>rozwojowe</v>
          </cell>
          <cell r="K166" t="str">
            <v>nieopłacalne tak</v>
          </cell>
          <cell r="L166" t="str">
            <v>Murowana Goślina</v>
          </cell>
          <cell r="M166" t="str">
            <v>Agnieszka Mitura-Grabowska</v>
          </cell>
          <cell r="N166" t="str">
            <v>Anna Szaszczak</v>
          </cell>
          <cell r="O166" t="str">
            <v>Monika Mrozińska</v>
          </cell>
          <cell r="P166" t="str">
            <v>Monika Mrozińska</v>
          </cell>
          <cell r="Q166">
            <v>0</v>
          </cell>
          <cell r="R166" t="str">
            <v>04</v>
          </cell>
          <cell r="S166" t="str">
            <v>nd</v>
          </cell>
          <cell r="T166">
            <v>0</v>
          </cell>
          <cell r="U166">
            <v>0</v>
          </cell>
          <cell r="V166">
            <v>0</v>
          </cell>
          <cell r="W166">
            <v>0</v>
          </cell>
          <cell r="X166">
            <v>0</v>
          </cell>
          <cell r="Y166">
            <v>0</v>
          </cell>
          <cell r="Z166">
            <v>0</v>
          </cell>
          <cell r="AA166">
            <v>0</v>
          </cell>
          <cell r="AB166">
            <v>0</v>
          </cell>
          <cell r="AC166">
            <v>0</v>
          </cell>
          <cell r="AD166">
            <v>0</v>
          </cell>
          <cell r="AE166">
            <v>2965000</v>
          </cell>
          <cell r="AF166">
            <v>0</v>
          </cell>
          <cell r="AG166">
            <v>0</v>
          </cell>
          <cell r="AH166">
            <v>0</v>
          </cell>
          <cell r="AI166">
            <v>0</v>
          </cell>
          <cell r="AJ166">
            <v>0</v>
          </cell>
          <cell r="AK166">
            <v>0</v>
          </cell>
          <cell r="AL166">
            <v>0</v>
          </cell>
          <cell r="AM166">
            <v>0</v>
          </cell>
          <cell r="AN166">
            <v>0</v>
          </cell>
          <cell r="AO166">
            <v>0</v>
          </cell>
          <cell r="AP166">
            <v>0</v>
          </cell>
          <cell r="AQ166">
            <v>0</v>
          </cell>
          <cell r="AR166">
            <v>98000</v>
          </cell>
          <cell r="AS166">
            <v>147000</v>
          </cell>
          <cell r="AT166">
            <v>1406250</v>
          </cell>
          <cell r="AU166">
            <v>1313750</v>
          </cell>
          <cell r="AV166">
            <v>2720000</v>
          </cell>
          <cell r="AW166">
            <v>1651250</v>
          </cell>
          <cell r="AX166">
            <v>0</v>
          </cell>
          <cell r="AY166">
            <v>1651250</v>
          </cell>
          <cell r="AZ166">
            <v>1651250</v>
          </cell>
          <cell r="BA166">
            <v>2965000</v>
          </cell>
          <cell r="BB166">
            <v>0</v>
          </cell>
          <cell r="BC166">
            <v>0</v>
          </cell>
          <cell r="BE166">
            <v>0</v>
          </cell>
          <cell r="BF166">
            <v>0</v>
          </cell>
          <cell r="BG166" t="str">
            <v>1 rozwojowo-modernizacyjne</v>
          </cell>
          <cell r="BH166">
            <v>17</v>
          </cell>
          <cell r="BI166">
            <v>3</v>
          </cell>
          <cell r="BJ166">
            <v>0</v>
          </cell>
          <cell r="BK166" t="str">
            <v>Zaopatrzenie w wodę nowych odbiorców.</v>
          </cell>
          <cell r="BL166" t="str">
            <v>Budowa sieci wodociągowej w Starczanowie DN 100 mm, dł.3 500 m wraz z przyłączami 2030-2031 - dokumentacja projektowa 2032-2033 - roboty budowlano-montażowe</v>
          </cell>
          <cell r="BM166" t="str">
            <v>-</v>
          </cell>
          <cell r="BN166" t="str">
            <v>-</v>
          </cell>
          <cell r="BP166"/>
        </row>
        <row r="167">
          <cell r="B167" t="str">
            <v>3-04-16-124-1</v>
          </cell>
          <cell r="C167" t="str">
            <v>3</v>
          </cell>
          <cell r="D167" t="str">
            <v>Murowana Goślina - sieć wodociagowa w ul. Łąkowej</v>
          </cell>
          <cell r="E167" t="str">
            <v>Realizowane-dokumentacja-w toku</v>
          </cell>
          <cell r="G167" t="str">
            <v>rezerwa "białe plamy"</v>
          </cell>
          <cell r="H167" t="str">
            <v>druga</v>
          </cell>
          <cell r="I167" t="str">
            <v>sieci rozdzielcze</v>
          </cell>
          <cell r="J167" t="str">
            <v>rozwojowe</v>
          </cell>
          <cell r="K167" t="str">
            <v>nieopłacalne tak</v>
          </cell>
          <cell r="L167" t="str">
            <v>Murowana Goślina</v>
          </cell>
          <cell r="M167" t="str">
            <v>Paulina Wilińska-Kałka</v>
          </cell>
          <cell r="N167" t="str">
            <v>Anna Szaszczak</v>
          </cell>
          <cell r="O167" t="str">
            <v>Monika Mrozińska</v>
          </cell>
          <cell r="P167" t="str">
            <v>Joanna Iwan</v>
          </cell>
          <cell r="Q167" t="str">
            <v>Łukasz Wędrychowicz</v>
          </cell>
          <cell r="R167" t="str">
            <v>04</v>
          </cell>
          <cell r="S167" t="str">
            <v>nd</v>
          </cell>
          <cell r="T167">
            <v>9117.4700000000012</v>
          </cell>
          <cell r="U167">
            <v>21540</v>
          </cell>
          <cell r="V167">
            <v>21540</v>
          </cell>
          <cell r="W167">
            <v>86520</v>
          </cell>
          <cell r="X167">
            <v>270000</v>
          </cell>
          <cell r="Y167">
            <v>0</v>
          </cell>
          <cell r="Z167">
            <v>0</v>
          </cell>
          <cell r="AA167">
            <v>0</v>
          </cell>
          <cell r="AB167">
            <v>0</v>
          </cell>
          <cell r="AC167">
            <v>0</v>
          </cell>
          <cell r="AD167">
            <v>0</v>
          </cell>
          <cell r="AE167">
            <v>0</v>
          </cell>
          <cell r="AF167">
            <v>399600</v>
          </cell>
          <cell r="AG167">
            <v>24550</v>
          </cell>
          <cell r="AH167">
            <v>10770</v>
          </cell>
          <cell r="AI167">
            <v>44437.47</v>
          </cell>
          <cell r="AJ167">
            <v>29113.66</v>
          </cell>
          <cell r="AK167">
            <v>13853.34</v>
          </cell>
          <cell r="AL167">
            <v>476750</v>
          </cell>
          <cell r="AM167">
            <v>0</v>
          </cell>
          <cell r="AN167">
            <v>0</v>
          </cell>
          <cell r="AO167">
            <v>0</v>
          </cell>
          <cell r="AP167">
            <v>0</v>
          </cell>
          <cell r="AQ167">
            <v>0</v>
          </cell>
          <cell r="AR167">
            <v>0</v>
          </cell>
          <cell r="AS167">
            <v>0</v>
          </cell>
          <cell r="AT167">
            <v>0</v>
          </cell>
          <cell r="AU167">
            <v>0</v>
          </cell>
          <cell r="AV167">
            <v>0</v>
          </cell>
          <cell r="AW167">
            <v>490603.34</v>
          </cell>
          <cell r="AX167">
            <v>490603.34</v>
          </cell>
          <cell r="AY167">
            <v>0</v>
          </cell>
          <cell r="AZ167">
            <v>519717</v>
          </cell>
          <cell r="BA167">
            <v>519717</v>
          </cell>
          <cell r="BB167">
            <v>555037</v>
          </cell>
          <cell r="BC167">
            <v>-155437</v>
          </cell>
          <cell r="BE167">
            <v>0.25</v>
          </cell>
          <cell r="BF167">
            <v>98</v>
          </cell>
          <cell r="BG167" t="str">
            <v>1 rozwojowo-modernizacyjne</v>
          </cell>
          <cell r="BH167">
            <v>4</v>
          </cell>
          <cell r="BI167">
            <v>6</v>
          </cell>
          <cell r="BJ167">
            <v>3</v>
          </cell>
          <cell r="BK167" t="str">
            <v>Zaopatrzenie w wodę nowych odbiorców.</v>
          </cell>
          <cell r="BL167" t="str">
            <v>1. Budowa sieci wodociągowej o średnicy DN 100 mm i długości ok. 175 m w ulicy Łąkowej na odcinku od istn. wodociągu o średnicy 160 mm z rur PVC zlokalizowanego w ulicy Wodnej, na wysokości posesji nr 21 i 24 do wysokości działki o nr geod. 572/11w Murowanej Goślinie wraz z przyłączami 2. Budowa sieci wodociągowej o średnicy 63 mm z rur PE i długości ok. 75 m w drodze bocznej od ulicy Łąkowej w Murowanej Goślinie, na odcinku od projektowanej sieci wodociągowej w ulicy Łąkowej (opisanej powyżej), do wysokości działka o nr geod. 572/15 wraz z przyłączami 2019-2023 dokumentacja projektowa 2023-2024 - roboty budowlano-montażowe</v>
          </cell>
          <cell r="BM167" t="str">
            <v>-</v>
          </cell>
          <cell r="BN167" t="str">
            <v>-</v>
          </cell>
          <cell r="BP167"/>
        </row>
        <row r="168">
          <cell r="B168" t="str">
            <v>3-04-16-127-1</v>
          </cell>
          <cell r="C168" t="str">
            <v>3</v>
          </cell>
          <cell r="D168" t="str">
            <v>Murowana Goślina - sieć wodociągowa w Głębocku</v>
          </cell>
          <cell r="E168" t="str">
            <v>Realizowane-dokumentacja-w toku</v>
          </cell>
          <cell r="G168" t="str">
            <v>rezerwa "białe plamy"</v>
          </cell>
          <cell r="H168" t="str">
            <v>druga</v>
          </cell>
          <cell r="I168" t="str">
            <v>sieci rozdzielcze</v>
          </cell>
          <cell r="J168" t="str">
            <v>rozwojowe</v>
          </cell>
          <cell r="K168" t="str">
            <v>nieopłacalne tak</v>
          </cell>
          <cell r="L168" t="str">
            <v>Murowana Goślina</v>
          </cell>
          <cell r="M168" t="str">
            <v>Agnieszka Mitura-Grabowska</v>
          </cell>
          <cell r="N168" t="str">
            <v>Anna Szaszczak</v>
          </cell>
          <cell r="O168" t="str">
            <v>Monika Mrozińska</v>
          </cell>
          <cell r="P168" t="str">
            <v>Łukasz Bil</v>
          </cell>
          <cell r="Q168" t="str">
            <v>Łukasz Bil</v>
          </cell>
          <cell r="R168" t="str">
            <v>04</v>
          </cell>
          <cell r="S168" t="str">
            <v>nd</v>
          </cell>
          <cell r="T168">
            <v>0</v>
          </cell>
          <cell r="U168">
            <v>19342</v>
          </cell>
          <cell r="V168">
            <v>29013</v>
          </cell>
          <cell r="W168">
            <v>81000</v>
          </cell>
          <cell r="X168">
            <v>196500</v>
          </cell>
          <cell r="Y168">
            <v>0</v>
          </cell>
          <cell r="Z168">
            <v>0</v>
          </cell>
          <cell r="AA168">
            <v>0</v>
          </cell>
          <cell r="AB168">
            <v>0</v>
          </cell>
          <cell r="AC168">
            <v>0</v>
          </cell>
          <cell r="AD168">
            <v>0</v>
          </cell>
          <cell r="AE168">
            <v>0</v>
          </cell>
          <cell r="AF168">
            <v>325855</v>
          </cell>
          <cell r="AG168">
            <v>19342</v>
          </cell>
          <cell r="AH168">
            <v>9671</v>
          </cell>
          <cell r="AI168">
            <v>29013</v>
          </cell>
          <cell r="AJ168">
            <v>19342</v>
          </cell>
          <cell r="AK168">
            <v>237500</v>
          </cell>
          <cell r="AL168">
            <v>200000</v>
          </cell>
          <cell r="AM168">
            <v>0</v>
          </cell>
          <cell r="AN168">
            <v>0</v>
          </cell>
          <cell r="AO168">
            <v>0</v>
          </cell>
          <cell r="AP168">
            <v>0</v>
          </cell>
          <cell r="AQ168">
            <v>0</v>
          </cell>
          <cell r="AR168">
            <v>0</v>
          </cell>
          <cell r="AS168">
            <v>0</v>
          </cell>
          <cell r="AT168">
            <v>0</v>
          </cell>
          <cell r="AU168">
            <v>0</v>
          </cell>
          <cell r="AV168">
            <v>0</v>
          </cell>
          <cell r="AW168">
            <v>437500</v>
          </cell>
          <cell r="AX168">
            <v>437500</v>
          </cell>
          <cell r="AY168">
            <v>0</v>
          </cell>
          <cell r="AZ168">
            <v>456842</v>
          </cell>
          <cell r="BA168">
            <v>456842</v>
          </cell>
          <cell r="BB168">
            <v>485855</v>
          </cell>
          <cell r="BC168">
            <v>-160000</v>
          </cell>
          <cell r="BD168"/>
          <cell r="BE168">
            <v>0.21</v>
          </cell>
          <cell r="BF168">
            <v>83.3</v>
          </cell>
          <cell r="BG168" t="str">
            <v>1 rozwojowo-modernizacyjne</v>
          </cell>
          <cell r="BH168">
            <v>2</v>
          </cell>
          <cell r="BI168">
            <v>3</v>
          </cell>
          <cell r="BJ168">
            <v>3</v>
          </cell>
          <cell r="BK168" t="str">
            <v>Zaopatrzenie w wodę nowych odbiorców.</v>
          </cell>
          <cell r="BL168" t="str">
            <v>Budowa sieci wodociągowej w Głębocku: -działka nr 72/2 DN 150 mm, dł. 118 m wraz z przyłączami -działka nr 70 DN 100 mm, dł. 90m wraz z przyłączami 2020-2022 dokumentacja projektowa 2023-2024 roboty budowlano-montażowe</v>
          </cell>
          <cell r="BM168" t="str">
            <v>-</v>
          </cell>
          <cell r="BN168" t="str">
            <v>-</v>
          </cell>
          <cell r="BP168">
            <v>65625</v>
          </cell>
        </row>
        <row r="169">
          <cell r="B169" t="str">
            <v>3-04-16-128-1</v>
          </cell>
          <cell r="C169" t="str">
            <v>3</v>
          </cell>
          <cell r="D169" t="str">
            <v>Murowana Goślina - sieć wodociagowa w Trojanowie</v>
          </cell>
          <cell r="E169" t="str">
            <v>Realizowane-dokumentacja-w toku</v>
          </cell>
          <cell r="G169" t="str">
            <v>rezerwa "białe plamy"</v>
          </cell>
          <cell r="H169" t="str">
            <v>druga</v>
          </cell>
          <cell r="I169" t="str">
            <v>sieci rozdzielcze</v>
          </cell>
          <cell r="J169" t="str">
            <v>rozwojowe</v>
          </cell>
          <cell r="K169" t="str">
            <v>nieopłacalne tak</v>
          </cell>
          <cell r="L169" t="str">
            <v>Murowana Goślina</v>
          </cell>
          <cell r="M169" t="str">
            <v>Paulina Wilińska-Kałka</v>
          </cell>
          <cell r="N169" t="str">
            <v>Anna Szaszczak</v>
          </cell>
          <cell r="O169" t="str">
            <v>Monika Mrozińska</v>
          </cell>
          <cell r="P169" t="str">
            <v>Monika Mrozińska</v>
          </cell>
          <cell r="Q169" t="str">
            <v>Łukasz Wędrychowicz</v>
          </cell>
          <cell r="R169" t="str">
            <v>04</v>
          </cell>
          <cell r="S169" t="str">
            <v>nd</v>
          </cell>
          <cell r="T169">
            <v>10059.470000000001</v>
          </cell>
          <cell r="U169">
            <v>0</v>
          </cell>
          <cell r="V169">
            <v>14000</v>
          </cell>
          <cell r="W169">
            <v>28000</v>
          </cell>
          <cell r="X169">
            <v>28000</v>
          </cell>
          <cell r="Y169">
            <v>197000</v>
          </cell>
          <cell r="Z169">
            <v>0</v>
          </cell>
          <cell r="AA169">
            <v>0</v>
          </cell>
          <cell r="AB169">
            <v>0</v>
          </cell>
          <cell r="AC169">
            <v>0</v>
          </cell>
          <cell r="AD169">
            <v>0</v>
          </cell>
          <cell r="AE169">
            <v>0</v>
          </cell>
          <cell r="AF169">
            <v>267000</v>
          </cell>
          <cell r="AG169">
            <v>0</v>
          </cell>
          <cell r="AH169">
            <v>510</v>
          </cell>
          <cell r="AI169">
            <v>10569.470000000001</v>
          </cell>
          <cell r="AJ169">
            <v>11456</v>
          </cell>
          <cell r="AK169">
            <v>11456</v>
          </cell>
          <cell r="AL169">
            <v>34368</v>
          </cell>
          <cell r="AM169">
            <v>363000</v>
          </cell>
          <cell r="AN169">
            <v>0</v>
          </cell>
          <cell r="AO169">
            <v>0</v>
          </cell>
          <cell r="AP169">
            <v>0</v>
          </cell>
          <cell r="AQ169">
            <v>0</v>
          </cell>
          <cell r="AR169">
            <v>0</v>
          </cell>
          <cell r="AS169">
            <v>0</v>
          </cell>
          <cell r="AT169">
            <v>0</v>
          </cell>
          <cell r="AU169">
            <v>0</v>
          </cell>
          <cell r="AV169">
            <v>0</v>
          </cell>
          <cell r="AW169">
            <v>408824</v>
          </cell>
          <cell r="AX169">
            <v>408824</v>
          </cell>
          <cell r="AY169">
            <v>0</v>
          </cell>
          <cell r="AZ169">
            <v>420280</v>
          </cell>
          <cell r="BA169">
            <v>420280</v>
          </cell>
          <cell r="BB169">
            <v>420790</v>
          </cell>
          <cell r="BC169">
            <v>-153790</v>
          </cell>
          <cell r="BE169">
            <v>0.18</v>
          </cell>
          <cell r="BF169">
            <v>39</v>
          </cell>
          <cell r="BG169" t="str">
            <v>1 rozwojowo-modernizacyjne</v>
          </cell>
          <cell r="BH169">
            <v>2</v>
          </cell>
          <cell r="BI169">
            <v>6</v>
          </cell>
          <cell r="BJ169">
            <v>0</v>
          </cell>
          <cell r="BK169" t="str">
            <v>Zaopatrzenie w wodę nowych odbiorców.</v>
          </cell>
          <cell r="BL169" t="str">
            <v>Budowa sieci wodociągowej w Trojanowie DN 100 mm o dł. ok. 175 m wraz z przyłączami 2022-2024 dokumentacja projektowa 2025-2026 roboty budowlano-montażowe</v>
          </cell>
          <cell r="BM169" t="str">
            <v>-</v>
          </cell>
          <cell r="BN169" t="str">
            <v>-</v>
          </cell>
          <cell r="BP169"/>
        </row>
        <row r="170">
          <cell r="B170" t="str">
            <v>3-04-17-035-1</v>
          </cell>
          <cell r="C170" t="str">
            <v>3</v>
          </cell>
          <cell r="D170" t="str">
            <v>Murowana Goślina - sieć wodociągowa w Białężynie dz.nr 13</v>
          </cell>
          <cell r="E170" t="str">
            <v>Realizowane-dokumentacja-w toku</v>
          </cell>
          <cell r="G170" t="str">
            <v>rezerwa "białe plamy"</v>
          </cell>
          <cell r="H170" t="str">
            <v>druga</v>
          </cell>
          <cell r="I170" t="str">
            <v>sieci rozdzielcze</v>
          </cell>
          <cell r="J170" t="str">
            <v>rozwojowe</v>
          </cell>
          <cell r="K170" t="str">
            <v>nieopłacalne tak</v>
          </cell>
          <cell r="L170" t="str">
            <v>Murowana Goślina</v>
          </cell>
          <cell r="M170" t="str">
            <v>Paulina Wilińska-Kałka</v>
          </cell>
          <cell r="N170" t="str">
            <v>Anna Szaszczak</v>
          </cell>
          <cell r="O170" t="str">
            <v>Monika Mrozińska</v>
          </cell>
          <cell r="P170" t="str">
            <v>Joanna Chuda</v>
          </cell>
          <cell r="Q170" t="str">
            <v>Łukasz Wędrychowicz</v>
          </cell>
          <cell r="R170" t="str">
            <v>04</v>
          </cell>
          <cell r="S170" t="str">
            <v>nd</v>
          </cell>
          <cell r="T170">
            <v>4239.0099999999993</v>
          </cell>
          <cell r="U170">
            <v>1300.25</v>
          </cell>
          <cell r="V170">
            <v>39000</v>
          </cell>
          <cell r="W170">
            <v>26000</v>
          </cell>
          <cell r="X170">
            <v>322000</v>
          </cell>
          <cell r="Y170">
            <v>0</v>
          </cell>
          <cell r="Z170">
            <v>0</v>
          </cell>
          <cell r="AA170">
            <v>0</v>
          </cell>
          <cell r="AB170">
            <v>0</v>
          </cell>
          <cell r="AC170">
            <v>0</v>
          </cell>
          <cell r="AD170">
            <v>0</v>
          </cell>
          <cell r="AE170">
            <v>0</v>
          </cell>
          <cell r="AF170">
            <v>388300.25</v>
          </cell>
          <cell r="AG170">
            <v>14300.25</v>
          </cell>
          <cell r="AH170">
            <v>26000</v>
          </cell>
          <cell r="AI170">
            <v>44539.259999999995</v>
          </cell>
          <cell r="AJ170">
            <v>26000</v>
          </cell>
          <cell r="AK170">
            <v>611500</v>
          </cell>
          <cell r="AL170">
            <v>0</v>
          </cell>
          <cell r="AM170">
            <v>0</v>
          </cell>
          <cell r="AN170">
            <v>0</v>
          </cell>
          <cell r="AO170">
            <v>0</v>
          </cell>
          <cell r="AP170">
            <v>0</v>
          </cell>
          <cell r="AQ170">
            <v>0</v>
          </cell>
          <cell r="AR170">
            <v>0</v>
          </cell>
          <cell r="AS170">
            <v>0</v>
          </cell>
          <cell r="AT170">
            <v>0</v>
          </cell>
          <cell r="AU170">
            <v>0</v>
          </cell>
          <cell r="AV170">
            <v>0</v>
          </cell>
          <cell r="AW170">
            <v>611500</v>
          </cell>
          <cell r="AX170">
            <v>611500</v>
          </cell>
          <cell r="AY170">
            <v>0</v>
          </cell>
          <cell r="AZ170">
            <v>637500</v>
          </cell>
          <cell r="BA170">
            <v>637500</v>
          </cell>
          <cell r="BB170">
            <v>677800.25</v>
          </cell>
          <cell r="BC170">
            <v>-289500</v>
          </cell>
          <cell r="BD170"/>
          <cell r="BE170">
            <v>0.31</v>
          </cell>
          <cell r="BF170">
            <v>56.5</v>
          </cell>
          <cell r="BG170" t="str">
            <v>1 rozwojowo-modernizacyjne</v>
          </cell>
          <cell r="BH170">
            <v>0</v>
          </cell>
          <cell r="BI170">
            <v>5</v>
          </cell>
          <cell r="BJ170">
            <v>5</v>
          </cell>
          <cell r="BK170" t="str">
            <v>Zaopatrzenie w wodę nowych odbiorców.</v>
          </cell>
          <cell r="BL170" t="str">
            <v>1. Budowa sieci wodociągowej o średnicy DN150 i dł. ok. 300 m w drodze o nr geod.13 od istniejącej sieci wodociągowej o średnicy 100mm, zlokalizowanej na terenie dz. o nr. geod.128 2. Przełączenie istniejącej sieci wodociągowej zlokalizowanej w drodze o nr geod. 13, na wys. działki o nr geod.26 do projektowanej sieci wodociągowej 3. Likwidacja sieci wodociągowych przebiegających w terenie prywatnym 2019-2022 - dokumentacja projektowa 2023-2024 - roboty budowlano-montażowe</v>
          </cell>
          <cell r="BM170" t="str">
            <v>-</v>
          </cell>
          <cell r="BN170" t="str">
            <v>-</v>
          </cell>
          <cell r="BP170">
            <v>91725</v>
          </cell>
        </row>
        <row r="171">
          <cell r="B171" t="str">
            <v>3-04-17-036-1</v>
          </cell>
          <cell r="C171" t="str">
            <v>3</v>
          </cell>
          <cell r="D171" t="str">
            <v>Murowana Goślina - sieć wodociągowa w Długiej Goślinie dz. nr 203</v>
          </cell>
          <cell r="E171" t="str">
            <v>Realizowane-dokumentacja-w toku</v>
          </cell>
          <cell r="G171" t="str">
            <v>rezerwa "białe plamy"</v>
          </cell>
          <cell r="H171" t="str">
            <v>druga</v>
          </cell>
          <cell r="I171" t="str">
            <v>sieci rozdzielcze</v>
          </cell>
          <cell r="J171" t="str">
            <v>rozwojowe</v>
          </cell>
          <cell r="K171" t="str">
            <v>nieopłacalne tak</v>
          </cell>
          <cell r="L171" t="str">
            <v>Murowana Goślina</v>
          </cell>
          <cell r="M171" t="str">
            <v>Paulina Wilińska-Kałka</v>
          </cell>
          <cell r="N171" t="str">
            <v>Anna Szaszczak</v>
          </cell>
          <cell r="O171" t="str">
            <v>Monika Mrozińska</v>
          </cell>
          <cell r="P171" t="str">
            <v>Joanna Iwan</v>
          </cell>
          <cell r="Q171" t="str">
            <v>Tomasz Wilas</v>
          </cell>
          <cell r="R171" t="str">
            <v>04</v>
          </cell>
          <cell r="S171" t="str">
            <v>Gmina Murowana Goślina</v>
          </cell>
          <cell r="T171">
            <v>3091.8</v>
          </cell>
          <cell r="U171">
            <v>962.25</v>
          </cell>
          <cell r="V171">
            <v>48000</v>
          </cell>
          <cell r="W171">
            <v>39200</v>
          </cell>
          <cell r="X171">
            <v>360000</v>
          </cell>
          <cell r="Y171">
            <v>40000</v>
          </cell>
          <cell r="Z171">
            <v>0</v>
          </cell>
          <cell r="AA171">
            <v>0</v>
          </cell>
          <cell r="AB171">
            <v>0</v>
          </cell>
          <cell r="AC171">
            <v>0</v>
          </cell>
          <cell r="AD171">
            <v>0</v>
          </cell>
          <cell r="AE171">
            <v>0</v>
          </cell>
          <cell r="AF171">
            <v>488162.25</v>
          </cell>
          <cell r="AG171">
            <v>962.25</v>
          </cell>
          <cell r="AH171">
            <v>48690</v>
          </cell>
          <cell r="AI171">
            <v>52744.05</v>
          </cell>
          <cell r="AJ171">
            <v>32460</v>
          </cell>
          <cell r="AK171">
            <v>808050</v>
          </cell>
          <cell r="AL171">
            <v>0</v>
          </cell>
          <cell r="AM171">
            <v>0</v>
          </cell>
          <cell r="AN171">
            <v>0</v>
          </cell>
          <cell r="AO171">
            <v>0</v>
          </cell>
          <cell r="AP171">
            <v>0</v>
          </cell>
          <cell r="AQ171">
            <v>0</v>
          </cell>
          <cell r="AR171">
            <v>0</v>
          </cell>
          <cell r="AS171">
            <v>0</v>
          </cell>
          <cell r="AT171">
            <v>0</v>
          </cell>
          <cell r="AU171">
            <v>0</v>
          </cell>
          <cell r="AV171">
            <v>0</v>
          </cell>
          <cell r="AW171">
            <v>808050</v>
          </cell>
          <cell r="AX171">
            <v>808050</v>
          </cell>
          <cell r="AY171">
            <v>0</v>
          </cell>
          <cell r="AZ171">
            <v>840510</v>
          </cell>
          <cell r="BA171">
            <v>840510</v>
          </cell>
          <cell r="BB171">
            <v>890162.25</v>
          </cell>
          <cell r="BC171">
            <v>-402000</v>
          </cell>
          <cell r="BD171"/>
          <cell r="BE171">
            <v>0.49</v>
          </cell>
          <cell r="BF171">
            <v>79</v>
          </cell>
          <cell r="BG171" t="str">
            <v>1 rozwojowo-modernizacyjne</v>
          </cell>
          <cell r="BH171">
            <v>8</v>
          </cell>
          <cell r="BI171">
            <v>23</v>
          </cell>
          <cell r="BJ171">
            <v>3</v>
          </cell>
          <cell r="BK171" t="str">
            <v>Zaopatrzenie w wodę nowych odbiorców.</v>
          </cell>
          <cell r="BL171" t="str">
            <v>Budowa sieci wodociągowej o średnicy DN100mm w drodze o nr geod. 203, dł. ok. 450m i 198/19 dł ok. 35m wraz z przyłączami 2019-2022 - dokumentacja projektowa 2023-2024 - roboty budowlano-montażowe</v>
          </cell>
          <cell r="BM171" t="str">
            <v>-</v>
          </cell>
          <cell r="BN171" t="str">
            <v>-</v>
          </cell>
          <cell r="BP171">
            <v>121207.5</v>
          </cell>
        </row>
        <row r="172">
          <cell r="B172" t="str">
            <v>3-04-17-037-1</v>
          </cell>
          <cell r="C172" t="str">
            <v>3</v>
          </cell>
          <cell r="D172" t="str">
            <v>Murowana Goślina - sieć wodociągowa w Długiej Goślinie</v>
          </cell>
          <cell r="E172" t="str">
            <v>Realizowane-koncepcja-w toku</v>
          </cell>
          <cell r="G172" t="str">
            <v>Pule</v>
          </cell>
          <cell r="H172" t="str">
            <v>druga</v>
          </cell>
          <cell r="I172" t="str">
            <v>sieci rozdzielcze</v>
          </cell>
          <cell r="J172" t="str">
            <v>rozwojowe</v>
          </cell>
          <cell r="K172" t="str">
            <v>opłacalne</v>
          </cell>
          <cell r="L172" t="str">
            <v>Murowana Goślina</v>
          </cell>
          <cell r="M172" t="str">
            <v>Agnieszka Mitura-Grabowska</v>
          </cell>
          <cell r="N172">
            <v>0</v>
          </cell>
          <cell r="O172" t="str">
            <v>Monika Mrozińska</v>
          </cell>
          <cell r="P172" t="str">
            <v>Monika Mrozińska</v>
          </cell>
          <cell r="Q172">
            <v>0</v>
          </cell>
          <cell r="R172" t="str">
            <v>04</v>
          </cell>
          <cell r="S172" t="str">
            <v>nd</v>
          </cell>
          <cell r="T172">
            <v>0</v>
          </cell>
          <cell r="U172">
            <v>0</v>
          </cell>
          <cell r="V172">
            <v>0</v>
          </cell>
          <cell r="W172">
            <v>0</v>
          </cell>
          <cell r="X172">
            <v>6000</v>
          </cell>
          <cell r="Y172">
            <v>8000</v>
          </cell>
          <cell r="Z172">
            <v>5000</v>
          </cell>
          <cell r="AA172">
            <v>6000</v>
          </cell>
          <cell r="AB172">
            <v>0</v>
          </cell>
          <cell r="AC172">
            <v>0</v>
          </cell>
          <cell r="AD172">
            <v>0</v>
          </cell>
          <cell r="AE172">
            <v>0</v>
          </cell>
          <cell r="AF172">
            <v>25000</v>
          </cell>
          <cell r="AG172">
            <v>0</v>
          </cell>
          <cell r="AH172">
            <v>0</v>
          </cell>
          <cell r="AI172">
            <v>0</v>
          </cell>
          <cell r="AJ172">
            <v>0</v>
          </cell>
          <cell r="AK172">
            <v>6000</v>
          </cell>
          <cell r="AL172">
            <v>8000</v>
          </cell>
          <cell r="AM172">
            <v>5000</v>
          </cell>
          <cell r="AN172">
            <v>6000</v>
          </cell>
          <cell r="AO172">
            <v>0</v>
          </cell>
          <cell r="AP172">
            <v>0</v>
          </cell>
          <cell r="AQ172">
            <v>0</v>
          </cell>
          <cell r="AR172">
            <v>0</v>
          </cell>
          <cell r="AS172">
            <v>0</v>
          </cell>
          <cell r="AT172">
            <v>0</v>
          </cell>
          <cell r="AU172">
            <v>0</v>
          </cell>
          <cell r="AV172">
            <v>0</v>
          </cell>
          <cell r="AW172">
            <v>25000</v>
          </cell>
          <cell r="AX172">
            <v>25000</v>
          </cell>
          <cell r="AY172">
            <v>0</v>
          </cell>
          <cell r="AZ172">
            <v>25000</v>
          </cell>
          <cell r="BA172">
            <v>25000</v>
          </cell>
          <cell r="BB172">
            <v>25000</v>
          </cell>
          <cell r="BC172">
            <v>0</v>
          </cell>
          <cell r="BE172">
            <v>0</v>
          </cell>
          <cell r="BF172">
            <v>0</v>
          </cell>
          <cell r="BG172" t="str">
            <v>1 rozwojowo-modernizacyjne</v>
          </cell>
          <cell r="BH172">
            <v>3</v>
          </cell>
          <cell r="BI172">
            <v>2</v>
          </cell>
          <cell r="BJ172">
            <v>0</v>
          </cell>
          <cell r="BK172" t="str">
            <v>Zaopatrzenie w wodę nowych odbiorców. Zabezpieczona kwota udziału AQUANET - 25 000,00 zł. Szacowane całkowite nakłady dla inwestycji 109 000,00 zł</v>
          </cell>
          <cell r="BL172" t="str">
            <v>Budowa sieci wodociągowej w działce nr 346 DN 100mm, dł. 142 m wraz z przyłączami 2023-2024 - dokumentacja projektowa 2025-2026 - roboty budowlano-montażowe</v>
          </cell>
          <cell r="BM172" t="str">
            <v>-</v>
          </cell>
          <cell r="BN172" t="str">
            <v>-</v>
          </cell>
          <cell r="BP172"/>
        </row>
        <row r="173">
          <cell r="B173" t="str">
            <v>3-04-17-038-1</v>
          </cell>
          <cell r="C173" t="str">
            <v>3</v>
          </cell>
          <cell r="D173" t="str">
            <v>Murowana Goślina - sieć wodociągowa w Łoskoniu Starym</v>
          </cell>
          <cell r="E173" t="str">
            <v>Realizowane-koncepcja-w toku</v>
          </cell>
          <cell r="G173" t="str">
            <v>Pule</v>
          </cell>
          <cell r="H173" t="str">
            <v>druga</v>
          </cell>
          <cell r="I173" t="str">
            <v>sieci rozdzielcze</v>
          </cell>
          <cell r="J173" t="str">
            <v>rozwojowe</v>
          </cell>
          <cell r="K173" t="str">
            <v>nieopłacalne nie</v>
          </cell>
          <cell r="L173" t="str">
            <v>Murowana Goślina</v>
          </cell>
          <cell r="M173" t="str">
            <v>Agnieszka Mitura-Grabowska</v>
          </cell>
          <cell r="N173">
            <v>0</v>
          </cell>
          <cell r="O173" t="str">
            <v>Monika Mrozińska</v>
          </cell>
          <cell r="P173">
            <v>0</v>
          </cell>
          <cell r="Q173">
            <v>0</v>
          </cell>
          <cell r="R173" t="str">
            <v>04</v>
          </cell>
          <cell r="S173" t="str">
            <v>nd</v>
          </cell>
          <cell r="T173">
            <v>0</v>
          </cell>
          <cell r="U173">
            <v>0</v>
          </cell>
          <cell r="V173">
            <v>0</v>
          </cell>
          <cell r="W173">
            <v>0</v>
          </cell>
          <cell r="X173">
            <v>0</v>
          </cell>
          <cell r="Y173">
            <v>6000</v>
          </cell>
          <cell r="Z173">
            <v>4000</v>
          </cell>
          <cell r="AA173">
            <v>0</v>
          </cell>
          <cell r="AB173">
            <v>0</v>
          </cell>
          <cell r="AC173">
            <v>0</v>
          </cell>
          <cell r="AD173">
            <v>0</v>
          </cell>
          <cell r="AE173">
            <v>0</v>
          </cell>
          <cell r="AF173">
            <v>10000</v>
          </cell>
          <cell r="AG173">
            <v>0</v>
          </cell>
          <cell r="AH173">
            <v>356</v>
          </cell>
          <cell r="AI173">
            <v>356</v>
          </cell>
          <cell r="AJ173">
            <v>0</v>
          </cell>
          <cell r="AK173">
            <v>0</v>
          </cell>
          <cell r="AL173">
            <v>6000</v>
          </cell>
          <cell r="AM173">
            <v>4000</v>
          </cell>
          <cell r="AN173">
            <v>0</v>
          </cell>
          <cell r="AO173">
            <v>0</v>
          </cell>
          <cell r="AP173">
            <v>0</v>
          </cell>
          <cell r="AQ173">
            <v>0</v>
          </cell>
          <cell r="AR173">
            <v>0</v>
          </cell>
          <cell r="AS173">
            <v>0</v>
          </cell>
          <cell r="AT173">
            <v>0</v>
          </cell>
          <cell r="AU173">
            <v>0</v>
          </cell>
          <cell r="AV173">
            <v>0</v>
          </cell>
          <cell r="AW173">
            <v>10000</v>
          </cell>
          <cell r="AX173">
            <v>10000</v>
          </cell>
          <cell r="AY173">
            <v>0</v>
          </cell>
          <cell r="AZ173">
            <v>10000</v>
          </cell>
          <cell r="BA173">
            <v>10000</v>
          </cell>
          <cell r="BB173">
            <v>10356</v>
          </cell>
          <cell r="BC173">
            <v>-356</v>
          </cell>
          <cell r="BE173">
            <v>0</v>
          </cell>
          <cell r="BF173">
            <v>0</v>
          </cell>
          <cell r="BG173" t="str">
            <v>1 rozwojowo-modernizacyjne</v>
          </cell>
          <cell r="BH173">
            <v>0</v>
          </cell>
          <cell r="BI173">
            <v>4</v>
          </cell>
          <cell r="BJ173">
            <v>0</v>
          </cell>
          <cell r="BK173" t="str">
            <v>Zaopatrzenie w wodę nowych odbiorców. Zabezpieczona kwota udziału AQUANET - 10 000,00 zł. Szacowane całkowite nakłady dla inwestycji 110 000,00 zł</v>
          </cell>
          <cell r="BL173" t="str">
            <v>Budowa sieci wodociągowej w działce nr 22/5 DN 100mm, dł. 140 m wraz z przyłączami 2023-2025 - dokumentacja projektowa 2026-2027 - roboty budowlano-montażowe</v>
          </cell>
          <cell r="BM173" t="str">
            <v>-</v>
          </cell>
          <cell r="BN173" t="str">
            <v>-</v>
          </cell>
          <cell r="BP173"/>
        </row>
        <row r="174">
          <cell r="B174" t="str">
            <v>3-04-17-040-1</v>
          </cell>
          <cell r="C174" t="str">
            <v>3</v>
          </cell>
          <cell r="D174" t="str">
            <v>Murowana Goślina - sieć wodociągowa w Nieszawie etap II</v>
          </cell>
          <cell r="E174" t="str">
            <v>Realizowane-RBM-zakończono</v>
          </cell>
          <cell r="G174" t="str">
            <v>rezerwa oszczędności przetargowe</v>
          </cell>
          <cell r="H174" t="str">
            <v>druga</v>
          </cell>
          <cell r="I174" t="str">
            <v>sieci rozdzielcze</v>
          </cell>
          <cell r="J174" t="str">
            <v>rozwojowe</v>
          </cell>
          <cell r="K174" t="str">
            <v>oszczędności przetargowe</v>
          </cell>
          <cell r="L174" t="str">
            <v>Murowana Goślina</v>
          </cell>
          <cell r="M174" t="str">
            <v>Paulina Wilińska-Kałka</v>
          </cell>
          <cell r="N174" t="str">
            <v>Daniel Michalik</v>
          </cell>
          <cell r="O174" t="str">
            <v>Monika Mrozińska</v>
          </cell>
          <cell r="P174" t="str">
            <v>Daniel Michalik</v>
          </cell>
          <cell r="Q174">
            <v>0</v>
          </cell>
          <cell r="R174" t="str">
            <v>04</v>
          </cell>
          <cell r="S174" t="str">
            <v>Gmina Murowana Goślina</v>
          </cell>
          <cell r="T174">
            <v>54029.94</v>
          </cell>
          <cell r="U174">
            <v>240.4</v>
          </cell>
          <cell r="V174">
            <v>0</v>
          </cell>
          <cell r="W174">
            <v>0</v>
          </cell>
          <cell r="X174">
            <v>0</v>
          </cell>
          <cell r="Y174">
            <v>0</v>
          </cell>
          <cell r="Z174">
            <v>0</v>
          </cell>
          <cell r="AA174">
            <v>0</v>
          </cell>
          <cell r="AB174">
            <v>0</v>
          </cell>
          <cell r="AC174">
            <v>0</v>
          </cell>
          <cell r="AD174">
            <v>0</v>
          </cell>
          <cell r="AE174">
            <v>0</v>
          </cell>
          <cell r="AF174">
            <v>240.4</v>
          </cell>
          <cell r="AG174">
            <v>240.4</v>
          </cell>
          <cell r="AH174">
            <v>0</v>
          </cell>
          <cell r="AI174">
            <v>54270.340000000004</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240.4</v>
          </cell>
          <cell r="BC174">
            <v>0</v>
          </cell>
          <cell r="BD174"/>
          <cell r="BE174">
            <v>0</v>
          </cell>
          <cell r="BF174">
            <v>0</v>
          </cell>
          <cell r="BG174" t="str">
            <v>1 rozwojowo-modernizacyjne</v>
          </cell>
          <cell r="BH174">
            <v>1</v>
          </cell>
          <cell r="BI174">
            <v>0</v>
          </cell>
          <cell r="BJ174">
            <v>0</v>
          </cell>
          <cell r="BK174" t="str">
            <v>Zaopatrzenie w wodę nowych odbiorców.</v>
          </cell>
          <cell r="BL174" t="str">
            <v>Budowa wodociągu w działce nr 55/39 DN100mm, dł. 50m wraz z przyłączami 2018 - dokumentacja projektowa 2018 - 2019 roboty budowlano-montażowe Gmina Inwestorem zastępczym</v>
          </cell>
          <cell r="BM174" t="str">
            <v>-</v>
          </cell>
          <cell r="BN174" t="str">
            <v>-</v>
          </cell>
        </row>
        <row r="175">
          <cell r="B175" t="str">
            <v>3-04-17-041-1</v>
          </cell>
          <cell r="C175" t="str">
            <v>3</v>
          </cell>
          <cell r="D175" t="str">
            <v>Murowana Goślina - sieć wodociągowa w Al. Czereśniowej w Długiej Goślinie</v>
          </cell>
          <cell r="E175" t="str">
            <v>Realizowane-dokumentacja-w toku</v>
          </cell>
          <cell r="G175" t="str">
            <v>rezerwa "białe plamy"</v>
          </cell>
          <cell r="H175" t="str">
            <v>druga</v>
          </cell>
          <cell r="I175" t="str">
            <v>sieci rozdzielcze</v>
          </cell>
          <cell r="J175" t="str">
            <v>rozwojowe</v>
          </cell>
          <cell r="K175" t="str">
            <v>nieopłacalne tak</v>
          </cell>
          <cell r="L175" t="str">
            <v>Murowana Goślina</v>
          </cell>
          <cell r="M175" t="str">
            <v>Paulina Wilińska-Kałka</v>
          </cell>
          <cell r="N175" t="str">
            <v>Anna Szaszczak</v>
          </cell>
          <cell r="O175" t="str">
            <v>Monika Mrozińska</v>
          </cell>
          <cell r="P175" t="str">
            <v>Joanna Iwan</v>
          </cell>
          <cell r="Q175" t="str">
            <v>Łukasz Wędrychowicz</v>
          </cell>
          <cell r="R175" t="str">
            <v>04</v>
          </cell>
          <cell r="S175" t="str">
            <v>nd</v>
          </cell>
          <cell r="T175">
            <v>2802.3999999999996</v>
          </cell>
          <cell r="U175">
            <v>962.25</v>
          </cell>
          <cell r="V175">
            <v>60000</v>
          </cell>
          <cell r="W175">
            <v>40000</v>
          </cell>
          <cell r="X175">
            <v>460000</v>
          </cell>
          <cell r="Y175">
            <v>30000</v>
          </cell>
          <cell r="Z175">
            <v>0</v>
          </cell>
          <cell r="AA175">
            <v>0</v>
          </cell>
          <cell r="AB175">
            <v>0</v>
          </cell>
          <cell r="AC175">
            <v>0</v>
          </cell>
          <cell r="AD175">
            <v>0</v>
          </cell>
          <cell r="AE175">
            <v>0</v>
          </cell>
          <cell r="AF175">
            <v>590962.25</v>
          </cell>
          <cell r="AG175">
            <v>19112.25</v>
          </cell>
          <cell r="AH175">
            <v>36300</v>
          </cell>
          <cell r="AI175">
            <v>58214.65</v>
          </cell>
          <cell r="AJ175">
            <v>36300</v>
          </cell>
          <cell r="AK175">
            <v>936050</v>
          </cell>
          <cell r="AL175">
            <v>0</v>
          </cell>
          <cell r="AM175">
            <v>0</v>
          </cell>
          <cell r="AN175">
            <v>0</v>
          </cell>
          <cell r="AO175">
            <v>0</v>
          </cell>
          <cell r="AP175">
            <v>0</v>
          </cell>
          <cell r="AQ175">
            <v>0</v>
          </cell>
          <cell r="AR175">
            <v>0</v>
          </cell>
          <cell r="AS175">
            <v>0</v>
          </cell>
          <cell r="AT175">
            <v>0</v>
          </cell>
          <cell r="AU175">
            <v>0</v>
          </cell>
          <cell r="AV175">
            <v>0</v>
          </cell>
          <cell r="AW175">
            <v>936050</v>
          </cell>
          <cell r="AX175">
            <v>936050</v>
          </cell>
          <cell r="AY175">
            <v>0</v>
          </cell>
          <cell r="AZ175">
            <v>972350</v>
          </cell>
          <cell r="BA175">
            <v>972350</v>
          </cell>
          <cell r="BB175">
            <v>1027762.25</v>
          </cell>
          <cell r="BC175">
            <v>-436800</v>
          </cell>
          <cell r="BD175"/>
          <cell r="BE175">
            <v>0.82</v>
          </cell>
          <cell r="BF175">
            <v>8.6</v>
          </cell>
          <cell r="BG175" t="str">
            <v>1 rozwojowo-modernizacyjne</v>
          </cell>
          <cell r="BH175">
            <v>2</v>
          </cell>
          <cell r="BI175">
            <v>13</v>
          </cell>
          <cell r="BJ175">
            <v>0</v>
          </cell>
          <cell r="BK175" t="str">
            <v>Zaopatrzenie w wodę nowych odbiorców.</v>
          </cell>
          <cell r="BL175" t="str">
            <v>Budowa sieci wodociągowej w Al. Czereśniowej DN100mm, dł. ok. 800m wraz z przyłączami 2019-2022 - dokumentacja projektowa 2023-2024- roboty budowlano-montażowe</v>
          </cell>
          <cell r="BM175" t="str">
            <v>-</v>
          </cell>
          <cell r="BN175" t="str">
            <v>-</v>
          </cell>
          <cell r="BP175">
            <v>140407.5</v>
          </cell>
        </row>
        <row r="176">
          <cell r="B176" t="str">
            <v>3-04-17-042-1</v>
          </cell>
          <cell r="C176" t="str">
            <v>3</v>
          </cell>
          <cell r="D176" t="str">
            <v>Murowana Goślina - sieć wodociągowa w Rakowni etap II</v>
          </cell>
          <cell r="E176" t="str">
            <v>Realizowane-dokumentacja-w toku</v>
          </cell>
          <cell r="G176" t="str">
            <v>rezerwa "białe plamy"</v>
          </cell>
          <cell r="H176" t="str">
            <v>druga</v>
          </cell>
          <cell r="I176" t="str">
            <v>sieci rozdzielcze</v>
          </cell>
          <cell r="J176" t="str">
            <v>rozwojowe</v>
          </cell>
          <cell r="K176" t="str">
            <v>nieopłacalne tak</v>
          </cell>
          <cell r="L176" t="str">
            <v>Murowana Goślina</v>
          </cell>
          <cell r="M176" t="str">
            <v>Przemysław Jasiński</v>
          </cell>
          <cell r="N176" t="str">
            <v>Anna Szaszczak</v>
          </cell>
          <cell r="O176" t="str">
            <v>Monika Mrozińska</v>
          </cell>
          <cell r="P176" t="str">
            <v>Joanna Iwan</v>
          </cell>
          <cell r="Q176" t="str">
            <v>Łukasz Wędrychowicz</v>
          </cell>
          <cell r="R176" t="str">
            <v>04</v>
          </cell>
          <cell r="S176" t="str">
            <v>nd</v>
          </cell>
          <cell r="T176">
            <v>77752.38</v>
          </cell>
          <cell r="U176">
            <v>94112.510000000009</v>
          </cell>
          <cell r="V176">
            <v>88000</v>
          </cell>
          <cell r="W176">
            <v>1091000</v>
          </cell>
          <cell r="X176">
            <v>1544000</v>
          </cell>
          <cell r="Y176">
            <v>0</v>
          </cell>
          <cell r="Z176">
            <v>0</v>
          </cell>
          <cell r="AA176">
            <v>0</v>
          </cell>
          <cell r="AB176">
            <v>0</v>
          </cell>
          <cell r="AC176">
            <v>0</v>
          </cell>
          <cell r="AD176">
            <v>0</v>
          </cell>
          <cell r="AE176">
            <v>0</v>
          </cell>
          <cell r="AF176">
            <v>2817112.51</v>
          </cell>
          <cell r="AG176">
            <v>63880.810000000012</v>
          </cell>
          <cell r="AH176">
            <v>80503.51999999999</v>
          </cell>
          <cell r="AI176">
            <v>222136.71</v>
          </cell>
          <cell r="AJ176">
            <v>114344.09</v>
          </cell>
          <cell r="AK176">
            <v>4830000</v>
          </cell>
          <cell r="AL176">
            <v>1870000</v>
          </cell>
          <cell r="AM176">
            <v>0</v>
          </cell>
          <cell r="AN176">
            <v>0</v>
          </cell>
          <cell r="AO176">
            <v>0</v>
          </cell>
          <cell r="AP176">
            <v>0</v>
          </cell>
          <cell r="AQ176">
            <v>0</v>
          </cell>
          <cell r="AR176">
            <v>0</v>
          </cell>
          <cell r="AS176">
            <v>0</v>
          </cell>
          <cell r="AT176">
            <v>0</v>
          </cell>
          <cell r="AU176">
            <v>0</v>
          </cell>
          <cell r="AV176">
            <v>0</v>
          </cell>
          <cell r="AW176">
            <v>6700000</v>
          </cell>
          <cell r="AX176">
            <v>6700000</v>
          </cell>
          <cell r="AY176">
            <v>0</v>
          </cell>
          <cell r="AZ176">
            <v>6814344.0899999999</v>
          </cell>
          <cell r="BA176">
            <v>6814344.0899999999</v>
          </cell>
          <cell r="BB176">
            <v>6958728.4199999999</v>
          </cell>
          <cell r="BC176">
            <v>-4141615.91</v>
          </cell>
          <cell r="BD176"/>
          <cell r="BE176">
            <v>4.4800000000000004</v>
          </cell>
          <cell r="BF176">
            <v>16.399999999999999</v>
          </cell>
          <cell r="BG176" t="str">
            <v>1 rozwojowo-modernizacyjne</v>
          </cell>
          <cell r="BH176">
            <v>8</v>
          </cell>
          <cell r="BI176">
            <v>95</v>
          </cell>
          <cell r="BJ176">
            <v>13</v>
          </cell>
          <cell r="BK176" t="str">
            <v>Zaopatrzenie w wodę nowych odbiorców.</v>
          </cell>
          <cell r="BL176" t="str">
            <v>Budowa sieci wodociągowej wraz z przyłączami w ulicy: Żurawia DN100mm, dł. 145m; Pliszki DN150mm, dł. 690m;Dolna DN150mm, dł.120m; Sowia, DN150mm, dł.390m; Pawia, DN100mm, dł. 330m; Wróbla DN100mm, dł. 20m ; Szpaka DN150mm, dł. 60m; Kukułki, DN100mm, dł. 210m; Jarząbka, DN100mm, dł. 290m; Czyżyka, DN100mm, dł. 160m; Sójki, DN100mm dł. 250m; Zielonczanej, DN150mm dł. 440m;Wiklinowej DN150mm, dł. 260m; bocznych DN100mm, dł. 1063; 2019-2022 - dokumentacja projektowa 2023-2024 - roboty budowlano-montażowe</v>
          </cell>
          <cell r="BM176" t="str">
            <v>-</v>
          </cell>
          <cell r="BN176" t="str">
            <v>-</v>
          </cell>
          <cell r="BP176">
            <v>1005000</v>
          </cell>
        </row>
        <row r="177">
          <cell r="B177" t="str">
            <v>3-04-17-064-1</v>
          </cell>
          <cell r="C177" t="str">
            <v>3</v>
          </cell>
          <cell r="D177" t="str">
            <v>Murowana Goślina - sieć wodociągowa w Boduszewie</v>
          </cell>
          <cell r="E177" t="str">
            <v>Realizowane-koncepcja-w toku</v>
          </cell>
          <cell r="G177" t="str">
            <v>rezerwa "białe plamy"</v>
          </cell>
          <cell r="H177" t="str">
            <v>druga</v>
          </cell>
          <cell r="I177" t="str">
            <v>sieci rozdzielcze</v>
          </cell>
          <cell r="J177" t="str">
            <v>rozwojowe</v>
          </cell>
          <cell r="K177" t="str">
            <v>nieopłacalne tak</v>
          </cell>
          <cell r="L177" t="str">
            <v>Murowana Goślina</v>
          </cell>
          <cell r="M177" t="str">
            <v>Agnieszka Mitura-Grabowska</v>
          </cell>
          <cell r="N177">
            <v>0</v>
          </cell>
          <cell r="O177" t="str">
            <v>Monika Mrozińska</v>
          </cell>
          <cell r="P177">
            <v>0</v>
          </cell>
          <cell r="Q177">
            <v>0</v>
          </cell>
          <cell r="R177" t="str">
            <v>04</v>
          </cell>
          <cell r="S177" t="str">
            <v>nd</v>
          </cell>
          <cell r="T177">
            <v>0</v>
          </cell>
          <cell r="U177">
            <v>0</v>
          </cell>
          <cell r="V177">
            <v>0</v>
          </cell>
          <cell r="W177">
            <v>0</v>
          </cell>
          <cell r="X177">
            <v>0</v>
          </cell>
          <cell r="Y177">
            <v>0</v>
          </cell>
          <cell r="Z177">
            <v>0</v>
          </cell>
          <cell r="AA177">
            <v>0</v>
          </cell>
          <cell r="AB177">
            <v>0</v>
          </cell>
          <cell r="AC177">
            <v>0</v>
          </cell>
          <cell r="AD177">
            <v>0</v>
          </cell>
          <cell r="AE177">
            <v>1653000</v>
          </cell>
          <cell r="AF177">
            <v>0</v>
          </cell>
          <cell r="AG177">
            <v>0</v>
          </cell>
          <cell r="AH177">
            <v>0</v>
          </cell>
          <cell r="AI177">
            <v>0</v>
          </cell>
          <cell r="AJ177">
            <v>0</v>
          </cell>
          <cell r="AK177">
            <v>0</v>
          </cell>
          <cell r="AL177">
            <v>0</v>
          </cell>
          <cell r="AM177">
            <v>0</v>
          </cell>
          <cell r="AN177">
            <v>0</v>
          </cell>
          <cell r="AO177">
            <v>0</v>
          </cell>
          <cell r="AP177">
            <v>0</v>
          </cell>
          <cell r="AQ177">
            <v>0</v>
          </cell>
          <cell r="AR177">
            <v>36000</v>
          </cell>
          <cell r="AS177">
            <v>55000</v>
          </cell>
          <cell r="AT177">
            <v>303000</v>
          </cell>
          <cell r="AU177">
            <v>1259000</v>
          </cell>
          <cell r="AV177">
            <v>1562000</v>
          </cell>
          <cell r="AW177">
            <v>394000</v>
          </cell>
          <cell r="AX177">
            <v>0</v>
          </cell>
          <cell r="AY177">
            <v>394000</v>
          </cell>
          <cell r="AZ177">
            <v>394000</v>
          </cell>
          <cell r="BA177">
            <v>1653000</v>
          </cell>
          <cell r="BB177">
            <v>0</v>
          </cell>
          <cell r="BC177">
            <v>0</v>
          </cell>
          <cell r="BE177">
            <v>0</v>
          </cell>
          <cell r="BF177">
            <v>0</v>
          </cell>
          <cell r="BG177" t="str">
            <v>1 rozwojowo-modernizacyjne</v>
          </cell>
          <cell r="BH177">
            <v>12</v>
          </cell>
          <cell r="BI177">
            <v>81</v>
          </cell>
          <cell r="BJ177">
            <v>0</v>
          </cell>
          <cell r="BK177" t="str">
            <v>Zaopatrzenie w wodę nowych odbiorców.</v>
          </cell>
          <cell r="BL177" t="str">
            <v>Budowa sieci wodociągowej: w działce nr 169 DN 100mm, dł. 1800 m wraz z przyłączami w działce nr 111 DN 100mm, dł. 520 m wraz z przyłączami 2030-2031 - dokumentacja projektowa 2032-2033 - roboty budowlano-montażowe</v>
          </cell>
          <cell r="BM177" t="str">
            <v>-</v>
          </cell>
          <cell r="BN177" t="str">
            <v>-</v>
          </cell>
          <cell r="BP177"/>
        </row>
        <row r="178">
          <cell r="B178" t="str">
            <v>3-04-17-076-1</v>
          </cell>
          <cell r="C178" t="str">
            <v>3</v>
          </cell>
          <cell r="D178" t="str">
            <v>Murowana Goślina - sieć wodociągowa w ul. Wołodyjowskiego</v>
          </cell>
          <cell r="E178" t="str">
            <v>Realizowane-koncepcja-w toku</v>
          </cell>
          <cell r="G178" t="str">
            <v>Pule</v>
          </cell>
          <cell r="H178" t="str">
            <v>druga</v>
          </cell>
          <cell r="I178" t="str">
            <v>sieci rozdzielcze</v>
          </cell>
          <cell r="J178" t="str">
            <v>rozwojowe</v>
          </cell>
          <cell r="K178" t="str">
            <v>opłacalne</v>
          </cell>
          <cell r="L178" t="str">
            <v>Murowana Goślina</v>
          </cell>
          <cell r="M178" t="str">
            <v>Agnieszka Mitura-Grabowska</v>
          </cell>
          <cell r="N178">
            <v>0</v>
          </cell>
          <cell r="O178" t="str">
            <v>Monika Mrozińska</v>
          </cell>
          <cell r="P178">
            <v>0</v>
          </cell>
          <cell r="Q178">
            <v>0</v>
          </cell>
          <cell r="R178" t="str">
            <v>04</v>
          </cell>
          <cell r="S178" t="str">
            <v>Gmina Murowana Goślina</v>
          </cell>
          <cell r="T178">
            <v>0</v>
          </cell>
          <cell r="U178">
            <v>0</v>
          </cell>
          <cell r="V178">
            <v>0</v>
          </cell>
          <cell r="W178">
            <v>0</v>
          </cell>
          <cell r="X178">
            <v>0</v>
          </cell>
          <cell r="Y178">
            <v>0</v>
          </cell>
          <cell r="Z178">
            <v>0</v>
          </cell>
          <cell r="AA178">
            <v>0</v>
          </cell>
          <cell r="AB178">
            <v>0</v>
          </cell>
          <cell r="AC178">
            <v>0</v>
          </cell>
          <cell r="AD178">
            <v>0</v>
          </cell>
          <cell r="AE178">
            <v>120000</v>
          </cell>
          <cell r="AF178">
            <v>0</v>
          </cell>
          <cell r="AG178">
            <v>0</v>
          </cell>
          <cell r="AH178">
            <v>0</v>
          </cell>
          <cell r="AI178">
            <v>0</v>
          </cell>
          <cell r="AJ178">
            <v>0</v>
          </cell>
          <cell r="AK178">
            <v>0</v>
          </cell>
          <cell r="AL178">
            <v>0</v>
          </cell>
          <cell r="AM178">
            <v>0</v>
          </cell>
          <cell r="AN178">
            <v>0</v>
          </cell>
          <cell r="AO178">
            <v>0</v>
          </cell>
          <cell r="AP178">
            <v>0</v>
          </cell>
          <cell r="AQ178">
            <v>0</v>
          </cell>
          <cell r="AR178">
            <v>44000</v>
          </cell>
          <cell r="AS178">
            <v>44000</v>
          </cell>
          <cell r="AT178">
            <v>16000</v>
          </cell>
          <cell r="AU178">
            <v>16000</v>
          </cell>
          <cell r="AV178">
            <v>32000</v>
          </cell>
          <cell r="AW178">
            <v>104000</v>
          </cell>
          <cell r="AX178">
            <v>0</v>
          </cell>
          <cell r="AY178">
            <v>104000</v>
          </cell>
          <cell r="AZ178">
            <v>104000</v>
          </cell>
          <cell r="BA178">
            <v>120000</v>
          </cell>
          <cell r="BB178">
            <v>0</v>
          </cell>
          <cell r="BC178">
            <v>0</v>
          </cell>
          <cell r="BE178">
            <v>0</v>
          </cell>
          <cell r="BF178">
            <v>0</v>
          </cell>
          <cell r="BG178" t="str">
            <v>1 rozwojowo-modernizacyjne</v>
          </cell>
          <cell r="BH178">
            <v>0</v>
          </cell>
          <cell r="BI178">
            <v>28</v>
          </cell>
          <cell r="BJ178">
            <v>0</v>
          </cell>
          <cell r="BK178" t="str">
            <v>Zaopatrzenie w wodę nowych odbiorców. Zabezpieczona kwota udziału AQUANET - 120 000,00 zł. Szacowane całkowite nakłady dla inwestycji 343 000,00 zł</v>
          </cell>
          <cell r="BL178" t="str">
            <v>Budowa sieci wodociągowej w ul. Wołodyjowskiego DN 150mm, dł. 440 m wraz z przyłączami 2030-2031 - dokumentacja projektowa 2032-2033- roboty budowlano-montażowe</v>
          </cell>
          <cell r="BM178" t="str">
            <v>-</v>
          </cell>
          <cell r="BN178" t="str">
            <v>-</v>
          </cell>
          <cell r="BP178"/>
        </row>
        <row r="179">
          <cell r="B179" t="str">
            <v>3-04-17-079-1</v>
          </cell>
          <cell r="C179" t="str">
            <v>3</v>
          </cell>
          <cell r="D179" t="str">
            <v>Murowana Goślina - sieć wodociągowa w Białężynie</v>
          </cell>
          <cell r="E179" t="str">
            <v>Realizowane-dokumentacja-w toku</v>
          </cell>
          <cell r="G179" t="str">
            <v>Pule</v>
          </cell>
          <cell r="H179" t="str">
            <v>druga</v>
          </cell>
          <cell r="I179" t="str">
            <v>sieci rozdzielcze</v>
          </cell>
          <cell r="J179" t="str">
            <v>rozwojowe</v>
          </cell>
          <cell r="K179" t="str">
            <v>opłacalne</v>
          </cell>
          <cell r="L179" t="str">
            <v>Murowana Goślina</v>
          </cell>
          <cell r="M179" t="str">
            <v>Agnieszka Mitura-Grabowska</v>
          </cell>
          <cell r="N179" t="str">
            <v>Anna Szaszczak</v>
          </cell>
          <cell r="O179" t="str">
            <v>Monika Mrozińska</v>
          </cell>
          <cell r="P179">
            <v>0</v>
          </cell>
          <cell r="Q179">
            <v>0</v>
          </cell>
          <cell r="R179" t="str">
            <v>04</v>
          </cell>
          <cell r="S179" t="str">
            <v>nd</v>
          </cell>
          <cell r="T179">
            <v>0</v>
          </cell>
          <cell r="U179">
            <v>0</v>
          </cell>
          <cell r="V179">
            <v>0</v>
          </cell>
          <cell r="W179">
            <v>18000</v>
          </cell>
          <cell r="X179">
            <v>25000</v>
          </cell>
          <cell r="Y179">
            <v>18000</v>
          </cell>
          <cell r="Z179">
            <v>94000</v>
          </cell>
          <cell r="AA179">
            <v>0</v>
          </cell>
          <cell r="AB179">
            <v>0</v>
          </cell>
          <cell r="AC179">
            <v>0</v>
          </cell>
          <cell r="AD179">
            <v>0</v>
          </cell>
          <cell r="AE179">
            <v>0</v>
          </cell>
          <cell r="AF179">
            <v>155000</v>
          </cell>
          <cell r="AG179">
            <v>0</v>
          </cell>
          <cell r="AH179">
            <v>0</v>
          </cell>
          <cell r="AI179">
            <v>0</v>
          </cell>
          <cell r="AJ179">
            <v>11320</v>
          </cell>
          <cell r="AK179">
            <v>21900</v>
          </cell>
          <cell r="AL179">
            <v>40000</v>
          </cell>
          <cell r="AM179">
            <v>83100</v>
          </cell>
          <cell r="AN179">
            <v>0</v>
          </cell>
          <cell r="AO179">
            <v>0</v>
          </cell>
          <cell r="AP179">
            <v>0</v>
          </cell>
          <cell r="AQ179">
            <v>0</v>
          </cell>
          <cell r="AR179">
            <v>0</v>
          </cell>
          <cell r="AS179">
            <v>0</v>
          </cell>
          <cell r="AT179">
            <v>0</v>
          </cell>
          <cell r="AU179">
            <v>0</v>
          </cell>
          <cell r="AV179">
            <v>0</v>
          </cell>
          <cell r="AW179">
            <v>145000</v>
          </cell>
          <cell r="AX179">
            <v>145000</v>
          </cell>
          <cell r="AY179">
            <v>0</v>
          </cell>
          <cell r="AZ179">
            <v>156320</v>
          </cell>
          <cell r="BA179">
            <v>156320</v>
          </cell>
          <cell r="BB179">
            <v>156320</v>
          </cell>
          <cell r="BC179">
            <v>-1320</v>
          </cell>
          <cell r="BE179">
            <v>0.9</v>
          </cell>
          <cell r="BF179">
            <v>0</v>
          </cell>
          <cell r="BG179" t="str">
            <v>1 rozwojowo-modernizacyjne</v>
          </cell>
          <cell r="BH179">
            <v>0</v>
          </cell>
          <cell r="BI179">
            <v>42</v>
          </cell>
          <cell r="BJ179">
            <v>0</v>
          </cell>
          <cell r="BK179" t="str">
            <v>Zaopatrzenie w wodę nowych odbiorców. Zabezpieczona kwota udziału AQUANET - 155 000,00 zł Szacowane całkowite nakłady dla inwestycji 1 256 000,00 zł</v>
          </cell>
          <cell r="BL179" t="str">
            <v>Budowa sieci wodociągowej w dz. nr 122, 123/3, 123/4 DN 100mm, dł. 900 m wraz z przyłączami 2022- 2024 - dokumentacja projektowa 2025- 2026 - roboty budowlano-montażowe</v>
          </cell>
          <cell r="BM179" t="str">
            <v>-</v>
          </cell>
          <cell r="BN179" t="str">
            <v>-</v>
          </cell>
          <cell r="BP179"/>
        </row>
        <row r="180">
          <cell r="B180" t="str">
            <v>3-04-17-081-1</v>
          </cell>
          <cell r="C180" t="str">
            <v>3</v>
          </cell>
          <cell r="D180" t="str">
            <v>Murowana Goślina - sieć wodociągowa w ul. Cześnika</v>
          </cell>
          <cell r="E180" t="str">
            <v>Realizowane-dokumentacja-w toku</v>
          </cell>
          <cell r="G180" t="str">
            <v>rezerwa "białe plamy"</v>
          </cell>
          <cell r="H180" t="str">
            <v>druga</v>
          </cell>
          <cell r="I180" t="str">
            <v>sieci rozdzielcze</v>
          </cell>
          <cell r="J180" t="str">
            <v>rozwojowe</v>
          </cell>
          <cell r="K180" t="str">
            <v>nieopłacalne tak</v>
          </cell>
          <cell r="L180" t="str">
            <v>Murowana Goślina</v>
          </cell>
          <cell r="M180" t="str">
            <v>Agnieszka Mitura-Grabowska</v>
          </cell>
          <cell r="N180" t="str">
            <v>Anna Szaszczak</v>
          </cell>
          <cell r="O180" t="str">
            <v>Monika Mrozińska</v>
          </cell>
          <cell r="P180" t="str">
            <v>Joanna Iwan</v>
          </cell>
          <cell r="Q180" t="str">
            <v>Łukasz Wędrychowicz</v>
          </cell>
          <cell r="R180" t="str">
            <v>04</v>
          </cell>
          <cell r="S180" t="str">
            <v>nd</v>
          </cell>
          <cell r="T180">
            <v>0</v>
          </cell>
          <cell r="U180">
            <v>1014</v>
          </cell>
          <cell r="V180">
            <v>0</v>
          </cell>
          <cell r="W180">
            <v>0</v>
          </cell>
          <cell r="X180">
            <v>0</v>
          </cell>
          <cell r="Y180">
            <v>0</v>
          </cell>
          <cell r="Z180">
            <v>0</v>
          </cell>
          <cell r="AA180">
            <v>0</v>
          </cell>
          <cell r="AB180">
            <v>0</v>
          </cell>
          <cell r="AC180">
            <v>0</v>
          </cell>
          <cell r="AD180">
            <v>0</v>
          </cell>
          <cell r="AE180">
            <v>420000</v>
          </cell>
          <cell r="AF180">
            <v>1014</v>
          </cell>
          <cell r="AG180">
            <v>1014</v>
          </cell>
          <cell r="AH180">
            <v>20180</v>
          </cell>
          <cell r="AI180">
            <v>21194</v>
          </cell>
          <cell r="AJ180">
            <v>30270</v>
          </cell>
          <cell r="AK180">
            <v>0</v>
          </cell>
          <cell r="AL180">
            <v>544840</v>
          </cell>
          <cell r="AM180">
            <v>0</v>
          </cell>
          <cell r="AN180">
            <v>0</v>
          </cell>
          <cell r="AO180">
            <v>0</v>
          </cell>
          <cell r="AP180">
            <v>0</v>
          </cell>
          <cell r="AQ180">
            <v>0</v>
          </cell>
          <cell r="AR180">
            <v>0</v>
          </cell>
          <cell r="AS180">
            <v>0</v>
          </cell>
          <cell r="AT180">
            <v>0</v>
          </cell>
          <cell r="AU180">
            <v>0</v>
          </cell>
          <cell r="AV180">
            <v>0</v>
          </cell>
          <cell r="AW180">
            <v>544840</v>
          </cell>
          <cell r="AX180">
            <v>544840</v>
          </cell>
          <cell r="AY180">
            <v>0</v>
          </cell>
          <cell r="AZ180">
            <v>575110</v>
          </cell>
          <cell r="BA180">
            <v>575110</v>
          </cell>
          <cell r="BB180">
            <v>596304</v>
          </cell>
          <cell r="BC180">
            <v>-595290</v>
          </cell>
          <cell r="BD180"/>
          <cell r="BE180">
            <v>0.38</v>
          </cell>
          <cell r="BF180">
            <v>18.399999999999999</v>
          </cell>
          <cell r="BG180" t="str">
            <v>1 rozwojowo-modernizacyjne</v>
          </cell>
          <cell r="BH180">
            <v>2</v>
          </cell>
          <cell r="BI180">
            <v>20</v>
          </cell>
          <cell r="BJ180">
            <v>0</v>
          </cell>
          <cell r="BK180" t="str">
            <v>Zaopatrzenie w wodę nowych odbiorców.</v>
          </cell>
          <cell r="BL180" t="str">
            <v>Budowa sieci wodociągowej w ul. Cześnika i Papkina DN100mm, dł. 380m wraz z przyłączami 2020-2022- dokumentacja projektowa po 2029 - roboty budowlano-montażowe</v>
          </cell>
          <cell r="BM180" t="str">
            <v>-</v>
          </cell>
          <cell r="BN180" t="str">
            <v>-</v>
          </cell>
          <cell r="BP180">
            <v>81726</v>
          </cell>
        </row>
        <row r="181">
          <cell r="B181" t="str">
            <v>3-04-17-174-0</v>
          </cell>
          <cell r="C181" t="str">
            <v>3</v>
          </cell>
          <cell r="D181" t="str">
            <v>Murowana Goślina - sieć wodociągowa w Nieszawie etap I</v>
          </cell>
          <cell r="E181">
            <v>0</v>
          </cell>
          <cell r="G181" t="str">
            <v>budżet - modernizacja PSW</v>
          </cell>
          <cell r="H181" t="str">
            <v>pierwsza</v>
          </cell>
          <cell r="I181" t="str">
            <v>sieci rozdzielcze</v>
          </cell>
          <cell r="J181" t="str">
            <v>modernizacyjne</v>
          </cell>
          <cell r="K181" t="str">
            <v>PSW</v>
          </cell>
          <cell r="L181" t="str">
            <v>Murowana Goślina</v>
          </cell>
          <cell r="M181">
            <v>0</v>
          </cell>
          <cell r="N181">
            <v>0</v>
          </cell>
          <cell r="O181">
            <v>0</v>
          </cell>
          <cell r="P181">
            <v>0</v>
          </cell>
          <cell r="Q181">
            <v>0</v>
          </cell>
          <cell r="R181" t="str">
            <v>04</v>
          </cell>
          <cell r="S181" t="str">
            <v>nd</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cell r="BE181">
            <v>0</v>
          </cell>
          <cell r="BF181">
            <v>0</v>
          </cell>
          <cell r="BG181" t="str">
            <v>1 rozwojowo-modernizacyjne</v>
          </cell>
          <cell r="BH181">
            <v>1</v>
          </cell>
          <cell r="BI181">
            <v>0</v>
          </cell>
          <cell r="BJ181">
            <v>0</v>
          </cell>
          <cell r="BK181">
            <v>0</v>
          </cell>
          <cell r="BL181">
            <v>0</v>
          </cell>
          <cell r="BM181" t="str">
            <v>-</v>
          </cell>
          <cell r="BN181" t="str">
            <v>-</v>
          </cell>
        </row>
        <row r="182">
          <cell r="B182" t="str">
            <v>3-04-17-198-0</v>
          </cell>
          <cell r="C182" t="str">
            <v>3</v>
          </cell>
          <cell r="D182" t="str">
            <v>Murowana Goślina - sieć wodociągowa w Wojnowie</v>
          </cell>
          <cell r="E182" t="str">
            <v>Realizowane-dokumentacja-w toku</v>
          </cell>
          <cell r="G182" t="str">
            <v>rury azbestowo-cementowe</v>
          </cell>
          <cell r="H182" t="str">
            <v>pierwsza</v>
          </cell>
          <cell r="I182" t="str">
            <v>sieci rozdzielcze</v>
          </cell>
          <cell r="J182" t="str">
            <v>modernizacyjne</v>
          </cell>
          <cell r="K182" t="str">
            <v>azbestocement</v>
          </cell>
          <cell r="L182" t="str">
            <v>Murowana Goślina</v>
          </cell>
          <cell r="M182" t="str">
            <v>Agnieszka Mitura-Grabowska</v>
          </cell>
          <cell r="N182" t="str">
            <v>Marcin Krawczyk</v>
          </cell>
          <cell r="O182" t="str">
            <v>Monika Mrozińska</v>
          </cell>
          <cell r="P182" t="str">
            <v>Michał Garbicz</v>
          </cell>
          <cell r="Q182" t="str">
            <v>Łukasz Wędrychowicz</v>
          </cell>
          <cell r="R182" t="str">
            <v>04</v>
          </cell>
          <cell r="S182" t="str">
            <v>nd</v>
          </cell>
          <cell r="T182">
            <v>1509</v>
          </cell>
          <cell r="U182">
            <v>1578.68</v>
          </cell>
          <cell r="V182">
            <v>32000</v>
          </cell>
          <cell r="W182">
            <v>48000</v>
          </cell>
          <cell r="X182">
            <v>514500</v>
          </cell>
          <cell r="Y182">
            <v>1131900</v>
          </cell>
          <cell r="Z182">
            <v>0</v>
          </cell>
          <cell r="AA182">
            <v>0</v>
          </cell>
          <cell r="AB182">
            <v>0</v>
          </cell>
          <cell r="AC182">
            <v>0</v>
          </cell>
          <cell r="AD182">
            <v>0</v>
          </cell>
          <cell r="AE182">
            <v>0</v>
          </cell>
          <cell r="AF182">
            <v>1727978.68</v>
          </cell>
          <cell r="AG182">
            <v>8942.02</v>
          </cell>
          <cell r="AH182">
            <v>30145.720000000005</v>
          </cell>
          <cell r="AI182">
            <v>40596.740000000005</v>
          </cell>
          <cell r="AJ182">
            <v>66482.2</v>
          </cell>
          <cell r="AK182">
            <v>37600</v>
          </cell>
          <cell r="AL182">
            <v>140375</v>
          </cell>
          <cell r="AM182">
            <v>1687400</v>
          </cell>
          <cell r="AN182">
            <v>421125</v>
          </cell>
          <cell r="AO182">
            <v>0</v>
          </cell>
          <cell r="AP182">
            <v>0</v>
          </cell>
          <cell r="AQ182">
            <v>0</v>
          </cell>
          <cell r="AR182">
            <v>0</v>
          </cell>
          <cell r="AS182">
            <v>0</v>
          </cell>
          <cell r="AT182">
            <v>0</v>
          </cell>
          <cell r="AU182">
            <v>0</v>
          </cell>
          <cell r="AV182">
            <v>0</v>
          </cell>
          <cell r="AW182">
            <v>2286500</v>
          </cell>
          <cell r="AX182">
            <v>2286500</v>
          </cell>
          <cell r="AY182">
            <v>0</v>
          </cell>
          <cell r="AZ182">
            <v>2352982.2000000002</v>
          </cell>
          <cell r="BA182">
            <v>2352982.2000000002</v>
          </cell>
          <cell r="BB182">
            <v>2392069.94</v>
          </cell>
          <cell r="BC182">
            <v>-664091.26</v>
          </cell>
          <cell r="BE182">
            <v>0</v>
          </cell>
          <cell r="BF182">
            <v>0</v>
          </cell>
          <cell r="BG182" t="str">
            <v>1 rozwojowo-modernizacyjne</v>
          </cell>
          <cell r="BH182">
            <v>0</v>
          </cell>
          <cell r="BI182">
            <v>0</v>
          </cell>
          <cell r="BJ182">
            <v>33</v>
          </cell>
          <cell r="BK182" t="str">
            <v>Wymiana sieci wodociągowej z azbestocementu.</v>
          </cell>
          <cell r="BL182" t="str">
            <v>Wymiana sieci wodociągowej o średnicy DN150mm, dł. 122,60m, dł. 388,51m, dł. 128,18m, dł. 168,17m , Wymiana sieci wodociągowej o średnicy DN100mm, dł. 177,51m, dł. 63,88m wraz z przyłączami . 2020 - 2022 - dokumentacja projektowa 2023 - 2024 - roboty budowlano-montażowe</v>
          </cell>
          <cell r="BM182" t="str">
            <v>-</v>
          </cell>
          <cell r="BN182" t="str">
            <v>-</v>
          </cell>
          <cell r="BP182"/>
        </row>
        <row r="183">
          <cell r="B183" t="str">
            <v>3-04-18-129-1</v>
          </cell>
          <cell r="C183" t="str">
            <v>3</v>
          </cell>
          <cell r="D183" t="str">
            <v>Murowana Goślina - sieć wodociągowa pomiędzy Łopuchowem a Wojnowem</v>
          </cell>
          <cell r="E183" t="str">
            <v>Realizowane-dokumentacja-w toku</v>
          </cell>
          <cell r="F183" t="str">
            <v>FS8 przyspieszenie</v>
          </cell>
          <cell r="G183" t="str">
            <v>Plan</v>
          </cell>
          <cell r="H183" t="str">
            <v>pierwsza</v>
          </cell>
          <cell r="I183" t="str">
            <v>wspólne</v>
          </cell>
          <cell r="J183" t="str">
            <v>rozwojowe</v>
          </cell>
          <cell r="K183" t="str">
            <v>magistrale wodociągowe</v>
          </cell>
          <cell r="L183" t="str">
            <v>Murowana Goślina</v>
          </cell>
          <cell r="M183" t="str">
            <v>Agnieszka Mitura-Grabowska</v>
          </cell>
          <cell r="N183" t="str">
            <v>Marcin Krawczyk</v>
          </cell>
          <cell r="O183">
            <v>0</v>
          </cell>
          <cell r="P183">
            <v>0</v>
          </cell>
          <cell r="Q183">
            <v>0</v>
          </cell>
          <cell r="R183" t="str">
            <v>04</v>
          </cell>
          <cell r="S183" t="str">
            <v>nd</v>
          </cell>
          <cell r="T183">
            <v>503</v>
          </cell>
          <cell r="U183">
            <v>151793</v>
          </cell>
          <cell r="V183">
            <v>0</v>
          </cell>
          <cell r="W183">
            <v>185000</v>
          </cell>
          <cell r="X183">
            <v>748000</v>
          </cell>
          <cell r="Y183">
            <v>1022000</v>
          </cell>
          <cell r="Z183">
            <v>0</v>
          </cell>
          <cell r="AA183">
            <v>0</v>
          </cell>
          <cell r="AB183">
            <v>0</v>
          </cell>
          <cell r="AC183">
            <v>0</v>
          </cell>
          <cell r="AD183">
            <v>0</v>
          </cell>
          <cell r="AE183">
            <v>0</v>
          </cell>
          <cell r="AF183">
            <v>2106793</v>
          </cell>
          <cell r="AG183">
            <v>52195</v>
          </cell>
          <cell r="AH183">
            <v>1968</v>
          </cell>
          <cell r="AI183">
            <v>54666</v>
          </cell>
          <cell r="AJ183">
            <v>83150</v>
          </cell>
          <cell r="AK183">
            <v>1284504</v>
          </cell>
          <cell r="AL183">
            <v>1284504</v>
          </cell>
          <cell r="AM183">
            <v>0</v>
          </cell>
          <cell r="AN183">
            <v>0</v>
          </cell>
          <cell r="AO183">
            <v>0</v>
          </cell>
          <cell r="AP183">
            <v>0</v>
          </cell>
          <cell r="AQ183">
            <v>0</v>
          </cell>
          <cell r="AR183">
            <v>0</v>
          </cell>
          <cell r="AS183">
            <v>0</v>
          </cell>
          <cell r="AT183">
            <v>0</v>
          </cell>
          <cell r="AU183">
            <v>0</v>
          </cell>
          <cell r="AV183">
            <v>0</v>
          </cell>
          <cell r="AW183">
            <v>2569008</v>
          </cell>
          <cell r="AX183">
            <v>2569008</v>
          </cell>
          <cell r="AY183">
            <v>0</v>
          </cell>
          <cell r="AZ183">
            <v>2652158</v>
          </cell>
          <cell r="BA183">
            <v>2652158</v>
          </cell>
          <cell r="BB183">
            <v>2706321</v>
          </cell>
          <cell r="BC183">
            <v>-599528</v>
          </cell>
          <cell r="BE183">
            <v>0</v>
          </cell>
          <cell r="BF183">
            <v>0</v>
          </cell>
          <cell r="BG183" t="str">
            <v>1 rozwojowo-modernizacyjne</v>
          </cell>
          <cell r="BH183">
            <v>0</v>
          </cell>
          <cell r="BI183">
            <v>0</v>
          </cell>
          <cell r="BJ183">
            <v>0</v>
          </cell>
          <cell r="BK183" t="str">
            <v>Zaopatrzenie w wodę nowych odbiorców. Połączenie umożliwi likwidację SUW Łopuchowo</v>
          </cell>
          <cell r="BL183" t="str">
            <v>Budowa sieci wodociągowej w Łopuchowie i Wojnowie DN150mm, dł. 2600m. 2020 - dokumentacja projektowa (wykup+uzupeł.) 2022 - 2024 - roboty budowlano-montażowe</v>
          </cell>
          <cell r="BM183" t="str">
            <v>-</v>
          </cell>
          <cell r="BN183" t="str">
            <v>-</v>
          </cell>
          <cell r="BP183">
            <v>385351.2</v>
          </cell>
        </row>
        <row r="184">
          <cell r="B184" t="str">
            <v>3-04-18-136-1</v>
          </cell>
          <cell r="C184" t="str">
            <v>3</v>
          </cell>
          <cell r="D184" t="str">
            <v>Murowana Goślina - wodociąg w Uchorowie</v>
          </cell>
          <cell r="E184" t="str">
            <v>Realizowane-RBM-zakończono</v>
          </cell>
          <cell r="G184" t="str">
            <v>rezerwa oszczędności przetargowe</v>
          </cell>
          <cell r="H184" t="str">
            <v>druga</v>
          </cell>
          <cell r="I184" t="str">
            <v>sieci rozdzielcze</v>
          </cell>
          <cell r="J184" t="str">
            <v>rozwojowe</v>
          </cell>
          <cell r="K184" t="str">
            <v>oszczędności przetargowe</v>
          </cell>
          <cell r="L184" t="str">
            <v>Murowana Goślina</v>
          </cell>
          <cell r="M184" t="str">
            <v>Przemysław Jasiński</v>
          </cell>
          <cell r="N184" t="str">
            <v>Katarzyna Grala</v>
          </cell>
          <cell r="O184" t="str">
            <v>Monika Mrozińska</v>
          </cell>
          <cell r="P184" t="str">
            <v>Tomasz Wilas</v>
          </cell>
          <cell r="Q184" t="str">
            <v>Tomasz Wilas</v>
          </cell>
          <cell r="R184" t="str">
            <v>04</v>
          </cell>
          <cell r="S184" t="str">
            <v>nd</v>
          </cell>
          <cell r="T184">
            <v>2165</v>
          </cell>
          <cell r="U184">
            <v>19574</v>
          </cell>
          <cell r="V184">
            <v>21789</v>
          </cell>
          <cell r="W184">
            <v>0</v>
          </cell>
          <cell r="X184">
            <v>0</v>
          </cell>
          <cell r="Y184">
            <v>0</v>
          </cell>
          <cell r="Z184">
            <v>0</v>
          </cell>
          <cell r="AA184">
            <v>0</v>
          </cell>
          <cell r="AB184">
            <v>0</v>
          </cell>
          <cell r="AC184">
            <v>0</v>
          </cell>
          <cell r="AD184">
            <v>0</v>
          </cell>
          <cell r="AE184">
            <v>0</v>
          </cell>
          <cell r="AF184">
            <v>41363</v>
          </cell>
          <cell r="AG184">
            <v>17131</v>
          </cell>
          <cell r="AH184">
            <v>42983.020000000004</v>
          </cell>
          <cell r="AI184">
            <v>62279.020000000004</v>
          </cell>
          <cell r="AJ184">
            <v>60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60</v>
          </cell>
          <cell r="BA184">
            <v>60</v>
          </cell>
          <cell r="BB184">
            <v>60174.020000000004</v>
          </cell>
          <cell r="BC184">
            <v>-18811.020000000004</v>
          </cell>
          <cell r="BE184">
            <v>0</v>
          </cell>
          <cell r="BF184">
            <v>0</v>
          </cell>
          <cell r="BG184" t="str">
            <v>1 rozwojowo-modernizacyjne</v>
          </cell>
          <cell r="BH184">
            <v>1</v>
          </cell>
          <cell r="BI184">
            <v>0</v>
          </cell>
          <cell r="BJ184">
            <v>0</v>
          </cell>
          <cell r="BK184" t="str">
            <v>Zaopatrzenie w wodę nowych odbiorców.</v>
          </cell>
          <cell r="BL184" t="str">
            <v>Budowa wodociągu DN50mm, dł. 35m wraz z przyłączami 2019-2021 - dokumentacja projektowa 2021 - roboty budowlano-montażowe</v>
          </cell>
          <cell r="BM184" t="str">
            <v>-</v>
          </cell>
          <cell r="BN184" t="str">
            <v>-</v>
          </cell>
          <cell r="BP184"/>
        </row>
        <row r="185">
          <cell r="B185" t="str">
            <v>3-04-19-084-0</v>
          </cell>
          <cell r="C185" t="str">
            <v>3</v>
          </cell>
          <cell r="D185" t="str">
            <v>Murowana Goślina - sieć wodociągowa w ul. Rumiankowej w Mściszewie</v>
          </cell>
          <cell r="E185" t="str">
            <v>Realizowane-RBM-zakończono</v>
          </cell>
          <cell r="G185" t="str">
            <v>rezerwa na zaspokojenie roszczeń z tyt realizacji sieci wod-kan</v>
          </cell>
          <cell r="H185" t="str">
            <v>pierwsza</v>
          </cell>
          <cell r="I185" t="str">
            <v>sieci rozdzielcze</v>
          </cell>
          <cell r="J185" t="str">
            <v>rozwojowe</v>
          </cell>
          <cell r="K185" t="str">
            <v>wykupy</v>
          </cell>
          <cell r="L185" t="str">
            <v>Murowana Goślina</v>
          </cell>
          <cell r="M185">
            <v>0</v>
          </cell>
          <cell r="N185">
            <v>0</v>
          </cell>
          <cell r="O185">
            <v>0</v>
          </cell>
          <cell r="P185" t="str">
            <v>Magdalena Borowska</v>
          </cell>
          <cell r="Q185">
            <v>0</v>
          </cell>
          <cell r="R185" t="str">
            <v>04</v>
          </cell>
          <cell r="S185" t="str">
            <v>nd</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10171.23</v>
          </cell>
          <cell r="AH185">
            <v>17</v>
          </cell>
          <cell r="AI185">
            <v>10188.23</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10188.23</v>
          </cell>
          <cell r="BC185">
            <v>-10188.23</v>
          </cell>
          <cell r="BD185"/>
          <cell r="BE185">
            <v>0</v>
          </cell>
          <cell r="BF185">
            <v>0</v>
          </cell>
          <cell r="BG185" t="str">
            <v xml:space="preserve"> </v>
          </cell>
          <cell r="BH185">
            <v>0</v>
          </cell>
          <cell r="BI185">
            <v>0</v>
          </cell>
          <cell r="BJ185">
            <v>0</v>
          </cell>
          <cell r="BK185">
            <v>0</v>
          </cell>
          <cell r="BL185">
            <v>0</v>
          </cell>
          <cell r="BM185" t="str">
            <v>-</v>
          </cell>
          <cell r="BN185" t="str">
            <v>-</v>
          </cell>
        </row>
        <row r="186">
          <cell r="B186" t="str">
            <v>3-04-19-202-1</v>
          </cell>
          <cell r="C186" t="str">
            <v>3</v>
          </cell>
          <cell r="D186" t="str">
            <v>Murowana Goślina - sieć wodociągowa w ul. Śliwkowej</v>
          </cell>
          <cell r="E186" t="str">
            <v>Realizowane-dokumentacja-w toku</v>
          </cell>
          <cell r="G186" t="str">
            <v>rezerwa oszczędności przetargowe</v>
          </cell>
          <cell r="H186" t="str">
            <v>druga</v>
          </cell>
          <cell r="I186" t="str">
            <v>sieci rozdzielcze</v>
          </cell>
          <cell r="J186" t="str">
            <v>rozwojowe</v>
          </cell>
          <cell r="K186" t="str">
            <v>oszczędności przetargowe</v>
          </cell>
          <cell r="L186" t="str">
            <v>Murowana Goślina</v>
          </cell>
          <cell r="M186" t="str">
            <v>Agnieszka Mitura-Grabowska</v>
          </cell>
          <cell r="N186" t="str">
            <v>Alina Wachowska</v>
          </cell>
          <cell r="O186" t="str">
            <v>Monika Mrozińska</v>
          </cell>
          <cell r="P186">
            <v>0</v>
          </cell>
          <cell r="Q186">
            <v>0</v>
          </cell>
          <cell r="R186" t="str">
            <v>04</v>
          </cell>
          <cell r="S186" t="str">
            <v>nd</v>
          </cell>
          <cell r="T186">
            <v>0</v>
          </cell>
          <cell r="U186">
            <v>0</v>
          </cell>
          <cell r="V186">
            <v>22338</v>
          </cell>
          <cell r="W186">
            <v>33507</v>
          </cell>
          <cell r="X186">
            <v>60000</v>
          </cell>
          <cell r="Y186">
            <v>32000</v>
          </cell>
          <cell r="Z186">
            <v>0</v>
          </cell>
          <cell r="AA186">
            <v>0</v>
          </cell>
          <cell r="AB186">
            <v>0</v>
          </cell>
          <cell r="AC186">
            <v>0</v>
          </cell>
          <cell r="AD186">
            <v>0</v>
          </cell>
          <cell r="AE186">
            <v>0</v>
          </cell>
          <cell r="AF186">
            <v>147845</v>
          </cell>
          <cell r="AG186">
            <v>1126</v>
          </cell>
          <cell r="AH186">
            <v>2670</v>
          </cell>
          <cell r="AI186">
            <v>3796</v>
          </cell>
          <cell r="AJ186">
            <v>29700</v>
          </cell>
          <cell r="AK186">
            <v>19800</v>
          </cell>
          <cell r="AL186">
            <v>75189</v>
          </cell>
          <cell r="AM186">
            <v>221071</v>
          </cell>
          <cell r="AN186">
            <v>0</v>
          </cell>
          <cell r="AO186">
            <v>0</v>
          </cell>
          <cell r="AP186">
            <v>0</v>
          </cell>
          <cell r="AQ186">
            <v>0</v>
          </cell>
          <cell r="AR186">
            <v>0</v>
          </cell>
          <cell r="AS186">
            <v>0</v>
          </cell>
          <cell r="AT186">
            <v>0</v>
          </cell>
          <cell r="AU186">
            <v>0</v>
          </cell>
          <cell r="AV186">
            <v>0</v>
          </cell>
          <cell r="AW186">
            <v>316060</v>
          </cell>
          <cell r="AX186">
            <v>316060</v>
          </cell>
          <cell r="AY186">
            <v>0</v>
          </cell>
          <cell r="AZ186">
            <v>345760</v>
          </cell>
          <cell r="BA186">
            <v>345760</v>
          </cell>
          <cell r="BB186">
            <v>349556</v>
          </cell>
          <cell r="BC186">
            <v>-201711</v>
          </cell>
          <cell r="BE186">
            <v>0</v>
          </cell>
          <cell r="BF186">
            <v>0</v>
          </cell>
          <cell r="BG186" t="str">
            <v xml:space="preserve"> </v>
          </cell>
          <cell r="BH186">
            <v>0</v>
          </cell>
          <cell r="BI186">
            <v>7</v>
          </cell>
          <cell r="BJ186">
            <v>0</v>
          </cell>
          <cell r="BK186" t="str">
            <v>Zaopatrzenie w wodę nowych odbiorców.</v>
          </cell>
          <cell r="BL186" t="str">
            <v>Budowa sieci wodociągowej DN 150 mm, dł. 120m wraz z przyłączami 2021-2022 - dokumentacja projektowa 2023 - 2024 - roboty budowlano-montażowe</v>
          </cell>
          <cell r="BM186" t="str">
            <v>-</v>
          </cell>
          <cell r="BN186" t="str">
            <v>-</v>
          </cell>
          <cell r="BP186"/>
        </row>
        <row r="187">
          <cell r="B187" t="str">
            <v>3-04-19-205-1</v>
          </cell>
          <cell r="C187" t="str">
            <v>3</v>
          </cell>
          <cell r="D187" t="str">
            <v>Murowana Goślina - sieć wodociągowa w dz. nr 38/13 w Rakowni</v>
          </cell>
          <cell r="E187" t="str">
            <v>Realizowane-koncepcja-w toku</v>
          </cell>
          <cell r="G187" t="str">
            <v>rezerwa "białe plamy"</v>
          </cell>
          <cell r="H187" t="str">
            <v>druga</v>
          </cell>
          <cell r="I187" t="str">
            <v>sieci rozdzielcze</v>
          </cell>
          <cell r="J187" t="str">
            <v>rozwojowe</v>
          </cell>
          <cell r="K187" t="str">
            <v>nieopłacalne nie</v>
          </cell>
          <cell r="L187" t="str">
            <v>Murowana Goślina</v>
          </cell>
          <cell r="M187" t="str">
            <v>Agnieszka Mitura-Grabowska</v>
          </cell>
          <cell r="N187">
            <v>0</v>
          </cell>
          <cell r="O187" t="str">
            <v>Monika Mrozińska</v>
          </cell>
          <cell r="P187">
            <v>0</v>
          </cell>
          <cell r="Q187">
            <v>0</v>
          </cell>
          <cell r="R187" t="str">
            <v>04</v>
          </cell>
          <cell r="S187" t="str">
            <v>nd</v>
          </cell>
          <cell r="T187">
            <v>0</v>
          </cell>
          <cell r="U187">
            <v>0</v>
          </cell>
          <cell r="V187">
            <v>0</v>
          </cell>
          <cell r="W187">
            <v>0</v>
          </cell>
          <cell r="X187">
            <v>0</v>
          </cell>
          <cell r="Y187">
            <v>0</v>
          </cell>
          <cell r="Z187">
            <v>0</v>
          </cell>
          <cell r="AA187">
            <v>0</v>
          </cell>
          <cell r="AB187">
            <v>0</v>
          </cell>
          <cell r="AC187">
            <v>0</v>
          </cell>
          <cell r="AD187">
            <v>0</v>
          </cell>
          <cell r="AE187">
            <v>1087000</v>
          </cell>
          <cell r="AF187">
            <v>0</v>
          </cell>
          <cell r="AG187">
            <v>0</v>
          </cell>
          <cell r="AH187">
            <v>0</v>
          </cell>
          <cell r="AI187">
            <v>0</v>
          </cell>
          <cell r="AJ187">
            <v>0</v>
          </cell>
          <cell r="AK187">
            <v>0</v>
          </cell>
          <cell r="AL187">
            <v>0</v>
          </cell>
          <cell r="AM187">
            <v>0</v>
          </cell>
          <cell r="AN187">
            <v>0</v>
          </cell>
          <cell r="AO187">
            <v>0</v>
          </cell>
          <cell r="AP187">
            <v>0</v>
          </cell>
          <cell r="AQ187">
            <v>0</v>
          </cell>
          <cell r="AR187">
            <v>18000</v>
          </cell>
          <cell r="AS187">
            <v>18240</v>
          </cell>
          <cell r="AT187">
            <v>54000</v>
          </cell>
          <cell r="AU187">
            <v>997150</v>
          </cell>
          <cell r="AV187">
            <v>1051150</v>
          </cell>
          <cell r="AW187">
            <v>90240</v>
          </cell>
          <cell r="AX187">
            <v>0</v>
          </cell>
          <cell r="AY187">
            <v>90240</v>
          </cell>
          <cell r="AZ187">
            <v>90240</v>
          </cell>
          <cell r="BA187">
            <v>1087390</v>
          </cell>
          <cell r="BB187">
            <v>0</v>
          </cell>
          <cell r="BC187">
            <v>0</v>
          </cell>
          <cell r="BE187">
            <v>0</v>
          </cell>
          <cell r="BF187">
            <v>0</v>
          </cell>
          <cell r="BG187" t="str">
            <v xml:space="preserve"> </v>
          </cell>
          <cell r="BH187">
            <v>0</v>
          </cell>
          <cell r="BI187">
            <v>18</v>
          </cell>
          <cell r="BJ187">
            <v>0</v>
          </cell>
          <cell r="BK187" t="str">
            <v>Zaopatrzenie w wodę nowych odbiorców.</v>
          </cell>
          <cell r="BL187" t="str">
            <v>Budowa sieci wodociągowej DN 150 mm, dł. 400 m wraz z przyłączami 2030-2032 - dokumentacja projektowa 2033-2034 - roboty budowlano-montażowe</v>
          </cell>
          <cell r="BM187" t="str">
            <v>-</v>
          </cell>
          <cell r="BN187" t="str">
            <v>-</v>
          </cell>
          <cell r="BP187"/>
        </row>
        <row r="188">
          <cell r="B188" t="str">
            <v>3-04-19-212-0</v>
          </cell>
          <cell r="C188" t="str">
            <v>3</v>
          </cell>
          <cell r="D188" t="str">
            <v>Murowana Goslina - sieć wodociągowa w ul. Przepiórki w Rakowni</v>
          </cell>
          <cell r="E188" t="str">
            <v>Realizowane-RBM-w toku</v>
          </cell>
          <cell r="G188" t="str">
            <v>rezerwa na zaspokojenie roszczeń z tyt realizacji sieci wod-kan</v>
          </cell>
          <cell r="H188" t="str">
            <v>pierwsza</v>
          </cell>
          <cell r="I188" t="str">
            <v>sieci rozdzielcze</v>
          </cell>
          <cell r="J188" t="str">
            <v>rozwojowe</v>
          </cell>
          <cell r="K188" t="str">
            <v>wykupy</v>
          </cell>
          <cell r="L188" t="str">
            <v>Murowana Goślina</v>
          </cell>
          <cell r="M188">
            <v>0</v>
          </cell>
          <cell r="N188">
            <v>0</v>
          </cell>
          <cell r="O188">
            <v>0</v>
          </cell>
          <cell r="P188" t="str">
            <v>Aleksandra Klecha</v>
          </cell>
          <cell r="Q188">
            <v>0</v>
          </cell>
          <cell r="R188" t="str">
            <v>04</v>
          </cell>
          <cell r="S188" t="str">
            <v>nd</v>
          </cell>
          <cell r="T188">
            <v>0</v>
          </cell>
          <cell r="U188">
            <v>23643.74</v>
          </cell>
          <cell r="V188">
            <v>0</v>
          </cell>
          <cell r="W188">
            <v>0</v>
          </cell>
          <cell r="X188">
            <v>0</v>
          </cell>
          <cell r="Y188">
            <v>0</v>
          </cell>
          <cell r="Z188">
            <v>0</v>
          </cell>
          <cell r="AA188">
            <v>0</v>
          </cell>
          <cell r="AB188">
            <v>0</v>
          </cell>
          <cell r="AC188">
            <v>0</v>
          </cell>
          <cell r="AD188">
            <v>0</v>
          </cell>
          <cell r="AE188">
            <v>0</v>
          </cell>
          <cell r="AF188">
            <v>23643.74</v>
          </cell>
          <cell r="AG188">
            <v>27107.72</v>
          </cell>
          <cell r="AH188">
            <v>0</v>
          </cell>
          <cell r="AI188">
            <v>27107.72</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27107.72</v>
          </cell>
          <cell r="BC188">
            <v>-3463.9799999999996</v>
          </cell>
          <cell r="BD188"/>
          <cell r="BE188">
            <v>0</v>
          </cell>
          <cell r="BF188">
            <v>0</v>
          </cell>
          <cell r="BG188" t="str">
            <v xml:space="preserve"> </v>
          </cell>
          <cell r="BH188">
            <v>0</v>
          </cell>
          <cell r="BI188">
            <v>0</v>
          </cell>
          <cell r="BJ188">
            <v>0</v>
          </cell>
          <cell r="BK188">
            <v>0</v>
          </cell>
          <cell r="BL188">
            <v>0</v>
          </cell>
          <cell r="BM188" t="str">
            <v>-</v>
          </cell>
          <cell r="BN188" t="str">
            <v>-</v>
          </cell>
        </row>
        <row r="189">
          <cell r="B189" t="str">
            <v>3-04-19-291-0</v>
          </cell>
          <cell r="C189" t="str">
            <v>3</v>
          </cell>
          <cell r="D189" t="str">
            <v>Murowana Goślina - sieć wodociągowa w ul. Pod Lasem 2 w Kamińsku</v>
          </cell>
          <cell r="E189" t="str">
            <v>Realizowane-RBM-w toku</v>
          </cell>
          <cell r="G189" t="str">
            <v>rezerwa na zaspokojenie roszczeń z tyt realizacji sieci wod-kan</v>
          </cell>
          <cell r="H189" t="str">
            <v>pierwsza</v>
          </cell>
          <cell r="I189" t="str">
            <v>sieci rozdzielcze</v>
          </cell>
          <cell r="J189" t="str">
            <v>rozwojowe</v>
          </cell>
          <cell r="K189" t="str">
            <v>wykupy</v>
          </cell>
          <cell r="L189" t="str">
            <v>Murowana Goślina</v>
          </cell>
          <cell r="M189">
            <v>0</v>
          </cell>
          <cell r="N189">
            <v>0</v>
          </cell>
          <cell r="O189">
            <v>0</v>
          </cell>
          <cell r="P189" t="str">
            <v>Magdalena Borowska</v>
          </cell>
          <cell r="Q189">
            <v>0</v>
          </cell>
          <cell r="R189" t="str">
            <v>04</v>
          </cell>
          <cell r="S189" t="str">
            <v>nd</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16599.5</v>
          </cell>
          <cell r="AH189">
            <v>17</v>
          </cell>
          <cell r="AI189">
            <v>16616.5</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16616.5</v>
          </cell>
          <cell r="BC189">
            <v>-16616.5</v>
          </cell>
          <cell r="BD189"/>
          <cell r="BE189">
            <v>0</v>
          </cell>
          <cell r="BF189">
            <v>0</v>
          </cell>
          <cell r="BG189" t="str">
            <v xml:space="preserve"> </v>
          </cell>
          <cell r="BH189">
            <v>0</v>
          </cell>
          <cell r="BI189">
            <v>0</v>
          </cell>
          <cell r="BJ189">
            <v>0</v>
          </cell>
          <cell r="BK189">
            <v>0</v>
          </cell>
          <cell r="BL189">
            <v>0</v>
          </cell>
          <cell r="BM189" t="str">
            <v>-</v>
          </cell>
          <cell r="BN189" t="str">
            <v>-</v>
          </cell>
        </row>
        <row r="190">
          <cell r="B190" t="str">
            <v>3-04-20-066-0</v>
          </cell>
          <cell r="C190" t="str">
            <v>3</v>
          </cell>
          <cell r="D190" t="str">
            <v>Murowana Goślina - sieć wodociągowa w ul. Gila i Zielonczanej w Rakowni</v>
          </cell>
          <cell r="E190" t="str">
            <v>Realizowane-RBM-w toku</v>
          </cell>
          <cell r="G190" t="str">
            <v>rezerwa na zaspokojenie roszczeń z tyt realizacji sieci wod-kan</v>
          </cell>
          <cell r="H190" t="str">
            <v>pierwsza</v>
          </cell>
          <cell r="I190" t="str">
            <v>sieci rozdzielcze</v>
          </cell>
          <cell r="J190" t="str">
            <v>rozwojowe</v>
          </cell>
          <cell r="K190" t="str">
            <v>wykupy</v>
          </cell>
          <cell r="L190" t="str">
            <v>Murowana Goślina</v>
          </cell>
          <cell r="M190">
            <v>0</v>
          </cell>
          <cell r="N190">
            <v>0</v>
          </cell>
          <cell r="O190">
            <v>0</v>
          </cell>
          <cell r="P190" t="str">
            <v>Aleksandra Klecha</v>
          </cell>
          <cell r="Q190">
            <v>0</v>
          </cell>
          <cell r="R190" t="str">
            <v>04</v>
          </cell>
          <cell r="S190" t="str">
            <v>nd</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44124.3</v>
          </cell>
          <cell r="AH190">
            <v>17</v>
          </cell>
          <cell r="AI190">
            <v>44141.3</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44141.3</v>
          </cell>
          <cell r="BC190">
            <v>-44141.3</v>
          </cell>
          <cell r="BD190"/>
          <cell r="BE190">
            <v>0</v>
          </cell>
          <cell r="BF190">
            <v>0</v>
          </cell>
          <cell r="BG190" t="str">
            <v xml:space="preserve"> </v>
          </cell>
          <cell r="BH190">
            <v>0</v>
          </cell>
          <cell r="BI190">
            <v>0</v>
          </cell>
          <cell r="BJ190">
            <v>0</v>
          </cell>
          <cell r="BK190">
            <v>0</v>
          </cell>
          <cell r="BL190">
            <v>0</v>
          </cell>
          <cell r="BM190" t="str">
            <v>-</v>
          </cell>
          <cell r="BN190" t="str">
            <v>-</v>
          </cell>
        </row>
        <row r="191">
          <cell r="B191" t="str">
            <v>3-04-21-159-0</v>
          </cell>
          <cell r="C191" t="str">
            <v>3</v>
          </cell>
          <cell r="D191" t="str">
            <v>Murowana Goślina - sieć wodociągowa w Białężynie (dz. 144)</v>
          </cell>
          <cell r="E191" t="str">
            <v>Realizowane-RBM-w toku</v>
          </cell>
          <cell r="G191" t="str">
            <v>rezerwa na zaspokojenie roszczeń z tyt realizacji sieci wod-kan</v>
          </cell>
          <cell r="H191" t="str">
            <v>pierwsza</v>
          </cell>
          <cell r="I191" t="str">
            <v>sieci rozdzielcze</v>
          </cell>
          <cell r="J191" t="str">
            <v>rozwojowe</v>
          </cell>
          <cell r="K191" t="str">
            <v>wykupy</v>
          </cell>
          <cell r="L191" t="str">
            <v>Murowana Goślina</v>
          </cell>
          <cell r="M191">
            <v>0</v>
          </cell>
          <cell r="N191" t="str">
            <v>Natalia Kaźmierczak</v>
          </cell>
          <cell r="O191">
            <v>0</v>
          </cell>
          <cell r="P191" t="str">
            <v>Aleksandra Klecha</v>
          </cell>
          <cell r="Q191">
            <v>0</v>
          </cell>
          <cell r="R191" t="str">
            <v>04</v>
          </cell>
          <cell r="S191" t="str">
            <v>nd</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19207.93</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19207.93</v>
          </cell>
          <cell r="BA191">
            <v>19207.93</v>
          </cell>
          <cell r="BB191">
            <v>19207.93</v>
          </cell>
          <cell r="BC191">
            <v>-19207.93</v>
          </cell>
          <cell r="BD191"/>
          <cell r="BE191">
            <v>0</v>
          </cell>
          <cell r="BF191">
            <v>0</v>
          </cell>
          <cell r="BG191" t="str">
            <v xml:space="preserve"> </v>
          </cell>
          <cell r="BH191">
            <v>0</v>
          </cell>
          <cell r="BI191">
            <v>0</v>
          </cell>
          <cell r="BJ191">
            <v>0</v>
          </cell>
          <cell r="BK191">
            <v>0</v>
          </cell>
          <cell r="BL191">
            <v>0</v>
          </cell>
          <cell r="BM191" t="str">
            <v>-</v>
          </cell>
          <cell r="BN191" t="str">
            <v>-</v>
          </cell>
        </row>
        <row r="192">
          <cell r="B192" t="str">
            <v>3-04-21-174-0</v>
          </cell>
          <cell r="C192" t="str">
            <v>3</v>
          </cell>
          <cell r="D192" t="str">
            <v>Murowana Goślina - sieć wodociągowa w ul. Za Mostem</v>
          </cell>
          <cell r="E192" t="str">
            <v>Realizowane-RBM-w toku</v>
          </cell>
          <cell r="G192" t="str">
            <v>rezerwa na zaspokojenie roszczeń z tyt realizacji sieci wod-kan</v>
          </cell>
          <cell r="H192" t="str">
            <v>pierwsza</v>
          </cell>
          <cell r="I192" t="str">
            <v>sieci rozdzielcze</v>
          </cell>
          <cell r="J192" t="str">
            <v>rozwojowe</v>
          </cell>
          <cell r="K192" t="str">
            <v>wykupy</v>
          </cell>
          <cell r="L192" t="str">
            <v>Murowana Goślina</v>
          </cell>
          <cell r="M192">
            <v>0</v>
          </cell>
          <cell r="N192" t="str">
            <v>Aleksandra Klecha</v>
          </cell>
          <cell r="O192">
            <v>0</v>
          </cell>
          <cell r="P192" t="str">
            <v>Aleksandra Klecha</v>
          </cell>
          <cell r="Q192">
            <v>0</v>
          </cell>
          <cell r="R192" t="str">
            <v>04</v>
          </cell>
          <cell r="S192" t="str">
            <v>nd</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15599.86</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15599.86</v>
          </cell>
          <cell r="BA192">
            <v>15599.86</v>
          </cell>
          <cell r="BB192">
            <v>15599.86</v>
          </cell>
          <cell r="BC192">
            <v>-15599.86</v>
          </cell>
          <cell r="BD192"/>
          <cell r="BE192">
            <v>0</v>
          </cell>
          <cell r="BF192">
            <v>0</v>
          </cell>
          <cell r="BG192" t="str">
            <v xml:space="preserve"> </v>
          </cell>
          <cell r="BH192">
            <v>0</v>
          </cell>
          <cell r="BI192">
            <v>0</v>
          </cell>
          <cell r="BJ192">
            <v>0</v>
          </cell>
          <cell r="BK192">
            <v>0</v>
          </cell>
          <cell r="BL192">
            <v>0</v>
          </cell>
          <cell r="BM192" t="str">
            <v>-</v>
          </cell>
          <cell r="BN192" t="str">
            <v>-</v>
          </cell>
        </row>
        <row r="193">
          <cell r="B193" t="str">
            <v>3-04-22-001-0</v>
          </cell>
          <cell r="C193" t="str">
            <v>3</v>
          </cell>
          <cell r="D193" t="str">
            <v>Murowana Goślina - sieć wodociągowa i kanalizacja sanitarna zlokalizowana w ul. Wołodyjowskiego</v>
          </cell>
          <cell r="E193" t="str">
            <v>Realizowane-RBM-w toku</v>
          </cell>
          <cell r="G193" t="str">
            <v>rezerwa na zaspokojenie roszczeń z tyt realizacji sieci wod-kan</v>
          </cell>
          <cell r="H193" t="str">
            <v>pierwsza</v>
          </cell>
          <cell r="I193" t="str">
            <v>sieci rozdzielcze</v>
          </cell>
          <cell r="J193" t="str">
            <v>rozwojowe</v>
          </cell>
          <cell r="K193" t="str">
            <v>wykupy</v>
          </cell>
          <cell r="L193" t="str">
            <v>Murowana Goślina</v>
          </cell>
          <cell r="M193">
            <v>0</v>
          </cell>
          <cell r="N193" t="str">
            <v>Aleksandra Klecha</v>
          </cell>
          <cell r="O193">
            <v>0</v>
          </cell>
          <cell r="P193" t="str">
            <v>Aleksandra Klecha</v>
          </cell>
          <cell r="Q193">
            <v>0</v>
          </cell>
          <cell r="R193" t="str">
            <v>04</v>
          </cell>
          <cell r="S193" t="str">
            <v>nd</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337305.55</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337305.55</v>
          </cell>
          <cell r="BA193">
            <v>337305.55</v>
          </cell>
          <cell r="BB193">
            <v>337305.55</v>
          </cell>
          <cell r="BC193">
            <v>-337305.55</v>
          </cell>
          <cell r="BD193"/>
          <cell r="BE193">
            <v>0</v>
          </cell>
          <cell r="BF193">
            <v>0</v>
          </cell>
          <cell r="BG193" t="str">
            <v>1 rozwojowo-modernizacyjne</v>
          </cell>
          <cell r="BH193">
            <v>0</v>
          </cell>
          <cell r="BI193">
            <v>0</v>
          </cell>
          <cell r="BJ193">
            <v>0</v>
          </cell>
          <cell r="BK193">
            <v>0</v>
          </cell>
          <cell r="BL193">
            <v>0</v>
          </cell>
          <cell r="BM193" t="str">
            <v>-</v>
          </cell>
          <cell r="BN193" t="str">
            <v>-</v>
          </cell>
        </row>
        <row r="194">
          <cell r="B194" t="str">
            <v>3-05-03-304-1</v>
          </cell>
          <cell r="C194" t="str">
            <v>3</v>
          </cell>
          <cell r="D194" t="str">
            <v>Stabilizacja wody w magistralach wodociągowych PSW - Czapury</v>
          </cell>
          <cell r="E194" t="str">
            <v>Realizowane-RBM-w toku</v>
          </cell>
          <cell r="G194" t="str">
            <v>Plan</v>
          </cell>
          <cell r="H194" t="str">
            <v>pierwsza</v>
          </cell>
          <cell r="I194" t="str">
            <v>wspólne</v>
          </cell>
          <cell r="J194" t="str">
            <v>modernizacyjne</v>
          </cell>
          <cell r="K194" t="str">
            <v>magistrale wodociągowe</v>
          </cell>
          <cell r="L194" t="str">
            <v>Poznań</v>
          </cell>
          <cell r="M194" t="str">
            <v>Danuta Kijko</v>
          </cell>
          <cell r="N194">
            <v>0</v>
          </cell>
          <cell r="O194" t="str">
            <v>Anna Padurska</v>
          </cell>
          <cell r="P194" t="str">
            <v>Wojciech Wróblewski</v>
          </cell>
          <cell r="Q194" t="str">
            <v>Jerzy Rykała</v>
          </cell>
          <cell r="R194" t="str">
            <v>05</v>
          </cell>
          <cell r="S194" t="str">
            <v>nd</v>
          </cell>
          <cell r="T194">
            <v>3162356.31</v>
          </cell>
          <cell r="U194">
            <v>3048890.88</v>
          </cell>
          <cell r="V194">
            <v>704800.41</v>
          </cell>
          <cell r="W194">
            <v>0</v>
          </cell>
          <cell r="X194">
            <v>0</v>
          </cell>
          <cell r="Y194">
            <v>0</v>
          </cell>
          <cell r="Z194">
            <v>0</v>
          </cell>
          <cell r="AA194">
            <v>0</v>
          </cell>
          <cell r="AB194">
            <v>0</v>
          </cell>
          <cell r="AC194">
            <v>0</v>
          </cell>
          <cell r="AD194">
            <v>0</v>
          </cell>
          <cell r="AE194">
            <v>0</v>
          </cell>
          <cell r="AF194">
            <v>3753691.29</v>
          </cell>
          <cell r="AG194">
            <v>3433240.0199999996</v>
          </cell>
          <cell r="AH194">
            <v>281459.62</v>
          </cell>
          <cell r="AI194">
            <v>6877055.9500000002</v>
          </cell>
          <cell r="AJ194">
            <v>24386.33</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24386.33</v>
          </cell>
          <cell r="BA194">
            <v>24386.33</v>
          </cell>
          <cell r="BB194">
            <v>3739085.9699999997</v>
          </cell>
          <cell r="BC194">
            <v>14605.320000000298</v>
          </cell>
          <cell r="BE194">
            <v>0</v>
          </cell>
          <cell r="BF194">
            <v>0</v>
          </cell>
          <cell r="BG194" t="str">
            <v>2 racjonalizujące zużycie wody i odprowadzanie ścieków</v>
          </cell>
          <cell r="BH194">
            <v>0</v>
          </cell>
          <cell r="BI194">
            <v>0</v>
          </cell>
          <cell r="BJ194">
            <v>0</v>
          </cell>
          <cell r="BK194" t="str">
            <v>Z zadania został wydzielony zakres 19-315 Stabilizacja wody w magistralach wodociągowych PSW - Zbiorniki Pożegowo.</v>
          </cell>
          <cell r="BL194" t="str">
            <v>3 punkty wtórnej dezynfekcji wody w następującej lokalizacji: na SUW Mosina , Zbiorniki Pożegowo , Czapury 2014 - 2015 - koncepcja lokalizacji punktu Czapury - zakończone 2015 - roboty budowlano-montażowe na SUW Mosina - zakończone 2016 - zakup działki dla punktu Czapury - zakończone 2016 - roboty budowlano-montażowe elementów automatyki dla układu elektrolizerów pracujących na Pompowni Koronna - zakończone 2016 - 2018 - dokumentacja projektowa dla punktów: Pożegowo, Czapury - zakończone. 2019 - 2021 - roboty budowlano-montażowe punktu w Czapurach</v>
          </cell>
          <cell r="BM194" t="str">
            <v>-</v>
          </cell>
          <cell r="BN194" t="str">
            <v>-</v>
          </cell>
          <cell r="BP194"/>
        </row>
        <row r="195">
          <cell r="B195" t="str">
            <v>3-05-03-305-1</v>
          </cell>
          <cell r="C195" t="str">
            <v>3</v>
          </cell>
          <cell r="D195" t="str">
            <v>Punkty regulacyjno - pomiarowe na magistralach wodociągowych PSW i wymiana zasuw na przepustnice - zakres I</v>
          </cell>
          <cell r="E195" t="str">
            <v>Realizowane-dokumentacja-w toku</v>
          </cell>
          <cell r="F195" t="str">
            <v>przesunięte FS8/FS9</v>
          </cell>
          <cell r="G195" t="str">
            <v>Plan</v>
          </cell>
          <cell r="H195" t="str">
            <v>pierwsza</v>
          </cell>
          <cell r="I195" t="str">
            <v>wspólne</v>
          </cell>
          <cell r="J195" t="str">
            <v>modernizacyjne</v>
          </cell>
          <cell r="K195" t="str">
            <v>magistrale wodociągowe</v>
          </cell>
          <cell r="L195" t="str">
            <v>Poznań</v>
          </cell>
          <cell r="M195" t="str">
            <v>Danuta Kijko</v>
          </cell>
          <cell r="N195" t="str">
            <v>Honorata Łoza</v>
          </cell>
          <cell r="O195" t="str">
            <v>Anna Padurska</v>
          </cell>
          <cell r="P195" t="str">
            <v>Łukasz Prządka</v>
          </cell>
          <cell r="Q195" t="str">
            <v>Jerzy Rykała</v>
          </cell>
          <cell r="R195" t="str">
            <v>05</v>
          </cell>
          <cell r="S195" t="str">
            <v>nd</v>
          </cell>
          <cell r="T195">
            <v>3760745.6599999997</v>
          </cell>
          <cell r="U195">
            <v>439.5</v>
          </cell>
          <cell r="V195">
            <v>264786.90000000002</v>
          </cell>
          <cell r="W195">
            <v>250000</v>
          </cell>
          <cell r="X195">
            <v>1140000</v>
          </cell>
          <cell r="Y195">
            <v>1140000</v>
          </cell>
          <cell r="Z195">
            <v>1153082.1000000001</v>
          </cell>
          <cell r="AA195">
            <v>0</v>
          </cell>
          <cell r="AB195">
            <v>0</v>
          </cell>
          <cell r="AC195">
            <v>0</v>
          </cell>
          <cell r="AD195">
            <v>0</v>
          </cell>
          <cell r="AE195">
            <v>0</v>
          </cell>
          <cell r="AF195">
            <v>3948308.5</v>
          </cell>
          <cell r="AG195">
            <v>8915.630000000001</v>
          </cell>
          <cell r="AH195">
            <v>91669.33</v>
          </cell>
          <cell r="AI195">
            <v>3861330.6199999996</v>
          </cell>
          <cell r="AJ195">
            <v>354078.69</v>
          </cell>
          <cell r="AK195">
            <v>478926</v>
          </cell>
          <cell r="AL195">
            <v>2644550</v>
          </cell>
          <cell r="AM195">
            <v>3149320</v>
          </cell>
          <cell r="AN195">
            <v>4108280</v>
          </cell>
          <cell r="AO195">
            <v>0</v>
          </cell>
          <cell r="AP195">
            <v>0</v>
          </cell>
          <cell r="AQ195">
            <v>0</v>
          </cell>
          <cell r="AR195">
            <v>0</v>
          </cell>
          <cell r="AS195">
            <v>0</v>
          </cell>
          <cell r="AT195">
            <v>0</v>
          </cell>
          <cell r="AU195">
            <v>0</v>
          </cell>
          <cell r="AV195">
            <v>0</v>
          </cell>
          <cell r="AW195">
            <v>10381076</v>
          </cell>
          <cell r="AX195">
            <v>10381076</v>
          </cell>
          <cell r="AY195">
            <v>0</v>
          </cell>
          <cell r="AZ195">
            <v>10735154.689999999</v>
          </cell>
          <cell r="BA195">
            <v>10735154.689999999</v>
          </cell>
          <cell r="BB195">
            <v>10835739.65</v>
          </cell>
          <cell r="BC195">
            <v>-6887431.1500000004</v>
          </cell>
          <cell r="BD195" t="str">
            <v>Nakłady na zadanie były szacowane przez dział JTW z Ingą Lattą-Wolf w 2021, po konsultacji Ingą Lattą-Wolf dnia 05.05.2022 r. uzgodniono, że w roku 2022 przeszacować należy te nakłady przy użyciu współczynnika inflacyjnego wysokości 15%</v>
          </cell>
          <cell r="BE195">
            <v>0</v>
          </cell>
          <cell r="BF195">
            <v>0</v>
          </cell>
          <cell r="BG195" t="str">
            <v>2 racjonalizujące zużycie wody i odprowadzanie ścieków</v>
          </cell>
          <cell r="BH195">
            <v>0</v>
          </cell>
          <cell r="BI195">
            <v>0</v>
          </cell>
          <cell r="BJ195">
            <v>0</v>
          </cell>
          <cell r="BK195" t="str">
            <v>Z zadania wydzielono zakres 19-316. Budowa punktów regulacyjno - pomiarowych na magistralach wodociągowych spowoduje aktywne zarządzanie siecią wodociągową poprzez monitorowanie regulacją przepływów i ciśnienia: - usprawnienie kontroli nad pracą sieci i zoptymalizowanie przepływów w głównych magistralach PSW - uzyskanie pełnej wiedzy o pracy sieci PSW, usprawnienie kontroli – umożliwienie kontroli poprawności działania modelu obliczeniowego sieci PSW. Zadanie jest podzielone na 3 zakresy - zakresy są od siebie niezależne i istnieje możliwość uzyskania dla nich niezależnie dokumentacji umożliwiających przystąpienie do zlecenia robót budowlano-montażowych (RBM) - zakres I i II może zakończyć się szybciej niż zakres III.</v>
          </cell>
          <cell r="BL195" t="str">
            <v>Wyposażenie sieci wodociągowej w przepływomierze i rejestratory we wskazanych punktach pomiarowych (PSW): - punkty pomiarowe (zakres I, II i III),- punkty regulacyjno-pomiarowe ze zdalnym sterowaniem zasuw (zakres III), - punkty pomiaru P OnLine (zakres III). 2021 - 2023 - dokumentacja projektowa 2024 - 2025 - roboty budowlano-montażowe</v>
          </cell>
          <cell r="BM195" t="str">
            <v>-</v>
          </cell>
          <cell r="BN195" t="str">
            <v>-</v>
          </cell>
          <cell r="BP195"/>
        </row>
        <row r="196">
          <cell r="B196" t="str">
            <v>3-05-03-345-0</v>
          </cell>
          <cell r="C196" t="str">
            <v>3</v>
          </cell>
          <cell r="D196" t="str">
            <v>Poznań - sieć wodociągowa na os. Przyjaźni</v>
          </cell>
          <cell r="E196" t="str">
            <v>Realizowane-dokumentacja-w toku</v>
          </cell>
          <cell r="F196" t="str">
            <v>potencjalne przyspieszenie do FS7</v>
          </cell>
          <cell r="G196" t="str">
            <v>rury azbestowo-cementowe</v>
          </cell>
          <cell r="H196" t="str">
            <v>pierwsza</v>
          </cell>
          <cell r="I196" t="str">
            <v>sieci rozdzielcze</v>
          </cell>
          <cell r="J196" t="str">
            <v>modernizacyjne</v>
          </cell>
          <cell r="K196" t="str">
            <v>azbestocement</v>
          </cell>
          <cell r="L196" t="str">
            <v>Poznań</v>
          </cell>
          <cell r="M196" t="str">
            <v>Marcin Ostrzycki</v>
          </cell>
          <cell r="N196" t="str">
            <v>Alina Wachowska</v>
          </cell>
          <cell r="O196" t="str">
            <v>Monika Mrozińska</v>
          </cell>
          <cell r="P196" t="str">
            <v>Anna Ossig</v>
          </cell>
          <cell r="Q196" t="str">
            <v>Robert Bąk</v>
          </cell>
          <cell r="R196" t="str">
            <v>05</v>
          </cell>
          <cell r="S196" t="str">
            <v>nd</v>
          </cell>
          <cell r="T196">
            <v>0</v>
          </cell>
          <cell r="U196">
            <v>0</v>
          </cell>
          <cell r="V196">
            <v>123732</v>
          </cell>
          <cell r="W196">
            <v>123732</v>
          </cell>
          <cell r="X196">
            <v>438631</v>
          </cell>
          <cell r="Y196">
            <v>1507060</v>
          </cell>
          <cell r="Z196">
            <v>5130302</v>
          </cell>
          <cell r="AA196">
            <v>0</v>
          </cell>
          <cell r="AB196">
            <v>0</v>
          </cell>
          <cell r="AC196">
            <v>0</v>
          </cell>
          <cell r="AD196">
            <v>0</v>
          </cell>
          <cell r="AE196">
            <v>0</v>
          </cell>
          <cell r="AF196">
            <v>7323457</v>
          </cell>
          <cell r="AG196">
            <v>27555.33</v>
          </cell>
          <cell r="AH196">
            <v>142398.66999999998</v>
          </cell>
          <cell r="AI196">
            <v>169954</v>
          </cell>
          <cell r="AJ196">
            <v>61919.05</v>
          </cell>
          <cell r="AK196">
            <v>86400</v>
          </cell>
          <cell r="AL196">
            <v>1701390</v>
          </cell>
          <cell r="AM196">
            <v>3639268</v>
          </cell>
          <cell r="AN196">
            <v>5937878</v>
          </cell>
          <cell r="AO196">
            <v>0</v>
          </cell>
          <cell r="AP196">
            <v>0</v>
          </cell>
          <cell r="AQ196">
            <v>0</v>
          </cell>
          <cell r="AR196">
            <v>0</v>
          </cell>
          <cell r="AS196">
            <v>0</v>
          </cell>
          <cell r="AT196">
            <v>0</v>
          </cell>
          <cell r="AU196">
            <v>0</v>
          </cell>
          <cell r="AV196">
            <v>0</v>
          </cell>
          <cell r="AW196">
            <v>11364936</v>
          </cell>
          <cell r="AX196">
            <v>11364936</v>
          </cell>
          <cell r="AY196">
            <v>0</v>
          </cell>
          <cell r="AZ196">
            <v>11426855.050000001</v>
          </cell>
          <cell r="BA196">
            <v>11426855.050000001</v>
          </cell>
          <cell r="BB196">
            <v>11596809.050000001</v>
          </cell>
          <cell r="BC196">
            <v>-4273352.0500000007</v>
          </cell>
          <cell r="BE196">
            <v>0</v>
          </cell>
          <cell r="BF196">
            <v>0</v>
          </cell>
          <cell r="BG196" t="str">
            <v>1 rozwojowo-modernizacyjne</v>
          </cell>
          <cell r="BH196">
            <v>0</v>
          </cell>
          <cell r="BI196">
            <v>0</v>
          </cell>
          <cell r="BJ196">
            <v>124</v>
          </cell>
          <cell r="BK196" t="str">
            <v>Wymiana ze względu na zły stan techniczny sieci o dużej awaryjności.</v>
          </cell>
          <cell r="BL196" t="str">
            <v>Wymiana sieci wodociągowej na os. Przyjaźni w Poznaniu: z azbesto-cementu: DN100mm dł. 388m , DN150mm dł. 1954m , DN200mm dł.1383m ; z żeliwa: DN150mm dł. 118m , DN200mm dł. 329m wraz z przyłączami oraz budowa odcinków sieci wodociągowej: DN100mm dł. 37m, DN150mm dł. 209m . 2021 - 2023 - dokumentacja projektowa 2023 - 2025 - roboty budowlano-montażowe</v>
          </cell>
          <cell r="BM196" t="str">
            <v>-</v>
          </cell>
          <cell r="BN196" t="str">
            <v>-</v>
          </cell>
          <cell r="BP196">
            <v>1704740.4</v>
          </cell>
        </row>
        <row r="197">
          <cell r="B197" t="str">
            <v>3-05-06-020-0</v>
          </cell>
          <cell r="C197" t="str">
            <v>3</v>
          </cell>
          <cell r="D197" t="str">
            <v>Poznań - sieć wodociągowa w rejonie ul. Janikowskiej</v>
          </cell>
          <cell r="E197" t="str">
            <v>Realizowane-dokumentacja-w toku</v>
          </cell>
          <cell r="G197" t="str">
            <v>Plan</v>
          </cell>
          <cell r="H197" t="str">
            <v>pierwsza</v>
          </cell>
          <cell r="I197" t="str">
            <v>sieci rozdzielcze</v>
          </cell>
          <cell r="J197" t="str">
            <v>modernizacyjne</v>
          </cell>
          <cell r="K197" t="str">
            <v>PSW</v>
          </cell>
          <cell r="L197" t="str">
            <v>Poznań</v>
          </cell>
          <cell r="M197" t="str">
            <v>Przemysław Jasiński</v>
          </cell>
          <cell r="N197" t="str">
            <v>Joanna Matysiak-Olek</v>
          </cell>
          <cell r="O197" t="str">
            <v>Mariusz Dados</v>
          </cell>
          <cell r="P197" t="str">
            <v>Julita Andrzejewska</v>
          </cell>
          <cell r="Q197" t="str">
            <v>Michał Plewa</v>
          </cell>
          <cell r="R197" t="str">
            <v>05</v>
          </cell>
          <cell r="S197" t="str">
            <v>nd</v>
          </cell>
          <cell r="T197">
            <v>900427.81</v>
          </cell>
          <cell r="U197">
            <v>402</v>
          </cell>
          <cell r="V197">
            <v>56054</v>
          </cell>
          <cell r="W197">
            <v>84083</v>
          </cell>
          <cell r="X197">
            <v>698639</v>
          </cell>
          <cell r="Y197">
            <v>1283268</v>
          </cell>
          <cell r="Z197">
            <v>0</v>
          </cell>
          <cell r="AA197">
            <v>0</v>
          </cell>
          <cell r="AB197">
            <v>0</v>
          </cell>
          <cell r="AC197">
            <v>0</v>
          </cell>
          <cell r="AD197">
            <v>0</v>
          </cell>
          <cell r="AE197">
            <v>0</v>
          </cell>
          <cell r="AF197">
            <v>2122446</v>
          </cell>
          <cell r="AG197">
            <v>2315.14</v>
          </cell>
          <cell r="AH197">
            <v>48080.45</v>
          </cell>
          <cell r="AI197">
            <v>950823.4</v>
          </cell>
          <cell r="AJ197">
            <v>46380</v>
          </cell>
          <cell r="AK197">
            <v>23190</v>
          </cell>
          <cell r="AL197">
            <v>1837610</v>
          </cell>
          <cell r="AM197">
            <v>519620</v>
          </cell>
          <cell r="AN197">
            <v>0</v>
          </cell>
          <cell r="AO197">
            <v>0</v>
          </cell>
          <cell r="AP197">
            <v>0</v>
          </cell>
          <cell r="AQ197">
            <v>0</v>
          </cell>
          <cell r="AR197">
            <v>0</v>
          </cell>
          <cell r="AS197">
            <v>0</v>
          </cell>
          <cell r="AT197">
            <v>0</v>
          </cell>
          <cell r="AU197">
            <v>0</v>
          </cell>
          <cell r="AV197">
            <v>0</v>
          </cell>
          <cell r="AW197">
            <v>2380420</v>
          </cell>
          <cell r="AX197">
            <v>2380420</v>
          </cell>
          <cell r="AY197">
            <v>0</v>
          </cell>
          <cell r="AZ197">
            <v>2426800</v>
          </cell>
          <cell r="BA197">
            <v>2426800</v>
          </cell>
          <cell r="BB197">
            <v>2477195.59</v>
          </cell>
          <cell r="BC197">
            <v>-354749.58999999985</v>
          </cell>
          <cell r="BE197">
            <v>0</v>
          </cell>
          <cell r="BF197">
            <v>0</v>
          </cell>
          <cell r="BG197" t="str">
            <v>1 rozwojowo-modernizacyjne</v>
          </cell>
          <cell r="BH197">
            <v>1</v>
          </cell>
          <cell r="BI197">
            <v>1</v>
          </cell>
          <cell r="BJ197">
            <v>14</v>
          </cell>
          <cell r="BK197" t="str">
            <v>Wymiana sieci wodociągowej ze względu na zły stan techniczny i niewystarczającej przepustowości.</v>
          </cell>
          <cell r="BL197" t="str">
            <v>Budowa wodociągu DN150mm dł. 2360m i przyłącza w ulicach Janikowskiej, Prząśniczki, Kołodzieja, Kosiarzy I etap (1110m sieci i przyłącza) - zakończony II etap (1250m sieci i przyłącza) 2021 - 2023 - dokumentacja projektowa etapu II 2023 - 2025 - roboty budowlano - montażowe etapu II</v>
          </cell>
          <cell r="BM197" t="str">
            <v>-</v>
          </cell>
          <cell r="BN197" t="str">
            <v>-</v>
          </cell>
          <cell r="BP197"/>
        </row>
        <row r="198">
          <cell r="B198" t="str">
            <v>3-05-11-022-1</v>
          </cell>
          <cell r="C198" t="str">
            <v>3</v>
          </cell>
          <cell r="D198" t="str">
            <v>Poznań - sieć wodociągowa w ul. Głuszyna</v>
          </cell>
          <cell r="E198" t="str">
            <v>Realizowane-koncepcja-w toku</v>
          </cell>
          <cell r="G198" t="str">
            <v>Plan</v>
          </cell>
          <cell r="H198" t="str">
            <v>pierwsza</v>
          </cell>
          <cell r="I198" t="str">
            <v>sieci rozdzielcze</v>
          </cell>
          <cell r="J198" t="str">
            <v>modernizacyjne</v>
          </cell>
          <cell r="K198" t="str">
            <v>PSW</v>
          </cell>
          <cell r="L198" t="str">
            <v>Poznań</v>
          </cell>
          <cell r="M198" t="str">
            <v>Zuzanna Kaczmarek</v>
          </cell>
          <cell r="N198">
            <v>0</v>
          </cell>
          <cell r="O198" t="str">
            <v>Jolanta Kowalczyk</v>
          </cell>
          <cell r="P198">
            <v>0</v>
          </cell>
          <cell r="Q198">
            <v>0</v>
          </cell>
          <cell r="R198" t="str">
            <v>05</v>
          </cell>
          <cell r="S198" t="str">
            <v>nd</v>
          </cell>
          <cell r="T198">
            <v>0</v>
          </cell>
          <cell r="U198">
            <v>0</v>
          </cell>
          <cell r="V198">
            <v>0</v>
          </cell>
          <cell r="W198">
            <v>0</v>
          </cell>
          <cell r="X198">
            <v>0</v>
          </cell>
          <cell r="Y198">
            <v>0</v>
          </cell>
          <cell r="Z198">
            <v>8000</v>
          </cell>
          <cell r="AA198">
            <v>12000</v>
          </cell>
          <cell r="AB198">
            <v>36000</v>
          </cell>
          <cell r="AC198">
            <v>84000</v>
          </cell>
          <cell r="AD198">
            <v>0</v>
          </cell>
          <cell r="AE198">
            <v>0</v>
          </cell>
          <cell r="AF198">
            <v>140000</v>
          </cell>
          <cell r="AG198">
            <v>0</v>
          </cell>
          <cell r="AH198">
            <v>0</v>
          </cell>
          <cell r="AI198">
            <v>0</v>
          </cell>
          <cell r="AJ198">
            <v>0</v>
          </cell>
          <cell r="AK198">
            <v>0</v>
          </cell>
          <cell r="AL198">
            <v>0</v>
          </cell>
          <cell r="AM198">
            <v>28000</v>
          </cell>
          <cell r="AN198">
            <v>28000</v>
          </cell>
          <cell r="AO198">
            <v>15000</v>
          </cell>
          <cell r="AP198">
            <v>120000</v>
          </cell>
          <cell r="AQ198">
            <v>0</v>
          </cell>
          <cell r="AR198">
            <v>0</v>
          </cell>
          <cell r="AS198">
            <v>0</v>
          </cell>
          <cell r="AT198">
            <v>0</v>
          </cell>
          <cell r="AU198">
            <v>0</v>
          </cell>
          <cell r="AV198">
            <v>0</v>
          </cell>
          <cell r="AW198">
            <v>191000</v>
          </cell>
          <cell r="AX198">
            <v>191000</v>
          </cell>
          <cell r="AY198">
            <v>0</v>
          </cell>
          <cell r="AZ198">
            <v>191000</v>
          </cell>
          <cell r="BA198">
            <v>191000</v>
          </cell>
          <cell r="BB198">
            <v>191000</v>
          </cell>
          <cell r="BC198">
            <v>-51000</v>
          </cell>
          <cell r="BE198">
            <v>0.08</v>
          </cell>
          <cell r="BF198">
            <v>0</v>
          </cell>
          <cell r="BG198" t="str">
            <v>1 rozwojowo-modernizacyjne</v>
          </cell>
          <cell r="BH198">
            <v>0</v>
          </cell>
          <cell r="BI198">
            <v>0</v>
          </cell>
          <cell r="BJ198">
            <v>0</v>
          </cell>
          <cell r="BK198" t="str">
            <v>Poprawa ciśnienia i jakości wody, Niezawodność zasilania dla obszarów: Głuszyna, Daszewice, Babki.</v>
          </cell>
          <cell r="BL198" t="str">
            <v>Budowa sieci wodociągowej w ul. Głuszyna DN50mm, dł. 80 m. 2025 - 2026 - dokumentacja projektowa 2027 - 2028 - roboty budowlano - montażowe</v>
          </cell>
          <cell r="BM198" t="str">
            <v>-</v>
          </cell>
          <cell r="BN198" t="str">
            <v>-</v>
          </cell>
          <cell r="BP198"/>
        </row>
        <row r="199">
          <cell r="B199" t="str">
            <v>3-05-11-030-1</v>
          </cell>
          <cell r="C199" t="str">
            <v>3</v>
          </cell>
          <cell r="D199" t="str">
            <v>Poznań - zbiorniki Morasko - Kanał odprowadzający wody technologiczne</v>
          </cell>
          <cell r="E199" t="str">
            <v>Realizowane-dokumentacja-w toku</v>
          </cell>
          <cell r="F199" t="str">
            <v>przesunięte FS8/FS9</v>
          </cell>
          <cell r="G199" t="str">
            <v>Plan</v>
          </cell>
          <cell r="H199" t="str">
            <v>pierwsza</v>
          </cell>
          <cell r="I199" t="str">
            <v>wspólne</v>
          </cell>
          <cell r="J199" t="str">
            <v>modernizacyjne</v>
          </cell>
          <cell r="K199" t="str">
            <v>SUW</v>
          </cell>
          <cell r="L199" t="str">
            <v>Poznań</v>
          </cell>
          <cell r="M199" t="str">
            <v>Danuta Kijko</v>
          </cell>
          <cell r="N199" t="str">
            <v>Wioletta Frankowska</v>
          </cell>
          <cell r="O199" t="str">
            <v>Monika Mrozińska</v>
          </cell>
          <cell r="P199" t="str">
            <v>Michał Garbicz</v>
          </cell>
          <cell r="Q199" t="str">
            <v>Łukasz Wędrychowicz</v>
          </cell>
          <cell r="R199" t="str">
            <v>05</v>
          </cell>
          <cell r="S199" t="str">
            <v>nd</v>
          </cell>
          <cell r="T199">
            <v>1491484.78</v>
          </cell>
          <cell r="U199">
            <v>95772.83</v>
          </cell>
          <cell r="V199">
            <v>320375</v>
          </cell>
          <cell r="W199">
            <v>840000</v>
          </cell>
          <cell r="X199">
            <v>713076</v>
          </cell>
          <cell r="Y199">
            <v>2000000</v>
          </cell>
          <cell r="Z199">
            <v>0</v>
          </cell>
          <cell r="AA199">
            <v>0</v>
          </cell>
          <cell r="AB199">
            <v>0</v>
          </cell>
          <cell r="AC199">
            <v>0</v>
          </cell>
          <cell r="AD199">
            <v>0</v>
          </cell>
          <cell r="AE199">
            <v>0</v>
          </cell>
          <cell r="AF199">
            <v>3969223.83</v>
          </cell>
          <cell r="AG199">
            <v>152542.03999999998</v>
          </cell>
          <cell r="AH199">
            <v>83707.08</v>
          </cell>
          <cell r="AI199">
            <v>1727733.9000000001</v>
          </cell>
          <cell r="AJ199">
            <v>22987.420000000002</v>
          </cell>
          <cell r="AK199">
            <v>20000</v>
          </cell>
          <cell r="AL199">
            <v>25000</v>
          </cell>
          <cell r="AM199">
            <v>3800000</v>
          </cell>
          <cell r="AN199">
            <v>1399781</v>
          </cell>
          <cell r="AO199">
            <v>0</v>
          </cell>
          <cell r="AP199">
            <v>0</v>
          </cell>
          <cell r="AQ199">
            <v>0</v>
          </cell>
          <cell r="AR199">
            <v>0</v>
          </cell>
          <cell r="AS199">
            <v>0</v>
          </cell>
          <cell r="AT199">
            <v>0</v>
          </cell>
          <cell r="AU199">
            <v>0</v>
          </cell>
          <cell r="AV199">
            <v>0</v>
          </cell>
          <cell r="AW199">
            <v>5244781</v>
          </cell>
          <cell r="AX199">
            <v>5244781</v>
          </cell>
          <cell r="AY199">
            <v>0</v>
          </cell>
          <cell r="AZ199">
            <v>5267768.42</v>
          </cell>
          <cell r="BA199">
            <v>5267768.42</v>
          </cell>
          <cell r="BB199">
            <v>5504017.54</v>
          </cell>
          <cell r="BC199">
            <v>-1534793.71</v>
          </cell>
          <cell r="BE199">
            <v>0</v>
          </cell>
          <cell r="BF199">
            <v>0</v>
          </cell>
          <cell r="BG199" t="str">
            <v>1 rozwojowo-modernizacyjne</v>
          </cell>
          <cell r="BH199">
            <v>0</v>
          </cell>
          <cell r="BI199">
            <v>0</v>
          </cell>
          <cell r="BJ199">
            <v>0</v>
          </cell>
          <cell r="BK199" t="str">
            <v>Z zadania został wydzielony zakres 19-237. Umożliwienie odprowadzenia wód technologicznych ze zbiorników.</v>
          </cell>
          <cell r="BL199" t="str">
            <v>Wykonanie rurociągu DN600mm dł. ca 790m, Wykonanie niezależnego kolektora kanalizacji deszczowej na terenie zbiorników wody czystej Morasko DN400mm dł. ok 170m, Wykonanie na ww. kolektorze separatora o wydajności około 60l/s, Wykonanie przebudowy koryta rowu Wa-7 (Różany Potok) na dł. 350m poniżej projektowanego wylotu z rurociągu DN600mm, Wykonanie przebudowy przepustu w km 5+325 ze średnicy DN600mm na średnicy DN800mm, Zamontowanie na końcowym odcinku rurociągu DN600 w ostatniej studni, regulatora przepływu 2014 - 2024 - dokumentacja projektowa 2025- 2026 - roboty budowlano-montażowe</v>
          </cell>
          <cell r="BM199" t="str">
            <v>-</v>
          </cell>
          <cell r="BN199" t="str">
            <v>-</v>
          </cell>
          <cell r="BP199"/>
        </row>
        <row r="200">
          <cell r="B200" t="str">
            <v>3-05-11-070-1</v>
          </cell>
          <cell r="C200" t="str">
            <v>3</v>
          </cell>
          <cell r="D200" t="str">
            <v>Poznań - sieć wodociągowa w ul. Aleje Solidarności</v>
          </cell>
          <cell r="E200" t="str">
            <v>Realizowane-dokumentacja-w toku</v>
          </cell>
          <cell r="G200" t="str">
            <v>Plan</v>
          </cell>
          <cell r="H200" t="str">
            <v>pierwsza</v>
          </cell>
          <cell r="I200" t="str">
            <v>sieci rozdzielcze</v>
          </cell>
          <cell r="J200" t="str">
            <v>modernizacyjne</v>
          </cell>
          <cell r="K200" t="str">
            <v>PSW</v>
          </cell>
          <cell r="L200" t="str">
            <v>Poznań</v>
          </cell>
          <cell r="M200" t="str">
            <v>Marcin Ostrzycki</v>
          </cell>
          <cell r="N200" t="str">
            <v>Julia Szczepańska</v>
          </cell>
          <cell r="O200" t="str">
            <v>Monika Mrozińska</v>
          </cell>
          <cell r="P200">
            <v>0</v>
          </cell>
          <cell r="Q200">
            <v>0</v>
          </cell>
          <cell r="R200" t="str">
            <v>05</v>
          </cell>
          <cell r="S200" t="str">
            <v>nd</v>
          </cell>
          <cell r="T200">
            <v>0</v>
          </cell>
          <cell r="U200">
            <v>805</v>
          </cell>
          <cell r="V200">
            <v>0</v>
          </cell>
          <cell r="W200">
            <v>30000</v>
          </cell>
          <cell r="X200">
            <v>20000</v>
          </cell>
          <cell r="Y200">
            <v>45685</v>
          </cell>
          <cell r="Z200">
            <v>95685</v>
          </cell>
          <cell r="AA200">
            <v>0</v>
          </cell>
          <cell r="AB200">
            <v>0</v>
          </cell>
          <cell r="AC200">
            <v>0</v>
          </cell>
          <cell r="AD200">
            <v>0</v>
          </cell>
          <cell r="AE200">
            <v>0</v>
          </cell>
          <cell r="AF200">
            <v>192175</v>
          </cell>
          <cell r="AG200">
            <v>804</v>
          </cell>
          <cell r="AH200">
            <v>0</v>
          </cell>
          <cell r="AI200">
            <v>804</v>
          </cell>
          <cell r="AJ200">
            <v>10440</v>
          </cell>
          <cell r="AK200">
            <v>40000</v>
          </cell>
          <cell r="AL200">
            <v>0</v>
          </cell>
          <cell r="AM200">
            <v>75902</v>
          </cell>
          <cell r="AN200">
            <v>0</v>
          </cell>
          <cell r="AO200">
            <v>0</v>
          </cell>
          <cell r="AP200">
            <v>0</v>
          </cell>
          <cell r="AQ200">
            <v>0</v>
          </cell>
          <cell r="AR200">
            <v>0</v>
          </cell>
          <cell r="AS200">
            <v>0</v>
          </cell>
          <cell r="AT200">
            <v>0</v>
          </cell>
          <cell r="AU200">
            <v>0</v>
          </cell>
          <cell r="AV200">
            <v>0</v>
          </cell>
          <cell r="AW200">
            <v>115902</v>
          </cell>
          <cell r="AX200">
            <v>115902</v>
          </cell>
          <cell r="AY200">
            <v>0</v>
          </cell>
          <cell r="AZ200">
            <v>126342</v>
          </cell>
          <cell r="BA200">
            <v>126342</v>
          </cell>
          <cell r="BB200">
            <v>127146</v>
          </cell>
          <cell r="BC200">
            <v>65029</v>
          </cell>
          <cell r="BE200">
            <v>0.03</v>
          </cell>
          <cell r="BF200">
            <v>0</v>
          </cell>
          <cell r="BG200" t="str">
            <v>1 rozwojowo-modernizacyjne</v>
          </cell>
          <cell r="BH200">
            <v>0</v>
          </cell>
          <cell r="BI200">
            <v>0</v>
          </cell>
          <cell r="BJ200">
            <v>0</v>
          </cell>
          <cell r="BK200" t="str">
            <v>Spięcie sieci wodociągowej w pierścień, stworzenie dwustronnego zasilania dla Centrum Handlowego Kaufland i biurowca Winogradzkie Centrum Biznesu.</v>
          </cell>
          <cell r="BL200" t="str">
            <v>Budowa sieci wodociągowej w ulicy Aleje Solidarności, DN150mm, o dł. ok. 30 m. 2022 - 2023 - dokumentacja projektowa 2025 - roboty budowlano-montażowe</v>
          </cell>
          <cell r="BM200" t="str">
            <v>-</v>
          </cell>
          <cell r="BN200" t="str">
            <v>-</v>
          </cell>
          <cell r="BP200"/>
        </row>
        <row r="201">
          <cell r="B201" t="str">
            <v>3-05-11-072-1</v>
          </cell>
          <cell r="C201" t="str">
            <v>3</v>
          </cell>
          <cell r="D201" t="str">
            <v>Poznań - sieć wodociągowa w ul. Pszczyńskiej</v>
          </cell>
          <cell r="E201" t="str">
            <v>Realizowane-RBM-zakończono</v>
          </cell>
          <cell r="G201" t="str">
            <v>rezerwa "białe plamy"</v>
          </cell>
          <cell r="H201" t="str">
            <v>druga</v>
          </cell>
          <cell r="I201" t="str">
            <v>sieci rozdzielcze</v>
          </cell>
          <cell r="J201" t="str">
            <v>rozwojowe</v>
          </cell>
          <cell r="K201" t="str">
            <v>nieopłacalne tak</v>
          </cell>
          <cell r="L201" t="str">
            <v>Poznań</v>
          </cell>
          <cell r="M201" t="str">
            <v>Kamilla Oberenkowska</v>
          </cell>
          <cell r="N201" t="str">
            <v>Michał Kamiński</v>
          </cell>
          <cell r="O201" t="str">
            <v>Jolanta Kowalczyk</v>
          </cell>
          <cell r="P201" t="str">
            <v>Aleksandra Wąsiak-Piechota</v>
          </cell>
          <cell r="Q201" t="str">
            <v>Jacek Bielicki</v>
          </cell>
          <cell r="R201" t="str">
            <v>05</v>
          </cell>
          <cell r="S201" t="str">
            <v>nd</v>
          </cell>
          <cell r="T201">
            <v>4459.43</v>
          </cell>
          <cell r="U201">
            <v>877725.3</v>
          </cell>
          <cell r="V201">
            <v>652956.80000000005</v>
          </cell>
          <cell r="W201">
            <v>0</v>
          </cell>
          <cell r="X201">
            <v>0</v>
          </cell>
          <cell r="Y201">
            <v>0</v>
          </cell>
          <cell r="Z201">
            <v>0</v>
          </cell>
          <cell r="AA201">
            <v>0</v>
          </cell>
          <cell r="AB201">
            <v>0</v>
          </cell>
          <cell r="AC201">
            <v>0</v>
          </cell>
          <cell r="AD201">
            <v>0</v>
          </cell>
          <cell r="AE201">
            <v>0</v>
          </cell>
          <cell r="AF201">
            <v>1530682.1</v>
          </cell>
          <cell r="AG201">
            <v>1418320.5599999998</v>
          </cell>
          <cell r="AH201">
            <v>115453.86</v>
          </cell>
          <cell r="AI201">
            <v>1538233.8499999999</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1533774.42</v>
          </cell>
          <cell r="BC201">
            <v>-3092.3199999998324</v>
          </cell>
          <cell r="BD201"/>
          <cell r="BE201">
            <v>0</v>
          </cell>
          <cell r="BF201">
            <v>0</v>
          </cell>
          <cell r="BG201" t="str">
            <v>1 rozwojowo-modernizacyjne</v>
          </cell>
          <cell r="BH201">
            <v>41</v>
          </cell>
          <cell r="BI201">
            <v>18</v>
          </cell>
          <cell r="BJ201">
            <v>0</v>
          </cell>
          <cell r="BK201" t="str">
            <v>Zaopatrzenie w wodę nowych odbiorców. Wymagana koordynacja z zadaniem nr 5-05-11-074-1.</v>
          </cell>
          <cell r="BL201" t="str">
            <v>Budowa sieci wodociągowej o średnicy 150mm i długości ok. 880m wraz z przyłączami. 2016-2019 - dokumentacja projektowa 2020-2021 - roboty budowlano-montażowe</v>
          </cell>
          <cell r="BM201" t="str">
            <v>-</v>
          </cell>
          <cell r="BN201" t="str">
            <v>-</v>
          </cell>
        </row>
        <row r="202">
          <cell r="B202" t="str">
            <v>3-05-11-087-0</v>
          </cell>
          <cell r="C202" t="str">
            <v>3</v>
          </cell>
          <cell r="D202" t="str">
            <v>Poznań - sieć wodociągowa na os. Piastowskim nr 2-36</v>
          </cell>
          <cell r="E202" t="str">
            <v>Realizowane-RBM-zakończono</v>
          </cell>
          <cell r="G202" t="str">
            <v>Plan</v>
          </cell>
          <cell r="H202" t="str">
            <v>pierwsza</v>
          </cell>
          <cell r="I202" t="str">
            <v>sieci rozdzielcze</v>
          </cell>
          <cell r="J202" t="str">
            <v>modernizacyjne</v>
          </cell>
          <cell r="K202" t="str">
            <v>PSW</v>
          </cell>
          <cell r="L202" t="str">
            <v>Poznań</v>
          </cell>
          <cell r="M202" t="str">
            <v>Agnieszka Mitura-Grabowska</v>
          </cell>
          <cell r="N202" t="str">
            <v>Magdalena Daszkiewicz-Jankowska</v>
          </cell>
          <cell r="O202" t="str">
            <v>Monika Mrozińska</v>
          </cell>
          <cell r="P202" t="str">
            <v>Joanna Chuda</v>
          </cell>
          <cell r="Q202" t="str">
            <v>Jacek Bielicki</v>
          </cell>
          <cell r="R202" t="str">
            <v>05</v>
          </cell>
          <cell r="S202" t="str">
            <v>nd</v>
          </cell>
          <cell r="T202">
            <v>37382.539999999994</v>
          </cell>
          <cell r="U202">
            <v>25791.22</v>
          </cell>
          <cell r="V202">
            <v>1422715</v>
          </cell>
          <cell r="W202">
            <v>0</v>
          </cell>
          <cell r="X202">
            <v>0</v>
          </cell>
          <cell r="Y202">
            <v>0</v>
          </cell>
          <cell r="Z202">
            <v>0</v>
          </cell>
          <cell r="AA202">
            <v>0</v>
          </cell>
          <cell r="AB202">
            <v>0</v>
          </cell>
          <cell r="AC202">
            <v>0</v>
          </cell>
          <cell r="AD202">
            <v>0</v>
          </cell>
          <cell r="AE202">
            <v>0</v>
          </cell>
          <cell r="AF202">
            <v>1448506.22</v>
          </cell>
          <cell r="AG202">
            <v>46666.789999999994</v>
          </cell>
          <cell r="AH202">
            <v>371023.47000000003</v>
          </cell>
          <cell r="AI202">
            <v>455072.80000000005</v>
          </cell>
          <cell r="AJ202">
            <v>296752.83</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296752.83</v>
          </cell>
          <cell r="BA202">
            <v>296752.83</v>
          </cell>
          <cell r="BB202">
            <v>714443.09000000008</v>
          </cell>
          <cell r="BC202">
            <v>734063.12999999989</v>
          </cell>
          <cell r="BE202">
            <v>0</v>
          </cell>
          <cell r="BF202">
            <v>0</v>
          </cell>
          <cell r="BG202" t="str">
            <v>1 rozwojowo-modernizacyjne</v>
          </cell>
          <cell r="BH202">
            <v>0</v>
          </cell>
          <cell r="BI202">
            <v>0</v>
          </cell>
          <cell r="BJ202">
            <v>7</v>
          </cell>
          <cell r="BK202" t="str">
            <v>Wielokrotne awarie na sieci wodociągowej.</v>
          </cell>
          <cell r="BL202" t="str">
            <v>DN200, dł. ok. 310m wraz z przyłączami . 2015 - 2020 dokumentacja projektowa 2021 - roboty budowlano-montażowe</v>
          </cell>
          <cell r="BM202" t="str">
            <v>-</v>
          </cell>
          <cell r="BN202" t="str">
            <v>-</v>
          </cell>
          <cell r="BP202"/>
        </row>
        <row r="203">
          <cell r="B203" t="str">
            <v>3-05-11-114-1</v>
          </cell>
          <cell r="C203" t="str">
            <v>3</v>
          </cell>
          <cell r="D203" t="str">
            <v>Poznań - sieć wodociągowa w ul. Beskidzkiej</v>
          </cell>
          <cell r="E203" t="str">
            <v>Realizowane-RBM-zakończono</v>
          </cell>
          <cell r="G203" t="str">
            <v>Plan</v>
          </cell>
          <cell r="H203" t="str">
            <v>pierwsza</v>
          </cell>
          <cell r="I203" t="str">
            <v>sieci rozdzielcze</v>
          </cell>
          <cell r="J203" t="str">
            <v>modernizacyjne</v>
          </cell>
          <cell r="K203" t="str">
            <v>PSW</v>
          </cell>
          <cell r="L203" t="str">
            <v>Poznań</v>
          </cell>
          <cell r="M203" t="str">
            <v>Sylwia Białous</v>
          </cell>
          <cell r="N203" t="str">
            <v>Anna Ossig</v>
          </cell>
          <cell r="O203" t="str">
            <v>Monika Mrozińska</v>
          </cell>
          <cell r="P203" t="str">
            <v>Anna Ossig</v>
          </cell>
          <cell r="Q203" t="str">
            <v>Robert Bąk</v>
          </cell>
          <cell r="R203" t="str">
            <v>05</v>
          </cell>
          <cell r="S203" t="str">
            <v>nd</v>
          </cell>
          <cell r="T203">
            <v>21200</v>
          </cell>
          <cell r="U203">
            <v>325472.73000000004</v>
          </cell>
          <cell r="V203">
            <v>0</v>
          </cell>
          <cell r="W203">
            <v>0</v>
          </cell>
          <cell r="X203">
            <v>0</v>
          </cell>
          <cell r="Y203">
            <v>0</v>
          </cell>
          <cell r="Z203">
            <v>0</v>
          </cell>
          <cell r="AA203">
            <v>0</v>
          </cell>
          <cell r="AB203">
            <v>0</v>
          </cell>
          <cell r="AC203">
            <v>0</v>
          </cell>
          <cell r="AD203">
            <v>0</v>
          </cell>
          <cell r="AE203">
            <v>0</v>
          </cell>
          <cell r="AF203">
            <v>325472.73000000004</v>
          </cell>
          <cell r="AG203">
            <v>326836.09000000003</v>
          </cell>
          <cell r="AH203">
            <v>0</v>
          </cell>
          <cell r="AI203">
            <v>348036.09</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326836.09000000003</v>
          </cell>
          <cell r="BC203">
            <v>-1363.359999999986</v>
          </cell>
          <cell r="BD203"/>
          <cell r="BE203">
            <v>0</v>
          </cell>
          <cell r="BF203">
            <v>0</v>
          </cell>
          <cell r="BG203" t="str">
            <v>1 rozwojowo-modernizacyjne</v>
          </cell>
          <cell r="BH203">
            <v>4</v>
          </cell>
          <cell r="BI203">
            <v>1</v>
          </cell>
          <cell r="BJ203">
            <v>0</v>
          </cell>
          <cell r="BK203" t="str">
            <v>Spięcie istniejących wodociągów, likwidacja końcówek na sieci wodociągowej, stworzenie dwustronnego zasilania, podłączenie nowych odbiorców.</v>
          </cell>
          <cell r="BL203" t="str">
            <v>Budowa wodociągu DN150mm o dł. ok. 330m wraz z przyłączami. 2017 - 2018 - dokumentacja projektowa 2019 - 2020 - roboty budowlano-montażowe</v>
          </cell>
          <cell r="BM203" t="str">
            <v>-</v>
          </cell>
          <cell r="BN203" t="str">
            <v>-</v>
          </cell>
        </row>
        <row r="204">
          <cell r="B204" t="str">
            <v>3-05-12-001-1</v>
          </cell>
          <cell r="C204" t="str">
            <v>3</v>
          </cell>
          <cell r="D204" t="str">
            <v>Poznań - sieć wodociągowa w ul. Pogodnej</v>
          </cell>
          <cell r="E204" t="str">
            <v>Realizowane-RBM-w toku</v>
          </cell>
          <cell r="G204" t="str">
            <v>Pule</v>
          </cell>
          <cell r="H204" t="str">
            <v>druga</v>
          </cell>
          <cell r="I204" t="str">
            <v>sieci rozdzielcze</v>
          </cell>
          <cell r="J204" t="str">
            <v>rozwojowe</v>
          </cell>
          <cell r="K204" t="str">
            <v>opłacalne</v>
          </cell>
          <cell r="L204" t="str">
            <v>Poznań</v>
          </cell>
          <cell r="M204" t="str">
            <v>Kamilla Oberenkowska</v>
          </cell>
          <cell r="N204" t="str">
            <v>Michał Kamiński</v>
          </cell>
          <cell r="O204" t="str">
            <v>Jolanta Kowalczyk</v>
          </cell>
          <cell r="P204" t="str">
            <v>Mateusz Opaluch</v>
          </cell>
          <cell r="Q204" t="str">
            <v>Jacek Bielicki</v>
          </cell>
          <cell r="R204" t="str">
            <v>05</v>
          </cell>
          <cell r="S204" t="str">
            <v>nd</v>
          </cell>
          <cell r="T204">
            <v>3840.1099999999997</v>
          </cell>
          <cell r="U204">
            <v>0</v>
          </cell>
          <cell r="V204">
            <v>90362.61</v>
          </cell>
          <cell r="W204">
            <v>0</v>
          </cell>
          <cell r="X204">
            <v>0</v>
          </cell>
          <cell r="Y204">
            <v>0</v>
          </cell>
          <cell r="Z204">
            <v>0</v>
          </cell>
          <cell r="AA204">
            <v>0</v>
          </cell>
          <cell r="AB204">
            <v>0</v>
          </cell>
          <cell r="AC204">
            <v>0</v>
          </cell>
          <cell r="AD204">
            <v>0</v>
          </cell>
          <cell r="AE204">
            <v>0</v>
          </cell>
          <cell r="AF204">
            <v>90362.61</v>
          </cell>
          <cell r="AG204">
            <v>0</v>
          </cell>
          <cell r="AH204">
            <v>5505</v>
          </cell>
          <cell r="AI204">
            <v>9345.11</v>
          </cell>
          <cell r="AJ204">
            <v>101300.06</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101300.06</v>
          </cell>
          <cell r="BA204">
            <v>101300.06</v>
          </cell>
          <cell r="BB204">
            <v>106805.06</v>
          </cell>
          <cell r="BC204">
            <v>-16442.449999999997</v>
          </cell>
          <cell r="BE204">
            <v>0</v>
          </cell>
          <cell r="BF204">
            <v>0</v>
          </cell>
          <cell r="BG204" t="str">
            <v>1 rozwojowo-modernizacyjne</v>
          </cell>
          <cell r="BH204">
            <v>1</v>
          </cell>
          <cell r="BI204">
            <v>0</v>
          </cell>
          <cell r="BJ204">
            <v>0</v>
          </cell>
          <cell r="BK204" t="str">
            <v>Uporządkowanie sieci wodociągowej - obecnie zasilanie dwóch budynków prowadzone wspólnym przyłączem po działkach prywatnych.</v>
          </cell>
          <cell r="BL204" t="str">
            <v>Budowa sieci wodociągowej o średnicy DN50m i dł. ok. 35m wraz z przełączeniem przyłącza. 2016-2019 - dokumentacja projektowa 2020-2021 - roboty budowlano-montażowe</v>
          </cell>
          <cell r="BM204" t="str">
            <v>-</v>
          </cell>
          <cell r="BN204" t="str">
            <v>-</v>
          </cell>
          <cell r="BP204"/>
        </row>
        <row r="205">
          <cell r="B205" t="str">
            <v>3-05-12-004-0</v>
          </cell>
          <cell r="C205" t="str">
            <v>3</v>
          </cell>
          <cell r="D205" t="str">
            <v>Poznań - sieć wodociągowa i kanalizacja sanitarna w ul. Mateckiego, Obornickiej i Omańkowskiej</v>
          </cell>
          <cell r="E205" t="str">
            <v>Realizowane-RBM-w toku</v>
          </cell>
          <cell r="G205" t="str">
            <v>rezerwa na zaspokojenie roszczeń z tyt realizacji sieci wod-kan</v>
          </cell>
          <cell r="H205" t="str">
            <v>pierwsza</v>
          </cell>
          <cell r="I205" t="str">
            <v>sieci rozdzielcze</v>
          </cell>
          <cell r="J205" t="str">
            <v>rozwojowe</v>
          </cell>
          <cell r="K205" t="str">
            <v>wykupy</v>
          </cell>
          <cell r="L205" t="str">
            <v>Poznań</v>
          </cell>
          <cell r="M205">
            <v>0</v>
          </cell>
          <cell r="N205">
            <v>0</v>
          </cell>
          <cell r="O205">
            <v>0</v>
          </cell>
          <cell r="P205" t="str">
            <v>Magdalena Borowska</v>
          </cell>
          <cell r="Q205">
            <v>0</v>
          </cell>
          <cell r="R205" t="str">
            <v>05</v>
          </cell>
          <cell r="S205" t="str">
            <v>nd</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cell r="BE205">
            <v>0</v>
          </cell>
          <cell r="BF205">
            <v>0</v>
          </cell>
          <cell r="BG205" t="str">
            <v>1 przedsięwzięcie rozwojowo-modernizacyjne</v>
          </cell>
          <cell r="BH205">
            <v>0</v>
          </cell>
          <cell r="BI205">
            <v>0</v>
          </cell>
          <cell r="BJ205">
            <v>0</v>
          </cell>
          <cell r="BK205">
            <v>0</v>
          </cell>
          <cell r="BL205">
            <v>0</v>
          </cell>
          <cell r="BM205" t="str">
            <v>-</v>
          </cell>
          <cell r="BN205" t="str">
            <v>-</v>
          </cell>
        </row>
        <row r="206">
          <cell r="B206" t="str">
            <v>3-05-12-038-0</v>
          </cell>
          <cell r="C206" t="str">
            <v>3</v>
          </cell>
          <cell r="D206" t="str">
            <v>Poznań - magistrala wodociągowa w ul. Chociszewskiego</v>
          </cell>
          <cell r="E206">
            <v>0</v>
          </cell>
          <cell r="G206" t="str">
            <v>Plan</v>
          </cell>
          <cell r="H206" t="str">
            <v>pierwsza</v>
          </cell>
          <cell r="I206" t="str">
            <v>sieci rozdzielcze</v>
          </cell>
          <cell r="J206" t="str">
            <v>modernizacyjne</v>
          </cell>
          <cell r="K206" t="str">
            <v>PSW</v>
          </cell>
          <cell r="L206" t="str">
            <v>Poznań</v>
          </cell>
          <cell r="M206">
            <v>0</v>
          </cell>
          <cell r="N206">
            <v>0</v>
          </cell>
          <cell r="O206">
            <v>0</v>
          </cell>
          <cell r="P206">
            <v>0</v>
          </cell>
          <cell r="Q206">
            <v>0</v>
          </cell>
          <cell r="R206" t="str">
            <v>05</v>
          </cell>
          <cell r="S206" t="str">
            <v>nd</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cell r="BE206">
            <v>0</v>
          </cell>
          <cell r="BF206">
            <v>0</v>
          </cell>
          <cell r="BG206" t="str">
            <v>1 rozwojowo-modernizacyjne</v>
          </cell>
          <cell r="BH206">
            <v>1</v>
          </cell>
          <cell r="BI206">
            <v>0</v>
          </cell>
          <cell r="BJ206">
            <v>2</v>
          </cell>
          <cell r="BK206">
            <v>0</v>
          </cell>
          <cell r="BL206">
            <v>0</v>
          </cell>
          <cell r="BM206" t="str">
            <v>-</v>
          </cell>
          <cell r="BN206" t="str">
            <v>-</v>
          </cell>
        </row>
        <row r="207">
          <cell r="B207" t="str">
            <v>3-05-12-040-0</v>
          </cell>
          <cell r="C207" t="str">
            <v>3</v>
          </cell>
          <cell r="D207" t="str">
            <v>Poznań - magistrala wodociągowa w ul. Bukowskiej</v>
          </cell>
          <cell r="E207" t="str">
            <v>Realizowane-RBM-w toku</v>
          </cell>
          <cell r="F207" t="str">
            <v>FS7</v>
          </cell>
          <cell r="G207" t="str">
            <v>rury azbestowo-cementowe</v>
          </cell>
          <cell r="H207" t="str">
            <v>pierwsza</v>
          </cell>
          <cell r="I207" t="str">
            <v>sieci rozdzielcze</v>
          </cell>
          <cell r="J207" t="str">
            <v>modernizacyjne</v>
          </cell>
          <cell r="K207" t="str">
            <v>azbestocement</v>
          </cell>
          <cell r="L207" t="str">
            <v>Poznań</v>
          </cell>
          <cell r="M207" t="str">
            <v>Danuta Kijko</v>
          </cell>
          <cell r="N207" t="str">
            <v>Wioletta Frankowska</v>
          </cell>
          <cell r="O207" t="str">
            <v>Jolanta Kowalczyk</v>
          </cell>
          <cell r="P207" t="str">
            <v>Monika Mazurczak-Sadowska</v>
          </cell>
          <cell r="Q207" t="str">
            <v>Maciej Urbaniak</v>
          </cell>
          <cell r="R207" t="str">
            <v>05</v>
          </cell>
          <cell r="S207" t="str">
            <v>nd</v>
          </cell>
          <cell r="T207">
            <v>46603.649999999994</v>
          </cell>
          <cell r="U207">
            <v>53409.979999999996</v>
          </cell>
          <cell r="V207">
            <v>200000</v>
          </cell>
          <cell r="W207">
            <v>3101300</v>
          </cell>
          <cell r="X207">
            <v>2980313</v>
          </cell>
          <cell r="Y207">
            <v>0</v>
          </cell>
          <cell r="Z207">
            <v>0</v>
          </cell>
          <cell r="AA207">
            <v>0</v>
          </cell>
          <cell r="AB207">
            <v>0</v>
          </cell>
          <cell r="AC207">
            <v>0</v>
          </cell>
          <cell r="AD207">
            <v>0</v>
          </cell>
          <cell r="AE207">
            <v>0</v>
          </cell>
          <cell r="AF207">
            <v>6335022.9800000004</v>
          </cell>
          <cell r="AG207">
            <v>55299.33</v>
          </cell>
          <cell r="AH207">
            <v>57044.840000000004</v>
          </cell>
          <cell r="AI207">
            <v>158947.82</v>
          </cell>
          <cell r="AJ207">
            <v>217433.66</v>
          </cell>
          <cell r="AK207">
            <v>3378300</v>
          </cell>
          <cell r="AL207">
            <v>2793085.09</v>
          </cell>
          <cell r="AM207">
            <v>0</v>
          </cell>
          <cell r="AN207">
            <v>0</v>
          </cell>
          <cell r="AO207">
            <v>0</v>
          </cell>
          <cell r="AP207">
            <v>0</v>
          </cell>
          <cell r="AQ207">
            <v>0</v>
          </cell>
          <cell r="AR207">
            <v>0</v>
          </cell>
          <cell r="AS207">
            <v>0</v>
          </cell>
          <cell r="AT207">
            <v>0</v>
          </cell>
          <cell r="AU207">
            <v>0</v>
          </cell>
          <cell r="AV207">
            <v>0</v>
          </cell>
          <cell r="AW207">
            <v>6171385.0899999999</v>
          </cell>
          <cell r="AX207">
            <v>6171385.0899999999</v>
          </cell>
          <cell r="AY207">
            <v>0</v>
          </cell>
          <cell r="AZ207">
            <v>6388818.75</v>
          </cell>
          <cell r="BA207">
            <v>6388818.75</v>
          </cell>
          <cell r="BB207">
            <v>6501162.9199999999</v>
          </cell>
          <cell r="BC207">
            <v>-166139.93999999948</v>
          </cell>
          <cell r="BE207">
            <v>0</v>
          </cell>
          <cell r="BF207">
            <v>0</v>
          </cell>
          <cell r="BG207" t="str">
            <v>1 rozwojowo-modernizacyjne</v>
          </cell>
          <cell r="BH207">
            <v>0</v>
          </cell>
          <cell r="BI207">
            <v>0</v>
          </cell>
          <cell r="BJ207">
            <v>65</v>
          </cell>
          <cell r="BK207" t="str">
            <v>Zły stan techniczny - wymiana magistrali w ul. Bukowskiej od ul. Przybyszewskiego do ul. Grochowskiej, wymiana sieci azbestocementowych.</v>
          </cell>
          <cell r="BL207" t="str">
            <v>Ul. Bukowska: wymiana magistrali wodociągowej DN300mm z rur azbesto-cementowych, dł. ok. 790m wraz z przełączeniami, ulice boczne: wymiana sieci wodociągowej z rur azbestocementowych dł. 340 m wraz z przyłączami. 2017 - 2021 - dokumentacja projektowa 2022 - 2023 - roboty budowlano-montażowe</v>
          </cell>
          <cell r="BM207" t="str">
            <v>-</v>
          </cell>
          <cell r="BN207" t="str">
            <v>-</v>
          </cell>
          <cell r="BP207"/>
        </row>
        <row r="208">
          <cell r="B208" t="str">
            <v>3-05-12-045-0</v>
          </cell>
          <cell r="C208" t="str">
            <v>3</v>
          </cell>
          <cell r="D208" t="str">
            <v>Poznań - sieć wodociągowa w ul. Sieradzkiej, Przepiórczej, Giżyckiej, Gęsiej i Kaczej</v>
          </cell>
          <cell r="E208" t="str">
            <v>Realizowane-dokumentacja-w toku</v>
          </cell>
          <cell r="G208" t="str">
            <v>Plan</v>
          </cell>
          <cell r="H208" t="str">
            <v>pierwsza</v>
          </cell>
          <cell r="I208" t="str">
            <v>sieci rozdzielcze</v>
          </cell>
          <cell r="J208" t="str">
            <v>modernizacyjne</v>
          </cell>
          <cell r="K208" t="str">
            <v>PSW</v>
          </cell>
          <cell r="L208" t="str">
            <v>Poznań</v>
          </cell>
          <cell r="M208" t="str">
            <v>Kamilla Oberenkowska</v>
          </cell>
          <cell r="N208" t="str">
            <v>Barbara Bartkowiak</v>
          </cell>
          <cell r="O208" t="str">
            <v>Jolanta Kowalczyk</v>
          </cell>
          <cell r="P208" t="str">
            <v>Aleksandra Wąsiak-Piechota</v>
          </cell>
          <cell r="Q208" t="str">
            <v>Jacek Bielicki</v>
          </cell>
          <cell r="R208" t="str">
            <v>05</v>
          </cell>
          <cell r="S208" t="str">
            <v>nd</v>
          </cell>
          <cell r="T208">
            <v>121423.37999999998</v>
          </cell>
          <cell r="U208">
            <v>31243.56</v>
          </cell>
          <cell r="V208">
            <v>50708</v>
          </cell>
          <cell r="W208">
            <v>1448382.1800000002</v>
          </cell>
          <cell r="X208">
            <v>1080146.8999999999</v>
          </cell>
          <cell r="Y208">
            <v>1000000</v>
          </cell>
          <cell r="Z208">
            <v>0</v>
          </cell>
          <cell r="AA208">
            <v>0</v>
          </cell>
          <cell r="AB208">
            <v>0</v>
          </cell>
          <cell r="AC208">
            <v>0</v>
          </cell>
          <cell r="AD208">
            <v>0</v>
          </cell>
          <cell r="AE208">
            <v>0</v>
          </cell>
          <cell r="AF208">
            <v>3610480.6400000001</v>
          </cell>
          <cell r="AG208">
            <v>8413.92</v>
          </cell>
          <cell r="AH208">
            <v>39977.630000000005</v>
          </cell>
          <cell r="AI208">
            <v>169814.93</v>
          </cell>
          <cell r="AJ208">
            <v>68908.83</v>
          </cell>
          <cell r="AK208">
            <v>1722373.76</v>
          </cell>
          <cell r="AL208">
            <v>2873984.6</v>
          </cell>
          <cell r="AM208">
            <v>0</v>
          </cell>
          <cell r="AN208">
            <v>0</v>
          </cell>
          <cell r="AO208">
            <v>0</v>
          </cell>
          <cell r="AP208">
            <v>0</v>
          </cell>
          <cell r="AQ208">
            <v>0</v>
          </cell>
          <cell r="AR208">
            <v>0</v>
          </cell>
          <cell r="AS208">
            <v>0</v>
          </cell>
          <cell r="AT208">
            <v>0</v>
          </cell>
          <cell r="AU208">
            <v>0</v>
          </cell>
          <cell r="AV208">
            <v>0</v>
          </cell>
          <cell r="AW208">
            <v>4596358.3600000003</v>
          </cell>
          <cell r="AX208">
            <v>4596358.3600000003</v>
          </cell>
          <cell r="AY208">
            <v>0</v>
          </cell>
          <cell r="AZ208">
            <v>4665267.1900000004</v>
          </cell>
          <cell r="BA208">
            <v>4665267.1900000004</v>
          </cell>
          <cell r="BB208">
            <v>4713658.74</v>
          </cell>
          <cell r="BC208">
            <v>-1103178.1000000001</v>
          </cell>
          <cell r="BE208">
            <v>0</v>
          </cell>
          <cell r="BF208">
            <v>0</v>
          </cell>
          <cell r="BG208" t="str">
            <v>1 rozwojowo-modernizacyjne</v>
          </cell>
          <cell r="BH208">
            <v>32</v>
          </cell>
          <cell r="BI208">
            <v>2</v>
          </cell>
          <cell r="BJ208">
            <v>28</v>
          </cell>
          <cell r="BK208" t="str">
            <v>Awaryjność sieci spowodowana dużą korozją rur stalowych oraz bardzo złym stanem uszczelnienia w kielichach rur żeliwnych. Ponadto wodociąg częściowo przebiega po terenach prywatnych i w wyniku ich zabudowy dostęp do niego jest utrudniony. Wymagana koordynacja z zadaniem 11-073.</v>
          </cell>
          <cell r="BL208" t="str">
            <v>Wymiana wodociągów: DN300 z rur stalowych w ul. Sieradzkiej, Przepiórczej i Giżyckiej na dł. ok. 1000m, DN150 w ul. Gęsiej i Kaczej na dł. ok. 250m., Budowa wodociągu DN300 w ul. Kopanina na dł. ok. 70m. Wymiana przyłączy wodociągowych wraz z rozdziałem wspólnych instalacji. Wyłączenie z eksploatacji ist. wodociągu DN300 na dł. ok. 250m przebiegającego po gruntach prywatnych w rejonie ul. Przepiórczej oraz zamulenie pozostałych wymienianych wodociągów. 2018 - 2021 - dokumentacja projektowa 2022 - 2024- roboty budowlano-montażowe</v>
          </cell>
          <cell r="BM208" t="str">
            <v>-</v>
          </cell>
          <cell r="BN208" t="str">
            <v>-</v>
          </cell>
          <cell r="BP208">
            <v>689453.75400000007</v>
          </cell>
        </row>
        <row r="209">
          <cell r="B209" t="str">
            <v>3-05-12-090-1</v>
          </cell>
          <cell r="C209" t="str">
            <v>3</v>
          </cell>
          <cell r="D209" t="str">
            <v>Poznań - sieć wodociągowa w ul. Obrzeże</v>
          </cell>
          <cell r="E209" t="str">
            <v>Realizowane-RBM-zakończono</v>
          </cell>
          <cell r="G209" t="str">
            <v>rezerwa "białe plamy"</v>
          </cell>
          <cell r="H209" t="str">
            <v>druga</v>
          </cell>
          <cell r="I209" t="str">
            <v>sieci rozdzielcze</v>
          </cell>
          <cell r="J209" t="str">
            <v>rozwojowe</v>
          </cell>
          <cell r="K209" t="str">
            <v>nieopłacalne tak</v>
          </cell>
          <cell r="L209" t="str">
            <v>Poznań</v>
          </cell>
          <cell r="M209" t="str">
            <v>Kamilla Oberenkowska</v>
          </cell>
          <cell r="N209" t="str">
            <v>Alina Wachowska</v>
          </cell>
          <cell r="O209" t="str">
            <v>Jolanta Kowalczyk</v>
          </cell>
          <cell r="P209" t="str">
            <v>Michał Plewa</v>
          </cell>
          <cell r="Q209" t="str">
            <v>Michał Plewa</v>
          </cell>
          <cell r="R209" t="str">
            <v>05</v>
          </cell>
          <cell r="S209" t="str">
            <v>nd</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1528</v>
          </cell>
          <cell r="AH209">
            <v>0</v>
          </cell>
          <cell r="AI209">
            <v>1528</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1528</v>
          </cell>
          <cell r="BC209">
            <v>-1528</v>
          </cell>
          <cell r="BD209"/>
          <cell r="BE209">
            <v>0</v>
          </cell>
          <cell r="BF209">
            <v>0</v>
          </cell>
          <cell r="BG209" t="str">
            <v>1 rozwojowo-modernizacyjne</v>
          </cell>
          <cell r="BH209">
            <v>0</v>
          </cell>
          <cell r="BI209">
            <v>0</v>
          </cell>
          <cell r="BJ209">
            <v>0</v>
          </cell>
          <cell r="BK209" t="str">
            <v>Uporządkowanie sieci wodociągowej w ul. Obrzeże - obecnie zasilanie kilku budynków prowadzone wspólnym przyłączem po działkach prywatnych, co skutkuje niskim ciśnieniem wody u odbiorców</v>
          </cell>
          <cell r="BL209" t="str">
            <v>Budowa sieci wodociągowej z rur PE DN 180 mm - 144,28 m przyłącza wodociągowe PE DN 32 mm - 73,00 m - 7 szt 2015-2017 - dokumentacja projektowa 2018 - roboty budowlano-montażowe</v>
          </cell>
          <cell r="BM209" t="str">
            <v>-</v>
          </cell>
          <cell r="BN209" t="str">
            <v>-</v>
          </cell>
        </row>
        <row r="210">
          <cell r="B210" t="str">
            <v>3-05-12-105-1</v>
          </cell>
          <cell r="C210" t="str">
            <v>3</v>
          </cell>
          <cell r="D210" t="str">
            <v>Poznań - sieć wodociągowa w ul. Cmentarnej.</v>
          </cell>
          <cell r="E210" t="str">
            <v>Realizowane-RBM-w toku</v>
          </cell>
          <cell r="G210" t="str">
            <v>rezerwa "białe plamy"</v>
          </cell>
          <cell r="H210" t="str">
            <v>druga</v>
          </cell>
          <cell r="I210" t="str">
            <v>sieci rozdzielcze</v>
          </cell>
          <cell r="J210" t="str">
            <v>rozwojowe</v>
          </cell>
          <cell r="K210" t="str">
            <v>nieopłacalne tak</v>
          </cell>
          <cell r="L210" t="str">
            <v>Poznań</v>
          </cell>
          <cell r="M210" t="str">
            <v>Kamilla Oberenkowska</v>
          </cell>
          <cell r="N210" t="str">
            <v>Barbara Bartkowiak</v>
          </cell>
          <cell r="O210" t="str">
            <v>Jolanta Kowalczyk</v>
          </cell>
          <cell r="P210" t="str">
            <v>Aleksandra Jukiewicz</v>
          </cell>
          <cell r="Q210" t="str">
            <v>Jacek Bielicki</v>
          </cell>
          <cell r="R210" t="str">
            <v>05</v>
          </cell>
          <cell r="S210" t="str">
            <v>PIM</v>
          </cell>
          <cell r="T210">
            <v>13307</v>
          </cell>
          <cell r="U210">
            <v>9750</v>
          </cell>
          <cell r="V210">
            <v>214876.65</v>
          </cell>
          <cell r="W210">
            <v>400762.3</v>
          </cell>
          <cell r="X210">
            <v>0</v>
          </cell>
          <cell r="Y210">
            <v>0</v>
          </cell>
          <cell r="Z210">
            <v>0</v>
          </cell>
          <cell r="AA210">
            <v>0</v>
          </cell>
          <cell r="AB210">
            <v>0</v>
          </cell>
          <cell r="AC210">
            <v>0</v>
          </cell>
          <cell r="AD210">
            <v>0</v>
          </cell>
          <cell r="AE210">
            <v>0</v>
          </cell>
          <cell r="AF210">
            <v>625388.94999999995</v>
          </cell>
          <cell r="AG210">
            <v>0</v>
          </cell>
          <cell r="AH210">
            <v>15793</v>
          </cell>
          <cell r="AI210">
            <v>29100</v>
          </cell>
          <cell r="AJ210">
            <v>184238</v>
          </cell>
          <cell r="AK210">
            <v>180000</v>
          </cell>
          <cell r="AL210">
            <v>0</v>
          </cell>
          <cell r="AM210">
            <v>0</v>
          </cell>
          <cell r="AN210">
            <v>0</v>
          </cell>
          <cell r="AO210">
            <v>0</v>
          </cell>
          <cell r="AP210">
            <v>0</v>
          </cell>
          <cell r="AQ210">
            <v>0</v>
          </cell>
          <cell r="AR210">
            <v>0</v>
          </cell>
          <cell r="AS210">
            <v>0</v>
          </cell>
          <cell r="AT210">
            <v>0</v>
          </cell>
          <cell r="AU210">
            <v>0</v>
          </cell>
          <cell r="AV210">
            <v>0</v>
          </cell>
          <cell r="AW210">
            <v>180000</v>
          </cell>
          <cell r="AX210">
            <v>180000</v>
          </cell>
          <cell r="AY210">
            <v>0</v>
          </cell>
          <cell r="AZ210">
            <v>364238</v>
          </cell>
          <cell r="BA210">
            <v>364238</v>
          </cell>
          <cell r="BB210">
            <v>380031</v>
          </cell>
          <cell r="BC210">
            <v>245357.94999999995</v>
          </cell>
          <cell r="BD210"/>
          <cell r="BE210">
            <v>0.45</v>
          </cell>
          <cell r="BF210">
            <v>0</v>
          </cell>
          <cell r="BG210" t="str">
            <v>1 rozwojowo-modernizacyjne</v>
          </cell>
          <cell r="BH210">
            <v>4</v>
          </cell>
          <cell r="BI210">
            <v>1</v>
          </cell>
          <cell r="BJ210">
            <v>1</v>
          </cell>
          <cell r="BK210" t="str">
            <v>Z zadania został wydzielony zakres 19-305 Zaopatrzenie w wodę nowych odbiorców. Realizacja zadania możliwa po poszerzeniu ul. Rzepińskiej przez ZDM. Koordynacja z modernizacją drogi realizowaną przez ZDM.</v>
          </cell>
          <cell r="BL210" t="str">
            <v>Budowa sieci wodociągowej w ul. Rzepińskiej: DN 100 mm o dł. 250 m wraz z przyłączami. 2019-2021 - dokumentacja projektowa 2022-2023 - roboty budowlano-montażowe</v>
          </cell>
          <cell r="BM210" t="str">
            <v>-</v>
          </cell>
          <cell r="BN210" t="str">
            <v>-</v>
          </cell>
        </row>
        <row r="211">
          <cell r="B211" t="str">
            <v>3-05-12-108-0</v>
          </cell>
          <cell r="C211" t="str">
            <v>3</v>
          </cell>
          <cell r="D211" t="str">
            <v>Poznań - sieć wodociągowa w ul. Orląt</v>
          </cell>
          <cell r="E211" t="str">
            <v>Realizowane-koncepcja-w toku</v>
          </cell>
          <cell r="G211" t="str">
            <v>budżet - modernizacja PSW</v>
          </cell>
          <cell r="H211" t="str">
            <v>pierwsza</v>
          </cell>
          <cell r="I211" t="str">
            <v>sieci rozdzielcze</v>
          </cell>
          <cell r="J211" t="str">
            <v>modernizacyjne</v>
          </cell>
          <cell r="K211" t="str">
            <v>PSW</v>
          </cell>
          <cell r="L211" t="str">
            <v>Poznań</v>
          </cell>
          <cell r="M211" t="str">
            <v>Zuzanna Kaczmarek</v>
          </cell>
          <cell r="N211" t="str">
            <v>Alina Wachowska</v>
          </cell>
          <cell r="O211" t="str">
            <v>Jolanta Kowalczyk</v>
          </cell>
          <cell r="P211">
            <v>0</v>
          </cell>
          <cell r="Q211">
            <v>0</v>
          </cell>
          <cell r="R211" t="str">
            <v>05</v>
          </cell>
          <cell r="S211" t="str">
            <v>nd</v>
          </cell>
          <cell r="T211">
            <v>11864</v>
          </cell>
          <cell r="U211">
            <v>0</v>
          </cell>
          <cell r="V211">
            <v>0</v>
          </cell>
          <cell r="W211">
            <v>0</v>
          </cell>
          <cell r="X211">
            <v>0</v>
          </cell>
          <cell r="Y211">
            <v>0</v>
          </cell>
          <cell r="Z211">
            <v>0</v>
          </cell>
          <cell r="AA211">
            <v>0</v>
          </cell>
          <cell r="AB211">
            <v>12000</v>
          </cell>
          <cell r="AC211">
            <v>17000</v>
          </cell>
          <cell r="AD211">
            <v>79000</v>
          </cell>
          <cell r="AE211">
            <v>224000</v>
          </cell>
          <cell r="AF211">
            <v>108000</v>
          </cell>
          <cell r="AG211">
            <v>0</v>
          </cell>
          <cell r="AH211">
            <v>0</v>
          </cell>
          <cell r="AI211">
            <v>11864</v>
          </cell>
          <cell r="AJ211">
            <v>0</v>
          </cell>
          <cell r="AK211">
            <v>0</v>
          </cell>
          <cell r="AL211">
            <v>0</v>
          </cell>
          <cell r="AM211">
            <v>0</v>
          </cell>
          <cell r="AN211">
            <v>0</v>
          </cell>
          <cell r="AO211">
            <v>12000</v>
          </cell>
          <cell r="AP211">
            <v>11000</v>
          </cell>
          <cell r="AQ211">
            <v>6000</v>
          </cell>
          <cell r="AR211">
            <v>303000</v>
          </cell>
          <cell r="AS211">
            <v>0</v>
          </cell>
          <cell r="AT211">
            <v>0</v>
          </cell>
          <cell r="AU211">
            <v>0</v>
          </cell>
          <cell r="AV211">
            <v>0</v>
          </cell>
          <cell r="AW211">
            <v>332000</v>
          </cell>
          <cell r="AX211">
            <v>29000</v>
          </cell>
          <cell r="AY211">
            <v>303000</v>
          </cell>
          <cell r="AZ211">
            <v>332000</v>
          </cell>
          <cell r="BA211">
            <v>332000</v>
          </cell>
          <cell r="BB211">
            <v>29000</v>
          </cell>
          <cell r="BC211">
            <v>79000</v>
          </cell>
          <cell r="BD211"/>
          <cell r="BE211">
            <v>0.158</v>
          </cell>
          <cell r="BF211">
            <v>0</v>
          </cell>
          <cell r="BG211" t="str">
            <v>1 rozwojowo-modernizacyjne</v>
          </cell>
          <cell r="BH211">
            <v>0</v>
          </cell>
          <cell r="BI211">
            <v>0</v>
          </cell>
          <cell r="BJ211">
            <v>17</v>
          </cell>
          <cell r="BK211" t="str">
            <v>Wymiana z uwagi na zły stan techniczny.</v>
          </cell>
          <cell r="BL211" t="str">
            <v>Wymiana istn. wodoc. na DN180mm dł. 158m w ul. Orląt na odc. od istn. wodoc. DN150mm w ul. Starołęckiej do istn. wodoc. DN150mm w ul. Książęcej wraz z przyłączami 2014 - 2016 - dokumentacja projektowa (przerwana - ze wzgl. na nieuregulowane sprawy terenowo-prawne) 2026 - 2029 - aktualizacja dokumentacji projektowej 2029 - 2030 - roboty budowlano-montażowe</v>
          </cell>
          <cell r="BM211" t="str">
            <v>-</v>
          </cell>
          <cell r="BN211" t="str">
            <v>-</v>
          </cell>
        </row>
        <row r="212">
          <cell r="B212" t="str">
            <v>3-05-13-020-0</v>
          </cell>
          <cell r="C212" t="str">
            <v>3</v>
          </cell>
          <cell r="D212" t="str">
            <v>Poznań - sieć wodociągowa na os. Czecha nr 59-65</v>
          </cell>
          <cell r="E212">
            <v>0</v>
          </cell>
          <cell r="G212" t="str">
            <v>Plan</v>
          </cell>
          <cell r="H212" t="str">
            <v>pierwsza</v>
          </cell>
          <cell r="I212" t="str">
            <v>sieci rozdzielcze</v>
          </cell>
          <cell r="J212" t="str">
            <v>modernizacyjne</v>
          </cell>
          <cell r="K212" t="str">
            <v>PSW</v>
          </cell>
          <cell r="L212" t="str">
            <v>Poznań</v>
          </cell>
          <cell r="M212">
            <v>0</v>
          </cell>
          <cell r="N212">
            <v>0</v>
          </cell>
          <cell r="O212">
            <v>0</v>
          </cell>
          <cell r="P212">
            <v>0</v>
          </cell>
          <cell r="Q212">
            <v>0</v>
          </cell>
          <cell r="R212" t="str">
            <v>05</v>
          </cell>
          <cell r="S212" t="str">
            <v>nd</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cell r="BE212">
            <v>0</v>
          </cell>
          <cell r="BF212">
            <v>0</v>
          </cell>
          <cell r="BG212" t="str">
            <v>1 rozwojowo-modernizacyjne</v>
          </cell>
          <cell r="BH212">
            <v>0</v>
          </cell>
          <cell r="BI212">
            <v>0</v>
          </cell>
          <cell r="BJ212">
            <v>1</v>
          </cell>
          <cell r="BK212">
            <v>0</v>
          </cell>
          <cell r="BL212">
            <v>0</v>
          </cell>
          <cell r="BM212" t="str">
            <v>-</v>
          </cell>
          <cell r="BN212" t="str">
            <v>-</v>
          </cell>
        </row>
        <row r="213">
          <cell r="B213" t="str">
            <v>3-05-13-030-1</v>
          </cell>
          <cell r="C213" t="str">
            <v>3</v>
          </cell>
          <cell r="D213" t="str">
            <v>Poznań - sieć wodociagowa w ul. Podmokłej</v>
          </cell>
          <cell r="E213" t="str">
            <v>Realizowane-RBM-zakończono</v>
          </cell>
          <cell r="G213" t="str">
            <v>rezerwa "białe plamy"</v>
          </cell>
          <cell r="H213" t="str">
            <v>druga</v>
          </cell>
          <cell r="I213" t="str">
            <v>sieci rozdzielcze</v>
          </cell>
          <cell r="J213" t="str">
            <v>rozwojowe</v>
          </cell>
          <cell r="K213" t="str">
            <v>nieopłacalne tak</v>
          </cell>
          <cell r="L213" t="str">
            <v>Poznań</v>
          </cell>
          <cell r="M213" t="str">
            <v>Zuzanna Kaczmarek</v>
          </cell>
          <cell r="N213">
            <v>0</v>
          </cell>
          <cell r="O213" t="str">
            <v>Jolanta Kowalczyk</v>
          </cell>
          <cell r="P213" t="str">
            <v>Aleksandra Wąsiak-Piechota</v>
          </cell>
          <cell r="Q213" t="str">
            <v>Maciej Antecki</v>
          </cell>
          <cell r="R213" t="str">
            <v>05</v>
          </cell>
          <cell r="S213" t="str">
            <v>nd</v>
          </cell>
          <cell r="T213">
            <v>494131.96</v>
          </cell>
          <cell r="U213">
            <v>131201.79999999999</v>
          </cell>
          <cell r="V213">
            <v>0</v>
          </cell>
          <cell r="W213">
            <v>0</v>
          </cell>
          <cell r="X213">
            <v>0</v>
          </cell>
          <cell r="Y213">
            <v>0</v>
          </cell>
          <cell r="Z213">
            <v>0</v>
          </cell>
          <cell r="AA213">
            <v>0</v>
          </cell>
          <cell r="AB213">
            <v>0</v>
          </cell>
          <cell r="AC213">
            <v>0</v>
          </cell>
          <cell r="AD213">
            <v>0</v>
          </cell>
          <cell r="AE213">
            <v>0</v>
          </cell>
          <cell r="AF213">
            <v>131201.79999999999</v>
          </cell>
          <cell r="AG213">
            <v>131601.79999999999</v>
          </cell>
          <cell r="AH213">
            <v>0</v>
          </cell>
          <cell r="AI213">
            <v>625733.76</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131601.79999999999</v>
          </cell>
          <cell r="BC213">
            <v>-400</v>
          </cell>
          <cell r="BD213"/>
          <cell r="BE213">
            <v>0</v>
          </cell>
          <cell r="BF213">
            <v>0</v>
          </cell>
          <cell r="BG213" t="str">
            <v>1 rozwojowo-modernizacyjne</v>
          </cell>
          <cell r="BH213">
            <v>0</v>
          </cell>
          <cell r="BI213">
            <v>0</v>
          </cell>
          <cell r="BJ213">
            <v>5</v>
          </cell>
          <cell r="BK213" t="str">
            <v>Zaopatrzenie w wodę nowych odbiorców</v>
          </cell>
          <cell r="BL213" t="str">
            <v>Budowa wodociągu w ul. Podmokłej DN 125 mm, dł. 424,71 m wraz z przyłączami 2014-2018 - dokumentacja projektowa 2019-2020 - roboty budowlano - montażowe</v>
          </cell>
          <cell r="BM213" t="str">
            <v>-</v>
          </cell>
          <cell r="BN213" t="str">
            <v>-</v>
          </cell>
        </row>
        <row r="214">
          <cell r="B214" t="str">
            <v>3-05-13-036-0</v>
          </cell>
          <cell r="C214" t="str">
            <v>3</v>
          </cell>
          <cell r="D214" t="str">
            <v>Poznań - sieć wodociągowa w ul. Podlaskiej</v>
          </cell>
          <cell r="E214" t="str">
            <v>Realizowane-RBM-w toku</v>
          </cell>
          <cell r="G214" t="str">
            <v>Plan</v>
          </cell>
          <cell r="H214" t="str">
            <v>pierwsza</v>
          </cell>
          <cell r="I214" t="str">
            <v>sieci rozdzielcze</v>
          </cell>
          <cell r="J214" t="str">
            <v>modernizacyjne</v>
          </cell>
          <cell r="K214" t="str">
            <v>PSW</v>
          </cell>
          <cell r="L214" t="str">
            <v>Poznań</v>
          </cell>
          <cell r="M214" t="str">
            <v>Sylwia Białous</v>
          </cell>
          <cell r="N214" t="str">
            <v>Barbara Bartkowiak</v>
          </cell>
          <cell r="O214" t="str">
            <v>Monika Mrozińska</v>
          </cell>
          <cell r="P214" t="str">
            <v>Michał Garbicz</v>
          </cell>
          <cell r="Q214" t="str">
            <v>Łukasz Bil</v>
          </cell>
          <cell r="R214" t="str">
            <v>05</v>
          </cell>
          <cell r="S214" t="str">
            <v>nd</v>
          </cell>
          <cell r="T214">
            <v>30804.36</v>
          </cell>
          <cell r="U214">
            <v>11240.75</v>
          </cell>
          <cell r="V214">
            <v>546725.17000000004</v>
          </cell>
          <cell r="W214">
            <v>730047.79</v>
          </cell>
          <cell r="X214">
            <v>0</v>
          </cell>
          <cell r="Y214">
            <v>0</v>
          </cell>
          <cell r="Z214">
            <v>0</v>
          </cell>
          <cell r="AA214">
            <v>0</v>
          </cell>
          <cell r="AB214">
            <v>0</v>
          </cell>
          <cell r="AC214">
            <v>0</v>
          </cell>
          <cell r="AD214">
            <v>0</v>
          </cell>
          <cell r="AE214">
            <v>0</v>
          </cell>
          <cell r="AF214">
            <v>1288013.71</v>
          </cell>
          <cell r="AG214">
            <v>31255.919999999998</v>
          </cell>
          <cell r="AH214">
            <v>452951.95</v>
          </cell>
          <cell r="AI214">
            <v>515012.23</v>
          </cell>
          <cell r="AJ214">
            <v>240883.82999999996</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240883.82999999996</v>
          </cell>
          <cell r="BA214">
            <v>240883.82999999996</v>
          </cell>
          <cell r="BB214">
            <v>725091.7</v>
          </cell>
          <cell r="BC214">
            <v>562922.01</v>
          </cell>
          <cell r="BD214"/>
          <cell r="BE214">
            <v>0</v>
          </cell>
          <cell r="BF214">
            <v>0</v>
          </cell>
          <cell r="BG214" t="str">
            <v>1 rozwojowo-modernizacyjne</v>
          </cell>
          <cell r="BH214">
            <v>0</v>
          </cell>
          <cell r="BI214">
            <v>0</v>
          </cell>
          <cell r="BJ214">
            <v>15</v>
          </cell>
          <cell r="BK214" t="str">
            <v>Zamknięcie sieci w pierścień oraz zły stan techniczny.</v>
          </cell>
          <cell r="BL214" t="str">
            <v>Wymiana sieci wodociągowej i realizacja dodatkowej sieci o łącznej dł. ok. 350m DN150 - połączenie końcówek wraz z wymianą przyłączy w złym stanie technicznym. 2017 - 2020 - dokumentacja projektowa 2021 - 2022 - roboty budowlano-montażowe</v>
          </cell>
          <cell r="BM214" t="str">
            <v>-</v>
          </cell>
          <cell r="BN214" t="str">
            <v>-</v>
          </cell>
        </row>
        <row r="215">
          <cell r="B215" t="str">
            <v>3-05-13-040-1</v>
          </cell>
          <cell r="C215" t="str">
            <v>3</v>
          </cell>
          <cell r="D215" t="str">
            <v>Poznań - sieć wodociągowa w ul. Hulewiczów, Obornicka, Drwęskiego</v>
          </cell>
          <cell r="E215" t="str">
            <v>Realizowane-RBM-zakończono</v>
          </cell>
          <cell r="G215" t="str">
            <v>rezerwa "białe plamy"</v>
          </cell>
          <cell r="H215" t="str">
            <v>druga</v>
          </cell>
          <cell r="I215" t="str">
            <v>sieci rozdzielcze</v>
          </cell>
          <cell r="J215" t="str">
            <v>rozwojowe</v>
          </cell>
          <cell r="K215" t="str">
            <v>nieopłacalne tak</v>
          </cell>
          <cell r="L215" t="str">
            <v>Poznań</v>
          </cell>
          <cell r="M215" t="str">
            <v>Katarzyna Stawińska</v>
          </cell>
          <cell r="N215" t="str">
            <v>Daniel Michalik</v>
          </cell>
          <cell r="O215" t="str">
            <v>Monika Mrozińska</v>
          </cell>
          <cell r="P215" t="str">
            <v>Daniel Michalik</v>
          </cell>
          <cell r="Q215" t="str">
            <v>Maciej Urbaniak</v>
          </cell>
          <cell r="R215" t="str">
            <v>05</v>
          </cell>
          <cell r="S215" t="str">
            <v>nd</v>
          </cell>
          <cell r="T215">
            <v>25726.2</v>
          </cell>
          <cell r="U215">
            <v>1411638.06</v>
          </cell>
          <cell r="V215">
            <v>0</v>
          </cell>
          <cell r="W215">
            <v>0</v>
          </cell>
          <cell r="X215">
            <v>0</v>
          </cell>
          <cell r="Y215">
            <v>0</v>
          </cell>
          <cell r="Z215">
            <v>0</v>
          </cell>
          <cell r="AA215">
            <v>0</v>
          </cell>
          <cell r="AB215">
            <v>0</v>
          </cell>
          <cell r="AC215">
            <v>0</v>
          </cell>
          <cell r="AD215">
            <v>0</v>
          </cell>
          <cell r="AE215">
            <v>0</v>
          </cell>
          <cell r="AF215">
            <v>1411638.06</v>
          </cell>
          <cell r="AG215">
            <v>950907.17</v>
          </cell>
          <cell r="AH215">
            <v>1731</v>
          </cell>
          <cell r="AI215">
            <v>978364.37</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952638.17</v>
          </cell>
          <cell r="BC215">
            <v>458999.89</v>
          </cell>
          <cell r="BD215"/>
          <cell r="BE215">
            <v>0</v>
          </cell>
          <cell r="BF215">
            <v>0</v>
          </cell>
          <cell r="BG215" t="str">
            <v>1 rozwojowo-modernizacyjne</v>
          </cell>
          <cell r="BH215">
            <v>6</v>
          </cell>
          <cell r="BI215">
            <v>0</v>
          </cell>
          <cell r="BJ215">
            <v>0</v>
          </cell>
          <cell r="BK215" t="str">
            <v>Zaopatrzenie w wodę nowych odbiorców</v>
          </cell>
          <cell r="BL215" t="str">
            <v>I - wybudowanie brakującego fragmentu w ul. Obornickiej do wysokości ul. Hulewiczów + wodociąg w ul. Hulewiczów z wpięciem do ul. Obornickiej II - budowę połączenia wodociągów ul. Drwęskiego do nowo wybudowanego wodociągu w ul. Obornickiej Sieć wodociągowa ok. 340 m, DN 150 mm wraz z przyłączami 2017 - 2019 dokumentacja projektowa 2020 - roboty budowlano-montażowe</v>
          </cell>
          <cell r="BM215" t="str">
            <v>-</v>
          </cell>
          <cell r="BN215" t="str">
            <v>-</v>
          </cell>
        </row>
        <row r="216">
          <cell r="B216" t="str">
            <v>3-05-13-043-1</v>
          </cell>
          <cell r="C216" t="str">
            <v>3</v>
          </cell>
          <cell r="D216" t="str">
            <v>Poznań - sieć wodociągowa w ul. Tymiankowej</v>
          </cell>
          <cell r="E216">
            <v>0</v>
          </cell>
          <cell r="G216" t="str">
            <v>rezerwa "białe plamy"</v>
          </cell>
          <cell r="H216" t="str">
            <v>druga</v>
          </cell>
          <cell r="I216" t="str">
            <v>sieci rozdzielcze</v>
          </cell>
          <cell r="J216" t="str">
            <v>rozwojowe</v>
          </cell>
          <cell r="K216" t="str">
            <v>nieopłacalne tak</v>
          </cell>
          <cell r="L216" t="str">
            <v>Poznań</v>
          </cell>
          <cell r="M216">
            <v>0</v>
          </cell>
          <cell r="N216">
            <v>0</v>
          </cell>
          <cell r="O216">
            <v>0</v>
          </cell>
          <cell r="P216">
            <v>0</v>
          </cell>
          <cell r="Q216">
            <v>0</v>
          </cell>
          <cell r="R216" t="str">
            <v>05</v>
          </cell>
          <cell r="S216" t="str">
            <v>nd</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cell r="BE216">
            <v>0</v>
          </cell>
          <cell r="BF216">
            <v>0</v>
          </cell>
          <cell r="BG216" t="str">
            <v>1 rozwojowo-modernizacyjne</v>
          </cell>
          <cell r="BH216">
            <v>8</v>
          </cell>
          <cell r="BI216">
            <v>0</v>
          </cell>
          <cell r="BJ216">
            <v>0</v>
          </cell>
          <cell r="BK216">
            <v>0</v>
          </cell>
          <cell r="BL216">
            <v>0</v>
          </cell>
          <cell r="BM216" t="str">
            <v>-</v>
          </cell>
          <cell r="BN216" t="str">
            <v>-</v>
          </cell>
        </row>
        <row r="217">
          <cell r="B217" t="str">
            <v>3-05-13-055-0</v>
          </cell>
          <cell r="C217" t="str">
            <v>3</v>
          </cell>
          <cell r="D217" t="str">
            <v>Poznań - sieć wodociągowa w ul. Warszawskiej</v>
          </cell>
          <cell r="E217">
            <v>0</v>
          </cell>
          <cell r="G217" t="str">
            <v>budżet - modernizacja PSW</v>
          </cell>
          <cell r="H217" t="str">
            <v>pierwsza</v>
          </cell>
          <cell r="I217" t="str">
            <v>sieci rozdzielcze</v>
          </cell>
          <cell r="J217" t="str">
            <v>modernizacyjne</v>
          </cell>
          <cell r="K217" t="str">
            <v>PSW</v>
          </cell>
          <cell r="L217" t="str">
            <v>Poznań</v>
          </cell>
          <cell r="M217">
            <v>0</v>
          </cell>
          <cell r="N217">
            <v>0</v>
          </cell>
          <cell r="O217">
            <v>0</v>
          </cell>
          <cell r="P217">
            <v>0</v>
          </cell>
          <cell r="Q217">
            <v>0</v>
          </cell>
          <cell r="R217" t="str">
            <v>05</v>
          </cell>
          <cell r="S217" t="str">
            <v>nd</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cell r="BE217">
            <v>0</v>
          </cell>
          <cell r="BF217">
            <v>0</v>
          </cell>
          <cell r="BG217" t="str">
            <v>1 rozwojowo-modernizacyjne</v>
          </cell>
          <cell r="BH217">
            <v>0</v>
          </cell>
          <cell r="BI217">
            <v>0</v>
          </cell>
          <cell r="BJ217">
            <v>17</v>
          </cell>
          <cell r="BK217">
            <v>0</v>
          </cell>
          <cell r="BL217">
            <v>0</v>
          </cell>
          <cell r="BM217" t="str">
            <v>-</v>
          </cell>
          <cell r="BN217" t="str">
            <v>-</v>
          </cell>
        </row>
        <row r="218">
          <cell r="B218" t="str">
            <v>3-05-13-084-1</v>
          </cell>
          <cell r="C218" t="str">
            <v>3</v>
          </cell>
          <cell r="D218" t="str">
            <v>Poznań - sieć wodociągowa w rejonie ul. Uroczej.</v>
          </cell>
          <cell r="E218">
            <v>0</v>
          </cell>
          <cell r="G218" t="str">
            <v>rezerwa "białe plamy"</v>
          </cell>
          <cell r="H218" t="str">
            <v>druga</v>
          </cell>
          <cell r="I218" t="str">
            <v>sieci rozdzielcze</v>
          </cell>
          <cell r="J218" t="str">
            <v>rozwojowe</v>
          </cell>
          <cell r="K218" t="str">
            <v>nieopłacalne tak</v>
          </cell>
          <cell r="L218" t="str">
            <v>Poznań</v>
          </cell>
          <cell r="M218">
            <v>0</v>
          </cell>
          <cell r="N218">
            <v>0</v>
          </cell>
          <cell r="O218">
            <v>0</v>
          </cell>
          <cell r="P218">
            <v>0</v>
          </cell>
          <cell r="Q218">
            <v>0</v>
          </cell>
          <cell r="R218" t="str">
            <v>05</v>
          </cell>
          <cell r="S218" t="str">
            <v>nd</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cell r="BE218">
            <v>0</v>
          </cell>
          <cell r="BF218">
            <v>0</v>
          </cell>
          <cell r="BG218" t="str">
            <v>1 rozwojowo-modernizacyjne</v>
          </cell>
          <cell r="BH218">
            <v>62</v>
          </cell>
          <cell r="BI218">
            <v>41</v>
          </cell>
          <cell r="BJ218">
            <v>0</v>
          </cell>
          <cell r="BK218">
            <v>0</v>
          </cell>
          <cell r="BL218">
            <v>0</v>
          </cell>
          <cell r="BM218" t="str">
            <v>-</v>
          </cell>
          <cell r="BN218" t="str">
            <v>-</v>
          </cell>
        </row>
        <row r="219">
          <cell r="B219" t="str">
            <v>3-05-13-085-0</v>
          </cell>
          <cell r="C219" t="str">
            <v>3</v>
          </cell>
          <cell r="D219" t="str">
            <v>Poznań - sieć wodociągowa w rejonie ul. Sarmackiej</v>
          </cell>
          <cell r="E219">
            <v>0</v>
          </cell>
          <cell r="G219" t="str">
            <v>rezerwa "białe plamy"</v>
          </cell>
          <cell r="H219" t="str">
            <v>druga</v>
          </cell>
          <cell r="I219" t="str">
            <v>sieci rozdzielcze</v>
          </cell>
          <cell r="J219" t="str">
            <v>rozwojowe</v>
          </cell>
          <cell r="K219" t="str">
            <v>nieopłacalne tak</v>
          </cell>
          <cell r="L219" t="str">
            <v>Poznań</v>
          </cell>
          <cell r="M219">
            <v>0</v>
          </cell>
          <cell r="N219">
            <v>0</v>
          </cell>
          <cell r="O219">
            <v>0</v>
          </cell>
          <cell r="P219">
            <v>0</v>
          </cell>
          <cell r="Q219">
            <v>0</v>
          </cell>
          <cell r="R219" t="str">
            <v>05</v>
          </cell>
          <cell r="S219" t="str">
            <v>nd</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cell r="BE219">
            <v>0</v>
          </cell>
          <cell r="BF219">
            <v>0</v>
          </cell>
          <cell r="BG219" t="str">
            <v>1 rozwojowo-modernizacyjne</v>
          </cell>
          <cell r="BH219">
            <v>107</v>
          </cell>
          <cell r="BI219">
            <v>49</v>
          </cell>
          <cell r="BJ219">
            <v>1</v>
          </cell>
          <cell r="BK219">
            <v>0</v>
          </cell>
          <cell r="BL219">
            <v>0</v>
          </cell>
          <cell r="BM219" t="str">
            <v>-</v>
          </cell>
          <cell r="BN219" t="str">
            <v>-</v>
          </cell>
        </row>
        <row r="220">
          <cell r="B220" t="str">
            <v>3-05-13-108-1</v>
          </cell>
          <cell r="C220" t="str">
            <v>3</v>
          </cell>
          <cell r="D220" t="str">
            <v>Poznań - sieć wodociągowa w rejonie ulic Bożydara i Bożywoja</v>
          </cell>
          <cell r="E220" t="str">
            <v>Realizowane-RBM-w toku</v>
          </cell>
          <cell r="G220" t="str">
            <v>rezerwa "białe plamy"</v>
          </cell>
          <cell r="H220" t="str">
            <v>druga</v>
          </cell>
          <cell r="I220" t="str">
            <v>sieci rozdzielcze</v>
          </cell>
          <cell r="J220" t="str">
            <v>rozwojowe</v>
          </cell>
          <cell r="K220" t="str">
            <v>nieopłacalne tak</v>
          </cell>
          <cell r="L220" t="str">
            <v>Poznań</v>
          </cell>
          <cell r="M220" t="str">
            <v>Katarzyna Stawińska</v>
          </cell>
          <cell r="N220" t="str">
            <v>Marcin Krawczyk</v>
          </cell>
          <cell r="O220" t="str">
            <v>Monika Mrozińska</v>
          </cell>
          <cell r="P220" t="str">
            <v>Anna Ossig</v>
          </cell>
          <cell r="Q220" t="str">
            <v>Anna Michałowicz</v>
          </cell>
          <cell r="R220" t="str">
            <v>05</v>
          </cell>
          <cell r="S220" t="str">
            <v>nd</v>
          </cell>
          <cell r="T220">
            <v>756105.67999999993</v>
          </cell>
          <cell r="U220">
            <v>51629.64</v>
          </cell>
          <cell r="V220">
            <v>35440</v>
          </cell>
          <cell r="W220">
            <v>668961.81000000006</v>
          </cell>
          <cell r="X220">
            <v>1454254</v>
          </cell>
          <cell r="Y220">
            <v>0</v>
          </cell>
          <cell r="Z220">
            <v>0</v>
          </cell>
          <cell r="AA220">
            <v>0</v>
          </cell>
          <cell r="AB220">
            <v>0</v>
          </cell>
          <cell r="AC220">
            <v>0</v>
          </cell>
          <cell r="AD220">
            <v>0</v>
          </cell>
          <cell r="AE220">
            <v>0</v>
          </cell>
          <cell r="AF220">
            <v>2210285.4500000002</v>
          </cell>
          <cell r="AG220">
            <v>53805.64</v>
          </cell>
          <cell r="AH220">
            <v>24316.799999999999</v>
          </cell>
          <cell r="AI220">
            <v>834228.12</v>
          </cell>
          <cell r="AJ220">
            <v>212918.8</v>
          </cell>
          <cell r="AK220">
            <v>497976</v>
          </cell>
          <cell r="AL220">
            <v>0</v>
          </cell>
          <cell r="AM220">
            <v>0</v>
          </cell>
          <cell r="AN220">
            <v>0</v>
          </cell>
          <cell r="AO220">
            <v>0</v>
          </cell>
          <cell r="AP220">
            <v>0</v>
          </cell>
          <cell r="AQ220">
            <v>0</v>
          </cell>
          <cell r="AR220">
            <v>0</v>
          </cell>
          <cell r="AS220">
            <v>0</v>
          </cell>
          <cell r="AT220">
            <v>0</v>
          </cell>
          <cell r="AU220">
            <v>0</v>
          </cell>
          <cell r="AV220">
            <v>0</v>
          </cell>
          <cell r="AW220">
            <v>497976</v>
          </cell>
          <cell r="AX220">
            <v>497976</v>
          </cell>
          <cell r="AY220">
            <v>0</v>
          </cell>
          <cell r="AZ220">
            <v>710894.8</v>
          </cell>
          <cell r="BA220">
            <v>710894.8</v>
          </cell>
          <cell r="BB220">
            <v>789017.24</v>
          </cell>
          <cell r="BC220">
            <v>1421268.2100000002</v>
          </cell>
          <cell r="BD220"/>
          <cell r="BE220">
            <v>0</v>
          </cell>
          <cell r="BF220">
            <v>0</v>
          </cell>
          <cell r="BG220" t="str">
            <v>1 rozwojowo-modernizacyjne</v>
          </cell>
          <cell r="BH220">
            <v>9</v>
          </cell>
          <cell r="BI220">
            <v>8</v>
          </cell>
          <cell r="BJ220">
            <v>0</v>
          </cell>
          <cell r="BK220" t="str">
            <v>Zaopatrzenie w wodę nowych odbiorców</v>
          </cell>
          <cell r="BL220" t="str">
            <v>Budowa sieci wodociągowej wraz z przyłączami etap I ulica Migdałowa - wodociąg o średnicy DN180mm dł. ok.135m etap II ulica Pomarańczowa - DN180mm, dł. 32 m, ulica Figowa - DN125mm dł. 27m, DN90mm dł.4m, ulica Rubież i Migdałowa - DN180mm, dł. 12m, DN90mm dł. 7m etap III ulica Bożydara i Bożywoja - sieć wodociągowa o średnicy DN150 w ul. Rubież o dł. 196,6 m, sieć wodociągowa o średnicy DN100 w ul. Bożywoja o długości 261,8 m, przyłącza wodociągowe 2014-2021 - dokumentacja projektowa 2022-2023 - roboty budowlano-montażowe</v>
          </cell>
          <cell r="BM220" t="str">
            <v>-</v>
          </cell>
          <cell r="BN220" t="str">
            <v>-</v>
          </cell>
        </row>
        <row r="221">
          <cell r="B221" t="str">
            <v>3-05-13-169-1</v>
          </cell>
          <cell r="C221" t="str">
            <v>3</v>
          </cell>
          <cell r="D221" t="str">
            <v>Poznań - sieć wodociągowa w ul. Koprowej</v>
          </cell>
          <cell r="E221" t="str">
            <v>Realizowane-RBM-zakończono</v>
          </cell>
          <cell r="G221" t="str">
            <v>rezerwa "białe plamy"</v>
          </cell>
          <cell r="H221" t="str">
            <v>druga</v>
          </cell>
          <cell r="I221" t="str">
            <v>sieci rozdzielcze</v>
          </cell>
          <cell r="J221" t="str">
            <v>rozwojowe</v>
          </cell>
          <cell r="K221" t="str">
            <v>nieopłacalne tak</v>
          </cell>
          <cell r="L221" t="str">
            <v>Poznań</v>
          </cell>
          <cell r="M221" t="str">
            <v>Katarzyna Stawińska</v>
          </cell>
          <cell r="N221">
            <v>0</v>
          </cell>
          <cell r="O221" t="str">
            <v>Monika Mrozińska</v>
          </cell>
          <cell r="P221" t="str">
            <v>Łukasz Bil</v>
          </cell>
          <cell r="Q221" t="str">
            <v>Łukasz Bil</v>
          </cell>
          <cell r="R221" t="str">
            <v>05</v>
          </cell>
          <cell r="S221" t="str">
            <v>nd</v>
          </cell>
          <cell r="T221">
            <v>262326.31</v>
          </cell>
          <cell r="U221">
            <v>1189.5</v>
          </cell>
          <cell r="V221">
            <v>0</v>
          </cell>
          <cell r="W221">
            <v>0</v>
          </cell>
          <cell r="X221">
            <v>0</v>
          </cell>
          <cell r="Y221">
            <v>0</v>
          </cell>
          <cell r="Z221">
            <v>0</v>
          </cell>
          <cell r="AA221">
            <v>0</v>
          </cell>
          <cell r="AB221">
            <v>0</v>
          </cell>
          <cell r="AC221">
            <v>0</v>
          </cell>
          <cell r="AD221">
            <v>0</v>
          </cell>
          <cell r="AE221">
            <v>0</v>
          </cell>
          <cell r="AF221">
            <v>1189.5</v>
          </cell>
          <cell r="AG221">
            <v>1189.5</v>
          </cell>
          <cell r="AH221">
            <v>1189.5</v>
          </cell>
          <cell r="AI221">
            <v>264705.31</v>
          </cell>
          <cell r="AJ221">
            <v>1189.5</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1189.5</v>
          </cell>
          <cell r="BA221">
            <v>1189.5</v>
          </cell>
          <cell r="BB221">
            <v>3568.5</v>
          </cell>
          <cell r="BC221">
            <v>-2379</v>
          </cell>
          <cell r="BD221"/>
          <cell r="BE221">
            <v>0</v>
          </cell>
          <cell r="BF221">
            <v>0</v>
          </cell>
          <cell r="BG221" t="str">
            <v>1 rozwojowo-modernizacyjne</v>
          </cell>
          <cell r="BH221">
            <v>14</v>
          </cell>
          <cell r="BI221">
            <v>0</v>
          </cell>
          <cell r="BJ221">
            <v>0</v>
          </cell>
          <cell r="BK221" t="str">
            <v>Zaopatrzenie w wodę nowych odbiorców.</v>
          </cell>
          <cell r="BL221" t="str">
            <v>Budowa wodociągu DN 150 mm o dł. ok. 185m w ul. Koprowej, 2014-2017 - dokumentacja projektowa 2017-2020 - roboty budowlano-montażowe</v>
          </cell>
          <cell r="BM221" t="str">
            <v>-</v>
          </cell>
          <cell r="BN221" t="str">
            <v>-</v>
          </cell>
        </row>
        <row r="222">
          <cell r="B222" t="str">
            <v>3-05-13-170-1</v>
          </cell>
          <cell r="C222" t="str">
            <v>3</v>
          </cell>
          <cell r="D222" t="str">
            <v>Poznań - sieć wodociągowa w ul. Szczawiowej</v>
          </cell>
          <cell r="E222">
            <v>0</v>
          </cell>
          <cell r="G222" t="str">
            <v>rezerwa "białe plamy"</v>
          </cell>
          <cell r="H222" t="str">
            <v>druga</v>
          </cell>
          <cell r="I222" t="str">
            <v>sieci rozdzielcze</v>
          </cell>
          <cell r="J222" t="str">
            <v>rozwojowe</v>
          </cell>
          <cell r="K222" t="str">
            <v>nieopłacalne tak</v>
          </cell>
          <cell r="L222" t="str">
            <v>Poznań</v>
          </cell>
          <cell r="M222">
            <v>0</v>
          </cell>
          <cell r="N222">
            <v>0</v>
          </cell>
          <cell r="O222">
            <v>0</v>
          </cell>
          <cell r="P222">
            <v>0</v>
          </cell>
          <cell r="Q222">
            <v>0</v>
          </cell>
          <cell r="R222" t="str">
            <v>05</v>
          </cell>
          <cell r="S222" t="str">
            <v>nd</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cell r="BE222">
            <v>0</v>
          </cell>
          <cell r="BF222">
            <v>0</v>
          </cell>
          <cell r="BG222" t="str">
            <v>1 rozwojowo-modernizacyjne</v>
          </cell>
          <cell r="BH222">
            <v>16</v>
          </cell>
          <cell r="BI222">
            <v>0</v>
          </cell>
          <cell r="BJ222">
            <v>0</v>
          </cell>
          <cell r="BK222">
            <v>0</v>
          </cell>
          <cell r="BL222">
            <v>0</v>
          </cell>
          <cell r="BM222" t="str">
            <v>-</v>
          </cell>
          <cell r="BN222" t="str">
            <v>-</v>
          </cell>
        </row>
        <row r="223">
          <cell r="B223" t="str">
            <v>3-05-13-184-1</v>
          </cell>
          <cell r="C223" t="str">
            <v>3</v>
          </cell>
          <cell r="D223" t="str">
            <v>Poznań - sieć wodociągowa w ul. Nad Różanym Potokiem</v>
          </cell>
          <cell r="E223">
            <v>0</v>
          </cell>
          <cell r="G223" t="str">
            <v>rezerwa "białe plamy"</v>
          </cell>
          <cell r="H223" t="str">
            <v>druga</v>
          </cell>
          <cell r="I223" t="str">
            <v>sieci rozdzielcze</v>
          </cell>
          <cell r="J223" t="str">
            <v>rozwojowe</v>
          </cell>
          <cell r="K223" t="str">
            <v>nieopłacalne tak</v>
          </cell>
          <cell r="L223" t="str">
            <v>Poznań</v>
          </cell>
          <cell r="M223">
            <v>0</v>
          </cell>
          <cell r="N223">
            <v>0</v>
          </cell>
          <cell r="O223">
            <v>0</v>
          </cell>
          <cell r="P223">
            <v>0</v>
          </cell>
          <cell r="Q223">
            <v>0</v>
          </cell>
          <cell r="R223" t="str">
            <v>05</v>
          </cell>
          <cell r="S223" t="str">
            <v>nd</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cell r="BE223">
            <v>0</v>
          </cell>
          <cell r="BF223">
            <v>0</v>
          </cell>
          <cell r="BG223" t="str">
            <v>1 rozwojowo-modernizacyjne</v>
          </cell>
          <cell r="BH223">
            <v>8</v>
          </cell>
          <cell r="BI223">
            <v>0</v>
          </cell>
          <cell r="BJ223">
            <v>0</v>
          </cell>
          <cell r="BK223">
            <v>0</v>
          </cell>
          <cell r="BL223">
            <v>0</v>
          </cell>
          <cell r="BM223" t="str">
            <v>-</v>
          </cell>
          <cell r="BN223" t="str">
            <v>-</v>
          </cell>
        </row>
        <row r="224">
          <cell r="B224" t="str">
            <v>3-05-14-028-1</v>
          </cell>
          <cell r="C224" t="str">
            <v>3</v>
          </cell>
          <cell r="D224" t="str">
            <v>Poznań - sieć wodociągowa w ul. Opoczyńskiej</v>
          </cell>
          <cell r="E224">
            <v>0</v>
          </cell>
          <cell r="G224" t="str">
            <v>rezerwa "białe plamy"</v>
          </cell>
          <cell r="H224" t="str">
            <v>druga</v>
          </cell>
          <cell r="I224" t="str">
            <v>sieci rozdzielcze</v>
          </cell>
          <cell r="J224" t="str">
            <v>rozwojowe</v>
          </cell>
          <cell r="K224" t="str">
            <v>nieopłacalne tak</v>
          </cell>
          <cell r="L224" t="str">
            <v>Poznań</v>
          </cell>
          <cell r="M224">
            <v>0</v>
          </cell>
          <cell r="N224">
            <v>0</v>
          </cell>
          <cell r="O224">
            <v>0</v>
          </cell>
          <cell r="P224">
            <v>0</v>
          </cell>
          <cell r="Q224">
            <v>0</v>
          </cell>
          <cell r="R224" t="str">
            <v>05</v>
          </cell>
          <cell r="S224" t="str">
            <v>nd</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cell r="BE224">
            <v>0.12</v>
          </cell>
          <cell r="BF224">
            <v>0</v>
          </cell>
          <cell r="BG224" t="str">
            <v>1 rozwojowo-modernizacyjne</v>
          </cell>
          <cell r="BH224">
            <v>1</v>
          </cell>
          <cell r="BI224">
            <v>0</v>
          </cell>
          <cell r="BJ224">
            <v>0</v>
          </cell>
          <cell r="BK224">
            <v>0</v>
          </cell>
          <cell r="BL224">
            <v>0</v>
          </cell>
          <cell r="BM224" t="str">
            <v>-</v>
          </cell>
          <cell r="BN224" t="str">
            <v>-</v>
          </cell>
        </row>
        <row r="225">
          <cell r="B225" t="str">
            <v>3-05-14-042-1</v>
          </cell>
          <cell r="C225" t="str">
            <v>3</v>
          </cell>
          <cell r="D225" t="str">
            <v>Poznań - sieć wodociągowa w ul. Obornickiej</v>
          </cell>
          <cell r="E225" t="str">
            <v>Realizowane-RBM-w toku</v>
          </cell>
          <cell r="G225" t="str">
            <v>rezerwa "białe plamy"</v>
          </cell>
          <cell r="H225" t="str">
            <v>druga</v>
          </cell>
          <cell r="I225" t="str">
            <v>sieci rozdzielcze</v>
          </cell>
          <cell r="J225" t="str">
            <v>rozwojowe</v>
          </cell>
          <cell r="K225" t="str">
            <v>nieopłacalne tak</v>
          </cell>
          <cell r="L225" t="str">
            <v>Poznań</v>
          </cell>
          <cell r="M225" t="str">
            <v>Katarzyna Stawińska</v>
          </cell>
          <cell r="N225" t="str">
            <v>Wioletta Frankowska</v>
          </cell>
          <cell r="O225" t="str">
            <v>Monika Mrozińska</v>
          </cell>
          <cell r="P225" t="str">
            <v>Margareta Szymkowiak-Matuszak</v>
          </cell>
          <cell r="Q225" t="str">
            <v>Łukasz Bil</v>
          </cell>
          <cell r="R225" t="str">
            <v>05</v>
          </cell>
          <cell r="S225" t="str">
            <v>nd</v>
          </cell>
          <cell r="T225">
            <v>1114</v>
          </cell>
          <cell r="U225">
            <v>36390</v>
          </cell>
          <cell r="V225">
            <v>24260</v>
          </cell>
          <cell r="W225">
            <v>550000</v>
          </cell>
          <cell r="X225">
            <v>696994</v>
          </cell>
          <cell r="Y225">
            <v>0</v>
          </cell>
          <cell r="Z225">
            <v>0</v>
          </cell>
          <cell r="AA225">
            <v>0</v>
          </cell>
          <cell r="AB225">
            <v>0</v>
          </cell>
          <cell r="AC225">
            <v>0</v>
          </cell>
          <cell r="AD225">
            <v>0</v>
          </cell>
          <cell r="AE225">
            <v>0</v>
          </cell>
          <cell r="AF225">
            <v>1307644</v>
          </cell>
          <cell r="AG225">
            <v>24260</v>
          </cell>
          <cell r="AH225">
            <v>36780</v>
          </cell>
          <cell r="AI225">
            <v>62154</v>
          </cell>
          <cell r="AJ225">
            <v>201112</v>
          </cell>
          <cell r="AK225">
            <v>928800</v>
          </cell>
          <cell r="AL225">
            <v>0</v>
          </cell>
          <cell r="AM225">
            <v>0</v>
          </cell>
          <cell r="AN225">
            <v>0</v>
          </cell>
          <cell r="AO225">
            <v>0</v>
          </cell>
          <cell r="AP225">
            <v>0</v>
          </cell>
          <cell r="AQ225">
            <v>0</v>
          </cell>
          <cell r="AR225">
            <v>0</v>
          </cell>
          <cell r="AS225">
            <v>0</v>
          </cell>
          <cell r="AT225">
            <v>0</v>
          </cell>
          <cell r="AU225">
            <v>0</v>
          </cell>
          <cell r="AV225">
            <v>0</v>
          </cell>
          <cell r="AW225">
            <v>928800</v>
          </cell>
          <cell r="AX225">
            <v>928800</v>
          </cell>
          <cell r="AY225">
            <v>0</v>
          </cell>
          <cell r="AZ225">
            <v>1129912</v>
          </cell>
          <cell r="BA225">
            <v>1129912</v>
          </cell>
          <cell r="BB225">
            <v>1190952</v>
          </cell>
          <cell r="BC225">
            <v>116692</v>
          </cell>
          <cell r="BD225"/>
          <cell r="BE225">
            <v>0</v>
          </cell>
          <cell r="BF225">
            <v>0</v>
          </cell>
          <cell r="BG225" t="str">
            <v>1 rozwojowo-modernizacyjne</v>
          </cell>
          <cell r="BH225">
            <v>22</v>
          </cell>
          <cell r="BI225">
            <v>2</v>
          </cell>
          <cell r="BJ225">
            <v>0</v>
          </cell>
          <cell r="BK225" t="str">
            <v>Zaopatrzenie w wodę nowych odbiorców.</v>
          </cell>
          <cell r="BL225" t="str">
            <v>Budowa sieci wodociągowej w ul. Obornickiej DN 150mm, dł. 510m, wraz z przyłączami. 2019-2021 - dokumentacja projektowa 2022-2023 - roboty budowlano-montażowe</v>
          </cell>
          <cell r="BM225" t="str">
            <v>-</v>
          </cell>
          <cell r="BN225" t="str">
            <v>-</v>
          </cell>
        </row>
        <row r="226">
          <cell r="B226" t="str">
            <v>3-05-14-051-1</v>
          </cell>
          <cell r="C226" t="str">
            <v>3</v>
          </cell>
          <cell r="D226" t="str">
            <v>ZADANIE DO USUNIĘCIA Z PLANU - BRAK MOŻLIWOŚCI REALIZACJI ZE WZGLĘDU NA PROBLEMY TERENOWO-PRAWNE Poznań - sieć wodociągowa w rejonie ul. Kotowo i Sąsiedzkiej.</v>
          </cell>
          <cell r="E226">
            <v>0</v>
          </cell>
          <cell r="G226" t="str">
            <v>rezerwa "białe plamy"</v>
          </cell>
          <cell r="H226" t="str">
            <v>druga</v>
          </cell>
          <cell r="I226" t="str">
            <v>sieci rozdzielcze</v>
          </cell>
          <cell r="J226" t="str">
            <v>rozwojowe</v>
          </cell>
          <cell r="K226" t="str">
            <v>nieopłacalne tak</v>
          </cell>
          <cell r="L226" t="str">
            <v>Poznań</v>
          </cell>
          <cell r="M226">
            <v>0</v>
          </cell>
          <cell r="N226">
            <v>0</v>
          </cell>
          <cell r="O226">
            <v>0</v>
          </cell>
          <cell r="P226">
            <v>0</v>
          </cell>
          <cell r="Q226">
            <v>0</v>
          </cell>
          <cell r="R226" t="str">
            <v>05</v>
          </cell>
          <cell r="S226" t="str">
            <v>nd</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cell r="BE226">
            <v>0</v>
          </cell>
          <cell r="BF226">
            <v>0</v>
          </cell>
          <cell r="BG226" t="str">
            <v>1 rozwojowo-modernizacyjne</v>
          </cell>
          <cell r="BH226">
            <v>0</v>
          </cell>
          <cell r="BI226">
            <v>0</v>
          </cell>
          <cell r="BJ226">
            <v>0</v>
          </cell>
          <cell r="BK226">
            <v>0</v>
          </cell>
          <cell r="BL226">
            <v>0</v>
          </cell>
          <cell r="BM226" t="str">
            <v>-</v>
          </cell>
          <cell r="BN226" t="str">
            <v>-</v>
          </cell>
        </row>
        <row r="227">
          <cell r="B227" t="str">
            <v>3-05-14-059-0</v>
          </cell>
          <cell r="C227" t="str">
            <v>3</v>
          </cell>
          <cell r="D227" t="str">
            <v>Poznań i gminy - komory wodociągowe</v>
          </cell>
          <cell r="E227" t="str">
            <v>Realizowane-RBM-w toku</v>
          </cell>
          <cell r="G227" t="str">
            <v>Plan</v>
          </cell>
          <cell r="H227" t="str">
            <v>pierwsza</v>
          </cell>
          <cell r="I227" t="str">
            <v>wspólne</v>
          </cell>
          <cell r="J227" t="str">
            <v>modernizacyjne</v>
          </cell>
          <cell r="K227" t="str">
            <v>magistrale wodociągowe</v>
          </cell>
          <cell r="L227" t="str">
            <v>Poznań</v>
          </cell>
          <cell r="M227" t="str">
            <v>Marcin Ostrzycki</v>
          </cell>
          <cell r="N227" t="str">
            <v>Michał Kamiński</v>
          </cell>
          <cell r="O227" t="str">
            <v>Mariusz Dados</v>
          </cell>
          <cell r="P227" t="str">
            <v>Maciej Urbaniak</v>
          </cell>
          <cell r="Q227" t="str">
            <v>Robert Bąk</v>
          </cell>
          <cell r="R227" t="str">
            <v>05</v>
          </cell>
          <cell r="S227" t="str">
            <v>nd</v>
          </cell>
          <cell r="T227">
            <v>35000</v>
          </cell>
          <cell r="U227">
            <v>3555864.46</v>
          </cell>
          <cell r="V227">
            <v>4090000</v>
          </cell>
          <cell r="W227">
            <v>2000000</v>
          </cell>
          <cell r="X227">
            <v>1500000</v>
          </cell>
          <cell r="Y227">
            <v>1000000</v>
          </cell>
          <cell r="Z227">
            <v>0</v>
          </cell>
          <cell r="AA227">
            <v>0</v>
          </cell>
          <cell r="AB227">
            <v>0</v>
          </cell>
          <cell r="AC227">
            <v>0</v>
          </cell>
          <cell r="AD227">
            <v>0</v>
          </cell>
          <cell r="AE227">
            <v>0</v>
          </cell>
          <cell r="AF227">
            <v>12145864.460000001</v>
          </cell>
          <cell r="AG227">
            <v>4783784.7300000004</v>
          </cell>
          <cell r="AH227">
            <v>3820698.1599999997</v>
          </cell>
          <cell r="AI227">
            <v>8639482.8900000006</v>
          </cell>
          <cell r="AJ227">
            <v>2784708.74</v>
          </cell>
          <cell r="AK227">
            <v>1900000</v>
          </cell>
          <cell r="AL227">
            <v>3000000</v>
          </cell>
          <cell r="AM227">
            <v>3000000</v>
          </cell>
          <cell r="AN227">
            <v>2000000</v>
          </cell>
          <cell r="AO227">
            <v>0</v>
          </cell>
          <cell r="AP227">
            <v>0</v>
          </cell>
          <cell r="AQ227">
            <v>0</v>
          </cell>
          <cell r="AR227">
            <v>0</v>
          </cell>
          <cell r="AS227">
            <v>0</v>
          </cell>
          <cell r="AT227">
            <v>0</v>
          </cell>
          <cell r="AU227">
            <v>0</v>
          </cell>
          <cell r="AV227">
            <v>0</v>
          </cell>
          <cell r="AW227">
            <v>9900000</v>
          </cell>
          <cell r="AX227">
            <v>9900000</v>
          </cell>
          <cell r="AY227">
            <v>0</v>
          </cell>
          <cell r="AZ227">
            <v>12684708.74</v>
          </cell>
          <cell r="BA227">
            <v>12684708.74</v>
          </cell>
          <cell r="BB227">
            <v>21289191.630000003</v>
          </cell>
          <cell r="BC227">
            <v>-9143327.1700000018</v>
          </cell>
          <cell r="BD227" t="str">
            <v>Na rok 2023 zakres rzeczowy jest opracowany - właściwy nakład finansowy. Na kolejne lata 2024 i 2025 finansowanie założone z lat poprzednich. Relna prognoza.</v>
          </cell>
          <cell r="BE227">
            <v>0</v>
          </cell>
          <cell r="BF227">
            <v>0</v>
          </cell>
          <cell r="BG227" t="str">
            <v>3 inne</v>
          </cell>
          <cell r="BH227">
            <v>0</v>
          </cell>
          <cell r="BI227">
            <v>0</v>
          </cell>
          <cell r="BJ227">
            <v>0</v>
          </cell>
          <cell r="BK227" t="str">
            <v>Zły stan techniczny komór wodociągowych.</v>
          </cell>
          <cell r="BL227" t="str">
            <v>Modernizacja komór wodociągowych 2017 - 2023 - dokumentacje projektowe 2020 - 2024 - roboty budowlano-montażowe zakres 1/2021 Modernizacja technologicznych komór wodociągowych: 1. Komora nr K54 magistrali wodociągowej DN1200 „Wschodniej” położonej przy dukcie leśnym pomiędzy rz. Wartą, a miejscowością Wiórek w gm. Mosina 2. Komora nr K73 magistrali wodociągowej DN1000 „Wschodniej” położonej przy skrzyżowaniu ul. Gołężyckiej i Warownej w Poznaniu. zakres 2/2021 Modernizacja technologicznych komór wodociągowych: 1. Komora nr K90 magistrali wodociągowej magistrali DN1000 ,,Wschodniej” wraz z tunelem technologicznym zlokalizowanym pod pasem drogowym dojazd do hotelu Kamping (wjazd od ul. Krańcowej) w Poznaniu. 2. Komora nr K92 magistrali DN1000 ,,Wschodniej” przy ul. Krańcowej w Poznaniu. zakres 3/2021 Modernizacja technologicznej komory wodociągowej: 1. Komora nr K95 magistrali DN1000 ,,Wschodniej” umieszczona na terenie działki 11/2 przy ulicy Wrzesińskiej 4a w Poznaniu, wraz z modernizacją docinka magistrali pod torami. zakres 4/2021 Modernizacja technologicznych komór wodociągowych: 1. Komora nr K74 magistrali DN1000 ,,Wschodniej” umieszczona w terenie zielonym przy ul. Gołężyckiej w Poznaniu. 2. Komora nr K96 magistrali DN1000 ,,Wschodniej” przy torach PKP, wysokości ulicy Krańcowej od strony ulicy Głównej w Poznaniu. zakres 2022: Modernizacja technologicznych komór wodociągowej: · K61 Czapury · K86 Kurlandzka przy szpitalu · K36 komora odpowietrznika ul. Hetmańska · K46 (tunel) – przerobienie na komorę i tunel · K45 · Tunel nr 1 L=25m · Tunel nr 2 L=12m zakres 2023: - modernizacja komory magistrali DN1000 nr K78, Poznań ul. Klenowska/Szwedzka - modernizacja komory magistrali DN1000 nr K79 (wraz z tunelem pod ul. Szewdzką), Poznań ul. Szwedzka - modernizacja komory magistrali DN1000 nr K80 (likwidacja komory), Poznań, ul. Szwedzka - modernizacja tunelu technologicznego magistrali DN1000 pod ul. Bolesława Krzywoustego (między galerią Giant, a McDonald`s przy OBI) wraz z montażem nowej przepustnicy przy GIANT i natryskiem magistrali polimocznikiem)</v>
          </cell>
          <cell r="BM227" t="str">
            <v>-</v>
          </cell>
          <cell r="BN227" t="str">
            <v>-</v>
          </cell>
        </row>
        <row r="228">
          <cell r="B228" t="str">
            <v>3-05-14-065-0</v>
          </cell>
          <cell r="C228" t="str">
            <v>3</v>
          </cell>
          <cell r="D228" t="str">
            <v>Poznań - sieć wodociągowa w ul.Czeremchowej</v>
          </cell>
          <cell r="E228" t="str">
            <v>Realizowane-RBM-w toku</v>
          </cell>
          <cell r="G228" t="str">
            <v>rezerwa na zaspokojenie roszczeń z tyt realizacji sieci wod-kan</v>
          </cell>
          <cell r="H228" t="str">
            <v>pierwsza</v>
          </cell>
          <cell r="I228" t="str">
            <v>sieci rozdzielcze</v>
          </cell>
          <cell r="J228" t="str">
            <v>rozwojowe</v>
          </cell>
          <cell r="K228" t="str">
            <v>wykupy</v>
          </cell>
          <cell r="L228" t="str">
            <v>Poznań</v>
          </cell>
          <cell r="M228">
            <v>0</v>
          </cell>
          <cell r="N228">
            <v>0</v>
          </cell>
          <cell r="O228">
            <v>0</v>
          </cell>
          <cell r="P228" t="str">
            <v>Magdalena Borowska</v>
          </cell>
          <cell r="Q228">
            <v>0</v>
          </cell>
          <cell r="R228" t="str">
            <v>05</v>
          </cell>
          <cell r="S228" t="str">
            <v>nd</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cell r="BE228">
            <v>0</v>
          </cell>
          <cell r="BF228">
            <v>0</v>
          </cell>
          <cell r="BG228" t="str">
            <v>1 przedsięwzięcie rozwojowo-modernizacyjne</v>
          </cell>
          <cell r="BH228">
            <v>0</v>
          </cell>
          <cell r="BI228">
            <v>0</v>
          </cell>
          <cell r="BJ228">
            <v>0</v>
          </cell>
          <cell r="BK228">
            <v>0</v>
          </cell>
          <cell r="BL228">
            <v>0</v>
          </cell>
          <cell r="BM228" t="str">
            <v>-</v>
          </cell>
          <cell r="BN228" t="str">
            <v>-</v>
          </cell>
        </row>
        <row r="229">
          <cell r="B229" t="str">
            <v>3-05-14-073-0</v>
          </cell>
          <cell r="C229" t="str">
            <v>3</v>
          </cell>
          <cell r="D229" t="str">
            <v>Poznań i gminy - odbiorcy ryczałtowi</v>
          </cell>
          <cell r="E229" t="str">
            <v>Realizowane-RBM-w toku</v>
          </cell>
          <cell r="G229" t="str">
            <v>Plan</v>
          </cell>
          <cell r="H229" t="str">
            <v>pierwsza</v>
          </cell>
          <cell r="I229" t="str">
            <v>sieci rozdzielcze</v>
          </cell>
          <cell r="J229" t="str">
            <v>modernizacyjne</v>
          </cell>
          <cell r="K229" t="str">
            <v>PSW</v>
          </cell>
          <cell r="L229" t="str">
            <v>Poznań</v>
          </cell>
          <cell r="M229" t="str">
            <v>Agnieszka Mitura-Grabowska</v>
          </cell>
          <cell r="N229">
            <v>0</v>
          </cell>
          <cell r="O229" t="str">
            <v>Jolanta Kowalczyk</v>
          </cell>
          <cell r="P229" t="str">
            <v>Mateusz Opaluch</v>
          </cell>
          <cell r="Q229">
            <v>0</v>
          </cell>
          <cell r="R229" t="str">
            <v>05</v>
          </cell>
          <cell r="S229" t="str">
            <v>nd</v>
          </cell>
          <cell r="T229">
            <v>4065359.6</v>
          </cell>
          <cell r="U229">
            <v>1221486</v>
          </cell>
          <cell r="V229">
            <v>1830842</v>
          </cell>
          <cell r="W229">
            <v>2700000</v>
          </cell>
          <cell r="X229">
            <v>1500000</v>
          </cell>
          <cell r="Y229">
            <v>0</v>
          </cell>
          <cell r="Z229">
            <v>0</v>
          </cell>
          <cell r="AA229">
            <v>0</v>
          </cell>
          <cell r="AB229">
            <v>0</v>
          </cell>
          <cell r="AC229">
            <v>0</v>
          </cell>
          <cell r="AD229">
            <v>0</v>
          </cell>
          <cell r="AE229">
            <v>0</v>
          </cell>
          <cell r="AF229">
            <v>7252328</v>
          </cell>
          <cell r="AG229">
            <v>727418.99</v>
          </cell>
          <cell r="AH229">
            <v>1095310.4200000002</v>
          </cell>
          <cell r="AI229">
            <v>5888089.0099999998</v>
          </cell>
          <cell r="AJ229">
            <v>2311888.1500000004</v>
          </cell>
          <cell r="AK229">
            <v>1100000</v>
          </cell>
          <cell r="AL229">
            <v>0</v>
          </cell>
          <cell r="AM229">
            <v>0</v>
          </cell>
          <cell r="AN229">
            <v>0</v>
          </cell>
          <cell r="AO229">
            <v>0</v>
          </cell>
          <cell r="AP229">
            <v>0</v>
          </cell>
          <cell r="AQ229">
            <v>0</v>
          </cell>
          <cell r="AR229">
            <v>0</v>
          </cell>
          <cell r="AS229">
            <v>0</v>
          </cell>
          <cell r="AT229">
            <v>0</v>
          </cell>
          <cell r="AU229">
            <v>0</v>
          </cell>
          <cell r="AV229">
            <v>0</v>
          </cell>
          <cell r="AW229">
            <v>1100000</v>
          </cell>
          <cell r="AX229">
            <v>1100000</v>
          </cell>
          <cell r="AY229">
            <v>0</v>
          </cell>
          <cell r="AZ229">
            <v>3411888.1500000004</v>
          </cell>
          <cell r="BA229">
            <v>3411888.1500000004</v>
          </cell>
          <cell r="BB229">
            <v>5234617.5600000005</v>
          </cell>
          <cell r="BC229">
            <v>2017710.4399999995</v>
          </cell>
          <cell r="BD229"/>
          <cell r="BE229">
            <v>0</v>
          </cell>
          <cell r="BF229">
            <v>0</v>
          </cell>
          <cell r="BG229" t="str">
            <v>2 racjonalizujące zużycie wody i odprowadzanie ścieków</v>
          </cell>
          <cell r="BH229">
            <v>0</v>
          </cell>
          <cell r="BI229">
            <v>0</v>
          </cell>
          <cell r="BJ229">
            <v>467</v>
          </cell>
          <cell r="BK229" t="str">
            <v>Likwidacja odbiorców ryczałtowych pozwoli na określenie rzeczywistego zużycia wody przez odbiorców i wyeliminowanie strat Spółki wynikających z nieograniczonego zużycia wody.</v>
          </cell>
          <cell r="BL229" t="str">
            <v>Budowa nowych przyłączy dla odbiorców rozliczanych ryczałtowo: Etap I 2015 - 2018 - zakończony Etap II 2018 - 2019 - zakończony Etap III - ok. 300 przyłączy z sieciami 2019 - 2020 - dokumentacja projektowa 2020 - 2023 - roboty budowlano-montażowe Etap III</v>
          </cell>
          <cell r="BM229" t="str">
            <v>-</v>
          </cell>
          <cell r="BN229" t="str">
            <v>-</v>
          </cell>
        </row>
        <row r="230">
          <cell r="B230" t="str">
            <v>3-05-14-075-0</v>
          </cell>
          <cell r="C230" t="str">
            <v>3</v>
          </cell>
          <cell r="D230" t="str">
            <v>Poznań - sieć wodociągowa w ul. Czeremchowej</v>
          </cell>
          <cell r="E230">
            <v>0</v>
          </cell>
          <cell r="G230" t="str">
            <v>Plan</v>
          </cell>
          <cell r="H230" t="str">
            <v>pierwsza</v>
          </cell>
          <cell r="I230" t="str">
            <v>sieci rozdzielcze</v>
          </cell>
          <cell r="J230" t="str">
            <v>modernizacyjne</v>
          </cell>
          <cell r="K230" t="str">
            <v>PSW</v>
          </cell>
          <cell r="L230" t="str">
            <v>Poznań</v>
          </cell>
          <cell r="M230">
            <v>0</v>
          </cell>
          <cell r="N230">
            <v>0</v>
          </cell>
          <cell r="O230">
            <v>0</v>
          </cell>
          <cell r="P230">
            <v>0</v>
          </cell>
          <cell r="Q230">
            <v>0</v>
          </cell>
          <cell r="R230" t="str">
            <v>05</v>
          </cell>
          <cell r="S230" t="str">
            <v>nd</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cell r="BE230">
            <v>0</v>
          </cell>
          <cell r="BF230">
            <v>0</v>
          </cell>
          <cell r="BG230" t="str">
            <v>1 rozwojowo-modernizacyjne</v>
          </cell>
          <cell r="BH230">
            <v>0</v>
          </cell>
          <cell r="BI230">
            <v>0</v>
          </cell>
          <cell r="BJ230">
            <v>6</v>
          </cell>
          <cell r="BK230">
            <v>0</v>
          </cell>
          <cell r="BL230">
            <v>0</v>
          </cell>
          <cell r="BM230" t="str">
            <v>-</v>
          </cell>
          <cell r="BN230" t="str">
            <v>-</v>
          </cell>
        </row>
        <row r="231">
          <cell r="B231" t="str">
            <v>3-05-14-090-1</v>
          </cell>
          <cell r="C231" t="str">
            <v>3</v>
          </cell>
          <cell r="D231" t="str">
            <v>Poznań - sieć wodociagowa na terenie Świerczewa</v>
          </cell>
          <cell r="E231" t="str">
            <v>Realizowane-RBM-w toku</v>
          </cell>
          <cell r="G231" t="str">
            <v>budżet - modernizacja PSW</v>
          </cell>
          <cell r="H231" t="str">
            <v>pierwsza</v>
          </cell>
          <cell r="I231" t="str">
            <v>sieci rozdzielcze</v>
          </cell>
          <cell r="J231" t="str">
            <v>modernizacyjne</v>
          </cell>
          <cell r="K231" t="str">
            <v>PSW</v>
          </cell>
          <cell r="L231" t="str">
            <v>Poznań</v>
          </cell>
          <cell r="M231" t="str">
            <v>Zuzanna Kaczmarek</v>
          </cell>
          <cell r="N231">
            <v>0</v>
          </cell>
          <cell r="O231" t="str">
            <v>Jolanta Kowalczyk</v>
          </cell>
          <cell r="P231" t="str">
            <v>Aleksandra Jukiewicz</v>
          </cell>
          <cell r="Q231" t="str">
            <v>Jacek Bielicki</v>
          </cell>
          <cell r="R231" t="str">
            <v>05</v>
          </cell>
          <cell r="S231" t="str">
            <v>nd</v>
          </cell>
          <cell r="T231">
            <v>135933.1</v>
          </cell>
          <cell r="U231">
            <v>47168.03</v>
          </cell>
          <cell r="V231">
            <v>1731500</v>
          </cell>
          <cell r="W231">
            <v>2838600</v>
          </cell>
          <cell r="X231">
            <v>0</v>
          </cell>
          <cell r="Y231">
            <v>0</v>
          </cell>
          <cell r="Z231">
            <v>0</v>
          </cell>
          <cell r="AA231">
            <v>0</v>
          </cell>
          <cell r="AB231">
            <v>0</v>
          </cell>
          <cell r="AC231">
            <v>0</v>
          </cell>
          <cell r="AD231">
            <v>0</v>
          </cell>
          <cell r="AE231">
            <v>0</v>
          </cell>
          <cell r="AF231">
            <v>4617268.03</v>
          </cell>
          <cell r="AG231">
            <v>74362.100000000006</v>
          </cell>
          <cell r="AH231">
            <v>1592889.96</v>
          </cell>
          <cell r="AI231">
            <v>1803185.16</v>
          </cell>
          <cell r="AJ231">
            <v>1160588.45</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1160588.45</v>
          </cell>
          <cell r="BA231">
            <v>1160588.45</v>
          </cell>
          <cell r="BB231">
            <v>2827840.51</v>
          </cell>
          <cell r="BC231">
            <v>1789427.5200000005</v>
          </cell>
          <cell r="BD231"/>
          <cell r="BE231">
            <v>0</v>
          </cell>
          <cell r="BF231">
            <v>0</v>
          </cell>
          <cell r="BG231" t="str">
            <v>1 rozwojowo-modernizacyjne</v>
          </cell>
          <cell r="BH231">
            <v>0</v>
          </cell>
          <cell r="BI231">
            <v>0</v>
          </cell>
          <cell r="BJ231">
            <v>148</v>
          </cell>
          <cell r="BK231" t="str">
            <v>Uporządkowanie gospodarki wodnej. Likwidacja wspólnych przyłączy.</v>
          </cell>
          <cell r="BL231" t="str">
            <v>Budowa sieci wodociągowej dł. 1485 m: w ul. Kotowicza (dawniej Wojkiewicza) DN150mm o dł. 384,5m , ul. Trąmpczyńskiego DN150mm o dł. 345m , ul. Krasickiego DN150mm o dł. 318m, w ul. Lelewela DN150mm o dł. 174,5m , ul. Okulickiego DN50mm o dł. 48,5m , połączenie wodoc. w ul. Kotowicza z wodoc. DN50mm w ul. Pietrusińskiej o dł. 29,5m, połączenie wodoc. w ul. Kotowicza z wodoc. DN100mm w ul. Gołuchowskiej, ul. Żerkowskiej, Wielichowskiej, ul. Zygalskiego i ul. Kunickiego o dł. 185m, wraz z przyłączami. 2017 - 2020 - dokumentacja 2021 - 2022 - roboty budowlano - montażowe</v>
          </cell>
          <cell r="BM231" t="str">
            <v>-</v>
          </cell>
          <cell r="BN231" t="str">
            <v>-</v>
          </cell>
        </row>
        <row r="232">
          <cell r="B232" t="str">
            <v>3-05-14-117-0</v>
          </cell>
          <cell r="C232" t="str">
            <v>3</v>
          </cell>
          <cell r="D232" t="str">
            <v>Poznań - sieć wodociągowa w ul. Głogowej</v>
          </cell>
          <cell r="E232" t="str">
            <v>Realizowane-RBM-zakończono</v>
          </cell>
          <cell r="G232" t="str">
            <v>budżet - modernizacja PSW</v>
          </cell>
          <cell r="H232" t="str">
            <v>pierwsza</v>
          </cell>
          <cell r="I232" t="str">
            <v>sieci rozdzielcze</v>
          </cell>
          <cell r="J232" t="str">
            <v>modernizacyjne</v>
          </cell>
          <cell r="K232" t="str">
            <v>PSW</v>
          </cell>
          <cell r="L232" t="str">
            <v>Poznań</v>
          </cell>
          <cell r="M232" t="str">
            <v>Zuzanna Kaczmarek</v>
          </cell>
          <cell r="N232" t="str">
            <v>Monika Mazurczak-Sadowska</v>
          </cell>
          <cell r="O232" t="str">
            <v>Jolanta Kowalczyk</v>
          </cell>
          <cell r="P232" t="str">
            <v>Monika Mazurczak-Sadowska</v>
          </cell>
          <cell r="Q232" t="str">
            <v>Maciej Antecki</v>
          </cell>
          <cell r="R232" t="str">
            <v>05</v>
          </cell>
          <cell r="S232" t="str">
            <v>nd</v>
          </cell>
          <cell r="T232">
            <v>29852.23</v>
          </cell>
          <cell r="U232">
            <v>379335</v>
          </cell>
          <cell r="V232">
            <v>0</v>
          </cell>
          <cell r="W232">
            <v>0</v>
          </cell>
          <cell r="X232">
            <v>0</v>
          </cell>
          <cell r="Y232">
            <v>0</v>
          </cell>
          <cell r="Z232">
            <v>0</v>
          </cell>
          <cell r="AA232">
            <v>0</v>
          </cell>
          <cell r="AB232">
            <v>0</v>
          </cell>
          <cell r="AC232">
            <v>0</v>
          </cell>
          <cell r="AD232">
            <v>0</v>
          </cell>
          <cell r="AE232">
            <v>0</v>
          </cell>
          <cell r="AF232">
            <v>379335</v>
          </cell>
          <cell r="AG232">
            <v>34382.67</v>
          </cell>
          <cell r="AH232">
            <v>347326.1</v>
          </cell>
          <cell r="AI232">
            <v>411561</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381708.76999999996</v>
          </cell>
          <cell r="BC232">
            <v>-2373.7699999999604</v>
          </cell>
          <cell r="BD232"/>
          <cell r="BE232">
            <v>0</v>
          </cell>
          <cell r="BF232">
            <v>0</v>
          </cell>
          <cell r="BG232" t="str">
            <v>1 rozwojowo-modernizacyjne</v>
          </cell>
          <cell r="BH232">
            <v>0</v>
          </cell>
          <cell r="BI232">
            <v>0</v>
          </cell>
          <cell r="BJ232">
            <v>7</v>
          </cell>
          <cell r="BK232" t="str">
            <v>Uporządkowanie gospodarki wodnej. Zwiększenie średnicy, likwidacja prowizorek.</v>
          </cell>
          <cell r="BL232" t="str">
            <v>Wymiana sieci wodociągowej DN150mm o dł. 116m (na odcinku od ul.: Jesionowej do posesji nr 12) wraz z przyłączami. 2017 - 2018 - program funkcjonalno-użytkowy 2018 - 2020 - roboty budowlano montażowe "zaprojektuj - wybuduj"</v>
          </cell>
          <cell r="BM232" t="str">
            <v>-</v>
          </cell>
          <cell r="BN232" t="str">
            <v>-</v>
          </cell>
        </row>
        <row r="233">
          <cell r="B233" t="str">
            <v>3-05-14-118-1</v>
          </cell>
          <cell r="C233" t="str">
            <v>3</v>
          </cell>
          <cell r="D233" t="str">
            <v>Poznań - sieć wodociągowa w ul. A. Karpińskiej</v>
          </cell>
          <cell r="E233" t="str">
            <v>Realizowane-dokumentacja-w toku</v>
          </cell>
          <cell r="G233" t="str">
            <v>rezerwa "białe plamy"</v>
          </cell>
          <cell r="H233" t="str">
            <v>druga</v>
          </cell>
          <cell r="I233" t="str">
            <v>sieci rozdzielcze</v>
          </cell>
          <cell r="J233" t="str">
            <v>rozwojowe</v>
          </cell>
          <cell r="K233" t="str">
            <v>nieopłacalne tak</v>
          </cell>
          <cell r="L233" t="str">
            <v>Poznań</v>
          </cell>
          <cell r="M233" t="str">
            <v>Agata Chmurzyńska</v>
          </cell>
          <cell r="N233" t="str">
            <v>Joanna Matysiak-Olek</v>
          </cell>
          <cell r="O233" t="str">
            <v>Monika Mrozińska</v>
          </cell>
          <cell r="P233" t="str">
            <v>Margareta Szymkowiak-Matuszak</v>
          </cell>
          <cell r="Q233" t="str">
            <v>Łukasz Bil</v>
          </cell>
          <cell r="R233" t="str">
            <v>05</v>
          </cell>
          <cell r="S233" t="str">
            <v>nd</v>
          </cell>
          <cell r="T233">
            <v>1984</v>
          </cell>
          <cell r="U233">
            <v>753.75</v>
          </cell>
          <cell r="V233">
            <v>14838</v>
          </cell>
          <cell r="W233">
            <v>29676</v>
          </cell>
          <cell r="X233">
            <v>29677</v>
          </cell>
          <cell r="Y233">
            <v>405477</v>
          </cell>
          <cell r="Z233">
            <v>0</v>
          </cell>
          <cell r="AA233">
            <v>0</v>
          </cell>
          <cell r="AB233">
            <v>0</v>
          </cell>
          <cell r="AC233">
            <v>0</v>
          </cell>
          <cell r="AD233">
            <v>0</v>
          </cell>
          <cell r="AE233">
            <v>0</v>
          </cell>
          <cell r="AF233">
            <v>480421.75</v>
          </cell>
          <cell r="AG233">
            <v>753.75</v>
          </cell>
          <cell r="AH233">
            <v>1845</v>
          </cell>
          <cell r="AI233">
            <v>4582.75</v>
          </cell>
          <cell r="AJ233">
            <v>27136</v>
          </cell>
          <cell r="AK233">
            <v>40704</v>
          </cell>
          <cell r="AL233">
            <v>0</v>
          </cell>
          <cell r="AM233">
            <v>469585</v>
          </cell>
          <cell r="AN233">
            <v>0</v>
          </cell>
          <cell r="AO233">
            <v>0</v>
          </cell>
          <cell r="AP233">
            <v>0</v>
          </cell>
          <cell r="AQ233">
            <v>0</v>
          </cell>
          <cell r="AR233">
            <v>0</v>
          </cell>
          <cell r="AS233">
            <v>0</v>
          </cell>
          <cell r="AT233">
            <v>0</v>
          </cell>
          <cell r="AU233">
            <v>0</v>
          </cell>
          <cell r="AV233">
            <v>0</v>
          </cell>
          <cell r="AW233">
            <v>510289</v>
          </cell>
          <cell r="AX233">
            <v>510289</v>
          </cell>
          <cell r="AY233">
            <v>0</v>
          </cell>
          <cell r="AZ233">
            <v>537425</v>
          </cell>
          <cell r="BA233">
            <v>537425</v>
          </cell>
          <cell r="BB233">
            <v>540023.75</v>
          </cell>
          <cell r="BC233">
            <v>-59602</v>
          </cell>
          <cell r="BD233"/>
          <cell r="BE233">
            <v>0</v>
          </cell>
          <cell r="BF233">
            <v>0</v>
          </cell>
          <cell r="BG233" t="str">
            <v>1 rozwojowo-modernizacyjne</v>
          </cell>
          <cell r="BH233">
            <v>3</v>
          </cell>
          <cell r="BI233">
            <v>3</v>
          </cell>
          <cell r="BJ233">
            <v>4</v>
          </cell>
          <cell r="BK233" t="str">
            <v>Zaopatrzenie w wodę nowych odbiorców. Poprawa pewności dostawy wody.</v>
          </cell>
          <cell r="BL233" t="str">
            <v>Budowa sieci wodociągowej wraz z przyłączami: w ul. Karpińskiej DN 180mm dł. ok. 80 m w ul. Szarych Szeregów DN 250 dł. ok. 65 m u zbiegu ulic Karpińskiej i Szarych Szeregów DN 250 dł. ok. 40 m przyłacza wodociągowe 6 szt.; porządkowanie 4 szt. 2021-2023 - dokumentacja projektowa 2024-2025 - roboty budowlano-montażowe</v>
          </cell>
          <cell r="BM233" t="str">
            <v>-</v>
          </cell>
          <cell r="BN233" t="str">
            <v>-</v>
          </cell>
        </row>
        <row r="234">
          <cell r="B234" t="str">
            <v>3-05-14-134-0</v>
          </cell>
          <cell r="C234" t="str">
            <v>3</v>
          </cell>
          <cell r="D234" t="str">
            <v>Poznań - sieć wodociągowa na Starym Rynku</v>
          </cell>
          <cell r="E234" t="str">
            <v>Realizowane-RBM-w toku</v>
          </cell>
          <cell r="G234" t="str">
            <v>koordynacja z innymi jednostkami</v>
          </cell>
          <cell r="H234" t="str">
            <v>pierwsza</v>
          </cell>
          <cell r="I234" t="str">
            <v>sieci rozdzielcze</v>
          </cell>
          <cell r="J234" t="str">
            <v>modernizacyjne</v>
          </cell>
          <cell r="K234" t="str">
            <v>koordynacja</v>
          </cell>
          <cell r="L234" t="str">
            <v>Poznań</v>
          </cell>
          <cell r="M234" t="str">
            <v>Katarzyna Józefiak</v>
          </cell>
          <cell r="N234" t="str">
            <v>Marcin Krawczyk</v>
          </cell>
          <cell r="O234" t="str">
            <v>Mariusz Dados</v>
          </cell>
          <cell r="P234" t="str">
            <v>Anna Danek</v>
          </cell>
          <cell r="Q234" t="str">
            <v>Łukasz Wędrychowicz</v>
          </cell>
          <cell r="R234" t="str">
            <v>05</v>
          </cell>
          <cell r="S234" t="str">
            <v>Miasto Poznań</v>
          </cell>
          <cell r="T234">
            <v>557</v>
          </cell>
          <cell r="U234">
            <v>90912.4</v>
          </cell>
          <cell r="V234">
            <v>200000</v>
          </cell>
          <cell r="W234">
            <v>1332036</v>
          </cell>
          <cell r="X234">
            <v>1282036</v>
          </cell>
          <cell r="Y234">
            <v>1000000</v>
          </cell>
          <cell r="Z234">
            <v>0</v>
          </cell>
          <cell r="AA234">
            <v>0</v>
          </cell>
          <cell r="AB234">
            <v>0</v>
          </cell>
          <cell r="AC234">
            <v>0</v>
          </cell>
          <cell r="AD234">
            <v>0</v>
          </cell>
          <cell r="AE234">
            <v>0</v>
          </cell>
          <cell r="AF234">
            <v>3904984.4</v>
          </cell>
          <cell r="AG234">
            <v>44460.01</v>
          </cell>
          <cell r="AH234">
            <v>31402.590000000004</v>
          </cell>
          <cell r="AI234">
            <v>76419.600000000006</v>
          </cell>
          <cell r="AJ234">
            <v>1315127.53</v>
          </cell>
          <cell r="AK234">
            <v>1778556.47</v>
          </cell>
          <cell r="AL234">
            <v>1392752.85</v>
          </cell>
          <cell r="AM234">
            <v>0</v>
          </cell>
          <cell r="AN234">
            <v>0</v>
          </cell>
          <cell r="AO234">
            <v>0</v>
          </cell>
          <cell r="AP234">
            <v>0</v>
          </cell>
          <cell r="AQ234">
            <v>0</v>
          </cell>
          <cell r="AR234">
            <v>0</v>
          </cell>
          <cell r="AS234">
            <v>0</v>
          </cell>
          <cell r="AT234">
            <v>0</v>
          </cell>
          <cell r="AU234">
            <v>0</v>
          </cell>
          <cell r="AV234">
            <v>0</v>
          </cell>
          <cell r="AW234">
            <v>3171309.3200000003</v>
          </cell>
          <cell r="AX234">
            <v>3171309.3200000003</v>
          </cell>
          <cell r="AY234">
            <v>0</v>
          </cell>
          <cell r="AZ234">
            <v>4486436.8499999996</v>
          </cell>
          <cell r="BA234">
            <v>4486436.8499999996</v>
          </cell>
          <cell r="BB234">
            <v>4562299.45</v>
          </cell>
          <cell r="BC234">
            <v>-657315.05000000028</v>
          </cell>
          <cell r="BD234"/>
          <cell r="BE234">
            <v>0</v>
          </cell>
          <cell r="BF234">
            <v>0</v>
          </cell>
          <cell r="BG234" t="str">
            <v>1 rozwojowo-modernizacyjne</v>
          </cell>
          <cell r="BH234">
            <v>0</v>
          </cell>
          <cell r="BI234">
            <v>0</v>
          </cell>
          <cell r="BJ234">
            <v>48</v>
          </cell>
          <cell r="BK234" t="str">
            <v>Wymiana/modernizacja sieci wodociągowej ze względu na zły stan techniczny oraz planowana przez Miasto Poznań rewaloryzacja płyty Starego Rynku i ulic przyległych.</v>
          </cell>
          <cell r="BL234" t="str">
            <v>Wymiana sieci wodociągowej DN150mm o łącznej dł. ok 860m , DN100mm na wodociąg DN150mm o łącznej dł. ok. 90 w ul.: Płycie Starego Rynku, Wroniecka (odc. od Starego Rynku do ul. Mokrej), Paderewskiego (odc. od Starego Rynku do Al. Marcinkowskiego), Szkolnej (odc. od Starego Rynku do ul. Koziej), ul.Świętoslawskiej (odc. od Starego Rynku do ul. Koziej), ul. Wodnej (odc. od Starego Rynku do ul. Klasztornej), ul. Woźnej (odc. od Starego Rynku ul. Klasztornej), ul. Wielkiej (odc. od ul. Starego Rynku do ul. Klasztornej) z przyłączami . Modernizacja magistrali wodociągowej DN500mm, dł. ok. 415m w ulicach: Płycie Starego Rynku, Wodnej (odc. od starego Rynku do ul. Klasztornej), ul. Paderewskiego z przyłączami Likwidacja magistrali wodociągowej DN300mm, dł. ok.415m w ul.: Płycie Starego Rynku , Wodnej (odc. od Starego Rynku do ul. Klasztornej), Paderewskiego. 2020 - 2022 - dokumentacja projektowa 2022 - 2024 - roboty budowlano-montażowe</v>
          </cell>
          <cell r="BM234" t="str">
            <v>-</v>
          </cell>
          <cell r="BN234" t="str">
            <v>-</v>
          </cell>
        </row>
        <row r="235">
          <cell r="B235" t="str">
            <v>3-05-14-155-1</v>
          </cell>
          <cell r="C235" t="str">
            <v>3</v>
          </cell>
          <cell r="D235" t="str">
            <v>Poznań - sieć wodociągowa w ul. Nad Przeźmierką</v>
          </cell>
          <cell r="E235" t="str">
            <v>Realizowane-dokumentacja-w toku</v>
          </cell>
          <cell r="G235" t="str">
            <v>rezerwa "białe plamy"</v>
          </cell>
          <cell r="H235" t="str">
            <v>druga</v>
          </cell>
          <cell r="I235" t="str">
            <v>sieci rozdzielcze</v>
          </cell>
          <cell r="J235" t="str">
            <v>rozwojowe</v>
          </cell>
          <cell r="K235" t="str">
            <v>nieopłacalne tak</v>
          </cell>
          <cell r="L235" t="str">
            <v>Poznań</v>
          </cell>
          <cell r="M235" t="str">
            <v>Sylwia Białous</v>
          </cell>
          <cell r="N235" t="str">
            <v>Marcin Krawczyk</v>
          </cell>
          <cell r="O235" t="str">
            <v>Monika Mrozińska</v>
          </cell>
          <cell r="P235" t="str">
            <v>Anna Ossig</v>
          </cell>
          <cell r="Q235" t="str">
            <v>Robert Bąk</v>
          </cell>
          <cell r="R235" t="str">
            <v>05</v>
          </cell>
          <cell r="S235" t="str">
            <v>nd</v>
          </cell>
          <cell r="T235">
            <v>15554.289999999999</v>
          </cell>
          <cell r="U235">
            <v>25456.639999999999</v>
          </cell>
          <cell r="V235">
            <v>69108</v>
          </cell>
          <cell r="W235">
            <v>574000</v>
          </cell>
          <cell r="X235">
            <v>660000</v>
          </cell>
          <cell r="Y235">
            <v>0</v>
          </cell>
          <cell r="Z235">
            <v>0</v>
          </cell>
          <cell r="AA235">
            <v>0</v>
          </cell>
          <cell r="AB235">
            <v>0</v>
          </cell>
          <cell r="AC235">
            <v>0</v>
          </cell>
          <cell r="AD235">
            <v>0</v>
          </cell>
          <cell r="AE235">
            <v>0</v>
          </cell>
          <cell r="AF235">
            <v>1328564.6400000001</v>
          </cell>
          <cell r="AG235">
            <v>2841.6200000000003</v>
          </cell>
          <cell r="AH235">
            <v>0</v>
          </cell>
          <cell r="AI235">
            <v>18395.91</v>
          </cell>
          <cell r="AJ235">
            <v>92144</v>
          </cell>
          <cell r="AK235">
            <v>46072</v>
          </cell>
          <cell r="AL235">
            <v>1158910</v>
          </cell>
          <cell r="AM235">
            <v>695346</v>
          </cell>
          <cell r="AN235">
            <v>0</v>
          </cell>
          <cell r="AO235">
            <v>0</v>
          </cell>
          <cell r="AP235">
            <v>0</v>
          </cell>
          <cell r="AQ235">
            <v>0</v>
          </cell>
          <cell r="AR235">
            <v>0</v>
          </cell>
          <cell r="AS235">
            <v>0</v>
          </cell>
          <cell r="AT235">
            <v>0</v>
          </cell>
          <cell r="AU235">
            <v>0</v>
          </cell>
          <cell r="AV235">
            <v>0</v>
          </cell>
          <cell r="AW235">
            <v>1900328</v>
          </cell>
          <cell r="AX235">
            <v>1900328</v>
          </cell>
          <cell r="AY235">
            <v>0</v>
          </cell>
          <cell r="AZ235">
            <v>1992472</v>
          </cell>
          <cell r="BA235">
            <v>1992472</v>
          </cell>
          <cell r="BB235">
            <v>1995313.62</v>
          </cell>
          <cell r="BC235">
            <v>-666748.98</v>
          </cell>
          <cell r="BD235"/>
          <cell r="BE235">
            <v>0</v>
          </cell>
          <cell r="BF235">
            <v>0</v>
          </cell>
          <cell r="BG235" t="str">
            <v>1 rozwojowo-modernizacyjne</v>
          </cell>
          <cell r="BH235">
            <v>12</v>
          </cell>
          <cell r="BI235">
            <v>3</v>
          </cell>
          <cell r="BJ235">
            <v>0</v>
          </cell>
          <cell r="BK235" t="str">
            <v>Zaopatrzenie w wodę nowych odbiorców.</v>
          </cell>
          <cell r="BL235" t="str">
            <v>Budowa sieci wodociągowej w ul. Nad Przeźmierką, DN 150 mm, o dł. 1 300 m wraz z przyłączami 2019-2021 - dokumentacja projektowa 2022-2023 - roboty budowlano-montażowe</v>
          </cell>
          <cell r="BM235" t="str">
            <v>-</v>
          </cell>
          <cell r="BN235" t="str">
            <v>-</v>
          </cell>
        </row>
        <row r="236">
          <cell r="B236" t="str">
            <v>3-05-14-157-0</v>
          </cell>
          <cell r="C236" t="str">
            <v>3</v>
          </cell>
          <cell r="D236" t="str">
            <v>Poznań - sieć wodociągowa w ul. Św. Marcina - Zakres 1</v>
          </cell>
          <cell r="E236" t="str">
            <v>Realizowane-RBM-zakończono</v>
          </cell>
          <cell r="G236" t="str">
            <v>koordynacja z innymi jednostkami</v>
          </cell>
          <cell r="H236" t="str">
            <v>pierwsza</v>
          </cell>
          <cell r="I236" t="str">
            <v>sieci rozdzielcze</v>
          </cell>
          <cell r="J236" t="str">
            <v>modernizacyjne</v>
          </cell>
          <cell r="K236" t="str">
            <v>koordynacja</v>
          </cell>
          <cell r="L236" t="str">
            <v>Poznań</v>
          </cell>
          <cell r="M236" t="str">
            <v>Katarzyna Józefiak</v>
          </cell>
          <cell r="N236" t="str">
            <v>Michał Kamiński</v>
          </cell>
          <cell r="O236" t="str">
            <v>Mariusz Dados</v>
          </cell>
          <cell r="P236">
            <v>0</v>
          </cell>
          <cell r="Q236">
            <v>0</v>
          </cell>
          <cell r="R236" t="str">
            <v>05</v>
          </cell>
          <cell r="S236" t="str">
            <v>PIM</v>
          </cell>
          <cell r="T236">
            <v>2852574.4</v>
          </cell>
          <cell r="U236">
            <v>1299</v>
          </cell>
          <cell r="V236">
            <v>0</v>
          </cell>
          <cell r="W236">
            <v>0</v>
          </cell>
          <cell r="X236">
            <v>0</v>
          </cell>
          <cell r="Y236">
            <v>0</v>
          </cell>
          <cell r="Z236">
            <v>0</v>
          </cell>
          <cell r="AA236">
            <v>0</v>
          </cell>
          <cell r="AB236">
            <v>0</v>
          </cell>
          <cell r="AC236">
            <v>0</v>
          </cell>
          <cell r="AD236">
            <v>0</v>
          </cell>
          <cell r="AE236">
            <v>0</v>
          </cell>
          <cell r="AF236">
            <v>1299</v>
          </cell>
          <cell r="AG236">
            <v>1838</v>
          </cell>
          <cell r="AH236">
            <v>0</v>
          </cell>
          <cell r="AI236">
            <v>2854412.4</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1838</v>
          </cell>
          <cell r="BC236">
            <v>-539</v>
          </cell>
          <cell r="BD236"/>
          <cell r="BE236">
            <v>0</v>
          </cell>
          <cell r="BF236">
            <v>0</v>
          </cell>
          <cell r="BG236" t="str">
            <v>1 rozwojowo-modernizacyjne</v>
          </cell>
          <cell r="BH236">
            <v>0</v>
          </cell>
          <cell r="BI236">
            <v>0</v>
          </cell>
          <cell r="BJ236">
            <v>26</v>
          </cell>
          <cell r="BK236" t="str">
            <v>Koordynacja w ramach programu Centrum. Na przedmiotowym obszarze znajduje się sieć wodociągowa i kanalizacyjna wybudowana w latach 1896 - 1902, która jest obecnie w złym stanie technicznym i została zakwalifikowana do modernizacji.</v>
          </cell>
          <cell r="BL236" t="str">
            <v>Wymiany: DN150mm na DN150mm ul. Św. Marcin 313m, DN150mm na DN300mm ul. Ratajczaka 20m, DN150mm na DN150mm ul. Ratajczaka 174m, wodociąg DN150mm ul. Kantaka 56m, wodociąg DN300mm ul. Kantaka 21m, DN300mm na DN300mm ul. Gwarna 37m, DN300mm na DN300mm ul. Św. Marcin 51m, likwidacja wodociągów DN300mm ul. Św. Marcin 416m, likwidacja wodociągów DN150mm ul. Św. Marcin 35m, wraz z przyłączami . 2017 - 2019 - dokumentacja projektowa i roboty budowlano-montażowe 2020 - rozliczenie zadania</v>
          </cell>
          <cell r="BM236" t="str">
            <v>-</v>
          </cell>
          <cell r="BN236" t="str">
            <v>-</v>
          </cell>
        </row>
        <row r="237">
          <cell r="B237" t="str">
            <v>3-05-14-164-1</v>
          </cell>
          <cell r="C237" t="str">
            <v>3</v>
          </cell>
          <cell r="D237" t="str">
            <v>Poznań - sieć wodociągowa w ul. Fortecznej</v>
          </cell>
          <cell r="E237" t="str">
            <v>Realizowane-dokumentacja-w toku</v>
          </cell>
          <cell r="G237" t="str">
            <v>budżet - modernizacja PSW</v>
          </cell>
          <cell r="H237" t="str">
            <v>pierwsza</v>
          </cell>
          <cell r="I237" t="str">
            <v>sieci rozdzielcze</v>
          </cell>
          <cell r="J237" t="str">
            <v>modernizacyjne</v>
          </cell>
          <cell r="K237" t="str">
            <v>PSW</v>
          </cell>
          <cell r="L237" t="str">
            <v>Poznań</v>
          </cell>
          <cell r="M237" t="str">
            <v>Zuzanna Kaczmarek</v>
          </cell>
          <cell r="N237" t="str">
            <v>Julia Szczepańska</v>
          </cell>
          <cell r="O237" t="str">
            <v>Jolanta Kowalczyk</v>
          </cell>
          <cell r="P237">
            <v>0</v>
          </cell>
          <cell r="Q237" t="str">
            <v>Anna Michałowicz</v>
          </cell>
          <cell r="R237" t="str">
            <v>05</v>
          </cell>
          <cell r="S237" t="str">
            <v>nd</v>
          </cell>
          <cell r="T237">
            <v>0</v>
          </cell>
          <cell r="U237">
            <v>0</v>
          </cell>
          <cell r="V237">
            <v>28728</v>
          </cell>
          <cell r="W237">
            <v>43092</v>
          </cell>
          <cell r="X237">
            <v>115250</v>
          </cell>
          <cell r="Y237">
            <v>83200</v>
          </cell>
          <cell r="Z237">
            <v>0</v>
          </cell>
          <cell r="AA237">
            <v>0</v>
          </cell>
          <cell r="AB237">
            <v>0</v>
          </cell>
          <cell r="AC237">
            <v>0</v>
          </cell>
          <cell r="AD237">
            <v>0</v>
          </cell>
          <cell r="AE237">
            <v>0</v>
          </cell>
          <cell r="AF237">
            <v>270270</v>
          </cell>
          <cell r="AG237">
            <v>1078</v>
          </cell>
          <cell r="AH237">
            <v>9600</v>
          </cell>
          <cell r="AI237">
            <v>10678</v>
          </cell>
          <cell r="AJ237">
            <v>21211</v>
          </cell>
          <cell r="AK237">
            <v>19200</v>
          </cell>
          <cell r="AL237">
            <v>167800</v>
          </cell>
          <cell r="AM237">
            <v>300163</v>
          </cell>
          <cell r="AN237">
            <v>0</v>
          </cell>
          <cell r="AO237">
            <v>0</v>
          </cell>
          <cell r="AP237">
            <v>0</v>
          </cell>
          <cell r="AQ237">
            <v>0</v>
          </cell>
          <cell r="AR237">
            <v>0</v>
          </cell>
          <cell r="AS237">
            <v>0</v>
          </cell>
          <cell r="AT237">
            <v>0</v>
          </cell>
          <cell r="AU237">
            <v>0</v>
          </cell>
          <cell r="AV237">
            <v>0</v>
          </cell>
          <cell r="AW237">
            <v>487163</v>
          </cell>
          <cell r="AX237">
            <v>487163</v>
          </cell>
          <cell r="AY237">
            <v>0</v>
          </cell>
          <cell r="AZ237">
            <v>508374</v>
          </cell>
          <cell r="BA237">
            <v>508374</v>
          </cell>
          <cell r="BB237">
            <v>519052</v>
          </cell>
          <cell r="BC237">
            <v>-248782</v>
          </cell>
          <cell r="BD237"/>
          <cell r="BE237">
            <v>0.14000000000000001</v>
          </cell>
          <cell r="BF237">
            <v>0</v>
          </cell>
          <cell r="BG237" t="str">
            <v>1 rozwojowo-modernizacyjne</v>
          </cell>
          <cell r="BH237">
            <v>0</v>
          </cell>
          <cell r="BI237">
            <v>0</v>
          </cell>
          <cell r="BJ237">
            <v>0</v>
          </cell>
          <cell r="BK237" t="str">
            <v>Połączenie dwóch końcówek wodociągów, Celem jest zmniejszenie problemów z niedostatecznym ciśnieniem lub całkowitym brakiem wody w przypadkach, kiedy koniecznie jest zamknięcie wody od strony ul. Gołężyckiej.</v>
          </cell>
          <cell r="BL237" t="str">
            <v>Budowa sieci wodociągowej z przejściem pod jezdnią na odc. od zajezdni MPK do nr 3B o średnicy DN150mm, dł.135 m. 2021 - 2023 - dokumentacja projektowa 2024 - 2025 - roboty budowlano - montażowe</v>
          </cell>
          <cell r="BM237" t="str">
            <v>-</v>
          </cell>
          <cell r="BN237" t="str">
            <v>-</v>
          </cell>
        </row>
        <row r="238">
          <cell r="B238" t="str">
            <v>3-05-14-180-1</v>
          </cell>
          <cell r="C238" t="str">
            <v>3</v>
          </cell>
          <cell r="D238" t="str">
            <v>Poznań - sieć wodociągowa w rejonie Umultowa (Piołunowa, Nadwarciańska, Naramowicka)</v>
          </cell>
          <cell r="E238" t="str">
            <v>Realizowane-RBM-w toku</v>
          </cell>
          <cell r="G238" t="str">
            <v>rezerwa "białe plamy"</v>
          </cell>
          <cell r="H238" t="str">
            <v>druga</v>
          </cell>
          <cell r="I238" t="str">
            <v>sieci rozdzielcze</v>
          </cell>
          <cell r="J238" t="str">
            <v>rozwojowe</v>
          </cell>
          <cell r="K238" t="str">
            <v>nieopłacalne tak</v>
          </cell>
          <cell r="L238" t="str">
            <v>Poznań</v>
          </cell>
          <cell r="M238" t="str">
            <v>Katarzyna Stawińska</v>
          </cell>
          <cell r="N238" t="str">
            <v>Marcin Krawczyk</v>
          </cell>
          <cell r="O238" t="str">
            <v>Monika Mrozińska</v>
          </cell>
          <cell r="P238" t="str">
            <v>Margareta Szymkowiak-Matuszak</v>
          </cell>
          <cell r="Q238" t="str">
            <v>Anna Michałowicz</v>
          </cell>
          <cell r="R238" t="str">
            <v>05</v>
          </cell>
          <cell r="S238" t="str">
            <v>nd</v>
          </cell>
          <cell r="T238">
            <v>25134.68</v>
          </cell>
          <cell r="U238">
            <v>27313.1</v>
          </cell>
          <cell r="V238">
            <v>36090</v>
          </cell>
          <cell r="W238">
            <v>526900</v>
          </cell>
          <cell r="X238">
            <v>506100</v>
          </cell>
          <cell r="Y238">
            <v>0</v>
          </cell>
          <cell r="Z238">
            <v>0</v>
          </cell>
          <cell r="AA238">
            <v>0</v>
          </cell>
          <cell r="AB238">
            <v>0</v>
          </cell>
          <cell r="AC238">
            <v>0</v>
          </cell>
          <cell r="AD238">
            <v>0</v>
          </cell>
          <cell r="AE238">
            <v>0</v>
          </cell>
          <cell r="AF238">
            <v>1096403.1000000001</v>
          </cell>
          <cell r="AG238">
            <v>15583.800000000001</v>
          </cell>
          <cell r="AH238">
            <v>24552</v>
          </cell>
          <cell r="AI238">
            <v>65270.48</v>
          </cell>
          <cell r="AJ238">
            <v>15787</v>
          </cell>
          <cell r="AK238">
            <v>1005100</v>
          </cell>
          <cell r="AL238">
            <v>0</v>
          </cell>
          <cell r="AM238">
            <v>0</v>
          </cell>
          <cell r="AN238">
            <v>0</v>
          </cell>
          <cell r="AO238">
            <v>0</v>
          </cell>
          <cell r="AP238">
            <v>0</v>
          </cell>
          <cell r="AQ238">
            <v>0</v>
          </cell>
          <cell r="AR238">
            <v>0</v>
          </cell>
          <cell r="AS238">
            <v>0</v>
          </cell>
          <cell r="AT238">
            <v>0</v>
          </cell>
          <cell r="AU238">
            <v>0</v>
          </cell>
          <cell r="AV238">
            <v>0</v>
          </cell>
          <cell r="AW238">
            <v>1005100</v>
          </cell>
          <cell r="AX238">
            <v>1005100</v>
          </cell>
          <cell r="AY238">
            <v>0</v>
          </cell>
          <cell r="AZ238">
            <v>1020887</v>
          </cell>
          <cell r="BA238">
            <v>1020887</v>
          </cell>
          <cell r="BB238">
            <v>1061022.8</v>
          </cell>
          <cell r="BC238">
            <v>35380.300000000047</v>
          </cell>
          <cell r="BD238"/>
          <cell r="BE238">
            <v>0</v>
          </cell>
          <cell r="BF238">
            <v>0</v>
          </cell>
          <cell r="BG238" t="str">
            <v>1 rozwojowo-modernizacyjne</v>
          </cell>
          <cell r="BH238">
            <v>4</v>
          </cell>
          <cell r="BI238">
            <v>6</v>
          </cell>
          <cell r="BJ238">
            <v>0</v>
          </cell>
          <cell r="BK238" t="str">
            <v>Zaopatrzenie w wodę nowych odbiorców.</v>
          </cell>
          <cell r="BL238" t="str">
            <v>Budowa sieci wodociągowej w ulicach: Piołunowej, DN 150mm, dł. 800m wraz z przyłączami Nadwarciańskiej, DN 150mm, dł. 150m wraz z przyłączami Naramowickiej, DN 100mm, dł. 175m wraz z przyłączami 2019-2022 - dokumentacja projektowa 2023-2024 - roboty budowlano-montażowe</v>
          </cell>
          <cell r="BM238" t="str">
            <v>-</v>
          </cell>
          <cell r="BN238" t="str">
            <v>-</v>
          </cell>
        </row>
        <row r="239">
          <cell r="B239" t="str">
            <v>3-05-14-184-1</v>
          </cell>
          <cell r="C239" t="str">
            <v>3</v>
          </cell>
          <cell r="D239" t="str">
            <v>Poznań - sieć wodociągowa w ul. Morasko, ul. Śnieżnej i ul. Mateckiego</v>
          </cell>
          <cell r="E239" t="str">
            <v>Realizowane-RBM-w toku</v>
          </cell>
          <cell r="G239" t="str">
            <v>rezerwa "białe plamy"</v>
          </cell>
          <cell r="H239" t="str">
            <v>druga</v>
          </cell>
          <cell r="I239" t="str">
            <v>sieci rozdzielcze</v>
          </cell>
          <cell r="J239" t="str">
            <v>rozwojowe</v>
          </cell>
          <cell r="K239" t="str">
            <v>nieopłacalne tak</v>
          </cell>
          <cell r="L239" t="str">
            <v>Poznań</v>
          </cell>
          <cell r="M239" t="str">
            <v>Katarzyna Stawińska</v>
          </cell>
          <cell r="N239" t="str">
            <v>Margareta Szymkowiak-Matuszak</v>
          </cell>
          <cell r="O239" t="str">
            <v>Monika Mrozińska</v>
          </cell>
          <cell r="P239" t="str">
            <v>Margareta Szymkowiak-Matuszak</v>
          </cell>
          <cell r="Q239" t="str">
            <v>Anna Michałowicz</v>
          </cell>
          <cell r="R239" t="str">
            <v>05</v>
          </cell>
          <cell r="S239" t="str">
            <v>Koordynacja z PIM</v>
          </cell>
          <cell r="T239">
            <v>124705.78</v>
          </cell>
          <cell r="U239">
            <v>72279.240000000005</v>
          </cell>
          <cell r="V239">
            <v>1761347.5</v>
          </cell>
          <cell r="W239">
            <v>2988997.5</v>
          </cell>
          <cell r="X239">
            <v>2000000</v>
          </cell>
          <cell r="Y239">
            <v>0</v>
          </cell>
          <cell r="Z239">
            <v>0</v>
          </cell>
          <cell r="AA239">
            <v>0</v>
          </cell>
          <cell r="AB239">
            <v>0</v>
          </cell>
          <cell r="AC239">
            <v>0</v>
          </cell>
          <cell r="AD239">
            <v>0</v>
          </cell>
          <cell r="AE239">
            <v>0</v>
          </cell>
          <cell r="AF239">
            <v>6822624.2400000002</v>
          </cell>
          <cell r="AG239">
            <v>103857.28</v>
          </cell>
          <cell r="AH239">
            <v>99506.89</v>
          </cell>
          <cell r="AI239">
            <v>328069.95</v>
          </cell>
          <cell r="AJ239">
            <v>968884.19</v>
          </cell>
          <cell r="AK239">
            <v>3282600</v>
          </cell>
          <cell r="AL239">
            <v>0</v>
          </cell>
          <cell r="AM239">
            <v>0</v>
          </cell>
          <cell r="AN239">
            <v>0</v>
          </cell>
          <cell r="AO239">
            <v>0</v>
          </cell>
          <cell r="AP239">
            <v>0</v>
          </cell>
          <cell r="AQ239">
            <v>0</v>
          </cell>
          <cell r="AR239">
            <v>0</v>
          </cell>
          <cell r="AS239">
            <v>0</v>
          </cell>
          <cell r="AT239">
            <v>0</v>
          </cell>
          <cell r="AU239">
            <v>0</v>
          </cell>
          <cell r="AV239">
            <v>0</v>
          </cell>
          <cell r="AW239">
            <v>3282600</v>
          </cell>
          <cell r="AX239">
            <v>3282600</v>
          </cell>
          <cell r="AY239">
            <v>0</v>
          </cell>
          <cell r="AZ239">
            <v>4251484.1899999995</v>
          </cell>
          <cell r="BA239">
            <v>4251484.1899999995</v>
          </cell>
          <cell r="BB239">
            <v>4454848.3599999994</v>
          </cell>
          <cell r="BC239">
            <v>2367775.8800000008</v>
          </cell>
          <cell r="BD239"/>
          <cell r="BE239">
            <v>0</v>
          </cell>
          <cell r="BF239">
            <v>0</v>
          </cell>
          <cell r="BG239" t="str">
            <v>1 rozwojowo-modernizacyjne</v>
          </cell>
          <cell r="BH239">
            <v>27</v>
          </cell>
          <cell r="BI239">
            <v>11</v>
          </cell>
          <cell r="BJ239">
            <v>0</v>
          </cell>
          <cell r="BK239" t="str">
            <v>Z zadania został wydzielony zakres 20-006 (Mateckiego). Zaopatrzenie w wodę nowych odbiorców.</v>
          </cell>
          <cell r="BL239" t="str">
            <v>Budowa wodociągu wraz z przyłączami: - ulica Morasko DN300 dł. 692m, - ulica Śnieżna DN100 dł. 201m, - ulica Wietrzna DN100 dł. 26m, - ulica boczna od Morasko DN100 dł. 98m 2016-2020 - dokumentacja projektowa 2021-2023 - roboty budowlano-montażowe</v>
          </cell>
          <cell r="BM239" t="str">
            <v>-</v>
          </cell>
          <cell r="BN239" t="str">
            <v>-</v>
          </cell>
        </row>
        <row r="240">
          <cell r="B240" t="str">
            <v>3-05-14-192-0</v>
          </cell>
          <cell r="C240" t="str">
            <v>3</v>
          </cell>
          <cell r="D240" t="str">
            <v>Poznań - sieć wodociągowa w ul. Zielonej</v>
          </cell>
          <cell r="E240" t="str">
            <v>Realizowane-RBM-w toku</v>
          </cell>
          <cell r="G240" t="str">
            <v>budżet - modernizacja PSW</v>
          </cell>
          <cell r="H240" t="str">
            <v>pierwsza</v>
          </cell>
          <cell r="I240" t="str">
            <v>sieci rozdzielcze</v>
          </cell>
          <cell r="J240" t="str">
            <v>modernizacyjne</v>
          </cell>
          <cell r="K240" t="str">
            <v>PSW</v>
          </cell>
          <cell r="L240" t="str">
            <v>Poznań</v>
          </cell>
          <cell r="M240" t="str">
            <v>Katarzyna Józefiak</v>
          </cell>
          <cell r="N240" t="str">
            <v>Wioletta Frankowska</v>
          </cell>
          <cell r="O240" t="str">
            <v>Mariusz Dados</v>
          </cell>
          <cell r="P240" t="str">
            <v>Agnieszka Kulczyk</v>
          </cell>
          <cell r="Q240" t="str">
            <v>Anna Michałowicz</v>
          </cell>
          <cell r="R240" t="str">
            <v>05</v>
          </cell>
          <cell r="S240" t="str">
            <v>nd</v>
          </cell>
          <cell r="T240">
            <v>647</v>
          </cell>
          <cell r="U240">
            <v>51840</v>
          </cell>
          <cell r="V240">
            <v>34560</v>
          </cell>
          <cell r="W240">
            <v>424109</v>
          </cell>
          <cell r="X240">
            <v>0</v>
          </cell>
          <cell r="Y240">
            <v>0</v>
          </cell>
          <cell r="Z240">
            <v>0</v>
          </cell>
          <cell r="AA240">
            <v>0</v>
          </cell>
          <cell r="AB240">
            <v>0</v>
          </cell>
          <cell r="AC240">
            <v>0</v>
          </cell>
          <cell r="AD240">
            <v>0</v>
          </cell>
          <cell r="AE240">
            <v>0</v>
          </cell>
          <cell r="AF240">
            <v>510509</v>
          </cell>
          <cell r="AG240">
            <v>51840</v>
          </cell>
          <cell r="AH240">
            <v>35882</v>
          </cell>
          <cell r="AI240">
            <v>88369</v>
          </cell>
          <cell r="AJ240">
            <v>217033.55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217033.55</v>
          </cell>
          <cell r="BA240">
            <v>217033.55</v>
          </cell>
          <cell r="BB240">
            <v>304755.55</v>
          </cell>
          <cell r="BC240">
            <v>205753.45</v>
          </cell>
          <cell r="BD240"/>
          <cell r="BE240">
            <v>0</v>
          </cell>
          <cell r="BF240">
            <v>0</v>
          </cell>
          <cell r="BG240" t="str">
            <v>1 rozwojowo-modernizacyjne</v>
          </cell>
          <cell r="BH240">
            <v>0</v>
          </cell>
          <cell r="BI240">
            <v>2</v>
          </cell>
          <cell r="BJ240">
            <v>6</v>
          </cell>
          <cell r="BK240" t="str">
            <v>Wymiana ze względu na zły stan techniczny. Wodociąg przebiega w linii nasadzeń starego drzewostanu.</v>
          </cell>
          <cell r="BL240" t="str">
            <v>Wymiana sieci wodociągowej w ulicy Zielonej DN150mm, dł. 110m wraz przyłączami. 2020 - 2021 - dokumentacja projektowa 2022 - roboty budowlano - montażowe</v>
          </cell>
          <cell r="BM240" t="str">
            <v>-</v>
          </cell>
          <cell r="BN240" t="str">
            <v>-</v>
          </cell>
        </row>
        <row r="241">
          <cell r="B241" t="str">
            <v>3-05-14-195-1</v>
          </cell>
          <cell r="C241" t="str">
            <v>3</v>
          </cell>
          <cell r="D241" t="str">
            <v>Poznań - sieć wodociągowa w ul. Piargowej i ul. Leszczyńskiej</v>
          </cell>
          <cell r="E241" t="str">
            <v>Realizowane-dokumentacja-w toku</v>
          </cell>
          <cell r="G241" t="str">
            <v>rezerwa "białe plamy"</v>
          </cell>
          <cell r="H241" t="str">
            <v>druga</v>
          </cell>
          <cell r="I241" t="str">
            <v>sieci rozdzielcze</v>
          </cell>
          <cell r="J241" t="str">
            <v>rozwojowe</v>
          </cell>
          <cell r="K241" t="str">
            <v>nieopłacalne tak</v>
          </cell>
          <cell r="L241" t="str">
            <v>Poznań</v>
          </cell>
          <cell r="M241" t="str">
            <v>Zuzanna Kaczmarek</v>
          </cell>
          <cell r="N241" t="str">
            <v>Alina Wachowska</v>
          </cell>
          <cell r="O241" t="str">
            <v>Jolanta Kowalczyk</v>
          </cell>
          <cell r="P241" t="str">
            <v>Małgorzata Stopińska-Khrystych</v>
          </cell>
          <cell r="Q241" t="str">
            <v>Jacek Bielicki</v>
          </cell>
          <cell r="R241" t="str">
            <v>05</v>
          </cell>
          <cell r="S241" t="str">
            <v>nd</v>
          </cell>
          <cell r="T241">
            <v>957.74</v>
          </cell>
          <cell r="U241">
            <v>34006</v>
          </cell>
          <cell r="V241">
            <v>52134</v>
          </cell>
          <cell r="W241">
            <v>52134</v>
          </cell>
          <cell r="X241">
            <v>563726</v>
          </cell>
          <cell r="Y241">
            <v>0</v>
          </cell>
          <cell r="Z241">
            <v>0</v>
          </cell>
          <cell r="AA241">
            <v>0</v>
          </cell>
          <cell r="AB241">
            <v>0</v>
          </cell>
          <cell r="AC241">
            <v>0</v>
          </cell>
          <cell r="AD241">
            <v>0</v>
          </cell>
          <cell r="AE241">
            <v>0</v>
          </cell>
          <cell r="AF241">
            <v>702000</v>
          </cell>
          <cell r="AG241">
            <v>2412</v>
          </cell>
          <cell r="AH241">
            <v>21880</v>
          </cell>
          <cell r="AI241">
            <v>25249.739999999998</v>
          </cell>
          <cell r="AJ241">
            <v>33700</v>
          </cell>
          <cell r="AK241">
            <v>28608</v>
          </cell>
          <cell r="AL241">
            <v>1206533</v>
          </cell>
          <cell r="AM241">
            <v>107675</v>
          </cell>
          <cell r="AN241">
            <v>0</v>
          </cell>
          <cell r="AO241">
            <v>0</v>
          </cell>
          <cell r="AP241">
            <v>0</v>
          </cell>
          <cell r="AQ241">
            <v>0</v>
          </cell>
          <cell r="AR241">
            <v>0</v>
          </cell>
          <cell r="AS241">
            <v>0</v>
          </cell>
          <cell r="AT241">
            <v>0</v>
          </cell>
          <cell r="AU241">
            <v>0</v>
          </cell>
          <cell r="AV241">
            <v>0</v>
          </cell>
          <cell r="AW241">
            <v>1342816</v>
          </cell>
          <cell r="AX241">
            <v>1342816</v>
          </cell>
          <cell r="AY241">
            <v>0</v>
          </cell>
          <cell r="AZ241">
            <v>1376516</v>
          </cell>
          <cell r="BA241">
            <v>1376516</v>
          </cell>
          <cell r="BB241">
            <v>1400808</v>
          </cell>
          <cell r="BC241">
            <v>-698808</v>
          </cell>
          <cell r="BE241">
            <v>0.5</v>
          </cell>
          <cell r="BF241">
            <v>0</v>
          </cell>
          <cell r="BG241" t="str">
            <v>1 rozwojowo-modernizacyjne</v>
          </cell>
          <cell r="BH241">
            <v>0</v>
          </cell>
          <cell r="BI241">
            <v>5</v>
          </cell>
          <cell r="BJ241">
            <v>7</v>
          </cell>
          <cell r="BK241" t="str">
            <v>Zaopatrzenie w wodę nowych odbiorców.</v>
          </cell>
          <cell r="BL241" t="str">
            <v>Wymiana istniejącej sieci wodociągowej o średnicy 100mm z rur żeliwnych na nową sieć o średnicy DN100mm w ulicy Piargowej o długości 232 m.; Budowa sieci wodociągowej w ulicy Leszczyńskiej o długości 207 m i średnicy DN150 mm wraz z przyłączami; Budowa sieci wodociągowej o średnicy DN 100 mm w drodze bocznej od ul Piargowej do wysokości działek o nr geod. 15/74 i 15/88 dł. 71 m wraz z przyłączami; Odcięcie sieci wodociągowej o średnicy 100mm z rur żeliwnych o długości 60 m, odcięcie sieci wodociągowej o średnicy 100mm z żeliwa w ul. Kościańskiej, odcięcie od przebudowywanej sieci DN 100mm w ul. Piargowej. 2019 - 2022 dokumentacja projektowa 2022 - 2023 roboty budowlano - montażowe.</v>
          </cell>
          <cell r="BM241" t="str">
            <v>-</v>
          </cell>
          <cell r="BN241" t="str">
            <v>-</v>
          </cell>
          <cell r="BP241">
            <v>201422.4</v>
          </cell>
        </row>
        <row r="242">
          <cell r="B242" t="str">
            <v>3-05-14-209-1</v>
          </cell>
          <cell r="C242" t="str">
            <v>3</v>
          </cell>
          <cell r="D242" t="str">
            <v>Poznań - sieć wodociągowa w ul. Krośniewickiej</v>
          </cell>
          <cell r="E242" t="str">
            <v>Realizowane-dokumentacja-w toku</v>
          </cell>
          <cell r="G242" t="str">
            <v>rezerwa "białe plamy"</v>
          </cell>
          <cell r="H242" t="str">
            <v>druga</v>
          </cell>
          <cell r="I242" t="str">
            <v>sieci rozdzielcze</v>
          </cell>
          <cell r="J242" t="str">
            <v>rozwojowe</v>
          </cell>
          <cell r="K242" t="str">
            <v>nieopłacalne tak</v>
          </cell>
          <cell r="L242" t="str">
            <v>Poznań</v>
          </cell>
          <cell r="M242" t="str">
            <v>Przemysław Jasiński</v>
          </cell>
          <cell r="N242" t="str">
            <v>Joanna Matysiak-Olek</v>
          </cell>
          <cell r="O242" t="str">
            <v>Mariusz Dados</v>
          </cell>
          <cell r="P242" t="str">
            <v>Mariusz Dados</v>
          </cell>
          <cell r="Q242" t="str">
            <v>Anna Michałowicz</v>
          </cell>
          <cell r="R242" t="str">
            <v>05</v>
          </cell>
          <cell r="S242" t="str">
            <v>nd</v>
          </cell>
          <cell r="T242">
            <v>3452</v>
          </cell>
          <cell r="U242">
            <v>0</v>
          </cell>
          <cell r="V242">
            <v>32104</v>
          </cell>
          <cell r="W242">
            <v>48155</v>
          </cell>
          <cell r="X242">
            <v>211974</v>
          </cell>
          <cell r="Y242">
            <v>282743</v>
          </cell>
          <cell r="Z242">
            <v>0</v>
          </cell>
          <cell r="AA242">
            <v>0</v>
          </cell>
          <cell r="AB242">
            <v>0</v>
          </cell>
          <cell r="AC242">
            <v>0</v>
          </cell>
          <cell r="AD242">
            <v>0</v>
          </cell>
          <cell r="AE242">
            <v>0</v>
          </cell>
          <cell r="AF242">
            <v>574976</v>
          </cell>
          <cell r="AG242">
            <v>2125</v>
          </cell>
          <cell r="AH242">
            <v>2242</v>
          </cell>
          <cell r="AI242">
            <v>7819</v>
          </cell>
          <cell r="AJ242">
            <v>75934</v>
          </cell>
          <cell r="AK242">
            <v>752922</v>
          </cell>
          <cell r="AL242">
            <v>56758</v>
          </cell>
          <cell r="AM242">
            <v>0</v>
          </cell>
          <cell r="AN242">
            <v>0</v>
          </cell>
          <cell r="AO242">
            <v>0</v>
          </cell>
          <cell r="AP242">
            <v>0</v>
          </cell>
          <cell r="AQ242">
            <v>0</v>
          </cell>
          <cell r="AR242">
            <v>0</v>
          </cell>
          <cell r="AS242">
            <v>0</v>
          </cell>
          <cell r="AT242">
            <v>0</v>
          </cell>
          <cell r="AU242">
            <v>0</v>
          </cell>
          <cell r="AV242">
            <v>0</v>
          </cell>
          <cell r="AW242">
            <v>809680</v>
          </cell>
          <cell r="AX242">
            <v>809680</v>
          </cell>
          <cell r="AY242">
            <v>0</v>
          </cell>
          <cell r="AZ242">
            <v>885614</v>
          </cell>
          <cell r="BA242">
            <v>885614</v>
          </cell>
          <cell r="BB242">
            <v>889981</v>
          </cell>
          <cell r="BC242">
            <v>-315005</v>
          </cell>
          <cell r="BE242">
            <v>0</v>
          </cell>
          <cell r="BF242">
            <v>0</v>
          </cell>
          <cell r="BG242" t="str">
            <v>1 rozwojowo-modernizacyjne</v>
          </cell>
          <cell r="BH242">
            <v>5</v>
          </cell>
          <cell r="BI242">
            <v>0</v>
          </cell>
          <cell r="BJ242">
            <v>0</v>
          </cell>
          <cell r="BK242" t="str">
            <v>Zaopatrzenie w wodę nowych odbiorców.</v>
          </cell>
          <cell r="BL242" t="str">
            <v>Budowa wodociągu DN 150 mm dł. ok 407,50 m oraz wodociągu Dn 100 mm o długości ok 66,45 m wraz z przyłączami - 5 szt. 2021-2022 - dokumentacja projektowa 2023-2024 - roboty budowlano - montażowe</v>
          </cell>
          <cell r="BM242" t="str">
            <v>-</v>
          </cell>
          <cell r="BN242" t="str">
            <v>-</v>
          </cell>
          <cell r="BP242">
            <v>121452</v>
          </cell>
        </row>
        <row r="243">
          <cell r="B243" t="str">
            <v>3-05-14-210-1</v>
          </cell>
          <cell r="C243" t="str">
            <v>3</v>
          </cell>
          <cell r="D243" t="str">
            <v>Poznań - sieć wodociągowa w ul.: Kobylepole, Darzyńska, Darzyborska - zakres I</v>
          </cell>
          <cell r="E243" t="str">
            <v>Realizowane-RBM-zakończono</v>
          </cell>
          <cell r="G243" t="str">
            <v>rezerwa "białe plamy"</v>
          </cell>
          <cell r="H243" t="str">
            <v>druga</v>
          </cell>
          <cell r="I243" t="str">
            <v>sieci rozdzielcze</v>
          </cell>
          <cell r="J243" t="str">
            <v>rozwojowe</v>
          </cell>
          <cell r="K243" t="str">
            <v>nieopłacalne tak</v>
          </cell>
          <cell r="L243" t="str">
            <v>Poznań</v>
          </cell>
          <cell r="M243" t="str">
            <v>Przemysław Jasiński</v>
          </cell>
          <cell r="N243" t="str">
            <v>Wioletta Frankowska</v>
          </cell>
          <cell r="O243" t="str">
            <v>Mariusz Dados</v>
          </cell>
          <cell r="P243" t="str">
            <v>Agnieszka Kulczyk</v>
          </cell>
          <cell r="Q243" t="str">
            <v>Michał Plewa</v>
          </cell>
          <cell r="R243" t="str">
            <v>05</v>
          </cell>
          <cell r="S243" t="str">
            <v>nd</v>
          </cell>
          <cell r="T243">
            <v>362132.33999999997</v>
          </cell>
          <cell r="U243">
            <v>1640838.5099999998</v>
          </cell>
          <cell r="V243">
            <v>789086</v>
          </cell>
          <cell r="W243">
            <v>0</v>
          </cell>
          <cell r="X243">
            <v>0</v>
          </cell>
          <cell r="Y243">
            <v>0</v>
          </cell>
          <cell r="Z243">
            <v>0</v>
          </cell>
          <cell r="AA243">
            <v>0</v>
          </cell>
          <cell r="AB243">
            <v>0</v>
          </cell>
          <cell r="AC243">
            <v>0</v>
          </cell>
          <cell r="AD243">
            <v>0</v>
          </cell>
          <cell r="AE243">
            <v>0</v>
          </cell>
          <cell r="AF243">
            <v>2429924.5099999998</v>
          </cell>
          <cell r="AG243">
            <v>2080240.75</v>
          </cell>
          <cell r="AH243">
            <v>968733.82</v>
          </cell>
          <cell r="AI243">
            <v>3411106.9099999997</v>
          </cell>
          <cell r="AJ243">
            <v>1760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1760</v>
          </cell>
          <cell r="BA243">
            <v>1760</v>
          </cell>
          <cell r="BB243">
            <v>3050734.57</v>
          </cell>
          <cell r="BC243">
            <v>-620810.06000000006</v>
          </cell>
          <cell r="BE243">
            <v>0</v>
          </cell>
          <cell r="BF243">
            <v>0</v>
          </cell>
          <cell r="BG243" t="str">
            <v>1 rozwojowo-modernizacyjne</v>
          </cell>
          <cell r="BH243">
            <v>2</v>
          </cell>
          <cell r="BI243">
            <v>8</v>
          </cell>
          <cell r="BJ243">
            <v>0</v>
          </cell>
          <cell r="BK243" t="str">
            <v>Z zadania został wydzielony zakres 19-317. Zaopatrzenie w wodę nowych odbiorców - planowane osiedle mieszkaniowe ZKZL</v>
          </cell>
          <cell r="BL243" t="str">
            <v>Budowa sieci wodociągowe DN 250 mm o dł. 1 014 m wraz z przyłączami - zakres obejmuję ulicę Kobylepole i Borówki 2017-2020 - dokumentacja projektowa 2020-2021 - roboty budowlano-montażowe</v>
          </cell>
          <cell r="BM243" t="str">
            <v>-</v>
          </cell>
          <cell r="BN243" t="str">
            <v>-</v>
          </cell>
          <cell r="BP243"/>
        </row>
        <row r="244">
          <cell r="B244" t="str">
            <v>3-05-14-222-0</v>
          </cell>
          <cell r="C244" t="str">
            <v>3</v>
          </cell>
          <cell r="D244" t="str">
            <v>Poznań - sieć wodociagowa w ul. Aleja Wielkopolska - strona północna</v>
          </cell>
          <cell r="E244" t="str">
            <v>Realizowane-RBM-w toku</v>
          </cell>
          <cell r="G244" t="str">
            <v>rezerwa na inwestycje nieprzewidziane</v>
          </cell>
          <cell r="H244" t="str">
            <v>pierwsza</v>
          </cell>
          <cell r="I244" t="str">
            <v>sieci rozdzielcze</v>
          </cell>
          <cell r="J244" t="str">
            <v>modernizacyjne</v>
          </cell>
          <cell r="K244" t="str">
            <v>PSW</v>
          </cell>
          <cell r="L244" t="str">
            <v>Poznań</v>
          </cell>
          <cell r="M244" t="str">
            <v>Sylwia Białous</v>
          </cell>
          <cell r="N244" t="str">
            <v>Barbara Bartkowiak</v>
          </cell>
          <cell r="O244" t="str">
            <v>Monika Mrozińska</v>
          </cell>
          <cell r="P244" t="str">
            <v>Michał Garbicz</v>
          </cell>
          <cell r="Q244" t="str">
            <v>Maciej Urbaniak</v>
          </cell>
          <cell r="R244" t="str">
            <v>05</v>
          </cell>
          <cell r="S244" t="str">
            <v>nd</v>
          </cell>
          <cell r="T244">
            <v>27650</v>
          </cell>
          <cell r="U244">
            <v>82950</v>
          </cell>
          <cell r="V244">
            <v>739792.76</v>
          </cell>
          <cell r="W244">
            <v>2019472.28</v>
          </cell>
          <cell r="X244">
            <v>0</v>
          </cell>
          <cell r="Y244">
            <v>0</v>
          </cell>
          <cell r="Z244">
            <v>0</v>
          </cell>
          <cell r="AA244">
            <v>0</v>
          </cell>
          <cell r="AB244">
            <v>0</v>
          </cell>
          <cell r="AC244">
            <v>0</v>
          </cell>
          <cell r="AD244">
            <v>0</v>
          </cell>
          <cell r="AE244">
            <v>0</v>
          </cell>
          <cell r="AF244">
            <v>2842215.04</v>
          </cell>
          <cell r="AG244">
            <v>55300</v>
          </cell>
          <cell r="AH244">
            <v>64687.01</v>
          </cell>
          <cell r="AI244">
            <v>147637.01</v>
          </cell>
          <cell r="AJ244">
            <v>1934043</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1934043</v>
          </cell>
          <cell r="BA244">
            <v>1934043</v>
          </cell>
          <cell r="BB244">
            <v>2054030.01</v>
          </cell>
          <cell r="BC244">
            <v>788185.03</v>
          </cell>
          <cell r="BE244">
            <v>0</v>
          </cell>
          <cell r="BF244">
            <v>0</v>
          </cell>
          <cell r="BG244" t="str">
            <v>1 rozwojowo-modernizacyjne</v>
          </cell>
          <cell r="BH244">
            <v>0</v>
          </cell>
          <cell r="BI244">
            <v>0</v>
          </cell>
          <cell r="BJ244">
            <v>0</v>
          </cell>
          <cell r="BK244" t="str">
            <v>Zły stan techniczny, brak pewności w dostawie wody</v>
          </cell>
          <cell r="BL244" t="str">
            <v>Wymiana sieci wodociągowej w al. Wielkopolskiej - strona północna o dł. ok 939m DN180mm wraz z przyłączami . 2019 - 2020 - dokumentacja projektowa 2021 - 2022 - roboty budowlano-montażowe</v>
          </cell>
          <cell r="BM244" t="str">
            <v>-</v>
          </cell>
          <cell r="BN244" t="str">
            <v>-</v>
          </cell>
          <cell r="BP244"/>
        </row>
        <row r="245">
          <cell r="B245" t="str">
            <v>3-05-14-252-0</v>
          </cell>
          <cell r="C245" t="str">
            <v>3</v>
          </cell>
          <cell r="D245" t="str">
            <v>Poznań - sieć wodociągowa w ul. Ewangelickiej</v>
          </cell>
          <cell r="E245" t="str">
            <v>Realizowane-RBM-w toku</v>
          </cell>
          <cell r="G245" t="str">
            <v>budżet - modernizacja PSW</v>
          </cell>
          <cell r="H245" t="str">
            <v>pierwsza</v>
          </cell>
          <cell r="I245" t="str">
            <v>sieci rozdzielcze</v>
          </cell>
          <cell r="J245" t="str">
            <v>modernizacyjne</v>
          </cell>
          <cell r="K245" t="str">
            <v>PSW</v>
          </cell>
          <cell r="L245" t="str">
            <v>Poznań</v>
          </cell>
          <cell r="M245" t="str">
            <v>Katarzyna Józefiak</v>
          </cell>
          <cell r="N245" t="str">
            <v>Alina Wachowska</v>
          </cell>
          <cell r="O245" t="str">
            <v>Mariusz Dados</v>
          </cell>
          <cell r="P245" t="str">
            <v>Anna Danek</v>
          </cell>
          <cell r="Q245" t="str">
            <v>Łukasz Wędrychowicz</v>
          </cell>
          <cell r="R245" t="str">
            <v>05</v>
          </cell>
          <cell r="S245" t="str">
            <v>nd</v>
          </cell>
          <cell r="T245">
            <v>33917.780000000006</v>
          </cell>
          <cell r="U245">
            <v>12978</v>
          </cell>
          <cell r="V245">
            <v>25956</v>
          </cell>
          <cell r="W245">
            <v>794349</v>
          </cell>
          <cell r="X245">
            <v>768601</v>
          </cell>
          <cell r="Y245">
            <v>0</v>
          </cell>
          <cell r="Z245">
            <v>0</v>
          </cell>
          <cell r="AA245">
            <v>0</v>
          </cell>
          <cell r="AB245">
            <v>0</v>
          </cell>
          <cell r="AC245">
            <v>0</v>
          </cell>
          <cell r="AD245">
            <v>0</v>
          </cell>
          <cell r="AE245">
            <v>0</v>
          </cell>
          <cell r="AF245">
            <v>1601884</v>
          </cell>
          <cell r="AG245">
            <v>0</v>
          </cell>
          <cell r="AH245">
            <v>41434</v>
          </cell>
          <cell r="AI245">
            <v>75351.78</v>
          </cell>
          <cell r="AJ245">
            <v>0</v>
          </cell>
          <cell r="AK245">
            <v>310246</v>
          </cell>
          <cell r="AL245">
            <v>0</v>
          </cell>
          <cell r="AM245">
            <v>0</v>
          </cell>
          <cell r="AN245">
            <v>0</v>
          </cell>
          <cell r="AO245">
            <v>0</v>
          </cell>
          <cell r="AP245">
            <v>0</v>
          </cell>
          <cell r="AQ245">
            <v>0</v>
          </cell>
          <cell r="AR245">
            <v>0</v>
          </cell>
          <cell r="AS245">
            <v>0</v>
          </cell>
          <cell r="AT245">
            <v>0</v>
          </cell>
          <cell r="AU245">
            <v>0</v>
          </cell>
          <cell r="AV245">
            <v>0</v>
          </cell>
          <cell r="AW245">
            <v>310246</v>
          </cell>
          <cell r="AX245">
            <v>310246</v>
          </cell>
          <cell r="AY245">
            <v>0</v>
          </cell>
          <cell r="AZ245">
            <v>310246</v>
          </cell>
          <cell r="BA245">
            <v>310246</v>
          </cell>
          <cell r="BB245">
            <v>351680</v>
          </cell>
          <cell r="BC245">
            <v>1250204</v>
          </cell>
          <cell r="BE245">
            <v>0</v>
          </cell>
          <cell r="BF245">
            <v>0</v>
          </cell>
          <cell r="BG245" t="str">
            <v>1 rozwojowo-modernizacyjne</v>
          </cell>
          <cell r="BH245">
            <v>0</v>
          </cell>
          <cell r="BI245">
            <v>0</v>
          </cell>
          <cell r="BJ245">
            <v>1</v>
          </cell>
          <cell r="BK245" t="str">
            <v>Zamknięcie systemu w pierścień poprzez wybudowanie nowego wodociągu DN200mm w ul. Ewangelickiej na odcinku od ul. Mostowej do ul. Łaziennej. Zadanie do skoordynowania z ZDM.</v>
          </cell>
          <cell r="BL245" t="str">
            <v>Budowa wodociągu DN200/DN225 o dł. 158,77m; DN250/DN280 o dł. 12,56m, 1 szt. przyłącza wodociągowego 2017 - 2021 - dokumentacja projektowa 2022 - 2023 - roboty budowlano-montażowe</v>
          </cell>
          <cell r="BM245" t="str">
            <v>-</v>
          </cell>
          <cell r="BN245" t="str">
            <v>-</v>
          </cell>
          <cell r="BP245"/>
        </row>
        <row r="246">
          <cell r="B246" t="str">
            <v>3-05-15-055-0</v>
          </cell>
          <cell r="C246" t="str">
            <v>3</v>
          </cell>
          <cell r="D246" t="str">
            <v>Poznań - sieć wodociągowa w ul. Szelągowskiej</v>
          </cell>
          <cell r="E246">
            <v>0</v>
          </cell>
          <cell r="G246" t="str">
            <v>koordynacja z innymi jednostkami</v>
          </cell>
          <cell r="H246" t="str">
            <v>pierwsza</v>
          </cell>
          <cell r="I246" t="str">
            <v>sieci rozdzielcze</v>
          </cell>
          <cell r="J246" t="str">
            <v>modernizacyjne</v>
          </cell>
          <cell r="K246" t="str">
            <v>koordynacja</v>
          </cell>
          <cell r="L246" t="str">
            <v>Poznań</v>
          </cell>
          <cell r="M246">
            <v>0</v>
          </cell>
          <cell r="N246">
            <v>0</v>
          </cell>
          <cell r="O246">
            <v>0</v>
          </cell>
          <cell r="P246">
            <v>0</v>
          </cell>
          <cell r="Q246">
            <v>0</v>
          </cell>
          <cell r="R246" t="str">
            <v>05</v>
          </cell>
          <cell r="S246" t="str">
            <v>nd</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cell r="BE246">
            <v>0</v>
          </cell>
          <cell r="BF246">
            <v>0</v>
          </cell>
          <cell r="BG246" t="str">
            <v>1 rozwojowo-modernizacyjne</v>
          </cell>
          <cell r="BH246">
            <v>11</v>
          </cell>
          <cell r="BI246">
            <v>2</v>
          </cell>
          <cell r="BJ246">
            <v>38</v>
          </cell>
          <cell r="BK246">
            <v>0</v>
          </cell>
          <cell r="BL246">
            <v>0</v>
          </cell>
          <cell r="BM246" t="str">
            <v>-</v>
          </cell>
          <cell r="BN246" t="str">
            <v>-</v>
          </cell>
        </row>
        <row r="247">
          <cell r="B247" t="str">
            <v>3-05-15-058-0</v>
          </cell>
          <cell r="C247" t="str">
            <v>3</v>
          </cell>
          <cell r="D247" t="str">
            <v>Poznań i gminy - magistrala wschodnia i komory wodociągowe</v>
          </cell>
          <cell r="E247" t="str">
            <v>Realizowane-koncepcja-w toku</v>
          </cell>
          <cell r="G247" t="str">
            <v>Plan</v>
          </cell>
          <cell r="H247" t="str">
            <v>pierwsza</v>
          </cell>
          <cell r="I247" t="str">
            <v>wspólne</v>
          </cell>
          <cell r="J247" t="str">
            <v>modernizacyjne</v>
          </cell>
          <cell r="K247" t="str">
            <v>magistrale wodociągowe</v>
          </cell>
          <cell r="L247" t="str">
            <v>Poznań</v>
          </cell>
          <cell r="M247" t="str">
            <v>Marcin Ostrzycki</v>
          </cell>
          <cell r="N247">
            <v>0</v>
          </cell>
          <cell r="O247">
            <v>0</v>
          </cell>
          <cell r="P247">
            <v>0</v>
          </cell>
          <cell r="Q247">
            <v>0</v>
          </cell>
          <cell r="R247" t="str">
            <v>05</v>
          </cell>
          <cell r="S247" t="str">
            <v>nd</v>
          </cell>
          <cell r="T247">
            <v>8652472.3099999987</v>
          </cell>
          <cell r="U247">
            <v>116080</v>
          </cell>
          <cell r="V247">
            <v>0</v>
          </cell>
          <cell r="W247">
            <v>0</v>
          </cell>
          <cell r="X247">
            <v>400000</v>
          </cell>
          <cell r="Y247">
            <v>600000</v>
          </cell>
          <cell r="Z247">
            <v>3591456</v>
          </cell>
          <cell r="AA247">
            <v>7182912</v>
          </cell>
          <cell r="AB247">
            <v>7182912</v>
          </cell>
          <cell r="AC247">
            <v>7182912</v>
          </cell>
          <cell r="AD247">
            <v>2992880</v>
          </cell>
          <cell r="AE247">
            <v>0</v>
          </cell>
          <cell r="AF247">
            <v>29249152</v>
          </cell>
          <cell r="AG247">
            <v>116418</v>
          </cell>
          <cell r="AH247">
            <v>0</v>
          </cell>
          <cell r="AI247">
            <v>8768890.3099999987</v>
          </cell>
          <cell r="AJ247">
            <v>0</v>
          </cell>
          <cell r="AK247">
            <v>462449</v>
          </cell>
          <cell r="AL247">
            <v>462449</v>
          </cell>
          <cell r="AM247">
            <v>1387347</v>
          </cell>
          <cell r="AN247">
            <v>3848696</v>
          </cell>
          <cell r="AO247">
            <v>11546088</v>
          </cell>
          <cell r="AP247">
            <v>11546088</v>
          </cell>
          <cell r="AQ247">
            <v>11546088</v>
          </cell>
          <cell r="AR247">
            <v>6735218</v>
          </cell>
          <cell r="AS247">
            <v>0</v>
          </cell>
          <cell r="AT247">
            <v>0</v>
          </cell>
          <cell r="AU247">
            <v>0</v>
          </cell>
          <cell r="AV247">
            <v>0</v>
          </cell>
          <cell r="AW247">
            <v>47534423</v>
          </cell>
          <cell r="AX247">
            <v>40799205</v>
          </cell>
          <cell r="AY247">
            <v>6735218</v>
          </cell>
          <cell r="AZ247">
            <v>47534423</v>
          </cell>
          <cell r="BA247">
            <v>47534423</v>
          </cell>
          <cell r="BB247">
            <v>40915623</v>
          </cell>
          <cell r="BC247">
            <v>-11666471</v>
          </cell>
          <cell r="BD247" t="str">
            <v>Zmiana zakresu na terenie SUW Mosina. Wzrost wartości oszacowany po długości magistral ze względu na brak danych technicznych od Działu MPW (nie uwzględniono komór).</v>
          </cell>
          <cell r="BE247">
            <v>0</v>
          </cell>
          <cell r="BF247">
            <v>0</v>
          </cell>
          <cell r="BG247" t="str">
            <v>2 racjonalizujące zużycie wody i odprowadzanie ścieków</v>
          </cell>
          <cell r="BH247">
            <v>0</v>
          </cell>
          <cell r="BI247">
            <v>0</v>
          </cell>
          <cell r="BJ247">
            <v>0</v>
          </cell>
          <cell r="BK247" t="str">
            <v>Zgodnie ze strategią produkcji wody w PSW.</v>
          </cell>
          <cell r="BL247" t="str">
            <v>Przebudowa magistral DN1400 na odcinku od SUW Mosina do Puszczykowa. 2018 - 2020 - koncepcja 2022 - 2025 - dokumentacja projektowa 2025 - 2030 - roboty budowlano-montażowe</v>
          </cell>
          <cell r="BM247" t="str">
            <v>-</v>
          </cell>
          <cell r="BN247" t="str">
            <v>-</v>
          </cell>
          <cell r="BP247"/>
        </row>
        <row r="248">
          <cell r="B248" t="str">
            <v>3-05-15-063-0</v>
          </cell>
          <cell r="C248" t="str">
            <v>3</v>
          </cell>
          <cell r="D248" t="str">
            <v>Poznań - sieć wodociągowa w ul. Dąbrowskiego - etap II</v>
          </cell>
          <cell r="E248">
            <v>0</v>
          </cell>
          <cell r="G248" t="str">
            <v>koordynacja z innymi jednostkami</v>
          </cell>
          <cell r="H248" t="str">
            <v>pierwsza</v>
          </cell>
          <cell r="I248" t="str">
            <v>sieci rozdzielcze</v>
          </cell>
          <cell r="J248" t="str">
            <v>modernizacyjne</v>
          </cell>
          <cell r="K248" t="str">
            <v>koordynacja</v>
          </cell>
          <cell r="L248" t="str">
            <v>Poznań</v>
          </cell>
          <cell r="M248">
            <v>0</v>
          </cell>
          <cell r="N248">
            <v>0</v>
          </cell>
          <cell r="O248">
            <v>0</v>
          </cell>
          <cell r="P248">
            <v>0</v>
          </cell>
          <cell r="Q248">
            <v>0</v>
          </cell>
          <cell r="R248" t="str">
            <v>05</v>
          </cell>
          <cell r="S248" t="str">
            <v>nd</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cell r="BE248">
            <v>0</v>
          </cell>
          <cell r="BF248">
            <v>0</v>
          </cell>
          <cell r="BG248" t="str">
            <v>1 rozwojowo-modernizacyjne</v>
          </cell>
          <cell r="BH248">
            <v>0</v>
          </cell>
          <cell r="BI248">
            <v>0</v>
          </cell>
          <cell r="BJ248">
            <v>67</v>
          </cell>
          <cell r="BK248">
            <v>0</v>
          </cell>
          <cell r="BL248">
            <v>0</v>
          </cell>
          <cell r="BM248" t="str">
            <v>-</v>
          </cell>
          <cell r="BN248" t="str">
            <v>-</v>
          </cell>
        </row>
        <row r="249">
          <cell r="B249" t="str">
            <v>3-05-15-065-0</v>
          </cell>
          <cell r="C249" t="str">
            <v>3</v>
          </cell>
          <cell r="D249" t="str">
            <v>Poznań - sieć wodociągowa w ul. Wierzbięcice i ul. 28 Czerwca 1956</v>
          </cell>
          <cell r="E249" t="str">
            <v>Realizowane-RBM-w toku</v>
          </cell>
          <cell r="G249" t="str">
            <v>koordynacja z innymi jednostkami</v>
          </cell>
          <cell r="H249" t="str">
            <v>pierwsza</v>
          </cell>
          <cell r="I249" t="str">
            <v>sieci rozdzielcze</v>
          </cell>
          <cell r="J249" t="str">
            <v>modernizacyjne</v>
          </cell>
          <cell r="K249" t="str">
            <v>koordynacja</v>
          </cell>
          <cell r="L249" t="str">
            <v>Poznań</v>
          </cell>
          <cell r="M249" t="str">
            <v>Marcin Ostrzycki</v>
          </cell>
          <cell r="N249" t="str">
            <v>Wioletta Frankowska</v>
          </cell>
          <cell r="O249" t="str">
            <v>Mariusz Dados</v>
          </cell>
          <cell r="P249" t="str">
            <v>Anna Danek</v>
          </cell>
          <cell r="Q249" t="str">
            <v>Łukasz Wędrychowicz</v>
          </cell>
          <cell r="R249" t="str">
            <v>05</v>
          </cell>
          <cell r="S249" t="str">
            <v>PIM</v>
          </cell>
          <cell r="T249">
            <v>107942.49999999999</v>
          </cell>
          <cell r="U249">
            <v>349257.68</v>
          </cell>
          <cell r="V249">
            <v>589854.71</v>
          </cell>
          <cell r="W249">
            <v>814188.51</v>
          </cell>
          <cell r="X249">
            <v>1000000</v>
          </cell>
          <cell r="Y249">
            <v>0</v>
          </cell>
          <cell r="Z249">
            <v>0</v>
          </cell>
          <cell r="AA249">
            <v>0</v>
          </cell>
          <cell r="AB249">
            <v>0</v>
          </cell>
          <cell r="AC249">
            <v>0</v>
          </cell>
          <cell r="AD249">
            <v>0</v>
          </cell>
          <cell r="AE249">
            <v>0</v>
          </cell>
          <cell r="AF249">
            <v>2753300.9</v>
          </cell>
          <cell r="AG249">
            <v>190396.5</v>
          </cell>
          <cell r="AH249">
            <v>1377286.9299999997</v>
          </cell>
          <cell r="AI249">
            <v>1675625.9299999997</v>
          </cell>
          <cell r="AJ249">
            <v>473201.21</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473201.21</v>
          </cell>
          <cell r="BA249">
            <v>473201.21</v>
          </cell>
          <cell r="BB249">
            <v>2040884.6399999997</v>
          </cell>
          <cell r="BC249">
            <v>712416.26000000024</v>
          </cell>
          <cell r="BE249">
            <v>0</v>
          </cell>
          <cell r="BF249">
            <v>0</v>
          </cell>
          <cell r="BG249" t="str">
            <v>1 rozwojowo-modernizacyjne</v>
          </cell>
          <cell r="BH249">
            <v>0</v>
          </cell>
          <cell r="BI249">
            <v>0</v>
          </cell>
          <cell r="BJ249">
            <v>69</v>
          </cell>
          <cell r="BK249" t="str">
            <v>Wymiana ze względu na zły stan techniczny. Koordynacja z modernizacją układu torowego i drogowego realizowaną przez PIM.</v>
          </cell>
          <cell r="BL249" t="str">
            <v>Modernizacja sieci wodociągowej na odcinku drogi dł. ok 1,5 km wraz z wymianą przyłączy wodociągowych. 2018 - 2020 - dokumentacja projektowa 2020 - 2023 - roboty budowlano - montażowe</v>
          </cell>
          <cell r="BM249" t="str">
            <v>-</v>
          </cell>
          <cell r="BN249" t="str">
            <v>-</v>
          </cell>
          <cell r="BP249"/>
        </row>
        <row r="250">
          <cell r="B250" t="str">
            <v>3-05-15-074-1</v>
          </cell>
          <cell r="C250" t="str">
            <v>3</v>
          </cell>
          <cell r="D250" t="str">
            <v>Poznań - sieć wodociągowa w ul.Starowiejskiej i ul. Zagonowej</v>
          </cell>
          <cell r="E250" t="str">
            <v>Realizowane-dokumentacja-w toku</v>
          </cell>
          <cell r="G250" t="str">
            <v>rezerwa "białe plamy"</v>
          </cell>
          <cell r="H250" t="str">
            <v>druga</v>
          </cell>
          <cell r="I250" t="str">
            <v>sieci rozdzielcze</v>
          </cell>
          <cell r="J250" t="str">
            <v>rozwojowe</v>
          </cell>
          <cell r="K250" t="str">
            <v>nieopłacalne tak</v>
          </cell>
          <cell r="L250" t="str">
            <v>Poznań</v>
          </cell>
          <cell r="M250" t="str">
            <v>Katarzyna Stawińska</v>
          </cell>
          <cell r="N250" t="str">
            <v>Magdalena Daszkiewicz-Jankowska</v>
          </cell>
          <cell r="O250" t="str">
            <v>Monika Mrozińska</v>
          </cell>
          <cell r="P250" t="str">
            <v>Joanna Chuda</v>
          </cell>
          <cell r="Q250" t="str">
            <v>Maciej Urbaniak</v>
          </cell>
          <cell r="R250" t="str">
            <v>05</v>
          </cell>
          <cell r="S250" t="str">
            <v>nd</v>
          </cell>
          <cell r="T250">
            <v>1478</v>
          </cell>
          <cell r="U250">
            <v>15320</v>
          </cell>
          <cell r="V250">
            <v>7660</v>
          </cell>
          <cell r="W250">
            <v>50534</v>
          </cell>
          <cell r="X250">
            <v>230729.03999999998</v>
          </cell>
          <cell r="Y250">
            <v>200000</v>
          </cell>
          <cell r="Z250">
            <v>0</v>
          </cell>
          <cell r="AA250">
            <v>0</v>
          </cell>
          <cell r="AB250">
            <v>0</v>
          </cell>
          <cell r="AC250">
            <v>0</v>
          </cell>
          <cell r="AD250">
            <v>0</v>
          </cell>
          <cell r="AE250">
            <v>0</v>
          </cell>
          <cell r="AF250">
            <v>504243.04</v>
          </cell>
          <cell r="AG250">
            <v>15320</v>
          </cell>
          <cell r="AH250">
            <v>390</v>
          </cell>
          <cell r="AI250">
            <v>17188</v>
          </cell>
          <cell r="AJ250">
            <v>15320</v>
          </cell>
          <cell r="AK250">
            <v>7660</v>
          </cell>
          <cell r="AL250">
            <v>561621</v>
          </cell>
          <cell r="AM250">
            <v>95971</v>
          </cell>
          <cell r="AN250">
            <v>0</v>
          </cell>
          <cell r="AO250">
            <v>0</v>
          </cell>
          <cell r="AP250">
            <v>0</v>
          </cell>
          <cell r="AQ250">
            <v>0</v>
          </cell>
          <cell r="AR250">
            <v>0</v>
          </cell>
          <cell r="AS250">
            <v>0</v>
          </cell>
          <cell r="AT250">
            <v>0</v>
          </cell>
          <cell r="AU250">
            <v>0</v>
          </cell>
          <cell r="AV250">
            <v>0</v>
          </cell>
          <cell r="AW250">
            <v>665252</v>
          </cell>
          <cell r="AX250">
            <v>665252</v>
          </cell>
          <cell r="AY250">
            <v>0</v>
          </cell>
          <cell r="AZ250">
            <v>680572</v>
          </cell>
          <cell r="BA250">
            <v>680572</v>
          </cell>
          <cell r="BB250">
            <v>696282</v>
          </cell>
          <cell r="BC250">
            <v>-192038.96000000002</v>
          </cell>
          <cell r="BE250">
            <v>0</v>
          </cell>
          <cell r="BF250">
            <v>0</v>
          </cell>
          <cell r="BG250" t="str">
            <v>1 rozwojowo-modernizacyjne</v>
          </cell>
          <cell r="BH250">
            <v>18</v>
          </cell>
          <cell r="BI250">
            <v>0</v>
          </cell>
          <cell r="BJ250">
            <v>0</v>
          </cell>
          <cell r="BK250" t="str">
            <v>Zaopatrzenie w wodę nowych odbiorców.</v>
          </cell>
          <cell r="BL250" t="str">
            <v>Budowa sieci wodociągowej wraz z przyłączami w ulicach: Starowiejskiej DN 150mm, dł. 131m; Zagonowej DN 150mm, dł.110m; Wymiana sieci wodociągowej w ul. Zagonowej z DN 50mm na DN 150mm, dł. 90m, wraz z przyłączami 2019-2022 - dokumentacja projektowa 2023-2024 - roboty budowlano-montażowe Budowa sieci wodociągowej wraz z przyłączami w ul. Starowiejskiej DN 150mm, dł. 110m; Zagonowej DN 150mm, dł. 25m Wymiana sieci wodociągowej wraz z przyłączami w ul. Zagonowej z DN 50mm na DN 150mm, dł. 90m, 2020-2022 - dokumentacja projektowa 2024-2025 - roboty budowlano-montażowe</v>
          </cell>
          <cell r="BM250" t="str">
            <v>-</v>
          </cell>
          <cell r="BN250" t="str">
            <v>-</v>
          </cell>
          <cell r="BP250">
            <v>99787.8</v>
          </cell>
        </row>
        <row r="251">
          <cell r="B251" t="str">
            <v>3-05-15-100-1</v>
          </cell>
          <cell r="C251" t="str">
            <v>3</v>
          </cell>
          <cell r="D251" t="str">
            <v>Poznań - sieć wodociągowa w ul. Okolewo</v>
          </cell>
          <cell r="E251" t="str">
            <v>Realizowane-koncepcja-w toku</v>
          </cell>
          <cell r="G251" t="str">
            <v>rezerwa "białe plamy"</v>
          </cell>
          <cell r="H251" t="str">
            <v>druga</v>
          </cell>
          <cell r="I251" t="str">
            <v>sieci rozdzielcze</v>
          </cell>
          <cell r="J251" t="str">
            <v>rozwojowe</v>
          </cell>
          <cell r="K251" t="str">
            <v>nieopłacalne tak</v>
          </cell>
          <cell r="L251" t="str">
            <v>Poznań</v>
          </cell>
          <cell r="M251" t="str">
            <v>Sylwia Białous</v>
          </cell>
          <cell r="N251">
            <v>0</v>
          </cell>
          <cell r="O251" t="str">
            <v>Monika Mrozińska</v>
          </cell>
          <cell r="P251">
            <v>0</v>
          </cell>
          <cell r="Q251">
            <v>0</v>
          </cell>
          <cell r="R251" t="str">
            <v>05</v>
          </cell>
          <cell r="S251" t="str">
            <v>nd</v>
          </cell>
          <cell r="T251">
            <v>0</v>
          </cell>
          <cell r="U251">
            <v>0</v>
          </cell>
          <cell r="V251">
            <v>0</v>
          </cell>
          <cell r="W251">
            <v>0</v>
          </cell>
          <cell r="X251">
            <v>0</v>
          </cell>
          <cell r="Y251">
            <v>6000</v>
          </cell>
          <cell r="Z251">
            <v>6000</v>
          </cell>
          <cell r="AA251">
            <v>18000</v>
          </cell>
          <cell r="AB251">
            <v>90000</v>
          </cell>
          <cell r="AC251">
            <v>200000</v>
          </cell>
          <cell r="AD251">
            <v>0</v>
          </cell>
          <cell r="AE251">
            <v>0</v>
          </cell>
          <cell r="AF251">
            <v>320000</v>
          </cell>
          <cell r="AG251">
            <v>0</v>
          </cell>
          <cell r="AH251">
            <v>0</v>
          </cell>
          <cell r="AI251">
            <v>0</v>
          </cell>
          <cell r="AJ251">
            <v>0</v>
          </cell>
          <cell r="AK251">
            <v>0</v>
          </cell>
          <cell r="AL251">
            <v>0</v>
          </cell>
          <cell r="AM251">
            <v>15200</v>
          </cell>
          <cell r="AN251">
            <v>45600</v>
          </cell>
          <cell r="AO251">
            <v>15200</v>
          </cell>
          <cell r="AP251">
            <v>54600</v>
          </cell>
          <cell r="AQ251">
            <v>232400</v>
          </cell>
          <cell r="AR251">
            <v>0</v>
          </cell>
          <cell r="AS251">
            <v>0</v>
          </cell>
          <cell r="AT251">
            <v>0</v>
          </cell>
          <cell r="AU251">
            <v>0</v>
          </cell>
          <cell r="AV251">
            <v>0</v>
          </cell>
          <cell r="AW251">
            <v>363000</v>
          </cell>
          <cell r="AX251">
            <v>363000</v>
          </cell>
          <cell r="AY251">
            <v>0</v>
          </cell>
          <cell r="AZ251">
            <v>363000</v>
          </cell>
          <cell r="BA251">
            <v>363000</v>
          </cell>
          <cell r="BB251">
            <v>363000</v>
          </cell>
          <cell r="BC251">
            <v>-43000</v>
          </cell>
          <cell r="BE251">
            <v>0</v>
          </cell>
          <cell r="BF251">
            <v>0</v>
          </cell>
          <cell r="BG251" t="str">
            <v>1 rozwojowo-modernizacyjne</v>
          </cell>
          <cell r="BH251">
            <v>1</v>
          </cell>
          <cell r="BI251">
            <v>2</v>
          </cell>
          <cell r="BJ251">
            <v>0</v>
          </cell>
          <cell r="BK251" t="str">
            <v>Zaopatrzenie w wodę nowych odbiorców.</v>
          </cell>
          <cell r="BL251" t="str">
            <v>Budowa sieci wodociągowej w ul. Okolewo DN 150 mm, dł. ok 388 m wraz z przyłączami 2025-2027 - dokumentacja projektowa 2028-2029 - roboty budowlano-montażowe</v>
          </cell>
          <cell r="BM251" t="str">
            <v>-</v>
          </cell>
          <cell r="BN251" t="str">
            <v>-</v>
          </cell>
          <cell r="BP251"/>
        </row>
        <row r="252">
          <cell r="B252" t="str">
            <v>3-05-15-102-1</v>
          </cell>
          <cell r="C252" t="str">
            <v>3</v>
          </cell>
          <cell r="D252" t="str">
            <v>Poznań - sieć wodociągowa w ul.Huby Moraskie</v>
          </cell>
          <cell r="E252" t="str">
            <v>Realizowane-koncepcja-w toku</v>
          </cell>
          <cell r="G252" t="str">
            <v>rezerwa "białe plamy"</v>
          </cell>
          <cell r="H252" t="str">
            <v>druga</v>
          </cell>
          <cell r="I252" t="str">
            <v>sieci rozdzielcze</v>
          </cell>
          <cell r="J252" t="str">
            <v>rozwojowe</v>
          </cell>
          <cell r="K252" t="str">
            <v>nieopłacalne tak</v>
          </cell>
          <cell r="L252" t="str">
            <v>Poznań</v>
          </cell>
          <cell r="M252" t="str">
            <v>Sylwia Białous</v>
          </cell>
          <cell r="N252">
            <v>0</v>
          </cell>
          <cell r="O252" t="str">
            <v>Monika Mrozińska</v>
          </cell>
          <cell r="P252">
            <v>0</v>
          </cell>
          <cell r="Q252">
            <v>0</v>
          </cell>
          <cell r="R252" t="str">
            <v>05</v>
          </cell>
          <cell r="S252" t="str">
            <v>nd</v>
          </cell>
          <cell r="T252">
            <v>0</v>
          </cell>
          <cell r="U252">
            <v>0</v>
          </cell>
          <cell r="V252">
            <v>0</v>
          </cell>
          <cell r="W252">
            <v>0</v>
          </cell>
          <cell r="X252">
            <v>34000</v>
          </cell>
          <cell r="Y252">
            <v>51000</v>
          </cell>
          <cell r="Z252">
            <v>103000</v>
          </cell>
          <cell r="AA252">
            <v>439000</v>
          </cell>
          <cell r="AB252">
            <v>0</v>
          </cell>
          <cell r="AC252">
            <v>0</v>
          </cell>
          <cell r="AD252">
            <v>0</v>
          </cell>
          <cell r="AE252">
            <v>0</v>
          </cell>
          <cell r="AF252">
            <v>627000</v>
          </cell>
          <cell r="AG252">
            <v>0</v>
          </cell>
          <cell r="AH252">
            <v>0</v>
          </cell>
          <cell r="AI252">
            <v>0</v>
          </cell>
          <cell r="AJ252">
            <v>0</v>
          </cell>
          <cell r="AK252">
            <v>0</v>
          </cell>
          <cell r="AL252">
            <v>20000</v>
          </cell>
          <cell r="AM252">
            <v>60000</v>
          </cell>
          <cell r="AN252">
            <v>20000</v>
          </cell>
          <cell r="AO252">
            <v>585088</v>
          </cell>
          <cell r="AP252">
            <v>181912</v>
          </cell>
          <cell r="AQ252">
            <v>0</v>
          </cell>
          <cell r="AR252">
            <v>0</v>
          </cell>
          <cell r="AS252">
            <v>0</v>
          </cell>
          <cell r="AT252">
            <v>0</v>
          </cell>
          <cell r="AU252">
            <v>0</v>
          </cell>
          <cell r="AV252">
            <v>0</v>
          </cell>
          <cell r="AW252">
            <v>867000</v>
          </cell>
          <cell r="AX252">
            <v>867000</v>
          </cell>
          <cell r="AY252">
            <v>0</v>
          </cell>
          <cell r="AZ252">
            <v>867000</v>
          </cell>
          <cell r="BA252">
            <v>867000</v>
          </cell>
          <cell r="BB252">
            <v>867000</v>
          </cell>
          <cell r="BC252">
            <v>-240000</v>
          </cell>
          <cell r="BE252">
            <v>0</v>
          </cell>
          <cell r="BF252">
            <v>0</v>
          </cell>
          <cell r="BG252" t="str">
            <v>1 rozwojowo-modernizacyjne</v>
          </cell>
          <cell r="BH252">
            <v>3</v>
          </cell>
          <cell r="BI252">
            <v>7</v>
          </cell>
          <cell r="BJ252">
            <v>0</v>
          </cell>
          <cell r="BK252" t="str">
            <v>Zaopatrzenie w wodę nowych odbiorców.</v>
          </cell>
          <cell r="BL252" t="str">
            <v>Budowa sieci wodociągowej w ul. Huby Moraskie DN 150mm, dł. 710 m wraz z przyłączami 2024-2026 - dokumentacja projektowa 2027-2028 - roboty budowlano-montażowe</v>
          </cell>
          <cell r="BM252" t="str">
            <v>-</v>
          </cell>
          <cell r="BN252" t="str">
            <v>-</v>
          </cell>
          <cell r="BP252"/>
        </row>
        <row r="253">
          <cell r="B253" t="str">
            <v>3-05-15-103-1</v>
          </cell>
          <cell r="C253" t="str">
            <v>3</v>
          </cell>
          <cell r="D253" t="str">
            <v>Poznań - sieć wodociągowa w ul. B. Lerczakówny nr 4-8</v>
          </cell>
          <cell r="E253" t="str">
            <v>Realizowane-koncepcja-w toku</v>
          </cell>
          <cell r="G253" t="str">
            <v>rezerwa "białe plamy"</v>
          </cell>
          <cell r="H253" t="str">
            <v>druga</v>
          </cell>
          <cell r="I253" t="str">
            <v>sieci rozdzielcze</v>
          </cell>
          <cell r="J253" t="str">
            <v>rozwojowe</v>
          </cell>
          <cell r="K253" t="str">
            <v>nieopłacalne tak</v>
          </cell>
          <cell r="L253" t="str">
            <v>Poznań</v>
          </cell>
          <cell r="M253" t="str">
            <v>Kamilla Oberenkowska</v>
          </cell>
          <cell r="N253" t="str">
            <v>Honorata Łoza</v>
          </cell>
          <cell r="O253" t="str">
            <v>Jolanta Kowalczyk</v>
          </cell>
          <cell r="P253">
            <v>0</v>
          </cell>
          <cell r="Q253">
            <v>0</v>
          </cell>
          <cell r="R253" t="str">
            <v>05</v>
          </cell>
          <cell r="S253" t="str">
            <v>nd</v>
          </cell>
          <cell r="T253">
            <v>0</v>
          </cell>
          <cell r="U253">
            <v>0</v>
          </cell>
          <cell r="V253">
            <v>0</v>
          </cell>
          <cell r="W253">
            <v>0</v>
          </cell>
          <cell r="X253">
            <v>0</v>
          </cell>
          <cell r="Y253">
            <v>0</v>
          </cell>
          <cell r="Z253">
            <v>0</v>
          </cell>
          <cell r="AA253">
            <v>6000</v>
          </cell>
          <cell r="AB253">
            <v>9000</v>
          </cell>
          <cell r="AC253">
            <v>115000</v>
          </cell>
          <cell r="AD253">
            <v>0</v>
          </cell>
          <cell r="AE253">
            <v>0</v>
          </cell>
          <cell r="AF253">
            <v>130000</v>
          </cell>
          <cell r="AG253">
            <v>0</v>
          </cell>
          <cell r="AH253">
            <v>0</v>
          </cell>
          <cell r="AI253">
            <v>0</v>
          </cell>
          <cell r="AJ253">
            <v>0</v>
          </cell>
          <cell r="AK253">
            <v>6000</v>
          </cell>
          <cell r="AL253">
            <v>6000</v>
          </cell>
          <cell r="AM253">
            <v>21000</v>
          </cell>
          <cell r="AN253">
            <v>60000</v>
          </cell>
          <cell r="AO253">
            <v>403000</v>
          </cell>
          <cell r="AP253">
            <v>296000</v>
          </cell>
          <cell r="AQ253">
            <v>0</v>
          </cell>
          <cell r="AR253">
            <v>0</v>
          </cell>
          <cell r="AS253">
            <v>0</v>
          </cell>
          <cell r="AT253">
            <v>0</v>
          </cell>
          <cell r="AU253">
            <v>0</v>
          </cell>
          <cell r="AV253">
            <v>0</v>
          </cell>
          <cell r="AW253">
            <v>792000</v>
          </cell>
          <cell r="AX253">
            <v>792000</v>
          </cell>
          <cell r="AY253">
            <v>0</v>
          </cell>
          <cell r="AZ253">
            <v>792000</v>
          </cell>
          <cell r="BA253">
            <v>792000</v>
          </cell>
          <cell r="BB253">
            <v>792000</v>
          </cell>
          <cell r="BC253">
            <v>-662000</v>
          </cell>
          <cell r="BE253">
            <v>0.46</v>
          </cell>
          <cell r="BF253">
            <v>15.2</v>
          </cell>
          <cell r="BG253" t="str">
            <v>1 rozwojowo-modernizacyjne</v>
          </cell>
          <cell r="BH253">
            <v>2</v>
          </cell>
          <cell r="BI253">
            <v>0</v>
          </cell>
          <cell r="BJ253">
            <v>0</v>
          </cell>
          <cell r="BK253" t="str">
            <v>Zaopatrzenie w wodę nowych odbiorców. Wymagana współna realizacja z zad. 21-004.</v>
          </cell>
          <cell r="BL253" t="str">
            <v>Budowa sieci wodociągowej w ul. B. Lerczakówny oraz dz. nr 10/39: DN 150 mm, dł. 460 m wraz z przyłączami 2023-2025 - dokumentacja projektowa 2026-2028 - roboty budowlano-montażowe</v>
          </cell>
          <cell r="BM253" t="str">
            <v>-</v>
          </cell>
          <cell r="BN253" t="str">
            <v>-</v>
          </cell>
          <cell r="BP253"/>
        </row>
        <row r="254">
          <cell r="B254" t="str">
            <v>3-05-15-104-1</v>
          </cell>
          <cell r="C254" t="str">
            <v>3</v>
          </cell>
          <cell r="D254" t="str">
            <v>Poznań - sieć wodociągowa i kanalizacja sanitarna w ul. Ceglanej</v>
          </cell>
          <cell r="E254" t="str">
            <v>Realizowane-dokumentacja-w toku</v>
          </cell>
          <cell r="G254" t="str">
            <v>rezerwa "białe plamy"</v>
          </cell>
          <cell r="H254" t="str">
            <v>druga</v>
          </cell>
          <cell r="I254" t="str">
            <v>sieci rozdzielcze</v>
          </cell>
          <cell r="J254" t="str">
            <v>rozwojowe</v>
          </cell>
          <cell r="K254" t="str">
            <v>nieopłacalne tak</v>
          </cell>
          <cell r="L254" t="str">
            <v>Poznań</v>
          </cell>
          <cell r="M254" t="str">
            <v>Kamilla Oberenkowska</v>
          </cell>
          <cell r="N254" t="str">
            <v>Wioletta Frankowska</v>
          </cell>
          <cell r="O254" t="str">
            <v>Jolanta Kowalczyk</v>
          </cell>
          <cell r="P254" t="str">
            <v>Mateusz Opaluch</v>
          </cell>
          <cell r="Q254" t="str">
            <v>Maciej Urbaniak</v>
          </cell>
          <cell r="R254" t="str">
            <v>05</v>
          </cell>
          <cell r="S254" t="str">
            <v>nd</v>
          </cell>
          <cell r="T254">
            <v>6827</v>
          </cell>
          <cell r="U254">
            <v>25600</v>
          </cell>
          <cell r="V254">
            <v>38400</v>
          </cell>
          <cell r="W254">
            <v>367259</v>
          </cell>
          <cell r="X254">
            <v>184260</v>
          </cell>
          <cell r="Y254">
            <v>0</v>
          </cell>
          <cell r="Z254">
            <v>0</v>
          </cell>
          <cell r="AA254">
            <v>0</v>
          </cell>
          <cell r="AB254">
            <v>0</v>
          </cell>
          <cell r="AC254">
            <v>0</v>
          </cell>
          <cell r="AD254">
            <v>0</v>
          </cell>
          <cell r="AE254">
            <v>0</v>
          </cell>
          <cell r="AF254">
            <v>615519</v>
          </cell>
          <cell r="AG254">
            <v>25600</v>
          </cell>
          <cell r="AH254">
            <v>0</v>
          </cell>
          <cell r="AI254">
            <v>32427</v>
          </cell>
          <cell r="AJ254">
            <v>38737</v>
          </cell>
          <cell r="AK254">
            <v>440664</v>
          </cell>
          <cell r="AL254">
            <v>335804</v>
          </cell>
          <cell r="AM254">
            <v>0</v>
          </cell>
          <cell r="AN254">
            <v>0</v>
          </cell>
          <cell r="AO254">
            <v>0</v>
          </cell>
          <cell r="AP254">
            <v>0</v>
          </cell>
          <cell r="AQ254">
            <v>0</v>
          </cell>
          <cell r="AR254">
            <v>0</v>
          </cell>
          <cell r="AS254">
            <v>0</v>
          </cell>
          <cell r="AT254">
            <v>0</v>
          </cell>
          <cell r="AU254">
            <v>0</v>
          </cell>
          <cell r="AV254">
            <v>0</v>
          </cell>
          <cell r="AW254">
            <v>776468</v>
          </cell>
          <cell r="AX254">
            <v>776468</v>
          </cell>
          <cell r="AY254">
            <v>0</v>
          </cell>
          <cell r="AZ254">
            <v>815205</v>
          </cell>
          <cell r="BA254">
            <v>815205</v>
          </cell>
          <cell r="BB254">
            <v>840805</v>
          </cell>
          <cell r="BC254">
            <v>-225286</v>
          </cell>
          <cell r="BE254">
            <v>0.17</v>
          </cell>
          <cell r="BF254">
            <v>12.2</v>
          </cell>
          <cell r="BG254" t="str">
            <v>1 rozwojowo-modernizacyjne</v>
          </cell>
          <cell r="BH254">
            <v>1</v>
          </cell>
          <cell r="BI254">
            <v>0</v>
          </cell>
          <cell r="BJ254">
            <v>0</v>
          </cell>
          <cell r="BK254" t="str">
            <v>Zaopatrzenie w wodę nowych odbiorców.</v>
          </cell>
          <cell r="BL254" t="str">
            <v>Budowa sieci wodociągowej w ul. Ceglanej: DN 50 mm, dł. 170 m wraz z przyłączami Przyłącza tłoczne kanalizacji sanitarnej w ul. Ceglanej 2019-2022 - dokumentacja projektowa 2023-2024 - roboty budowlano-montażowe</v>
          </cell>
          <cell r="BM254" t="str">
            <v>-</v>
          </cell>
          <cell r="BN254" t="str">
            <v>-</v>
          </cell>
          <cell r="BP254"/>
        </row>
        <row r="255">
          <cell r="B255" t="str">
            <v>3-05-15-106-1</v>
          </cell>
          <cell r="C255" t="str">
            <v>3</v>
          </cell>
          <cell r="D255" t="str">
            <v>Poznań - sieć wodociągowa w ul. Owczej, Lubniewickiej</v>
          </cell>
          <cell r="E255" t="str">
            <v>Realizowane-dokumentacja-w toku</v>
          </cell>
          <cell r="G255" t="str">
            <v>rezerwa "białe plamy"</v>
          </cell>
          <cell r="H255" t="str">
            <v>druga</v>
          </cell>
          <cell r="I255" t="str">
            <v>sieci rozdzielcze</v>
          </cell>
          <cell r="J255" t="str">
            <v>rozwojowe</v>
          </cell>
          <cell r="K255" t="str">
            <v>nieopłacalne tak</v>
          </cell>
          <cell r="L255" t="str">
            <v>Poznań</v>
          </cell>
          <cell r="M255" t="str">
            <v>Kamilla Oberenkowska</v>
          </cell>
          <cell r="N255" t="str">
            <v>Katarzyna Grala</v>
          </cell>
          <cell r="O255" t="str">
            <v>Jolanta Kowalczyk</v>
          </cell>
          <cell r="P255" t="str">
            <v>Sonia Sperling</v>
          </cell>
          <cell r="Q255" t="str">
            <v>Jacek Bielicki</v>
          </cell>
          <cell r="R255" t="str">
            <v>05</v>
          </cell>
          <cell r="S255" t="str">
            <v>nd</v>
          </cell>
          <cell r="T255">
            <v>17179.3</v>
          </cell>
          <cell r="U255">
            <v>5777.51</v>
          </cell>
          <cell r="V255">
            <v>49965.599999999999</v>
          </cell>
          <cell r="W255">
            <v>74948.399999999994</v>
          </cell>
          <cell r="X255">
            <v>391333.3</v>
          </cell>
          <cell r="Y255">
            <v>939199.92</v>
          </cell>
          <cell r="Z255">
            <v>444554.78</v>
          </cell>
          <cell r="AA255">
            <v>0</v>
          </cell>
          <cell r="AB255">
            <v>0</v>
          </cell>
          <cell r="AC255">
            <v>0</v>
          </cell>
          <cell r="AD255">
            <v>0</v>
          </cell>
          <cell r="AE255">
            <v>0</v>
          </cell>
          <cell r="AF255">
            <v>1905779.51</v>
          </cell>
          <cell r="AG255">
            <v>17622.330000000002</v>
          </cell>
          <cell r="AH255">
            <v>66811.63</v>
          </cell>
          <cell r="AI255">
            <v>101613.26000000001</v>
          </cell>
          <cell r="AJ255">
            <v>87890.47</v>
          </cell>
          <cell r="AK255">
            <v>0</v>
          </cell>
          <cell r="AL255">
            <v>1467580</v>
          </cell>
          <cell r="AM255">
            <v>768928</v>
          </cell>
          <cell r="AN255">
            <v>17000</v>
          </cell>
          <cell r="AO255">
            <v>0</v>
          </cell>
          <cell r="AP255">
            <v>0</v>
          </cell>
          <cell r="AQ255">
            <v>0</v>
          </cell>
          <cell r="AR255">
            <v>0</v>
          </cell>
          <cell r="AS255">
            <v>0</v>
          </cell>
          <cell r="AT255">
            <v>0</v>
          </cell>
          <cell r="AU255">
            <v>0</v>
          </cell>
          <cell r="AV255">
            <v>0</v>
          </cell>
          <cell r="AW255">
            <v>2253508</v>
          </cell>
          <cell r="AX255">
            <v>2253508</v>
          </cell>
          <cell r="AY255">
            <v>0</v>
          </cell>
          <cell r="AZ255">
            <v>2341398.4699999997</v>
          </cell>
          <cell r="BA255">
            <v>2341398.4699999997</v>
          </cell>
          <cell r="BB255">
            <v>2425832.4299999997</v>
          </cell>
          <cell r="BC255">
            <v>-520052.91999999969</v>
          </cell>
          <cell r="BE255">
            <v>1.63</v>
          </cell>
          <cell r="BF255">
            <v>0</v>
          </cell>
          <cell r="BG255" t="str">
            <v>1 rozwojowo-modernizacyjne</v>
          </cell>
          <cell r="BH255">
            <v>17</v>
          </cell>
          <cell r="BI255">
            <v>28</v>
          </cell>
          <cell r="BJ255">
            <v>4</v>
          </cell>
          <cell r="BK255" t="str">
            <v>Z zadania został wydzielony zakres 19-238. Zaopatrzenie w wodę nowych odbiorców. Zadanie obejmuje połączone zakresy zadań: 3-05-15-106-1, 3-05-15-105-1.</v>
          </cell>
          <cell r="BL255" t="str">
            <v>Budowa sieci wodociągowej w ul. Owczej, Lubniewickiej i Witnickiej DN100mm, dł. 1370m wraz z przyłączami. Budowa sieci wodociągowej w ul. Bobolickiej DN100mm dł. 25m. 2020-2022 - dokumentacja projektowa 2023-2025 - roboty budowlano-montażowe</v>
          </cell>
          <cell r="BM255" t="str">
            <v>-</v>
          </cell>
          <cell r="BN255" t="str">
            <v>-</v>
          </cell>
          <cell r="BP255"/>
        </row>
        <row r="256">
          <cell r="B256" t="str">
            <v>3-05-15-126-1</v>
          </cell>
          <cell r="C256" t="str">
            <v>3</v>
          </cell>
          <cell r="D256" t="str">
            <v>Poznań - sieć wodociągowa w ul. Treblińskiej</v>
          </cell>
          <cell r="E256" t="str">
            <v>Realizowane-RBM-zakończono</v>
          </cell>
          <cell r="G256" t="str">
            <v>rezerwa "białe plamy"</v>
          </cell>
          <cell r="H256" t="str">
            <v>druga</v>
          </cell>
          <cell r="I256" t="str">
            <v>sieci rozdzielcze</v>
          </cell>
          <cell r="J256" t="str">
            <v>rozwojowe</v>
          </cell>
          <cell r="K256" t="str">
            <v>nieopłacalne tak</v>
          </cell>
          <cell r="L256" t="str">
            <v>Poznań</v>
          </cell>
          <cell r="M256" t="str">
            <v>Zuzanna Kaczmarek</v>
          </cell>
          <cell r="N256" t="str">
            <v>Barbara Bartkowiak</v>
          </cell>
          <cell r="O256" t="str">
            <v>Jolanta Kowalczyk</v>
          </cell>
          <cell r="P256" t="str">
            <v>Łukasz Bil</v>
          </cell>
          <cell r="Q256" t="str">
            <v>Łukasz Bil</v>
          </cell>
          <cell r="R256" t="str">
            <v>05</v>
          </cell>
          <cell r="S256" t="str">
            <v>nd</v>
          </cell>
          <cell r="T256">
            <v>14816</v>
          </cell>
          <cell r="U256">
            <v>41351.75</v>
          </cell>
          <cell r="V256">
            <v>111527.7</v>
          </cell>
          <cell r="W256">
            <v>0</v>
          </cell>
          <cell r="X256">
            <v>0</v>
          </cell>
          <cell r="Y256">
            <v>0</v>
          </cell>
          <cell r="Z256">
            <v>0</v>
          </cell>
          <cell r="AA256">
            <v>0</v>
          </cell>
          <cell r="AB256">
            <v>0</v>
          </cell>
          <cell r="AC256">
            <v>0</v>
          </cell>
          <cell r="AD256">
            <v>0</v>
          </cell>
          <cell r="AE256">
            <v>0</v>
          </cell>
          <cell r="AF256">
            <v>152879.45000000001</v>
          </cell>
          <cell r="AG256">
            <v>58399.020000000004</v>
          </cell>
          <cell r="AH256">
            <v>34713.339999999997</v>
          </cell>
          <cell r="AI256">
            <v>107928.36</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93112.36</v>
          </cell>
          <cell r="BC256">
            <v>59767.090000000011</v>
          </cell>
          <cell r="BD256"/>
          <cell r="BE256">
            <v>0.15</v>
          </cell>
          <cell r="BF256">
            <v>0</v>
          </cell>
          <cell r="BG256" t="str">
            <v>1 rozwojowo-modernizacyjne</v>
          </cell>
          <cell r="BH256">
            <v>3</v>
          </cell>
          <cell r="BI256">
            <v>2</v>
          </cell>
          <cell r="BJ256">
            <v>0</v>
          </cell>
          <cell r="BK256" t="str">
            <v>Zaopatrzenie w wodę nowych odbiorców.</v>
          </cell>
          <cell r="BL256" t="str">
            <v>Budowa sieci wodociągowej DN 100 mm, dł.150 m. wraz z przyłączami 2018 - 2019 - dokumentacja projektowa 2020 - 2021 - roboty budowlano - montażowe</v>
          </cell>
          <cell r="BM256" t="str">
            <v>-</v>
          </cell>
          <cell r="BN256" t="str">
            <v>-</v>
          </cell>
        </row>
        <row r="257">
          <cell r="B257" t="str">
            <v>3-05-15-196-1</v>
          </cell>
          <cell r="C257" t="str">
            <v>3</v>
          </cell>
          <cell r="D257" t="str">
            <v>Poznań - sieć wodociągowa w ul. bocznej od ul. Pokrzywno</v>
          </cell>
          <cell r="E257">
            <v>0</v>
          </cell>
          <cell r="G257" t="str">
            <v>rezerwa "białe plamy"</v>
          </cell>
          <cell r="H257" t="str">
            <v>druga</v>
          </cell>
          <cell r="I257" t="str">
            <v>sieci rozdzielcze</v>
          </cell>
          <cell r="J257" t="str">
            <v>rozwojowe</v>
          </cell>
          <cell r="K257" t="str">
            <v>nieopłacalne tak</v>
          </cell>
          <cell r="L257" t="str">
            <v>Poznań</v>
          </cell>
          <cell r="M257">
            <v>0</v>
          </cell>
          <cell r="N257">
            <v>0</v>
          </cell>
          <cell r="O257">
            <v>0</v>
          </cell>
          <cell r="P257">
            <v>0</v>
          </cell>
          <cell r="Q257">
            <v>0</v>
          </cell>
          <cell r="R257" t="str">
            <v>05</v>
          </cell>
          <cell r="S257" t="str">
            <v>nd</v>
          </cell>
          <cell r="T257">
            <v>0</v>
          </cell>
          <cell r="U257">
            <v>81</v>
          </cell>
          <cell r="V257">
            <v>0</v>
          </cell>
          <cell r="W257">
            <v>0</v>
          </cell>
          <cell r="X257">
            <v>0</v>
          </cell>
          <cell r="Y257">
            <v>0</v>
          </cell>
          <cell r="Z257">
            <v>0</v>
          </cell>
          <cell r="AA257">
            <v>0</v>
          </cell>
          <cell r="AB257">
            <v>0</v>
          </cell>
          <cell r="AC257">
            <v>0</v>
          </cell>
          <cell r="AD257">
            <v>0</v>
          </cell>
          <cell r="AE257">
            <v>0</v>
          </cell>
          <cell r="AF257">
            <v>81</v>
          </cell>
          <cell r="AG257">
            <v>81</v>
          </cell>
          <cell r="AH257">
            <v>81</v>
          </cell>
          <cell r="AI257">
            <v>162</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162</v>
          </cell>
          <cell r="BC257">
            <v>-81</v>
          </cell>
          <cell r="BD257"/>
          <cell r="BE257">
            <v>0</v>
          </cell>
          <cell r="BF257">
            <v>0</v>
          </cell>
          <cell r="BG257" t="str">
            <v>1 rozwojowo-modernizacyjne</v>
          </cell>
          <cell r="BH257">
            <v>7</v>
          </cell>
          <cell r="BI257">
            <v>28</v>
          </cell>
          <cell r="BJ257">
            <v>0</v>
          </cell>
          <cell r="BK257">
            <v>0</v>
          </cell>
          <cell r="BL257">
            <v>0</v>
          </cell>
          <cell r="BM257" t="str">
            <v>-</v>
          </cell>
          <cell r="BN257" t="str">
            <v>-</v>
          </cell>
        </row>
        <row r="258">
          <cell r="B258" t="str">
            <v>3-05-15-201-1</v>
          </cell>
          <cell r="C258" t="str">
            <v>3</v>
          </cell>
          <cell r="D258" t="str">
            <v>Poznań - sieć wodociągowa w ulicach Piwnej i Reknickiej - zakres I</v>
          </cell>
          <cell r="E258">
            <v>0</v>
          </cell>
          <cell r="G258" t="str">
            <v>rezerwa "białe plamy"</v>
          </cell>
          <cell r="H258" t="str">
            <v>druga</v>
          </cell>
          <cell r="I258" t="str">
            <v>sieci rozdzielcze</v>
          </cell>
          <cell r="J258" t="str">
            <v>rozwojowe</v>
          </cell>
          <cell r="K258" t="str">
            <v>nieopłacalne tak</v>
          </cell>
          <cell r="L258" t="str">
            <v>Poznań</v>
          </cell>
          <cell r="M258">
            <v>0</v>
          </cell>
          <cell r="N258">
            <v>0</v>
          </cell>
          <cell r="O258">
            <v>0</v>
          </cell>
          <cell r="P258">
            <v>0</v>
          </cell>
          <cell r="Q258">
            <v>0</v>
          </cell>
          <cell r="R258" t="str">
            <v>05</v>
          </cell>
          <cell r="S258" t="str">
            <v>PIM</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cell r="BE258">
            <v>0</v>
          </cell>
          <cell r="BF258">
            <v>0</v>
          </cell>
          <cell r="BG258" t="str">
            <v>1 rozwojowo-modernizacyjne</v>
          </cell>
          <cell r="BH258">
            <v>18</v>
          </cell>
          <cell r="BI258">
            <v>1</v>
          </cell>
          <cell r="BJ258">
            <v>0</v>
          </cell>
          <cell r="BK258">
            <v>0</v>
          </cell>
          <cell r="BL258">
            <v>0</v>
          </cell>
          <cell r="BM258" t="str">
            <v>-</v>
          </cell>
          <cell r="BN258" t="str">
            <v>-</v>
          </cell>
        </row>
        <row r="259">
          <cell r="B259" t="str">
            <v>3-05-15-227-1</v>
          </cell>
          <cell r="C259" t="str">
            <v>3</v>
          </cell>
          <cell r="D259" t="str">
            <v>Poznań - sieć wodociągowa w rejonie ul. Przebiśniegowej, Bratkowej i Zawilcowej</v>
          </cell>
          <cell r="E259" t="str">
            <v>Realizowane-koncepcja-w toku</v>
          </cell>
          <cell r="G259" t="str">
            <v>rezerwa "białe plamy"</v>
          </cell>
          <cell r="H259" t="str">
            <v>druga</v>
          </cell>
          <cell r="I259" t="str">
            <v>sieci rozdzielcze</v>
          </cell>
          <cell r="J259" t="str">
            <v>rozwojowe</v>
          </cell>
          <cell r="K259" t="str">
            <v>nieopłacalne tak</v>
          </cell>
          <cell r="L259" t="str">
            <v>Poznań</v>
          </cell>
          <cell r="M259" t="str">
            <v>Kamilla Oberenkowska</v>
          </cell>
          <cell r="N259" t="str">
            <v>Michał Kamiński</v>
          </cell>
          <cell r="O259" t="str">
            <v>Jolanta Kowalczyk</v>
          </cell>
          <cell r="P259" t="str">
            <v>Małgorzata Stopińska-Khrystych</v>
          </cell>
          <cell r="Q259" t="str">
            <v>Michał Plewa</v>
          </cell>
          <cell r="R259" t="str">
            <v>05</v>
          </cell>
          <cell r="S259" t="str">
            <v>nd</v>
          </cell>
          <cell r="T259">
            <v>3735.14</v>
          </cell>
          <cell r="U259">
            <v>1114.0999999999999</v>
          </cell>
          <cell r="V259">
            <v>49988</v>
          </cell>
          <cell r="W259">
            <v>1000000</v>
          </cell>
          <cell r="X259">
            <v>374841</v>
          </cell>
          <cell r="Y259">
            <v>0</v>
          </cell>
          <cell r="Z259">
            <v>0</v>
          </cell>
          <cell r="AA259">
            <v>0</v>
          </cell>
          <cell r="AB259">
            <v>0</v>
          </cell>
          <cell r="AC259">
            <v>0</v>
          </cell>
          <cell r="AD259">
            <v>0</v>
          </cell>
          <cell r="AE259">
            <v>0</v>
          </cell>
          <cell r="AF259">
            <v>1425943.1</v>
          </cell>
          <cell r="AG259">
            <v>1114.0999999999999</v>
          </cell>
          <cell r="AH259">
            <v>500</v>
          </cell>
          <cell r="AI259">
            <v>5349.24</v>
          </cell>
          <cell r="AJ259">
            <v>0</v>
          </cell>
          <cell r="AK259">
            <v>0</v>
          </cell>
          <cell r="AL259">
            <v>14000</v>
          </cell>
          <cell r="AM259">
            <v>21000</v>
          </cell>
          <cell r="AN259">
            <v>7000</v>
          </cell>
          <cell r="AO259">
            <v>640000</v>
          </cell>
          <cell r="AP259">
            <v>350000</v>
          </cell>
          <cell r="AQ259">
            <v>0</v>
          </cell>
          <cell r="AR259">
            <v>0</v>
          </cell>
          <cell r="AS259">
            <v>0</v>
          </cell>
          <cell r="AT259">
            <v>0</v>
          </cell>
          <cell r="AU259">
            <v>0</v>
          </cell>
          <cell r="AV259">
            <v>0</v>
          </cell>
          <cell r="AW259">
            <v>1032000</v>
          </cell>
          <cell r="AX259">
            <v>1032000</v>
          </cell>
          <cell r="AY259">
            <v>0</v>
          </cell>
          <cell r="AZ259">
            <v>1032000</v>
          </cell>
          <cell r="BA259">
            <v>1032000</v>
          </cell>
          <cell r="BB259">
            <v>1033614.1</v>
          </cell>
          <cell r="BC259">
            <v>392329.00000000012</v>
          </cell>
          <cell r="BE259">
            <v>0.17</v>
          </cell>
          <cell r="BF259">
            <v>165</v>
          </cell>
          <cell r="BG259" t="str">
            <v>1 rozwojowo-modernizacyjne</v>
          </cell>
          <cell r="BH259">
            <v>8</v>
          </cell>
          <cell r="BI259">
            <v>2</v>
          </cell>
          <cell r="BJ259">
            <v>3</v>
          </cell>
          <cell r="BK259" t="str">
            <v>Zaopatrzenie w wodę nowych odbiorców. Z zadania wydzielono zad. nr 22-064.</v>
          </cell>
          <cell r="BL259" t="str">
            <v>Budowa sieci wodociągowej w ul. Szarotkowej i Kaczeńcowej: DN100, dł. 170m wraz z przyłączami. 2024-2026 - dokumentacja projektowa 2027-2028 - roboty budowlano - montażowe</v>
          </cell>
          <cell r="BM259" t="str">
            <v>-</v>
          </cell>
          <cell r="BN259" t="str">
            <v>-</v>
          </cell>
          <cell r="BP259"/>
        </row>
        <row r="260">
          <cell r="B260" t="str">
            <v>3-05-15-237-1</v>
          </cell>
          <cell r="C260" t="str">
            <v>3</v>
          </cell>
          <cell r="D260" t="str">
            <v>Poznań - sieć wodociagowa w ul. Niemeńskiej</v>
          </cell>
          <cell r="E260" t="str">
            <v>Realizowane-dokumentacja-w toku</v>
          </cell>
          <cell r="G260" t="str">
            <v>Plan</v>
          </cell>
          <cell r="H260" t="str">
            <v>pierwsza</v>
          </cell>
          <cell r="I260" t="str">
            <v>sieci rozdzielcze</v>
          </cell>
          <cell r="J260" t="str">
            <v>modernizacyjne</v>
          </cell>
          <cell r="K260" t="str">
            <v>PSW</v>
          </cell>
          <cell r="L260" t="str">
            <v>Poznań</v>
          </cell>
          <cell r="M260" t="str">
            <v>Agata Chmurzyńska</v>
          </cell>
          <cell r="N260" t="str">
            <v>Magdalena Daszkiewicz-Jankowska</v>
          </cell>
          <cell r="O260" t="str">
            <v>Jolanta Kowalczyk</v>
          </cell>
          <cell r="P260" t="str">
            <v>Małgorzata Stopińska-Khrystych</v>
          </cell>
          <cell r="Q260" t="str">
            <v>Jacek Bielicki</v>
          </cell>
          <cell r="R260" t="str">
            <v>05</v>
          </cell>
          <cell r="S260" t="str">
            <v>nd</v>
          </cell>
          <cell r="T260">
            <v>6997.6200000000008</v>
          </cell>
          <cell r="U260">
            <v>154536.68</v>
          </cell>
          <cell r="V260">
            <v>182040</v>
          </cell>
          <cell r="W260">
            <v>855758.78</v>
          </cell>
          <cell r="X260">
            <v>956569.8</v>
          </cell>
          <cell r="Y260">
            <v>534138.5</v>
          </cell>
          <cell r="Z260">
            <v>0</v>
          </cell>
          <cell r="AA260">
            <v>0</v>
          </cell>
          <cell r="AB260">
            <v>0</v>
          </cell>
          <cell r="AC260">
            <v>0</v>
          </cell>
          <cell r="AD260">
            <v>0</v>
          </cell>
          <cell r="AE260">
            <v>0</v>
          </cell>
          <cell r="AF260">
            <v>2683043.7599999998</v>
          </cell>
          <cell r="AG260">
            <v>64216.82</v>
          </cell>
          <cell r="AH260">
            <v>9615</v>
          </cell>
          <cell r="AI260">
            <v>80829.440000000002</v>
          </cell>
          <cell r="AJ260">
            <v>274647.82</v>
          </cell>
          <cell r="AK260">
            <v>1669006.91</v>
          </cell>
          <cell r="AL260">
            <v>2127123.17</v>
          </cell>
          <cell r="AM260">
            <v>0</v>
          </cell>
          <cell r="AN260">
            <v>0</v>
          </cell>
          <cell r="AO260">
            <v>0</v>
          </cell>
          <cell r="AP260">
            <v>0</v>
          </cell>
          <cell r="AQ260">
            <v>0</v>
          </cell>
          <cell r="AR260">
            <v>0</v>
          </cell>
          <cell r="AS260">
            <v>0</v>
          </cell>
          <cell r="AT260">
            <v>0</v>
          </cell>
          <cell r="AU260">
            <v>0</v>
          </cell>
          <cell r="AV260">
            <v>0</v>
          </cell>
          <cell r="AW260">
            <v>3796130.08</v>
          </cell>
          <cell r="AX260">
            <v>3796130.08</v>
          </cell>
          <cell r="AY260">
            <v>0</v>
          </cell>
          <cell r="AZ260">
            <v>4070777.9</v>
          </cell>
          <cell r="BA260">
            <v>4070777.9</v>
          </cell>
          <cell r="BB260">
            <v>4144609.7199999997</v>
          </cell>
          <cell r="BC260">
            <v>-1461565.96</v>
          </cell>
          <cell r="BE260">
            <v>0</v>
          </cell>
          <cell r="BF260">
            <v>0</v>
          </cell>
          <cell r="BG260" t="str">
            <v>1 rozwojowo-modernizacyjne</v>
          </cell>
          <cell r="BH260">
            <v>53</v>
          </cell>
          <cell r="BI260">
            <v>0</v>
          </cell>
          <cell r="BJ260">
            <v>29</v>
          </cell>
          <cell r="BK260" t="str">
            <v>Problemy z ciśnieniem w sieci wodociągowej. Spięcie końcówek sieci wodociągowych, likwidacja prowizorek.</v>
          </cell>
          <cell r="BL260" t="str">
            <v>Wymiana istniejącej sieci wodociągowej w ul. Niemeńskiej na sieć o DN150mm, dł. 252m, w ul. Tatrzańskiej na sieć o DN150mm, dł. 286m i ul. Bystrzyckiej na sieć o DN150mm, dł. 48m, budowa sieci wodociągowej w ul Niemeńskiej o DN150mm dł. 125m, w ul Sytkowskiej o DN150mm dł. 135m, w ul. Lednickiej o DN150mm dł. 100m, w ul. Tatrzańskiej DN150 dł. 200m, w ul. Wisłockiej DN150 dł. 260m, w ul. Bystrzyckiej DN150 dł. 26m, w ul. Noteckiej DN150 dł. 18m i ul. Szybowcowej DN150 dł. 40m. Łączna długość sieci wodociągowej DN180 z rur PE / DN150 z żeliwa sf. – 1290,7m Łączna długość sieci wodociągowej DN125 z rur PE/DN100 z rur z żeliwa sf. – 322,2m przyłącza wodociągowe DN32 z rur PE, o długości 744,62 m, przyłącza wodociągowe DN40 z rur PE, o długości 88,23 m, przyłącza wodociągowe DN63 z rur PE, o długości 12,83 m, przyłącza wodociągowe DN90 z rur PE, o długości 11,70 m, Wraz z przyłączami. Likwidacja sieci wodociągowej w ulicach Tatrzańskiej, Niemeńskiej, Bystrzyckiej, Polskiej, Wisłockiej i Lednickiej. 2019 - 2022 dokumentacja projektowa 2023 - 2024 roboty budowlano-montażowe</v>
          </cell>
          <cell r="BM260" t="str">
            <v>-</v>
          </cell>
          <cell r="BN260" t="str">
            <v>-</v>
          </cell>
          <cell r="BP260">
            <v>569419.51199999999</v>
          </cell>
        </row>
        <row r="261">
          <cell r="B261" t="str">
            <v>3-05-15-244-1</v>
          </cell>
          <cell r="C261" t="str">
            <v>3</v>
          </cell>
          <cell r="D261" t="str">
            <v>Poznań - sieć wodociągowa w rejonie ul. Stobnickiej</v>
          </cell>
          <cell r="E261" t="str">
            <v>Realizowane-koncepcja-w toku</v>
          </cell>
          <cell r="G261" t="str">
            <v>rezerwa "białe plamy"</v>
          </cell>
          <cell r="H261" t="str">
            <v>druga</v>
          </cell>
          <cell r="I261" t="str">
            <v>sieci rozdzielcze</v>
          </cell>
          <cell r="J261" t="str">
            <v>rozwojowe</v>
          </cell>
          <cell r="K261" t="str">
            <v>nieopłacalne tak</v>
          </cell>
          <cell r="L261" t="str">
            <v>Poznań</v>
          </cell>
          <cell r="M261" t="str">
            <v>Sylwia Białous</v>
          </cell>
          <cell r="N261">
            <v>0</v>
          </cell>
          <cell r="O261" t="str">
            <v>Monika Mrozińska</v>
          </cell>
          <cell r="P261">
            <v>0</v>
          </cell>
          <cell r="Q261">
            <v>0</v>
          </cell>
          <cell r="R261" t="str">
            <v>05</v>
          </cell>
          <cell r="S261" t="str">
            <v>nd</v>
          </cell>
          <cell r="T261">
            <v>0</v>
          </cell>
          <cell r="U261">
            <v>0</v>
          </cell>
          <cell r="V261">
            <v>0</v>
          </cell>
          <cell r="W261">
            <v>0</v>
          </cell>
          <cell r="X261">
            <v>0</v>
          </cell>
          <cell r="Y261">
            <v>46400</v>
          </cell>
          <cell r="Z261">
            <v>69600</v>
          </cell>
          <cell r="AA261">
            <v>527000</v>
          </cell>
          <cell r="AB261">
            <v>1688000</v>
          </cell>
          <cell r="AC261">
            <v>0</v>
          </cell>
          <cell r="AD261">
            <v>0</v>
          </cell>
          <cell r="AE261">
            <v>0</v>
          </cell>
          <cell r="AF261">
            <v>2331000</v>
          </cell>
          <cell r="AG261">
            <v>0</v>
          </cell>
          <cell r="AH261">
            <v>0</v>
          </cell>
          <cell r="AI261">
            <v>0</v>
          </cell>
          <cell r="AJ261">
            <v>0</v>
          </cell>
          <cell r="AK261">
            <v>0</v>
          </cell>
          <cell r="AL261">
            <v>28200</v>
          </cell>
          <cell r="AM261">
            <v>28200</v>
          </cell>
          <cell r="AN261">
            <v>84600</v>
          </cell>
          <cell r="AO261">
            <v>793000</v>
          </cell>
          <cell r="AP261">
            <v>1220000</v>
          </cell>
          <cell r="AQ261">
            <v>0</v>
          </cell>
          <cell r="AR261">
            <v>0</v>
          </cell>
          <cell r="AS261">
            <v>0</v>
          </cell>
          <cell r="AT261">
            <v>0</v>
          </cell>
          <cell r="AU261">
            <v>0</v>
          </cell>
          <cell r="AV261">
            <v>0</v>
          </cell>
          <cell r="AW261">
            <v>2154000</v>
          </cell>
          <cell r="AX261">
            <v>2154000</v>
          </cell>
          <cell r="AY261">
            <v>0</v>
          </cell>
          <cell r="AZ261">
            <v>2154000</v>
          </cell>
          <cell r="BA261">
            <v>2154000</v>
          </cell>
          <cell r="BB261">
            <v>2154000</v>
          </cell>
          <cell r="BC261">
            <v>177000</v>
          </cell>
          <cell r="BE261">
            <v>0</v>
          </cell>
          <cell r="BF261">
            <v>0</v>
          </cell>
          <cell r="BG261" t="str">
            <v>1 rozwojowo-modernizacyjne</v>
          </cell>
          <cell r="BH261">
            <v>10</v>
          </cell>
          <cell r="BI261">
            <v>36</v>
          </cell>
          <cell r="BJ261">
            <v>0</v>
          </cell>
          <cell r="BK261" t="str">
            <v>Zaopatrzenie w wodę nowych odbiorców.</v>
          </cell>
          <cell r="BL261" t="str">
            <v>Budowa sieci wodociągowej DN 150 mm o dł. 1,277 km wraz z przyłączami 2024-2026 - dokumentacja projektowa 2027-2028 - roboty budowlano-montażowe</v>
          </cell>
          <cell r="BM261" t="str">
            <v>-</v>
          </cell>
          <cell r="BN261" t="str">
            <v>-</v>
          </cell>
          <cell r="BP261"/>
        </row>
        <row r="262">
          <cell r="B262" t="str">
            <v>3-05-15-249-1</v>
          </cell>
          <cell r="C262" t="str">
            <v>3</v>
          </cell>
          <cell r="D262" t="str">
            <v>Poznań -sieć wodociągowa w ul. Rozwadowskiej</v>
          </cell>
          <cell r="E262" t="str">
            <v>Realizowane-koncepcja-w toku</v>
          </cell>
          <cell r="G262" t="str">
            <v>rezerwa "białe plamy"</v>
          </cell>
          <cell r="H262" t="str">
            <v>druga</v>
          </cell>
          <cell r="I262" t="str">
            <v>sieci rozdzielcze</v>
          </cell>
          <cell r="J262" t="str">
            <v>rozwojowe</v>
          </cell>
          <cell r="K262" t="str">
            <v>nieopłacalne tak</v>
          </cell>
          <cell r="L262" t="str">
            <v>Poznań</v>
          </cell>
          <cell r="M262" t="str">
            <v>Zuzanna Kaczmarek</v>
          </cell>
          <cell r="N262">
            <v>0</v>
          </cell>
          <cell r="O262" t="str">
            <v>Jolanta Kowalczyk</v>
          </cell>
          <cell r="P262">
            <v>0</v>
          </cell>
          <cell r="Q262">
            <v>0</v>
          </cell>
          <cell r="R262" t="str">
            <v>05</v>
          </cell>
          <cell r="S262" t="str">
            <v>nd</v>
          </cell>
          <cell r="T262">
            <v>0</v>
          </cell>
          <cell r="U262">
            <v>0</v>
          </cell>
          <cell r="V262">
            <v>0</v>
          </cell>
          <cell r="W262">
            <v>0</v>
          </cell>
          <cell r="X262">
            <v>0</v>
          </cell>
          <cell r="Y262">
            <v>0</v>
          </cell>
          <cell r="Z262">
            <v>0</v>
          </cell>
          <cell r="AA262">
            <v>8000</v>
          </cell>
          <cell r="AB262">
            <v>11000</v>
          </cell>
          <cell r="AC262">
            <v>18000</v>
          </cell>
          <cell r="AD262">
            <v>56000</v>
          </cell>
          <cell r="AE262">
            <v>0</v>
          </cell>
          <cell r="AF262">
            <v>93000</v>
          </cell>
          <cell r="AG262">
            <v>0</v>
          </cell>
          <cell r="AH262">
            <v>0</v>
          </cell>
          <cell r="AI262">
            <v>0</v>
          </cell>
          <cell r="AJ262">
            <v>0</v>
          </cell>
          <cell r="AK262">
            <v>0</v>
          </cell>
          <cell r="AL262">
            <v>0</v>
          </cell>
          <cell r="AM262">
            <v>14000</v>
          </cell>
          <cell r="AN262">
            <v>14000</v>
          </cell>
          <cell r="AO262">
            <v>42000</v>
          </cell>
          <cell r="AP262">
            <v>23000</v>
          </cell>
          <cell r="AQ262">
            <v>73000</v>
          </cell>
          <cell r="AR262">
            <v>0</v>
          </cell>
          <cell r="AS262">
            <v>0</v>
          </cell>
          <cell r="AT262">
            <v>0</v>
          </cell>
          <cell r="AU262">
            <v>0</v>
          </cell>
          <cell r="AV262">
            <v>0</v>
          </cell>
          <cell r="AW262">
            <v>166000</v>
          </cell>
          <cell r="AX262">
            <v>166000</v>
          </cell>
          <cell r="AY262">
            <v>0</v>
          </cell>
          <cell r="AZ262">
            <v>166000</v>
          </cell>
          <cell r="BA262">
            <v>166000</v>
          </cell>
          <cell r="BB262">
            <v>166000</v>
          </cell>
          <cell r="BC262">
            <v>-73000</v>
          </cell>
          <cell r="BE262">
            <v>0.08</v>
          </cell>
          <cell r="BF262">
            <v>0</v>
          </cell>
          <cell r="BG262" t="str">
            <v>1 rozwojowo-modernizacyjne</v>
          </cell>
          <cell r="BH262">
            <v>0</v>
          </cell>
          <cell r="BI262">
            <v>1</v>
          </cell>
          <cell r="BJ262">
            <v>1</v>
          </cell>
          <cell r="BK262" t="str">
            <v>Zaopatrzenie w wodę nowych odbiorców.</v>
          </cell>
          <cell r="BL262" t="str">
            <v>Budowa sieci wodociągowej DN 150 mm, dł. 82 m wraz z przyłączami 2025 - 2027 - dokumentacja projektowa 2028 - 2029 - roboty budowlano - montażowe</v>
          </cell>
          <cell r="BM262" t="str">
            <v>-</v>
          </cell>
          <cell r="BN262" t="str">
            <v>-</v>
          </cell>
          <cell r="BP262"/>
        </row>
        <row r="263">
          <cell r="B263" t="str">
            <v>3-05-15-259-1</v>
          </cell>
          <cell r="C263" t="str">
            <v>3</v>
          </cell>
          <cell r="D263" t="str">
            <v>Poznań - sieć wodociągowa w ul. Lotniczej i w ul. 5 Stycznia</v>
          </cell>
          <cell r="E263">
            <v>0</v>
          </cell>
          <cell r="G263" t="str">
            <v>Pule</v>
          </cell>
          <cell r="H263" t="str">
            <v>druga</v>
          </cell>
          <cell r="I263" t="str">
            <v>sieci rozdzielcze</v>
          </cell>
          <cell r="J263" t="str">
            <v>rozwojowe</v>
          </cell>
          <cell r="K263" t="str">
            <v>opłacalne</v>
          </cell>
          <cell r="L263" t="str">
            <v>Poznań</v>
          </cell>
          <cell r="M263">
            <v>0</v>
          </cell>
          <cell r="N263">
            <v>0</v>
          </cell>
          <cell r="O263">
            <v>0</v>
          </cell>
          <cell r="P263">
            <v>0</v>
          </cell>
          <cell r="Q263">
            <v>0</v>
          </cell>
          <cell r="R263" t="str">
            <v>05</v>
          </cell>
          <cell r="S263" t="str">
            <v>nd</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cell r="BE263">
            <v>1.3</v>
          </cell>
          <cell r="BF263">
            <v>0</v>
          </cell>
          <cell r="BG263" t="str">
            <v>1 rozwojowo-modernizacyjne</v>
          </cell>
          <cell r="BH263">
            <v>4</v>
          </cell>
          <cell r="BI263">
            <v>2</v>
          </cell>
          <cell r="BJ263">
            <v>1</v>
          </cell>
          <cell r="BK263">
            <v>0</v>
          </cell>
          <cell r="BL263">
            <v>0</v>
          </cell>
          <cell r="BM263" t="str">
            <v>-</v>
          </cell>
          <cell r="BN263" t="str">
            <v>-</v>
          </cell>
        </row>
        <row r="264">
          <cell r="B264" t="str">
            <v>3-05-16-008-1</v>
          </cell>
          <cell r="C264" t="str">
            <v>3</v>
          </cell>
          <cell r="D264" t="str">
            <v>Poznań - sieć wodociągowa w ul. Dobiegniewskiej</v>
          </cell>
          <cell r="E264" t="str">
            <v>Realizowane-dokumentacja-w toku</v>
          </cell>
          <cell r="G264" t="str">
            <v>rezerwa "białe plamy"</v>
          </cell>
          <cell r="H264" t="str">
            <v>druga</v>
          </cell>
          <cell r="I264" t="str">
            <v>sieci rozdzielcze</v>
          </cell>
          <cell r="J264" t="str">
            <v>rozwojowe</v>
          </cell>
          <cell r="K264" t="str">
            <v>nieopłacalne tak</v>
          </cell>
          <cell r="L264" t="str">
            <v>Poznań</v>
          </cell>
          <cell r="M264" t="str">
            <v>Kamilla Oberenkowska</v>
          </cell>
          <cell r="N264" t="str">
            <v>Michał Kamiński</v>
          </cell>
          <cell r="O264" t="str">
            <v>Jolanta Kowalczyk</v>
          </cell>
          <cell r="P264" t="str">
            <v>Jolanta Kowalczyk</v>
          </cell>
          <cell r="Q264">
            <v>0</v>
          </cell>
          <cell r="R264" t="str">
            <v>05</v>
          </cell>
          <cell r="S264" t="str">
            <v>nd</v>
          </cell>
          <cell r="T264">
            <v>0</v>
          </cell>
          <cell r="U264">
            <v>0</v>
          </cell>
          <cell r="V264">
            <v>5836.8</v>
          </cell>
          <cell r="W264">
            <v>11673.6</v>
          </cell>
          <cell r="X264">
            <v>11673.6</v>
          </cell>
          <cell r="Y264">
            <v>160512</v>
          </cell>
          <cell r="Z264">
            <v>0</v>
          </cell>
          <cell r="AA264">
            <v>0</v>
          </cell>
          <cell r="AB264">
            <v>0</v>
          </cell>
          <cell r="AC264">
            <v>0</v>
          </cell>
          <cell r="AD264">
            <v>0</v>
          </cell>
          <cell r="AE264">
            <v>0</v>
          </cell>
          <cell r="AF264">
            <v>189696</v>
          </cell>
          <cell r="AG264">
            <v>0</v>
          </cell>
          <cell r="AH264">
            <v>0</v>
          </cell>
          <cell r="AI264">
            <v>0</v>
          </cell>
          <cell r="AJ264">
            <v>23400</v>
          </cell>
          <cell r="AK264">
            <v>15600</v>
          </cell>
          <cell r="AL264">
            <v>210246</v>
          </cell>
          <cell r="AM264">
            <v>0</v>
          </cell>
          <cell r="AN264">
            <v>0</v>
          </cell>
          <cell r="AO264">
            <v>0</v>
          </cell>
          <cell r="AP264">
            <v>0</v>
          </cell>
          <cell r="AQ264">
            <v>0</v>
          </cell>
          <cell r="AR264">
            <v>0</v>
          </cell>
          <cell r="AS264">
            <v>0</v>
          </cell>
          <cell r="AT264">
            <v>0</v>
          </cell>
          <cell r="AU264">
            <v>0</v>
          </cell>
          <cell r="AV264">
            <v>0</v>
          </cell>
          <cell r="AW264">
            <v>225846</v>
          </cell>
          <cell r="AX264">
            <v>225846</v>
          </cell>
          <cell r="AY264">
            <v>0</v>
          </cell>
          <cell r="AZ264">
            <v>249246</v>
          </cell>
          <cell r="BA264">
            <v>249246</v>
          </cell>
          <cell r="BB264">
            <v>249246</v>
          </cell>
          <cell r="BC264">
            <v>-59550</v>
          </cell>
          <cell r="BE264">
            <v>0.09</v>
          </cell>
          <cell r="BF264">
            <v>0</v>
          </cell>
          <cell r="BG264" t="str">
            <v>1 rozwojowo-modernizacyjne</v>
          </cell>
          <cell r="BH264">
            <v>2</v>
          </cell>
          <cell r="BI264">
            <v>2</v>
          </cell>
          <cell r="BJ264">
            <v>0</v>
          </cell>
          <cell r="BK264" t="str">
            <v>Zaopatrzenie w wodę nowych odbiorców.</v>
          </cell>
          <cell r="BL264" t="str">
            <v>Budowa sieci wodociągowej w ul. Dobiegniewskiej: DN 100 mm, dł. 90m wraz z przyłączami 2020-2023 - dokumentacja projektowa 2023-2024 - roboty budowlano-montażowe</v>
          </cell>
          <cell r="BM264" t="str">
            <v>-</v>
          </cell>
          <cell r="BN264" t="str">
            <v>-</v>
          </cell>
          <cell r="BP264"/>
        </row>
        <row r="265">
          <cell r="B265" t="str">
            <v>3-05-16-017-0</v>
          </cell>
          <cell r="C265" t="str">
            <v>3</v>
          </cell>
          <cell r="D265" t="str">
            <v>Poznań - Pompownia Koronna - zasilanie energetyczne</v>
          </cell>
          <cell r="E265" t="str">
            <v>Zakończone</v>
          </cell>
          <cell r="G265" t="str">
            <v>Plan</v>
          </cell>
          <cell r="H265" t="str">
            <v>pierwsza</v>
          </cell>
          <cell r="I265" t="str">
            <v>wspólne</v>
          </cell>
          <cell r="J265" t="str">
            <v>rozwojowe</v>
          </cell>
          <cell r="K265" t="str">
            <v>magistrale wodociągowe</v>
          </cell>
          <cell r="L265" t="str">
            <v>Poznań</v>
          </cell>
          <cell r="M265" t="str">
            <v>Danuta Kijko</v>
          </cell>
          <cell r="N265">
            <v>0</v>
          </cell>
          <cell r="O265" t="str">
            <v>Anna Padurska</v>
          </cell>
          <cell r="P265" t="str">
            <v>Wojciech Wróblewski</v>
          </cell>
          <cell r="Q265" t="str">
            <v>Zbigniew Narożny</v>
          </cell>
          <cell r="R265" t="str">
            <v>05</v>
          </cell>
          <cell r="S265" t="str">
            <v>nd</v>
          </cell>
          <cell r="T265">
            <v>2110377.7600000002</v>
          </cell>
          <cell r="U265">
            <v>820152.67</v>
          </cell>
          <cell r="V265">
            <v>0</v>
          </cell>
          <cell r="W265">
            <v>0</v>
          </cell>
          <cell r="X265">
            <v>0</v>
          </cell>
          <cell r="Y265">
            <v>0</v>
          </cell>
          <cell r="Z265">
            <v>0</v>
          </cell>
          <cell r="AA265">
            <v>0</v>
          </cell>
          <cell r="AB265">
            <v>0</v>
          </cell>
          <cell r="AC265">
            <v>0</v>
          </cell>
          <cell r="AD265">
            <v>0</v>
          </cell>
          <cell r="AE265">
            <v>0</v>
          </cell>
          <cell r="AF265">
            <v>820152.67</v>
          </cell>
          <cell r="AG265">
            <v>820152.67</v>
          </cell>
          <cell r="AH265">
            <v>0</v>
          </cell>
          <cell r="AI265">
            <v>2930530.43</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820152.67</v>
          </cell>
          <cell r="BC265">
            <v>0</v>
          </cell>
          <cell r="BD265"/>
          <cell r="BE265">
            <v>0</v>
          </cell>
          <cell r="BF265">
            <v>0</v>
          </cell>
          <cell r="BG265" t="str">
            <v>1 rozwojowo-modernizacyjne</v>
          </cell>
          <cell r="BH265">
            <v>0</v>
          </cell>
          <cell r="BI265">
            <v>0</v>
          </cell>
          <cell r="BJ265">
            <v>0</v>
          </cell>
          <cell r="BK265" t="str">
            <v>1.Zapewnienie pewności dostawy energii elektrycznej Pompowni Koronna 2.Zły stan techniczny linii zasilających (z lat 1976 - 1977) 3. Kabel relacji GPZ 10 Wawrzyńca - K - 359 Koronna jest wyłączony - brak możliwości naprawy.</v>
          </cell>
          <cell r="BL265" t="str">
            <v>Wymiana 3 linii kablowych 15 kV relacji: K-359 Koronna - GPZ 10 Wawrzyńca o dł. ok. 2560m, GPZ 7 Sołacz - K-359 Koronna o dł. ok.1760m , GPZ 24 Cytadela - K-359 Koronna o dł. ok.1600m 2017 - 2018 - dokumentacja projektowa 2019 - 2020 - roboty budowlano-montażowe - zakończone</v>
          </cell>
          <cell r="BM265" t="str">
            <v>-</v>
          </cell>
          <cell r="BN265" t="str">
            <v>-</v>
          </cell>
        </row>
        <row r="266">
          <cell r="B266" t="str">
            <v>3-05-16-020-1</v>
          </cell>
          <cell r="C266" t="str">
            <v>3</v>
          </cell>
          <cell r="D266" t="str">
            <v>Poznań - sieć wodociągowa w rejonie ul. Czarnucha</v>
          </cell>
          <cell r="E266" t="str">
            <v>Realizowane-koncepcja-w toku</v>
          </cell>
          <cell r="G266" t="str">
            <v>Pule</v>
          </cell>
          <cell r="H266" t="str">
            <v>druga</v>
          </cell>
          <cell r="I266" t="str">
            <v>sieci rozdzielcze</v>
          </cell>
          <cell r="J266" t="str">
            <v>rozwojowe</v>
          </cell>
          <cell r="K266" t="str">
            <v>opłacalne</v>
          </cell>
          <cell r="L266" t="str">
            <v>Poznań</v>
          </cell>
          <cell r="M266" t="str">
            <v>Marcin Ostrzycki</v>
          </cell>
          <cell r="N266" t="str">
            <v>Magdalena Daszkiewicz-Jankowska</v>
          </cell>
          <cell r="O266" t="str">
            <v>Monika Mrozińska</v>
          </cell>
          <cell r="P266" t="str">
            <v>Anna Ossig</v>
          </cell>
          <cell r="Q266">
            <v>0</v>
          </cell>
          <cell r="R266" t="str">
            <v>05</v>
          </cell>
          <cell r="S266" t="str">
            <v>nd</v>
          </cell>
          <cell r="T266">
            <v>9011.35</v>
          </cell>
          <cell r="U266">
            <v>608.21</v>
          </cell>
          <cell r="V266">
            <v>0</v>
          </cell>
          <cell r="W266">
            <v>28980</v>
          </cell>
          <cell r="X266">
            <v>86940</v>
          </cell>
          <cell r="Y266">
            <v>320304</v>
          </cell>
          <cell r="Z266">
            <v>1977362</v>
          </cell>
          <cell r="AA266">
            <v>145662</v>
          </cell>
          <cell r="AB266">
            <v>0</v>
          </cell>
          <cell r="AC266">
            <v>0</v>
          </cell>
          <cell r="AD266">
            <v>0</v>
          </cell>
          <cell r="AE266">
            <v>0</v>
          </cell>
          <cell r="AF266">
            <v>2559856.21</v>
          </cell>
          <cell r="AG266">
            <v>608.21</v>
          </cell>
          <cell r="AH266">
            <v>0</v>
          </cell>
          <cell r="AI266">
            <v>9619.5600000000013</v>
          </cell>
          <cell r="AJ266">
            <v>126500</v>
          </cell>
          <cell r="AK266">
            <v>106000</v>
          </cell>
          <cell r="AL266">
            <v>123500</v>
          </cell>
          <cell r="AM266">
            <v>71200</v>
          </cell>
          <cell r="AN266">
            <v>106800</v>
          </cell>
          <cell r="AO266">
            <v>0</v>
          </cell>
          <cell r="AP266">
            <v>2305613</v>
          </cell>
          <cell r="AQ266">
            <v>1773387</v>
          </cell>
          <cell r="AR266">
            <v>0</v>
          </cell>
          <cell r="AS266">
            <v>0</v>
          </cell>
          <cell r="AT266">
            <v>0</v>
          </cell>
          <cell r="AU266">
            <v>0</v>
          </cell>
          <cell r="AV266">
            <v>0</v>
          </cell>
          <cell r="AW266">
            <v>4486500</v>
          </cell>
          <cell r="AX266">
            <v>4486500</v>
          </cell>
          <cell r="AY266">
            <v>0</v>
          </cell>
          <cell r="AZ266">
            <v>4613000</v>
          </cell>
          <cell r="BA266">
            <v>4613000</v>
          </cell>
          <cell r="BB266">
            <v>4613608.21</v>
          </cell>
          <cell r="BC266">
            <v>-2053752</v>
          </cell>
          <cell r="BE266">
            <v>0</v>
          </cell>
          <cell r="BF266">
            <v>0</v>
          </cell>
          <cell r="BG266" t="str">
            <v>1 rozwojowo-modernizacyjne</v>
          </cell>
          <cell r="BH266">
            <v>0</v>
          </cell>
          <cell r="BI266">
            <v>6</v>
          </cell>
          <cell r="BJ266">
            <v>0</v>
          </cell>
          <cell r="BK266" t="str">
            <v>Zaopatrzenie w wodę nowych odbiorców - planowana budowa osiedla mieszkaniowego przez PTBS</v>
          </cell>
          <cell r="BL266" t="str">
            <v>Budowa sieci wodociągowej wraz z przyłączami w rejonie ul. Czarnucha: DN 355mm, dł. 5 m DN 125mm, dł. 80 m 2024-2026 dokumentacja projektowa 2027-2029 roboty budowlano-montażowe</v>
          </cell>
          <cell r="BM266" t="str">
            <v>-</v>
          </cell>
          <cell r="BN266" t="str">
            <v>-</v>
          </cell>
          <cell r="BP266"/>
        </row>
        <row r="267">
          <cell r="B267" t="str">
            <v>3-05-16-026-1</v>
          </cell>
          <cell r="C267" t="str">
            <v>3</v>
          </cell>
          <cell r="D267" t="str">
            <v>Poznań – sieć wodociągowa w ul. Abpa W. Dymka i ul. Folwarcznej</v>
          </cell>
          <cell r="E267">
            <v>0</v>
          </cell>
          <cell r="G267" t="str">
            <v>Pule</v>
          </cell>
          <cell r="H267" t="str">
            <v>druga</v>
          </cell>
          <cell r="I267" t="str">
            <v>sieci rozdzielcze</v>
          </cell>
          <cell r="J267" t="str">
            <v>rozwojowe</v>
          </cell>
          <cell r="K267" t="str">
            <v>opłacalne</v>
          </cell>
          <cell r="L267" t="str">
            <v>Poznań</v>
          </cell>
          <cell r="M267">
            <v>0</v>
          </cell>
          <cell r="N267">
            <v>0</v>
          </cell>
          <cell r="O267">
            <v>0</v>
          </cell>
          <cell r="P267">
            <v>0</v>
          </cell>
          <cell r="Q267">
            <v>0</v>
          </cell>
          <cell r="R267" t="str">
            <v>05</v>
          </cell>
          <cell r="S267" t="str">
            <v>ZKZL</v>
          </cell>
          <cell r="T267">
            <v>0</v>
          </cell>
          <cell r="U267">
            <v>631.79999999999995</v>
          </cell>
          <cell r="V267">
            <v>0</v>
          </cell>
          <cell r="W267">
            <v>0</v>
          </cell>
          <cell r="X267">
            <v>0</v>
          </cell>
          <cell r="Y267">
            <v>0</v>
          </cell>
          <cell r="Z267">
            <v>0</v>
          </cell>
          <cell r="AA267">
            <v>0</v>
          </cell>
          <cell r="AB267">
            <v>0</v>
          </cell>
          <cell r="AC267">
            <v>0</v>
          </cell>
          <cell r="AD267">
            <v>0</v>
          </cell>
          <cell r="AE267">
            <v>0</v>
          </cell>
          <cell r="AF267">
            <v>631.79999999999995</v>
          </cell>
          <cell r="AG267">
            <v>631.79999999999995</v>
          </cell>
          <cell r="AH267">
            <v>0</v>
          </cell>
          <cell r="AI267">
            <v>631.79999999999995</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631.79999999999995</v>
          </cell>
          <cell r="BC267">
            <v>0</v>
          </cell>
          <cell r="BD267"/>
          <cell r="BE267">
            <v>0</v>
          </cell>
          <cell r="BF267">
            <v>0</v>
          </cell>
          <cell r="BG267" t="str">
            <v>1 rozwojowo-modernizacyjne</v>
          </cell>
          <cell r="BH267">
            <v>2</v>
          </cell>
          <cell r="BI267">
            <v>0</v>
          </cell>
          <cell r="BJ267">
            <v>0</v>
          </cell>
          <cell r="BK267">
            <v>0</v>
          </cell>
          <cell r="BL267">
            <v>0</v>
          </cell>
          <cell r="BM267" t="str">
            <v>-</v>
          </cell>
          <cell r="BN267" t="str">
            <v>-</v>
          </cell>
        </row>
        <row r="268">
          <cell r="B268" t="str">
            <v>3-05-16-027-1</v>
          </cell>
          <cell r="C268" t="str">
            <v>3</v>
          </cell>
          <cell r="D268" t="str">
            <v>Poznań - sieć wodociągowa w rejonie ulic Biskupińskiej i Lirycznej</v>
          </cell>
          <cell r="E268">
            <v>0</v>
          </cell>
          <cell r="G268" t="str">
            <v>Pule</v>
          </cell>
          <cell r="H268" t="str">
            <v>druga</v>
          </cell>
          <cell r="I268" t="str">
            <v>sieci rozdzielcze</v>
          </cell>
          <cell r="J268" t="str">
            <v>rozwojowe</v>
          </cell>
          <cell r="K268" t="str">
            <v>opłacalne</v>
          </cell>
          <cell r="L268" t="str">
            <v>Poznań</v>
          </cell>
          <cell r="M268">
            <v>0</v>
          </cell>
          <cell r="N268">
            <v>0</v>
          </cell>
          <cell r="O268">
            <v>0</v>
          </cell>
          <cell r="P268">
            <v>0</v>
          </cell>
          <cell r="Q268">
            <v>0</v>
          </cell>
          <cell r="R268" t="str">
            <v>05</v>
          </cell>
          <cell r="S268" t="str">
            <v>ZKZL</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cell r="BE268">
            <v>0</v>
          </cell>
          <cell r="BF268">
            <v>0</v>
          </cell>
          <cell r="BG268" t="str">
            <v>1 rozwojowo-modernizacyjne</v>
          </cell>
          <cell r="BH268">
            <v>8</v>
          </cell>
          <cell r="BI268">
            <v>0</v>
          </cell>
          <cell r="BJ268">
            <v>0</v>
          </cell>
          <cell r="BK268">
            <v>0</v>
          </cell>
          <cell r="BL268">
            <v>0</v>
          </cell>
          <cell r="BM268" t="str">
            <v>-</v>
          </cell>
          <cell r="BN268" t="str">
            <v>-</v>
          </cell>
        </row>
        <row r="269">
          <cell r="B269" t="str">
            <v>3-05-16-047-1</v>
          </cell>
          <cell r="C269" t="str">
            <v>3</v>
          </cell>
          <cell r="D269" t="str">
            <v>Poznań - sieć wodociagowa w ul. Bernata</v>
          </cell>
          <cell r="E269">
            <v>0</v>
          </cell>
          <cell r="G269" t="str">
            <v>Pule</v>
          </cell>
          <cell r="H269" t="str">
            <v>druga</v>
          </cell>
          <cell r="I269" t="str">
            <v>sieci rozdzielcze</v>
          </cell>
          <cell r="J269" t="str">
            <v>rozwojowe</v>
          </cell>
          <cell r="K269" t="str">
            <v>opłacalne</v>
          </cell>
          <cell r="L269" t="str">
            <v>Poznań</v>
          </cell>
          <cell r="M269">
            <v>0</v>
          </cell>
          <cell r="N269">
            <v>0</v>
          </cell>
          <cell r="O269">
            <v>0</v>
          </cell>
          <cell r="P269">
            <v>0</v>
          </cell>
          <cell r="Q269">
            <v>0</v>
          </cell>
          <cell r="R269" t="str">
            <v>05</v>
          </cell>
          <cell r="S269" t="str">
            <v>ZKZL</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cell r="BE269">
            <v>0</v>
          </cell>
          <cell r="BF269">
            <v>0</v>
          </cell>
          <cell r="BG269" t="str">
            <v>1 rozwojowo-modernizacyjne</v>
          </cell>
          <cell r="BH269">
            <v>2</v>
          </cell>
          <cell r="BI269">
            <v>0</v>
          </cell>
          <cell r="BJ269">
            <v>0</v>
          </cell>
          <cell r="BK269">
            <v>0</v>
          </cell>
          <cell r="BL269">
            <v>0</v>
          </cell>
          <cell r="BM269" t="str">
            <v>-</v>
          </cell>
          <cell r="BN269" t="str">
            <v>-</v>
          </cell>
        </row>
        <row r="270">
          <cell r="B270" t="str">
            <v>3-05-16-050-1</v>
          </cell>
          <cell r="C270" t="str">
            <v>3</v>
          </cell>
          <cell r="D270" t="str">
            <v>Poznań - sieć wodociągowa w rejonie ulic: Żołnierzy Wyklętych i Literacka</v>
          </cell>
          <cell r="E270">
            <v>0</v>
          </cell>
          <cell r="G270" t="str">
            <v>Pule</v>
          </cell>
          <cell r="H270" t="str">
            <v>druga</v>
          </cell>
          <cell r="I270" t="str">
            <v>sieci rozdzielcze</v>
          </cell>
          <cell r="J270" t="str">
            <v>rozwojowe</v>
          </cell>
          <cell r="K270" t="str">
            <v>opłacalne</v>
          </cell>
          <cell r="L270" t="str">
            <v>Poznań</v>
          </cell>
          <cell r="M270">
            <v>0</v>
          </cell>
          <cell r="N270">
            <v>0</v>
          </cell>
          <cell r="O270">
            <v>0</v>
          </cell>
          <cell r="P270">
            <v>0</v>
          </cell>
          <cell r="Q270">
            <v>0</v>
          </cell>
          <cell r="R270" t="str">
            <v>05</v>
          </cell>
          <cell r="S270" t="str">
            <v>PTBS</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cell r="BE270">
            <v>0</v>
          </cell>
          <cell r="BF270">
            <v>0</v>
          </cell>
          <cell r="BG270" t="str">
            <v>1 rozwojowo-modernizacyjne</v>
          </cell>
          <cell r="BH270">
            <v>15</v>
          </cell>
          <cell r="BI270">
            <v>0</v>
          </cell>
          <cell r="BJ270">
            <v>0</v>
          </cell>
          <cell r="BK270">
            <v>0</v>
          </cell>
          <cell r="BL270">
            <v>0</v>
          </cell>
          <cell r="BM270" t="str">
            <v>-</v>
          </cell>
          <cell r="BN270" t="str">
            <v>-</v>
          </cell>
        </row>
        <row r="271">
          <cell r="B271" t="str">
            <v>3-05-16-067-1</v>
          </cell>
          <cell r="C271" t="str">
            <v>3</v>
          </cell>
          <cell r="D271" t="str">
            <v>Poznań – sieć wodociągowa przy placu Światowida ZADANIE DO USUNIĘCIA Z PLANU - SIEĆ ZREALIZOWANA PRZEZ INWESTORA PRYWATNEGO</v>
          </cell>
          <cell r="E271" t="str">
            <v>Realizowane-dokumentacja-w toku</v>
          </cell>
          <cell r="G271" t="str">
            <v>budżet - modernizacja PSW</v>
          </cell>
          <cell r="H271" t="str">
            <v>pierwsza</v>
          </cell>
          <cell r="I271" t="str">
            <v>sieci rozdzielcze</v>
          </cell>
          <cell r="J271" t="str">
            <v>modernizacyjne</v>
          </cell>
          <cell r="K271" t="str">
            <v>PSW</v>
          </cell>
          <cell r="L271" t="str">
            <v>Poznań</v>
          </cell>
          <cell r="M271" t="str">
            <v>Kamilla Oberenkowska</v>
          </cell>
          <cell r="N271" t="str">
            <v>Barbara Bartkowiak</v>
          </cell>
          <cell r="O271" t="str">
            <v>Jolanta Kowalczyk</v>
          </cell>
          <cell r="P271">
            <v>0</v>
          </cell>
          <cell r="Q271">
            <v>0</v>
          </cell>
          <cell r="R271" t="str">
            <v>05</v>
          </cell>
          <cell r="S271" t="str">
            <v>nd</v>
          </cell>
          <cell r="T271">
            <v>0</v>
          </cell>
          <cell r="U271">
            <v>0</v>
          </cell>
          <cell r="V271">
            <v>20000</v>
          </cell>
          <cell r="W271">
            <v>40000</v>
          </cell>
          <cell r="X271">
            <v>50000</v>
          </cell>
          <cell r="Y271">
            <v>0</v>
          </cell>
          <cell r="Z271">
            <v>0</v>
          </cell>
          <cell r="AA271">
            <v>0</v>
          </cell>
          <cell r="AB271">
            <v>0</v>
          </cell>
          <cell r="AC271">
            <v>0</v>
          </cell>
          <cell r="AD271">
            <v>0</v>
          </cell>
          <cell r="AE271">
            <v>0</v>
          </cell>
          <cell r="AF271">
            <v>110000</v>
          </cell>
          <cell r="AG271">
            <v>478</v>
          </cell>
          <cell r="AH271">
            <v>3609</v>
          </cell>
          <cell r="AI271">
            <v>4087</v>
          </cell>
          <cell r="AJ271">
            <v>10800</v>
          </cell>
          <cell r="AK271">
            <v>16200</v>
          </cell>
          <cell r="AL271">
            <v>16746.66</v>
          </cell>
          <cell r="AM271">
            <v>78933.3</v>
          </cell>
          <cell r="AN271">
            <v>0</v>
          </cell>
          <cell r="AO271">
            <v>0</v>
          </cell>
          <cell r="AP271">
            <v>0</v>
          </cell>
          <cell r="AQ271">
            <v>0</v>
          </cell>
          <cell r="AR271">
            <v>0</v>
          </cell>
          <cell r="AS271">
            <v>0</v>
          </cell>
          <cell r="AT271">
            <v>0</v>
          </cell>
          <cell r="AU271">
            <v>0</v>
          </cell>
          <cell r="AV271">
            <v>0</v>
          </cell>
          <cell r="AW271">
            <v>111879.96</v>
          </cell>
          <cell r="AX271">
            <v>111879.96</v>
          </cell>
          <cell r="AY271">
            <v>0</v>
          </cell>
          <cell r="AZ271">
            <v>122679.96</v>
          </cell>
          <cell r="BA271">
            <v>122679.96</v>
          </cell>
          <cell r="BB271">
            <v>126766.96</v>
          </cell>
          <cell r="BC271">
            <v>-16766.960000000006</v>
          </cell>
          <cell r="BE271">
            <v>0.03</v>
          </cell>
          <cell r="BF271">
            <v>0</v>
          </cell>
          <cell r="BG271" t="str">
            <v>1 rozwojowo-modernizacyjne</v>
          </cell>
          <cell r="BH271">
            <v>0</v>
          </cell>
          <cell r="BI271">
            <v>0</v>
          </cell>
          <cell r="BJ271">
            <v>4</v>
          </cell>
          <cell r="BK271" t="str">
            <v>Uporządkowanie istn. sieci wodociągowej.</v>
          </cell>
          <cell r="BL271" t="str">
            <v>Budowa sieci wodociągowej w ul. Plac Światowida: DN100mm, dł. 25 m. Rozdział instalacji - 2 szt. Wraz z przyłączami. 2021 - 2023 - dokumentacja projektowa 2023 - 2024 - roboty budowlano-montażowe.</v>
          </cell>
          <cell r="BM271" t="str">
            <v>-</v>
          </cell>
          <cell r="BN271" t="str">
            <v>-</v>
          </cell>
          <cell r="BP271"/>
        </row>
        <row r="272">
          <cell r="B272" t="str">
            <v>3-05-16-071-1</v>
          </cell>
          <cell r="C272" t="str">
            <v>3</v>
          </cell>
          <cell r="D272" t="str">
            <v>Poznań - sieć wodociągowa w ulicach Rudzkiej i Gorlickiej</v>
          </cell>
          <cell r="E272" t="str">
            <v>Realizowane-RBM-w toku</v>
          </cell>
          <cell r="G272" t="str">
            <v>rezerwa "białe plamy"</v>
          </cell>
          <cell r="H272" t="str">
            <v>druga</v>
          </cell>
          <cell r="I272" t="str">
            <v>sieci rozdzielcze</v>
          </cell>
          <cell r="J272" t="str">
            <v>rozwojowe</v>
          </cell>
          <cell r="K272" t="str">
            <v>nieopłacalne tak</v>
          </cell>
          <cell r="L272" t="str">
            <v>Poznań</v>
          </cell>
          <cell r="M272" t="str">
            <v>Przemysław Jasiński</v>
          </cell>
          <cell r="N272" t="str">
            <v>Joanna Matysiak-Olek</v>
          </cell>
          <cell r="O272" t="str">
            <v>Mariusz Dados</v>
          </cell>
          <cell r="P272" t="str">
            <v>Artur Rutkowski</v>
          </cell>
          <cell r="Q272" t="str">
            <v>Michał Plewa</v>
          </cell>
          <cell r="R272" t="str">
            <v>05</v>
          </cell>
          <cell r="S272" t="str">
            <v>nd</v>
          </cell>
          <cell r="T272">
            <v>32974.620000000003</v>
          </cell>
          <cell r="U272">
            <v>21153.75</v>
          </cell>
          <cell r="V272">
            <v>250683</v>
          </cell>
          <cell r="W272">
            <v>1111063</v>
          </cell>
          <cell r="X272">
            <v>78910</v>
          </cell>
          <cell r="Y272">
            <v>0</v>
          </cell>
          <cell r="Z272">
            <v>0</v>
          </cell>
          <cell r="AA272">
            <v>0</v>
          </cell>
          <cell r="AB272">
            <v>0</v>
          </cell>
          <cell r="AC272">
            <v>0</v>
          </cell>
          <cell r="AD272">
            <v>0</v>
          </cell>
          <cell r="AE272">
            <v>0</v>
          </cell>
          <cell r="AF272">
            <v>1461809.75</v>
          </cell>
          <cell r="AG272">
            <v>11362.1</v>
          </cell>
          <cell r="AH272">
            <v>25851.59</v>
          </cell>
          <cell r="AI272">
            <v>70188.31</v>
          </cell>
          <cell r="AJ272">
            <v>1879292.4499999997</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1879292.4499999997</v>
          </cell>
          <cell r="BA272">
            <v>1879292.4499999997</v>
          </cell>
          <cell r="BB272">
            <v>1916506.1399999997</v>
          </cell>
          <cell r="BC272">
            <v>-454696.38999999966</v>
          </cell>
          <cell r="BE272">
            <v>0</v>
          </cell>
          <cell r="BF272">
            <v>0</v>
          </cell>
          <cell r="BG272" t="str">
            <v>1 rozwojowo-modernizacyjne</v>
          </cell>
          <cell r="BH272">
            <v>15</v>
          </cell>
          <cell r="BI272">
            <v>0</v>
          </cell>
          <cell r="BJ272">
            <v>1</v>
          </cell>
          <cell r="BK272" t="str">
            <v>Zaopatrzenie w wodę nowych odbiorców.</v>
          </cell>
          <cell r="BL272" t="str">
            <v>Budowa sieci wodociągowej w ul. Rudzkiej i Gorlickiej DN 150 mm dł. 748,7 m wraz z przyłączami 2018 - 2021 - dokumentacja projektowa 2021 - 2023 - roboty budowlano - montażowe</v>
          </cell>
          <cell r="BM272" t="str">
            <v>-</v>
          </cell>
          <cell r="BN272" t="str">
            <v>-</v>
          </cell>
          <cell r="BP272"/>
        </row>
        <row r="273">
          <cell r="B273" t="str">
            <v>3-05-16-073-1</v>
          </cell>
          <cell r="C273" t="str">
            <v>3</v>
          </cell>
          <cell r="D273" t="str">
            <v>Poznań - sieć wodociagowa w ulicy Leżajskiej</v>
          </cell>
          <cell r="E273" t="str">
            <v>Realizowane-koncepcja-w toku</v>
          </cell>
          <cell r="G273" t="str">
            <v>rezerwa "białe plamy"</v>
          </cell>
          <cell r="H273" t="str">
            <v>druga</v>
          </cell>
          <cell r="I273" t="str">
            <v>sieci rozdzielcze</v>
          </cell>
          <cell r="J273" t="str">
            <v>rozwojowe</v>
          </cell>
          <cell r="K273" t="str">
            <v>nieopłacalne tak</v>
          </cell>
          <cell r="L273" t="str">
            <v>Poznań</v>
          </cell>
          <cell r="M273" t="str">
            <v>Przemysław Jasiński</v>
          </cell>
          <cell r="N273" t="str">
            <v>Katarzyna Grala</v>
          </cell>
          <cell r="O273" t="str">
            <v>Mariusz Dados</v>
          </cell>
          <cell r="P273" t="str">
            <v>Artur Rutkowski</v>
          </cell>
          <cell r="Q273" t="str">
            <v>Michał Plewa</v>
          </cell>
          <cell r="R273" t="str">
            <v>05</v>
          </cell>
          <cell r="S273" t="str">
            <v>nd</v>
          </cell>
          <cell r="T273">
            <v>7336.8</v>
          </cell>
          <cell r="U273">
            <v>2710</v>
          </cell>
          <cell r="V273">
            <v>6670</v>
          </cell>
          <cell r="W273">
            <v>71510.009999999995</v>
          </cell>
          <cell r="X273">
            <v>155891.99</v>
          </cell>
          <cell r="Y273">
            <v>0</v>
          </cell>
          <cell r="Z273">
            <v>0</v>
          </cell>
          <cell r="AA273">
            <v>0</v>
          </cell>
          <cell r="AB273">
            <v>0</v>
          </cell>
          <cell r="AC273">
            <v>0</v>
          </cell>
          <cell r="AD273">
            <v>0</v>
          </cell>
          <cell r="AE273">
            <v>0</v>
          </cell>
          <cell r="AF273">
            <v>236782</v>
          </cell>
          <cell r="AG273">
            <v>539</v>
          </cell>
          <cell r="AH273">
            <v>5222</v>
          </cell>
          <cell r="AI273">
            <v>13097.8</v>
          </cell>
          <cell r="AJ273">
            <v>0</v>
          </cell>
          <cell r="AK273">
            <v>0</v>
          </cell>
          <cell r="AL273">
            <v>0</v>
          </cell>
          <cell r="AM273">
            <v>0</v>
          </cell>
          <cell r="AN273">
            <v>0</v>
          </cell>
          <cell r="AO273">
            <v>0</v>
          </cell>
          <cell r="AP273">
            <v>0</v>
          </cell>
          <cell r="AQ273">
            <v>0</v>
          </cell>
          <cell r="AR273">
            <v>14000</v>
          </cell>
          <cell r="AS273">
            <v>14000</v>
          </cell>
          <cell r="AT273">
            <v>38000</v>
          </cell>
          <cell r="AU273">
            <v>304000</v>
          </cell>
          <cell r="AV273">
            <v>342000</v>
          </cell>
          <cell r="AW273">
            <v>66000</v>
          </cell>
          <cell r="AX273">
            <v>0</v>
          </cell>
          <cell r="AY273">
            <v>66000</v>
          </cell>
          <cell r="AZ273">
            <v>66000</v>
          </cell>
          <cell r="BA273">
            <v>370000</v>
          </cell>
          <cell r="BB273">
            <v>5761</v>
          </cell>
          <cell r="BC273">
            <v>231021</v>
          </cell>
          <cell r="BE273">
            <v>0</v>
          </cell>
          <cell r="BF273">
            <v>0</v>
          </cell>
          <cell r="BG273" t="str">
            <v>1 rozwojowo-modernizacyjne</v>
          </cell>
          <cell r="BH273">
            <v>8</v>
          </cell>
          <cell r="BI273">
            <v>0</v>
          </cell>
          <cell r="BJ273">
            <v>0</v>
          </cell>
          <cell r="BK273" t="str">
            <v>Zaopatrzenie w wodę nowych odbiorców.</v>
          </cell>
          <cell r="BL273" t="str">
            <v>Budowa sieci wodociągowej DN100 mm o dł. ok. 130 m, przyłącza do działek 2018-2021 przygotowanie dokumentacji projektowej 2022-2023 roboty budowlano-montażowe</v>
          </cell>
          <cell r="BM273" t="str">
            <v>-</v>
          </cell>
          <cell r="BN273" t="str">
            <v>-</v>
          </cell>
          <cell r="BP273"/>
        </row>
        <row r="274">
          <cell r="B274" t="str">
            <v>3-05-16-077-1</v>
          </cell>
          <cell r="C274" t="str">
            <v>3</v>
          </cell>
          <cell r="D274" t="str">
            <v>Poznań - sieć wodociagowa w ulicach Bałtyckiej i Syreniej</v>
          </cell>
          <cell r="H274" t="str">
            <v>druga</v>
          </cell>
          <cell r="I274" t="str">
            <v>sieci rozdzielcze</v>
          </cell>
          <cell r="J274" t="str">
            <v>rozwojowe</v>
          </cell>
          <cell r="K274" t="str">
            <v>nieopłacalne nie</v>
          </cell>
          <cell r="L274" t="str">
            <v>Poznań</v>
          </cell>
          <cell r="R274" t="str">
            <v>05</v>
          </cell>
          <cell r="T274">
            <v>0</v>
          </cell>
          <cell r="U274">
            <v>0</v>
          </cell>
          <cell r="V274">
            <v>0</v>
          </cell>
          <cell r="W274">
            <v>0</v>
          </cell>
          <cell r="X274">
            <v>0</v>
          </cell>
          <cell r="Y274">
            <v>0</v>
          </cell>
          <cell r="Z274">
            <v>0</v>
          </cell>
          <cell r="AA274">
            <v>0</v>
          </cell>
          <cell r="AB274">
            <v>40000</v>
          </cell>
          <cell r="AC274">
            <v>60000</v>
          </cell>
          <cell r="AD274">
            <v>198000</v>
          </cell>
          <cell r="AE274">
            <v>886000</v>
          </cell>
          <cell r="AF274">
            <v>298000</v>
          </cell>
          <cell r="AG274">
            <v>0</v>
          </cell>
          <cell r="AH274">
            <v>0</v>
          </cell>
          <cell r="AI274">
            <v>0</v>
          </cell>
          <cell r="AJ274">
            <v>0</v>
          </cell>
          <cell r="AK274">
            <v>0</v>
          </cell>
          <cell r="AL274">
            <v>0</v>
          </cell>
          <cell r="AM274">
            <v>0</v>
          </cell>
          <cell r="AN274">
            <v>0</v>
          </cell>
          <cell r="AO274">
            <v>40000</v>
          </cell>
          <cell r="AP274">
            <v>40000</v>
          </cell>
          <cell r="AQ274">
            <v>20000</v>
          </cell>
          <cell r="AR274">
            <v>798330</v>
          </cell>
          <cell r="AS274">
            <v>351670</v>
          </cell>
          <cell r="AT274">
            <v>0</v>
          </cell>
          <cell r="AU274">
            <v>0</v>
          </cell>
          <cell r="AV274">
            <v>0</v>
          </cell>
          <cell r="AW274">
            <v>1250000</v>
          </cell>
          <cell r="AX274">
            <v>100000</v>
          </cell>
          <cell r="AY274">
            <v>1150000</v>
          </cell>
          <cell r="AZ274">
            <v>1250000</v>
          </cell>
          <cell r="BA274">
            <v>1250000</v>
          </cell>
          <cell r="BB274">
            <v>100000</v>
          </cell>
          <cell r="BC274">
            <v>198000</v>
          </cell>
          <cell r="BE274">
            <v>0.76</v>
          </cell>
          <cell r="BF274">
            <v>20</v>
          </cell>
          <cell r="BG274" t="str">
            <v>1 rozwojowo-modernizacyjne</v>
          </cell>
          <cell r="BH274">
            <v>15</v>
          </cell>
          <cell r="BI274">
            <v>0</v>
          </cell>
          <cell r="BJ274">
            <v>0</v>
          </cell>
          <cell r="BK274" t="str">
            <v>Zaopatrzenie w wodę nowych odbiorców.</v>
          </cell>
          <cell r="BL274" t="str">
            <v>Budowa sieci wodociągowej DN 150 mm dł. 760 m w ulicach Bałtyckiej i Syreniej, wraz z przyłączami 2027-2028 dokumentacja techniczna 2029-2030 roboty budowlano montażowe</v>
          </cell>
          <cell r="BM274" t="str">
            <v>-</v>
          </cell>
          <cell r="BN274" t="str">
            <v>-</v>
          </cell>
          <cell r="BP274"/>
        </row>
        <row r="275">
          <cell r="B275" t="str">
            <v>3-05-16-089-0</v>
          </cell>
          <cell r="C275" t="str">
            <v>3</v>
          </cell>
          <cell r="D275" t="str">
            <v>Poznań - sieć wodociągowa w ul. Mielżyńskiego</v>
          </cell>
          <cell r="E275" t="str">
            <v>Realizowane-RBM-w toku</v>
          </cell>
          <cell r="G275" t="str">
            <v>koordynacja z innymi jednostkami</v>
          </cell>
          <cell r="H275" t="str">
            <v>pierwsza</v>
          </cell>
          <cell r="I275" t="str">
            <v>sieci rozdzielcze</v>
          </cell>
          <cell r="J275" t="str">
            <v>modernizacyjne</v>
          </cell>
          <cell r="K275" t="str">
            <v>koordynacja</v>
          </cell>
          <cell r="L275" t="str">
            <v>Poznań</v>
          </cell>
          <cell r="M275" t="str">
            <v>Katarzyna Józefiak</v>
          </cell>
          <cell r="N275" t="str">
            <v>Tomasz Wilas</v>
          </cell>
          <cell r="O275" t="str">
            <v>Mariusz Dados</v>
          </cell>
          <cell r="P275" t="str">
            <v>Anna Danek</v>
          </cell>
          <cell r="Q275" t="str">
            <v>Łukasz Wędrychowicz</v>
          </cell>
          <cell r="R275" t="str">
            <v>05</v>
          </cell>
          <cell r="S275" t="str">
            <v>PIM</v>
          </cell>
          <cell r="T275">
            <v>3758.73</v>
          </cell>
          <cell r="U275">
            <v>0</v>
          </cell>
          <cell r="V275">
            <v>549026.52</v>
          </cell>
          <cell r="W275">
            <v>137820.48000000001</v>
          </cell>
          <cell r="X275">
            <v>0</v>
          </cell>
          <cell r="Y275">
            <v>0</v>
          </cell>
          <cell r="Z275">
            <v>0</v>
          </cell>
          <cell r="AA275">
            <v>0</v>
          </cell>
          <cell r="AB275">
            <v>0</v>
          </cell>
          <cell r="AC275">
            <v>0</v>
          </cell>
          <cell r="AD275">
            <v>0</v>
          </cell>
          <cell r="AE275">
            <v>0</v>
          </cell>
          <cell r="AF275">
            <v>686847</v>
          </cell>
          <cell r="AG275">
            <v>0</v>
          </cell>
          <cell r="AH275">
            <v>0</v>
          </cell>
          <cell r="AI275">
            <v>3758.73</v>
          </cell>
          <cell r="AJ275">
            <v>395306.81</v>
          </cell>
          <cell r="AK275">
            <v>1970696.37</v>
          </cell>
          <cell r="AL275">
            <v>0</v>
          </cell>
          <cell r="AM275">
            <v>0</v>
          </cell>
          <cell r="AN275">
            <v>0</v>
          </cell>
          <cell r="AO275">
            <v>0</v>
          </cell>
          <cell r="AP275">
            <v>0</v>
          </cell>
          <cell r="AQ275">
            <v>0</v>
          </cell>
          <cell r="AR275">
            <v>0</v>
          </cell>
          <cell r="AS275">
            <v>0</v>
          </cell>
          <cell r="AT275">
            <v>0</v>
          </cell>
          <cell r="AU275">
            <v>0</v>
          </cell>
          <cell r="AV275">
            <v>0</v>
          </cell>
          <cell r="AW275">
            <v>1970696.37</v>
          </cell>
          <cell r="AX275">
            <v>1970696.37</v>
          </cell>
          <cell r="AY275">
            <v>0</v>
          </cell>
          <cell r="AZ275">
            <v>2366003.1800000002</v>
          </cell>
          <cell r="BA275">
            <v>2366003.1800000002</v>
          </cell>
          <cell r="BB275">
            <v>2366003.1800000002</v>
          </cell>
          <cell r="BC275">
            <v>-1679156.1800000002</v>
          </cell>
          <cell r="BE275">
            <v>0</v>
          </cell>
          <cell r="BF275">
            <v>0</v>
          </cell>
          <cell r="BG275" t="str">
            <v>1 rozwojowo-modernizacyjne</v>
          </cell>
          <cell r="BH275">
            <v>0</v>
          </cell>
          <cell r="BI275">
            <v>0</v>
          </cell>
          <cell r="BJ275">
            <v>9</v>
          </cell>
          <cell r="BK275" t="str">
            <v>Zły stan techniczny, Konieczność koordynacji z MPK.</v>
          </cell>
          <cell r="BL275" t="str">
            <v>Modernizacja wodociągów o DN150mm o łącznej dł. ok 295m , budowa wodociągu DN100mm o dł. ok 15,79m , budowa wodociągu DN250mm o dł. ok 13,73m przebudowa wodociągu DN150mm o dł. ok 17.08m , przebudowa wodociągu DN250mm o dł. ok 76.1m , renowacja wodociągu DN150mm o dł. ok 281,23m, wraz z przyłączami 2021 - 2022 - roboty budowlano-montażowe</v>
          </cell>
          <cell r="BM275" t="str">
            <v>-</v>
          </cell>
          <cell r="BN275" t="str">
            <v>-</v>
          </cell>
          <cell r="BP275"/>
        </row>
        <row r="276">
          <cell r="B276" t="str">
            <v>3-05-16-101-1</v>
          </cell>
          <cell r="C276" t="str">
            <v>3</v>
          </cell>
          <cell r="D276" t="str">
            <v>Poznań - sieć wodociągowa w rejonie ul. Cześnikowskiej i Husarskiej</v>
          </cell>
          <cell r="E276" t="str">
            <v>Realizowane-RBM-w toku</v>
          </cell>
          <cell r="F276" t="str">
            <v>FS7</v>
          </cell>
          <cell r="G276" t="str">
            <v>koordynacja z innymi jednostkami</v>
          </cell>
          <cell r="H276" t="str">
            <v>pierwsza</v>
          </cell>
          <cell r="I276" t="str">
            <v>sieci rozdzielcze</v>
          </cell>
          <cell r="J276" t="str">
            <v>modernizacyjne</v>
          </cell>
          <cell r="K276" t="str">
            <v>koordynacja</v>
          </cell>
          <cell r="L276" t="str">
            <v>Poznań</v>
          </cell>
          <cell r="M276" t="str">
            <v>Kamilla Oberenkowska</v>
          </cell>
          <cell r="N276" t="str">
            <v>Sonia Sperling</v>
          </cell>
          <cell r="O276" t="str">
            <v>Jolanta Kowalczyk</v>
          </cell>
          <cell r="P276" t="str">
            <v>Sonia Sperling</v>
          </cell>
          <cell r="Q276" t="str">
            <v>Jacek Bielicki</v>
          </cell>
          <cell r="R276" t="str">
            <v>05</v>
          </cell>
          <cell r="S276" t="str">
            <v>PIM</v>
          </cell>
          <cell r="T276">
            <v>724649.73</v>
          </cell>
          <cell r="U276">
            <v>20027.36</v>
          </cell>
          <cell r="V276">
            <v>801500</v>
          </cell>
          <cell r="W276">
            <v>607280.90999999992</v>
          </cell>
          <cell r="X276">
            <v>1000000</v>
          </cell>
          <cell r="Y276">
            <v>0</v>
          </cell>
          <cell r="Z276">
            <v>0</v>
          </cell>
          <cell r="AA276">
            <v>0</v>
          </cell>
          <cell r="AB276">
            <v>0</v>
          </cell>
          <cell r="AC276">
            <v>0</v>
          </cell>
          <cell r="AD276">
            <v>0</v>
          </cell>
          <cell r="AE276">
            <v>0</v>
          </cell>
          <cell r="AF276">
            <v>2428808.27</v>
          </cell>
          <cell r="AG276">
            <v>33664.850000000006</v>
          </cell>
          <cell r="AH276">
            <v>845458.34</v>
          </cell>
          <cell r="AI276">
            <v>1603772.92</v>
          </cell>
          <cell r="AJ276">
            <v>429205.01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429205.01</v>
          </cell>
          <cell r="BA276">
            <v>429205.01</v>
          </cell>
          <cell r="BB276">
            <v>1308328.2</v>
          </cell>
          <cell r="BC276">
            <v>1120480.07</v>
          </cell>
          <cell r="BE276">
            <v>0</v>
          </cell>
          <cell r="BF276">
            <v>0</v>
          </cell>
          <cell r="BG276" t="str">
            <v>1 rozwojowo-modernizacyjne</v>
          </cell>
          <cell r="BH276">
            <v>0</v>
          </cell>
          <cell r="BI276">
            <v>0</v>
          </cell>
          <cell r="BJ276">
            <v>62</v>
          </cell>
          <cell r="BK276" t="str">
            <v>Z zadania został wydzielony zakres 20-113. Zły stan techniczny, spełnienie wymagań wynikających z przepisów prawa. Modernizacja sieci w koordynacji z ZDM.</v>
          </cell>
          <cell r="BL276" t="str">
            <v>Zakres I - inwestorstwo zastępcze- PIM ( wykonuje zakres dróg dla ZDM). Sieć- łączna dł. 389,48m w tym wymiana 200m, w ul. Cześnikowskiej wraz z przyłączami . Zakres II - poza zakresem prac ZDM (realizacja przez AQUANET): Budowa sieci wodociągowej z rur DN150mm o dł. 623 m, Unieczynnienie rurociągów azbestocementowych DN150 pianobetonem 180m, Demontaż rurociągów azbestocementowych 488 m ,· wraz z przyłączami . 2016 - 2020 dokumentacja projektowa dla zakresu I i II 2018 - roboty budowlano-montażowe I zakres- zakończony 2021 - 2023- roboty budowlano-montażowe II zakres</v>
          </cell>
          <cell r="BM276" t="str">
            <v>-</v>
          </cell>
          <cell r="BN276" t="str">
            <v>-</v>
          </cell>
          <cell r="BP276"/>
        </row>
        <row r="277">
          <cell r="B277" t="str">
            <v>3-05-16-115-0</v>
          </cell>
          <cell r="C277" t="str">
            <v>3</v>
          </cell>
          <cell r="D277" t="str">
            <v>Poznań - sieć wodociągowa w Rynku Łazarskim</v>
          </cell>
          <cell r="E277" t="str">
            <v>Realizowane-RBM-w toku</v>
          </cell>
          <cell r="G277" t="str">
            <v>koordynacja z innymi jednostkami</v>
          </cell>
          <cell r="H277" t="str">
            <v>pierwsza</v>
          </cell>
          <cell r="I277" t="str">
            <v>sieci rozdzielcze</v>
          </cell>
          <cell r="J277" t="str">
            <v>modernizacyjne</v>
          </cell>
          <cell r="K277" t="str">
            <v>koordynacja</v>
          </cell>
          <cell r="L277" t="str">
            <v>Poznań</v>
          </cell>
          <cell r="M277" t="str">
            <v>Katarzyna Józefiak</v>
          </cell>
          <cell r="N277">
            <v>0</v>
          </cell>
          <cell r="O277" t="str">
            <v>Mariusz Dados</v>
          </cell>
          <cell r="P277" t="str">
            <v>Anna Danek</v>
          </cell>
          <cell r="Q277" t="str">
            <v>Łukasz Wędrychowicz</v>
          </cell>
          <cell r="R277" t="str">
            <v>05</v>
          </cell>
          <cell r="S277" t="str">
            <v>Miasto Poznań</v>
          </cell>
          <cell r="T277">
            <v>2551.54</v>
          </cell>
          <cell r="U277">
            <v>0</v>
          </cell>
          <cell r="V277">
            <v>0</v>
          </cell>
          <cell r="W277">
            <v>725000</v>
          </cell>
          <cell r="X277">
            <v>0</v>
          </cell>
          <cell r="Y277">
            <v>0</v>
          </cell>
          <cell r="Z277">
            <v>0</v>
          </cell>
          <cell r="AA277">
            <v>0</v>
          </cell>
          <cell r="AB277">
            <v>0</v>
          </cell>
          <cell r="AC277">
            <v>0</v>
          </cell>
          <cell r="AD277">
            <v>0</v>
          </cell>
          <cell r="AE277">
            <v>0</v>
          </cell>
          <cell r="AF277">
            <v>725000</v>
          </cell>
          <cell r="AG277">
            <v>941</v>
          </cell>
          <cell r="AH277">
            <v>984</v>
          </cell>
          <cell r="AI277">
            <v>4476.54</v>
          </cell>
          <cell r="AJ277">
            <v>0</v>
          </cell>
          <cell r="AK277">
            <v>919307.89</v>
          </cell>
          <cell r="AL277">
            <v>0</v>
          </cell>
          <cell r="AM277">
            <v>0</v>
          </cell>
          <cell r="AN277">
            <v>0</v>
          </cell>
          <cell r="AO277">
            <v>0</v>
          </cell>
          <cell r="AP277">
            <v>0</v>
          </cell>
          <cell r="AQ277">
            <v>0</v>
          </cell>
          <cell r="AR277">
            <v>0</v>
          </cell>
          <cell r="AS277">
            <v>0</v>
          </cell>
          <cell r="AT277">
            <v>0</v>
          </cell>
          <cell r="AU277">
            <v>0</v>
          </cell>
          <cell r="AV277">
            <v>0</v>
          </cell>
          <cell r="AW277">
            <v>919307.89</v>
          </cell>
          <cell r="AX277">
            <v>919307.89</v>
          </cell>
          <cell r="AY277">
            <v>0</v>
          </cell>
          <cell r="AZ277">
            <v>919307.89</v>
          </cell>
          <cell r="BA277">
            <v>919307.89</v>
          </cell>
          <cell r="BB277">
            <v>921232.89</v>
          </cell>
          <cell r="BC277">
            <v>-196232.89</v>
          </cell>
          <cell r="BE277">
            <v>0</v>
          </cell>
          <cell r="BF277">
            <v>0</v>
          </cell>
          <cell r="BG277" t="str">
            <v>1 rozwojowo-modernizacyjne</v>
          </cell>
          <cell r="BH277">
            <v>0</v>
          </cell>
          <cell r="BI277">
            <v>0</v>
          </cell>
          <cell r="BJ277">
            <v>13</v>
          </cell>
          <cell r="BK277" t="str">
            <v>Wymiana ze względu na zły stan techniczny. Koordynacja z inwestycją drogową realizowaną przez Biuro Koordynacji Projektów i Rewitalizacji Miasta Urzędu Miasta Poznania.</v>
          </cell>
          <cell r="BL277" t="str">
            <v>Wymiana sieci wodociągowej DN150mm o łącznej dł. ok. 610m w ul. Kącik, Calliera, Rynek Łazarski wraz z przyłączami. Odtworzenie nawierzchni po stronie UMP 2018 - dokumentacja projektowa 2022 - roboty budowlano - montażowe</v>
          </cell>
          <cell r="BM277" t="str">
            <v>-</v>
          </cell>
          <cell r="BN277" t="str">
            <v>-</v>
          </cell>
          <cell r="BP277"/>
        </row>
        <row r="278">
          <cell r="B278" t="str">
            <v>3-05-16-130-1</v>
          </cell>
          <cell r="C278" t="str">
            <v>3</v>
          </cell>
          <cell r="D278" t="str">
            <v>Poznań - sieć wodociągowa na terenie Podolan - Etap II</v>
          </cell>
          <cell r="E278" t="str">
            <v>Realizowane-dokumentacja-w toku</v>
          </cell>
          <cell r="G278" t="str">
            <v>rezerwa "białe plamy"</v>
          </cell>
          <cell r="H278" t="str">
            <v>druga</v>
          </cell>
          <cell r="I278" t="str">
            <v>sieci rozdzielcze</v>
          </cell>
          <cell r="J278" t="str">
            <v>rozwojowe</v>
          </cell>
          <cell r="K278" t="str">
            <v>nieopłacalne tak</v>
          </cell>
          <cell r="L278" t="str">
            <v>Poznań</v>
          </cell>
          <cell r="M278" t="str">
            <v>Sylwia Białous</v>
          </cell>
          <cell r="N278" t="str">
            <v>Magdalena Daszkiewicz-Jankowska</v>
          </cell>
          <cell r="O278" t="str">
            <v>Monika Mrozińska</v>
          </cell>
          <cell r="P278" t="str">
            <v>Anna Ossig</v>
          </cell>
          <cell r="Q278" t="str">
            <v>Łukasz Bil</v>
          </cell>
          <cell r="R278" t="str">
            <v>05</v>
          </cell>
          <cell r="S278" t="str">
            <v>nd</v>
          </cell>
          <cell r="T278">
            <v>70142.079999999987</v>
          </cell>
          <cell r="U278">
            <v>1037.5</v>
          </cell>
          <cell r="V278">
            <v>62040</v>
          </cell>
          <cell r="W278">
            <v>599680</v>
          </cell>
          <cell r="X278">
            <v>668200</v>
          </cell>
          <cell r="Y278">
            <v>1278840</v>
          </cell>
          <cell r="Z278">
            <v>0</v>
          </cell>
          <cell r="AA278">
            <v>0</v>
          </cell>
          <cell r="AB278">
            <v>0</v>
          </cell>
          <cell r="AC278">
            <v>0</v>
          </cell>
          <cell r="AD278">
            <v>0</v>
          </cell>
          <cell r="AE278">
            <v>0</v>
          </cell>
          <cell r="AF278">
            <v>2609797.5</v>
          </cell>
          <cell r="AG278">
            <v>1576.5</v>
          </cell>
          <cell r="AH278">
            <v>0</v>
          </cell>
          <cell r="AI278">
            <v>71718.579999999987</v>
          </cell>
          <cell r="AJ278">
            <v>0</v>
          </cell>
          <cell r="AK278">
            <v>2387578.04</v>
          </cell>
          <cell r="AL278">
            <v>2387578.04</v>
          </cell>
          <cell r="AM278">
            <v>0</v>
          </cell>
          <cell r="AN278">
            <v>0</v>
          </cell>
          <cell r="AO278">
            <v>0</v>
          </cell>
          <cell r="AP278">
            <v>0</v>
          </cell>
          <cell r="AQ278">
            <v>0</v>
          </cell>
          <cell r="AR278">
            <v>0</v>
          </cell>
          <cell r="AS278">
            <v>0</v>
          </cell>
          <cell r="AT278">
            <v>0</v>
          </cell>
          <cell r="AU278">
            <v>0</v>
          </cell>
          <cell r="AV278">
            <v>0</v>
          </cell>
          <cell r="AW278">
            <v>4775156.08</v>
          </cell>
          <cell r="AX278">
            <v>4775156.08</v>
          </cell>
          <cell r="AY278">
            <v>0</v>
          </cell>
          <cell r="AZ278">
            <v>4775156.08</v>
          </cell>
          <cell r="BA278">
            <v>4775156.08</v>
          </cell>
          <cell r="BB278">
            <v>4776732.58</v>
          </cell>
          <cell r="BC278">
            <v>-2166935.08</v>
          </cell>
          <cell r="BE278">
            <v>1.24</v>
          </cell>
          <cell r="BF278">
            <v>0</v>
          </cell>
          <cell r="BG278" t="str">
            <v>1 rozwojowo-modernizacyjne</v>
          </cell>
          <cell r="BH278">
            <v>26</v>
          </cell>
          <cell r="BI278">
            <v>17</v>
          </cell>
          <cell r="BJ278">
            <v>0</v>
          </cell>
          <cell r="BK278" t="str">
            <v>Zaopatrzenie w wodę nowych odbiorców.</v>
          </cell>
          <cell r="BL278" t="str">
            <v>Budowa sieci wodociągowej w ulicach: Szczawnicka, H. Szafran, Cieszkowskiego o średnicy DN 150 mm, dł. 1,24 km wraz z przyłączami 2017-2022 dokumentacja projektowa 2023-2024 roboty budowlano-montażowe</v>
          </cell>
          <cell r="BM278" t="str">
            <v>-</v>
          </cell>
          <cell r="BN278" t="str">
            <v>-</v>
          </cell>
          <cell r="BP278">
            <v>716273.41200000001</v>
          </cell>
        </row>
        <row r="279">
          <cell r="B279" t="str">
            <v>3-05-16-139-1</v>
          </cell>
          <cell r="C279" t="str">
            <v>3</v>
          </cell>
          <cell r="D279" t="str">
            <v>Poznań - sieć wodociągowa w ul. Drewlańskiej</v>
          </cell>
          <cell r="H279" t="str">
            <v>druga</v>
          </cell>
          <cell r="I279" t="str">
            <v>sieci rozdzielcze</v>
          </cell>
          <cell r="J279" t="str">
            <v>rozwojowe</v>
          </cell>
          <cell r="K279" t="str">
            <v>nieopłacalne nie</v>
          </cell>
          <cell r="L279" t="str">
            <v>Poznań</v>
          </cell>
          <cell r="R279" t="str">
            <v>05</v>
          </cell>
          <cell r="T279">
            <v>0</v>
          </cell>
          <cell r="U279">
            <v>0</v>
          </cell>
          <cell r="V279">
            <v>0</v>
          </cell>
          <cell r="W279">
            <v>0</v>
          </cell>
          <cell r="X279">
            <v>0</v>
          </cell>
          <cell r="Y279">
            <v>0</v>
          </cell>
          <cell r="Z279">
            <v>0</v>
          </cell>
          <cell r="AA279">
            <v>0</v>
          </cell>
          <cell r="AB279">
            <v>0</v>
          </cell>
          <cell r="AC279">
            <v>35000</v>
          </cell>
          <cell r="AD279">
            <v>35000</v>
          </cell>
          <cell r="AE279">
            <v>155000</v>
          </cell>
          <cell r="AF279">
            <v>70000</v>
          </cell>
          <cell r="AG279">
            <v>0</v>
          </cell>
          <cell r="AH279">
            <v>0</v>
          </cell>
          <cell r="AI279">
            <v>0</v>
          </cell>
          <cell r="AJ279">
            <v>0</v>
          </cell>
          <cell r="AK279">
            <v>0</v>
          </cell>
          <cell r="AL279">
            <v>0</v>
          </cell>
          <cell r="AM279">
            <v>0</v>
          </cell>
          <cell r="AN279">
            <v>0</v>
          </cell>
          <cell r="AO279">
            <v>0</v>
          </cell>
          <cell r="AP279">
            <v>28000</v>
          </cell>
          <cell r="AQ279">
            <v>28000</v>
          </cell>
          <cell r="AR279">
            <v>14000</v>
          </cell>
          <cell r="AS279">
            <v>155431</v>
          </cell>
          <cell r="AT279">
            <v>0</v>
          </cell>
          <cell r="AU279">
            <v>0</v>
          </cell>
          <cell r="AV279">
            <v>0</v>
          </cell>
          <cell r="AW279">
            <v>225431</v>
          </cell>
          <cell r="AX279">
            <v>56000</v>
          </cell>
          <cell r="AY279">
            <v>169431</v>
          </cell>
          <cell r="AZ279">
            <v>225431</v>
          </cell>
          <cell r="BA279">
            <v>225431</v>
          </cell>
          <cell r="BB279">
            <v>56000</v>
          </cell>
          <cell r="BC279">
            <v>14000</v>
          </cell>
          <cell r="BE279">
            <v>0</v>
          </cell>
          <cell r="BF279">
            <v>0</v>
          </cell>
          <cell r="BG279" t="str">
            <v>1 rozwojowo-modernizacyjne</v>
          </cell>
          <cell r="BH279">
            <v>0</v>
          </cell>
          <cell r="BI279">
            <v>4</v>
          </cell>
          <cell r="BJ279">
            <v>2</v>
          </cell>
          <cell r="BK279" t="str">
            <v>Zaopatrzenie w wodę nowych odbiorców.</v>
          </cell>
          <cell r="BL279" t="str">
            <v>Budowa sieci wodociągowej w ul. Drewlańskiej DN 150mm, dł. ok. 90m wraz z przyłączami 2027 - 2029 dokumentacja projektowa 2029 - 2031 - roboty budowlano-montażowe</v>
          </cell>
          <cell r="BM279" t="str">
            <v>-</v>
          </cell>
          <cell r="BN279" t="str">
            <v>-</v>
          </cell>
          <cell r="BP279"/>
        </row>
        <row r="280">
          <cell r="B280" t="str">
            <v>3-05-16-157-0</v>
          </cell>
          <cell r="C280" t="str">
            <v>3</v>
          </cell>
          <cell r="D280" t="str">
            <v>Poznań - sieć wodociągowa i kanalizacja sanitarna w ul. Jasielskiej</v>
          </cell>
          <cell r="E280">
            <v>0</v>
          </cell>
          <cell r="G280" t="str">
            <v>rezerwa na zaspokojenie roszczeń z tyt realizacji sieci wod-kan</v>
          </cell>
          <cell r="H280" t="str">
            <v>pierwsza</v>
          </cell>
          <cell r="I280" t="str">
            <v>sieci rozdzielcze</v>
          </cell>
          <cell r="J280" t="str">
            <v>rozwojowe</v>
          </cell>
          <cell r="K280" t="str">
            <v>wykupy</v>
          </cell>
          <cell r="L280" t="str">
            <v>Poznań</v>
          </cell>
          <cell r="M280">
            <v>0</v>
          </cell>
          <cell r="N280">
            <v>0</v>
          </cell>
          <cell r="O280">
            <v>0</v>
          </cell>
          <cell r="P280">
            <v>0</v>
          </cell>
          <cell r="Q280">
            <v>0</v>
          </cell>
          <cell r="R280" t="str">
            <v>05</v>
          </cell>
          <cell r="S280" t="str">
            <v>nd</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cell r="BE280">
            <v>0</v>
          </cell>
          <cell r="BF280">
            <v>0</v>
          </cell>
          <cell r="BG280">
            <v>0</v>
          </cell>
          <cell r="BH280">
            <v>0</v>
          </cell>
          <cell r="BI280">
            <v>0</v>
          </cell>
          <cell r="BJ280">
            <v>0</v>
          </cell>
          <cell r="BK280">
            <v>0</v>
          </cell>
          <cell r="BL280">
            <v>0</v>
          </cell>
          <cell r="BM280" t="str">
            <v>-</v>
          </cell>
          <cell r="BN280" t="str">
            <v>-</v>
          </cell>
        </row>
        <row r="281">
          <cell r="B281" t="str">
            <v>3-05-16-168-0</v>
          </cell>
          <cell r="C281" t="str">
            <v>3</v>
          </cell>
          <cell r="D281" t="str">
            <v>Poznań - sieć wodociągowa i kanalizacyjna w ulicach: Brzechwy, Tuwima, Wieczorynki</v>
          </cell>
          <cell r="E281" t="str">
            <v>Realizowane-RBM-zakończono</v>
          </cell>
          <cell r="G281" t="str">
            <v>rezerwa na zaspokojenie roszczeń z tyt realizacji sieci wod-kan</v>
          </cell>
          <cell r="H281" t="str">
            <v>pierwsza</v>
          </cell>
          <cell r="I281" t="str">
            <v>sieci rozdzielcze</v>
          </cell>
          <cell r="J281" t="str">
            <v>rozwojowe</v>
          </cell>
          <cell r="K281" t="str">
            <v>wykupy</v>
          </cell>
          <cell r="L281" t="str">
            <v>Poznań</v>
          </cell>
          <cell r="M281">
            <v>0</v>
          </cell>
          <cell r="N281">
            <v>0</v>
          </cell>
          <cell r="O281">
            <v>0</v>
          </cell>
          <cell r="P281" t="str">
            <v>Magdalena Borowska</v>
          </cell>
          <cell r="Q281">
            <v>0</v>
          </cell>
          <cell r="R281" t="str">
            <v>05</v>
          </cell>
          <cell r="S281" t="str">
            <v>nd</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828.5</v>
          </cell>
          <cell r="AH281">
            <v>828.5</v>
          </cell>
          <cell r="AI281">
            <v>1657</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1657</v>
          </cell>
          <cell r="BC281">
            <v>-1657</v>
          </cell>
          <cell r="BD281"/>
          <cell r="BE281">
            <v>0</v>
          </cell>
          <cell r="BF281">
            <v>0</v>
          </cell>
          <cell r="BG281" t="str">
            <v xml:space="preserve"> </v>
          </cell>
          <cell r="BH281">
            <v>0</v>
          </cell>
          <cell r="BI281">
            <v>0</v>
          </cell>
          <cell r="BJ281">
            <v>0</v>
          </cell>
          <cell r="BK281">
            <v>0</v>
          </cell>
          <cell r="BL281">
            <v>0</v>
          </cell>
          <cell r="BM281" t="str">
            <v>-</v>
          </cell>
          <cell r="BN281" t="str">
            <v>-</v>
          </cell>
        </row>
        <row r="282">
          <cell r="B282" t="str">
            <v>3-05-16-173-0</v>
          </cell>
          <cell r="C282" t="str">
            <v>3</v>
          </cell>
          <cell r="D282" t="str">
            <v>Poznań - sieć wodociągowa i kanalizacja sanitarna w ul. bocznej od ul. Jaroczyńskiego</v>
          </cell>
          <cell r="E282" t="str">
            <v>Realizowane-RBM-w toku</v>
          </cell>
          <cell r="G282" t="str">
            <v>rezerwa na zaspokojenie roszczeń z tyt realizacji sieci wod-kan</v>
          </cell>
          <cell r="H282" t="str">
            <v>pierwsza</v>
          </cell>
          <cell r="I282" t="str">
            <v>sieci rozdzielcze</v>
          </cell>
          <cell r="J282" t="str">
            <v>rozwojowe</v>
          </cell>
          <cell r="K282" t="str">
            <v>wykupy</v>
          </cell>
          <cell r="L282" t="str">
            <v>Poznań</v>
          </cell>
          <cell r="M282">
            <v>0</v>
          </cell>
          <cell r="N282">
            <v>0</v>
          </cell>
          <cell r="O282">
            <v>0</v>
          </cell>
          <cell r="P282" t="str">
            <v>Magdalena Borowska</v>
          </cell>
          <cell r="Q282">
            <v>0</v>
          </cell>
          <cell r="R282" t="str">
            <v>05</v>
          </cell>
          <cell r="S282" t="str">
            <v>nd</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cell r="BE282">
            <v>0</v>
          </cell>
          <cell r="BF282">
            <v>0</v>
          </cell>
          <cell r="BG282" t="str">
            <v xml:space="preserve"> </v>
          </cell>
          <cell r="BH282">
            <v>0</v>
          </cell>
          <cell r="BI282">
            <v>0</v>
          </cell>
          <cell r="BJ282">
            <v>0</v>
          </cell>
          <cell r="BK282">
            <v>0</v>
          </cell>
          <cell r="BL282">
            <v>0</v>
          </cell>
          <cell r="BM282" t="str">
            <v>-</v>
          </cell>
          <cell r="BN282" t="str">
            <v>-</v>
          </cell>
        </row>
        <row r="283">
          <cell r="B283" t="str">
            <v>3-05-16-178-0</v>
          </cell>
          <cell r="C283" t="str">
            <v>3</v>
          </cell>
          <cell r="D283" t="str">
            <v>Poznań - sieć wodociągowa i kanalizacja sanitarna w ul. Książęca</v>
          </cell>
          <cell r="E283">
            <v>0</v>
          </cell>
          <cell r="G283" t="str">
            <v>rezerwa na zaspokojenie roszczeń z tyt realizacji sieci wod-kan</v>
          </cell>
          <cell r="H283" t="str">
            <v>pierwsza</v>
          </cell>
          <cell r="I283" t="str">
            <v>sieci rozdzielcze</v>
          </cell>
          <cell r="J283" t="str">
            <v>rozwojowe</v>
          </cell>
          <cell r="K283" t="str">
            <v>wykupy</v>
          </cell>
          <cell r="L283" t="str">
            <v>Poznań</v>
          </cell>
          <cell r="M283">
            <v>0</v>
          </cell>
          <cell r="N283">
            <v>0</v>
          </cell>
          <cell r="O283">
            <v>0</v>
          </cell>
          <cell r="P283">
            <v>0</v>
          </cell>
          <cell r="Q283">
            <v>0</v>
          </cell>
          <cell r="R283" t="str">
            <v>05</v>
          </cell>
          <cell r="S283" t="str">
            <v>nd</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cell r="BE283">
            <v>0</v>
          </cell>
          <cell r="BF283">
            <v>0</v>
          </cell>
          <cell r="BG283">
            <v>0</v>
          </cell>
          <cell r="BH283">
            <v>0</v>
          </cell>
          <cell r="BI283">
            <v>0</v>
          </cell>
          <cell r="BJ283">
            <v>0</v>
          </cell>
          <cell r="BK283">
            <v>0</v>
          </cell>
          <cell r="BL283">
            <v>0</v>
          </cell>
          <cell r="BM283" t="str">
            <v>-</v>
          </cell>
          <cell r="BN283" t="str">
            <v>-</v>
          </cell>
        </row>
        <row r="284">
          <cell r="B284" t="str">
            <v>3-05-16-179-1</v>
          </cell>
          <cell r="C284" t="str">
            <v>3</v>
          </cell>
          <cell r="D284" t="str">
            <v>Poznań - sieć wodociągowa w ul. Żelaznej</v>
          </cell>
          <cell r="E284" t="str">
            <v>Realizowane-RBM-w toku</v>
          </cell>
          <cell r="G284" t="str">
            <v>koordynacja z innymi jednostkami</v>
          </cell>
          <cell r="H284" t="str">
            <v>pierwsza</v>
          </cell>
          <cell r="I284" t="str">
            <v>sieci rozdzielcze</v>
          </cell>
          <cell r="J284" t="str">
            <v>modernizacyjne</v>
          </cell>
          <cell r="K284" t="str">
            <v>koordynacja</v>
          </cell>
          <cell r="L284" t="str">
            <v>Poznań</v>
          </cell>
          <cell r="M284" t="str">
            <v>Przemysław Jasiński</v>
          </cell>
          <cell r="N284">
            <v>0</v>
          </cell>
          <cell r="O284" t="str">
            <v>Mariusz Dados</v>
          </cell>
          <cell r="P284" t="str">
            <v>Agnieszka Kulczyk</v>
          </cell>
          <cell r="Q284" t="str">
            <v>Michał Plewa</v>
          </cell>
          <cell r="R284" t="str">
            <v>05</v>
          </cell>
          <cell r="S284" t="str">
            <v>Koordynacja z PIM</v>
          </cell>
          <cell r="T284">
            <v>10520</v>
          </cell>
          <cell r="U284">
            <v>129977.31</v>
          </cell>
          <cell r="V284">
            <v>411730.23</v>
          </cell>
          <cell r="W284">
            <v>0</v>
          </cell>
          <cell r="X284">
            <v>0</v>
          </cell>
          <cell r="Y284">
            <v>0</v>
          </cell>
          <cell r="Z284">
            <v>0</v>
          </cell>
          <cell r="AA284">
            <v>0</v>
          </cell>
          <cell r="AB284">
            <v>0</v>
          </cell>
          <cell r="AC284">
            <v>0</v>
          </cell>
          <cell r="AD284">
            <v>0</v>
          </cell>
          <cell r="AE284">
            <v>0</v>
          </cell>
          <cell r="AF284">
            <v>541707.54</v>
          </cell>
          <cell r="AG284">
            <v>0</v>
          </cell>
          <cell r="AH284">
            <v>31696.31</v>
          </cell>
          <cell r="AI284">
            <v>42216.31</v>
          </cell>
          <cell r="AJ284">
            <v>506541.73</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506541.73</v>
          </cell>
          <cell r="BA284">
            <v>506541.73</v>
          </cell>
          <cell r="BB284">
            <v>538238.04</v>
          </cell>
          <cell r="BC284">
            <v>3469.5</v>
          </cell>
          <cell r="BE284">
            <v>0</v>
          </cell>
          <cell r="BF284">
            <v>0</v>
          </cell>
          <cell r="BG284" t="str">
            <v>1 rozwojowo-modernizacyjne</v>
          </cell>
          <cell r="BH284">
            <v>0</v>
          </cell>
          <cell r="BI284">
            <v>0</v>
          </cell>
          <cell r="BJ284">
            <v>16</v>
          </cell>
          <cell r="BK284" t="str">
            <v>Uporządkowanie gospodarki wodnej. Połączenie inwestycji sieci wodociągowej z modernizacją ulicy.</v>
          </cell>
          <cell r="BL284" t="str">
            <v>Budowa sieci wodociągowej DN150 żeliwo lub DN180 dł. 267,5 m wraz z przyłączami . Konieczna koordynacja prac z ZDM. 2017 - wykonanie program funkcjonalno-użytkowy na sieć wodociągową oraz kanalizacyjna 2018 - 2020 - dokumentacja projektowa 2020 - 2021 - roboty budowlano-montażowe</v>
          </cell>
          <cell r="BM284" t="str">
            <v>-</v>
          </cell>
          <cell r="BN284" t="str">
            <v>-</v>
          </cell>
          <cell r="BP284"/>
        </row>
        <row r="285">
          <cell r="B285" t="str">
            <v>3-05-16-183-0</v>
          </cell>
          <cell r="C285" t="str">
            <v>3</v>
          </cell>
          <cell r="D285" t="str">
            <v>Poznań - sieć wodociągowa w ul. Skrzypowej</v>
          </cell>
          <cell r="E285" t="str">
            <v>Realizowane-dokumentacja-w toku</v>
          </cell>
          <cell r="G285" t="str">
            <v>budżet - modernizacja PSW</v>
          </cell>
          <cell r="H285" t="str">
            <v>pierwsza</v>
          </cell>
          <cell r="I285" t="str">
            <v>sieci rozdzielcze</v>
          </cell>
          <cell r="J285" t="str">
            <v>modernizacyjne</v>
          </cell>
          <cell r="K285" t="str">
            <v>PSW</v>
          </cell>
          <cell r="L285" t="str">
            <v>Poznań</v>
          </cell>
          <cell r="M285" t="str">
            <v>Katarzyna Stawińska</v>
          </cell>
          <cell r="N285" t="str">
            <v>Alina Wachowska</v>
          </cell>
          <cell r="O285" t="str">
            <v>Monika Mrozińska</v>
          </cell>
          <cell r="P285" t="str">
            <v>Joanna Iwan</v>
          </cell>
          <cell r="Q285" t="str">
            <v>Łukasz Bil</v>
          </cell>
          <cell r="R285" t="str">
            <v>05</v>
          </cell>
          <cell r="S285" t="str">
            <v>nd</v>
          </cell>
          <cell r="T285">
            <v>0</v>
          </cell>
          <cell r="U285">
            <v>0</v>
          </cell>
          <cell r="V285">
            <v>12000</v>
          </cell>
          <cell r="W285">
            <v>38000</v>
          </cell>
          <cell r="X285">
            <v>12000</v>
          </cell>
          <cell r="Y285">
            <v>127000</v>
          </cell>
          <cell r="Z285">
            <v>408000</v>
          </cell>
          <cell r="AA285">
            <v>0</v>
          </cell>
          <cell r="AB285">
            <v>0</v>
          </cell>
          <cell r="AC285">
            <v>0</v>
          </cell>
          <cell r="AD285">
            <v>0</v>
          </cell>
          <cell r="AE285">
            <v>0</v>
          </cell>
          <cell r="AF285">
            <v>597000</v>
          </cell>
          <cell r="AG285">
            <v>956</v>
          </cell>
          <cell r="AH285">
            <v>12000</v>
          </cell>
          <cell r="AI285">
            <v>12956</v>
          </cell>
          <cell r="AJ285">
            <v>24000</v>
          </cell>
          <cell r="AK285">
            <v>24000</v>
          </cell>
          <cell r="AL285">
            <v>543690</v>
          </cell>
          <cell r="AM285">
            <v>325314</v>
          </cell>
          <cell r="AN285">
            <v>0</v>
          </cell>
          <cell r="AO285">
            <v>0</v>
          </cell>
          <cell r="AP285">
            <v>0</v>
          </cell>
          <cell r="AQ285">
            <v>0</v>
          </cell>
          <cell r="AR285">
            <v>0</v>
          </cell>
          <cell r="AS285">
            <v>0</v>
          </cell>
          <cell r="AT285">
            <v>0</v>
          </cell>
          <cell r="AU285">
            <v>0</v>
          </cell>
          <cell r="AV285">
            <v>0</v>
          </cell>
          <cell r="AW285">
            <v>893004</v>
          </cell>
          <cell r="AX285">
            <v>893004</v>
          </cell>
          <cell r="AY285">
            <v>0</v>
          </cell>
          <cell r="AZ285">
            <v>917004</v>
          </cell>
          <cell r="BA285">
            <v>917004</v>
          </cell>
          <cell r="BB285">
            <v>929960</v>
          </cell>
          <cell r="BC285">
            <v>-332960</v>
          </cell>
          <cell r="BE285">
            <v>0</v>
          </cell>
          <cell r="BF285">
            <v>0</v>
          </cell>
          <cell r="BG285" t="str">
            <v>1 rozwojowo-modernizacyjne</v>
          </cell>
          <cell r="BH285">
            <v>1</v>
          </cell>
          <cell r="BI285">
            <v>6</v>
          </cell>
          <cell r="BJ285">
            <v>10</v>
          </cell>
          <cell r="BK285" t="str">
            <v>Przeniesienie sieci wodociągowej z terenów prywatnych w ul. Skrzypową w Poznaniu oraz zaopatrzenie w wodę nowych odbiorców.</v>
          </cell>
          <cell r="BL285" t="str">
            <v>Budowa sieci wodociągowej w rejonie ul. Skrzypowej DN150mm, dł. 560m wraz z przyłączami . 2021 - 2023 dokumentacja projektowa 2023 -2025 roboty budowlano-montażowe</v>
          </cell>
          <cell r="BM285" t="str">
            <v>-</v>
          </cell>
          <cell r="BN285" t="str">
            <v>-</v>
          </cell>
          <cell r="BP285"/>
        </row>
        <row r="286">
          <cell r="B286" t="str">
            <v>3-05-16-194-1</v>
          </cell>
          <cell r="C286" t="str">
            <v>3</v>
          </cell>
          <cell r="D286" t="str">
            <v>Poznań - sieć wodociągowa na terenie Smochowice Południe</v>
          </cell>
          <cell r="E286" t="str">
            <v>Realizowane-koncepcja-w toku</v>
          </cell>
          <cell r="G286" t="str">
            <v>rezerwa "białe plamy"</v>
          </cell>
          <cell r="H286" t="str">
            <v>druga</v>
          </cell>
          <cell r="I286" t="str">
            <v>sieci rozdzielcze</v>
          </cell>
          <cell r="J286" t="str">
            <v>rozwojowe</v>
          </cell>
          <cell r="K286" t="str">
            <v>nieopłacalne nie</v>
          </cell>
          <cell r="L286" t="str">
            <v>Poznań</v>
          </cell>
          <cell r="M286" t="str">
            <v>Agata Chmurzyńska</v>
          </cell>
          <cell r="N286">
            <v>0</v>
          </cell>
          <cell r="O286" t="str">
            <v>Monika Mrozińska</v>
          </cell>
          <cell r="P286">
            <v>0</v>
          </cell>
          <cell r="Q286">
            <v>0</v>
          </cell>
          <cell r="R286" t="str">
            <v>05</v>
          </cell>
          <cell r="S286" t="str">
            <v>nd</v>
          </cell>
          <cell r="T286">
            <v>0</v>
          </cell>
          <cell r="U286">
            <v>0</v>
          </cell>
          <cell r="V286">
            <v>0</v>
          </cell>
          <cell r="W286">
            <v>0</v>
          </cell>
          <cell r="X286">
            <v>0</v>
          </cell>
          <cell r="Y286">
            <v>0</v>
          </cell>
          <cell r="Z286">
            <v>0</v>
          </cell>
          <cell r="AA286">
            <v>0</v>
          </cell>
          <cell r="AB286">
            <v>0</v>
          </cell>
          <cell r="AC286">
            <v>16000</v>
          </cell>
          <cell r="AD286">
            <v>16000</v>
          </cell>
          <cell r="AE286">
            <v>530500</v>
          </cell>
          <cell r="AF286">
            <v>32000</v>
          </cell>
          <cell r="AG286">
            <v>0</v>
          </cell>
          <cell r="AH286">
            <v>0</v>
          </cell>
          <cell r="AI286">
            <v>0</v>
          </cell>
          <cell r="AJ286">
            <v>0</v>
          </cell>
          <cell r="AK286">
            <v>0</v>
          </cell>
          <cell r="AL286">
            <v>0</v>
          </cell>
          <cell r="AM286">
            <v>0</v>
          </cell>
          <cell r="AN286">
            <v>0</v>
          </cell>
          <cell r="AO286">
            <v>0</v>
          </cell>
          <cell r="AP286">
            <v>16000</v>
          </cell>
          <cell r="AQ286">
            <v>16000</v>
          </cell>
          <cell r="AR286">
            <v>48000</v>
          </cell>
          <cell r="AS286">
            <v>213330</v>
          </cell>
          <cell r="AT286">
            <v>312670</v>
          </cell>
          <cell r="AU286">
            <v>0</v>
          </cell>
          <cell r="AV286">
            <v>312670</v>
          </cell>
          <cell r="AW286">
            <v>606000</v>
          </cell>
          <cell r="AX286">
            <v>32000</v>
          </cell>
          <cell r="AY286">
            <v>574000</v>
          </cell>
          <cell r="AZ286">
            <v>606000</v>
          </cell>
          <cell r="BA286">
            <v>606000</v>
          </cell>
          <cell r="BB286">
            <v>32000</v>
          </cell>
          <cell r="BC286">
            <v>0</v>
          </cell>
          <cell r="BE286">
            <v>0</v>
          </cell>
          <cell r="BF286">
            <v>0</v>
          </cell>
          <cell r="BG286" t="str">
            <v>1 rozwojowo-modernizacyjne</v>
          </cell>
          <cell r="BH286">
            <v>6</v>
          </cell>
          <cell r="BI286">
            <v>5</v>
          </cell>
          <cell r="BJ286">
            <v>0</v>
          </cell>
          <cell r="BK286" t="str">
            <v>Zaoptrzenie w wodę nowych odbiorców.</v>
          </cell>
          <cell r="BL286" t="str">
            <v>Budowa sieci wodociągowej w ulicach: Karsińskiej, Skarszewskiej, Sępoleńskiej, Pniewskiej, o średnicy DN 150 dł. 325 m wraz z realizacją przyłączy wodociągowych 2028-2030 - dokumentacja projektowa 2031-2032 - roboty budowlano-montażowe</v>
          </cell>
          <cell r="BM286" t="str">
            <v>-</v>
          </cell>
          <cell r="BN286" t="str">
            <v>-</v>
          </cell>
          <cell r="BP286"/>
        </row>
        <row r="287">
          <cell r="B287" t="str">
            <v>3-05-16-203-0</v>
          </cell>
          <cell r="C287" t="str">
            <v>3</v>
          </cell>
          <cell r="D287" t="str">
            <v>Poznań - sieć wodociągowa i kanalizacja sanitarna w ul. Jana Pawła II, Krzywoustego, Łacina (Posnania)</v>
          </cell>
          <cell r="E287" t="str">
            <v>Realizowane-RBM-zakończono</v>
          </cell>
          <cell r="G287" t="str">
            <v>rezerwa na zaspokojenie roszczeń z tyt realizacji sieci wod-kan</v>
          </cell>
          <cell r="H287" t="str">
            <v>pierwsza</v>
          </cell>
          <cell r="I287" t="str">
            <v>sieci rozdzielcze</v>
          </cell>
          <cell r="J287" t="str">
            <v>rozwojowe</v>
          </cell>
          <cell r="K287" t="str">
            <v>wykupy</v>
          </cell>
          <cell r="L287" t="str">
            <v>Poznań</v>
          </cell>
          <cell r="M287">
            <v>0</v>
          </cell>
          <cell r="N287">
            <v>0</v>
          </cell>
          <cell r="O287">
            <v>0</v>
          </cell>
          <cell r="P287" t="str">
            <v>Magdalena Borowska</v>
          </cell>
          <cell r="Q287">
            <v>0</v>
          </cell>
          <cell r="R287" t="str">
            <v>05</v>
          </cell>
          <cell r="S287" t="str">
            <v>nd</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cell r="BE287">
            <v>0</v>
          </cell>
          <cell r="BF287">
            <v>0</v>
          </cell>
          <cell r="BG287" t="str">
            <v xml:space="preserve"> </v>
          </cell>
          <cell r="BH287">
            <v>0</v>
          </cell>
          <cell r="BI287">
            <v>0</v>
          </cell>
          <cell r="BJ287">
            <v>0</v>
          </cell>
          <cell r="BK287">
            <v>0</v>
          </cell>
          <cell r="BL287">
            <v>0</v>
          </cell>
          <cell r="BM287" t="str">
            <v>-</v>
          </cell>
          <cell r="BN287" t="str">
            <v>-</v>
          </cell>
        </row>
        <row r="288">
          <cell r="B288" t="str">
            <v>3-05-16-209-1</v>
          </cell>
          <cell r="C288" t="str">
            <v>3</v>
          </cell>
          <cell r="D288" t="str">
            <v>Poznań - sieć wodociagowa w ul. Dojazd i ul. Jasielskiej</v>
          </cell>
          <cell r="E288" t="str">
            <v>Realizowane-koncepcja-w toku</v>
          </cell>
          <cell r="G288" t="str">
            <v>koordynacja z innymi jednostkami</v>
          </cell>
          <cell r="H288" t="str">
            <v>pierwsza</v>
          </cell>
          <cell r="I288" t="str">
            <v>sieci rozdzielcze</v>
          </cell>
          <cell r="J288" t="str">
            <v>modernizacyjne</v>
          </cell>
          <cell r="K288" t="str">
            <v>PSW</v>
          </cell>
          <cell r="L288" t="str">
            <v>Poznań</v>
          </cell>
          <cell r="M288" t="str">
            <v>Agata Chmurzyńska</v>
          </cell>
          <cell r="N288" t="str">
            <v>Joanna Matysiak-Olek</v>
          </cell>
          <cell r="O288" t="str">
            <v>Mariusz Dados</v>
          </cell>
          <cell r="P288">
            <v>0</v>
          </cell>
          <cell r="Q288">
            <v>0</v>
          </cell>
          <cell r="R288" t="str">
            <v>05</v>
          </cell>
          <cell r="S288" t="str">
            <v>nd</v>
          </cell>
          <cell r="T288">
            <v>0</v>
          </cell>
          <cell r="U288">
            <v>0</v>
          </cell>
          <cell r="V288">
            <v>28200</v>
          </cell>
          <cell r="W288">
            <v>84600</v>
          </cell>
          <cell r="X288">
            <v>296601</v>
          </cell>
          <cell r="Y288">
            <v>1180599</v>
          </cell>
          <cell r="Z288">
            <v>0</v>
          </cell>
          <cell r="AA288">
            <v>0</v>
          </cell>
          <cell r="AB288">
            <v>0</v>
          </cell>
          <cell r="AC288">
            <v>0</v>
          </cell>
          <cell r="AD288">
            <v>0</v>
          </cell>
          <cell r="AE288">
            <v>0</v>
          </cell>
          <cell r="AF288">
            <v>1590000</v>
          </cell>
          <cell r="AG288">
            <v>0</v>
          </cell>
          <cell r="AH288">
            <v>0</v>
          </cell>
          <cell r="AI288">
            <v>0</v>
          </cell>
          <cell r="AJ288">
            <v>0</v>
          </cell>
          <cell r="AK288">
            <v>0</v>
          </cell>
          <cell r="AL288">
            <v>56400</v>
          </cell>
          <cell r="AM288">
            <v>56400</v>
          </cell>
          <cell r="AN288">
            <v>28200</v>
          </cell>
          <cell r="AO288">
            <v>912198</v>
          </cell>
          <cell r="AP288">
            <v>536802</v>
          </cell>
          <cell r="AQ288">
            <v>0</v>
          </cell>
          <cell r="AR288">
            <v>0</v>
          </cell>
          <cell r="AS288">
            <v>0</v>
          </cell>
          <cell r="AT288">
            <v>0</v>
          </cell>
          <cell r="AU288">
            <v>0</v>
          </cell>
          <cell r="AV288">
            <v>0</v>
          </cell>
          <cell r="AW288">
            <v>1590000</v>
          </cell>
          <cell r="AX288">
            <v>1590000</v>
          </cell>
          <cell r="AY288">
            <v>0</v>
          </cell>
          <cell r="AZ288">
            <v>1590000</v>
          </cell>
          <cell r="BA288">
            <v>1590000</v>
          </cell>
          <cell r="BB288">
            <v>1590000</v>
          </cell>
          <cell r="BC288">
            <v>0</v>
          </cell>
          <cell r="BE288">
            <v>0</v>
          </cell>
          <cell r="BF288">
            <v>0</v>
          </cell>
          <cell r="BG288" t="str">
            <v>1 rozwojowo-modernizacyjne</v>
          </cell>
          <cell r="BH288">
            <v>0</v>
          </cell>
          <cell r="BI288">
            <v>0</v>
          </cell>
          <cell r="BJ288">
            <v>0</v>
          </cell>
          <cell r="BK288" t="str">
            <v>Wykonanie połączenia pierścieniowego, Likwidacja końcówek sieci wodociągowej.</v>
          </cell>
          <cell r="BL288" t="str">
            <v>Budowa sieci wodociągowej w: ul. Dojazd, DN150mm, dł. 610 m. ul. Jasielskiej, DN150mm, dł. 245m oraz DN150mm, dł.270m 2024 - 2026 - dokumentacja projektowa 2027 - 2028 - roboty budowlano-montażowe</v>
          </cell>
          <cell r="BM288" t="str">
            <v>-</v>
          </cell>
          <cell r="BN288" t="str">
            <v>-</v>
          </cell>
          <cell r="BP288"/>
        </row>
        <row r="289">
          <cell r="B289" t="str">
            <v>3-05-17-001-0</v>
          </cell>
          <cell r="C289" t="str">
            <v>3</v>
          </cell>
          <cell r="D289" t="str">
            <v>Poznań - zbiorniki Morasko - zasilanie energetyczne</v>
          </cell>
          <cell r="E289" t="str">
            <v>Realizowane-RBM-zakończono</v>
          </cell>
          <cell r="G289" t="str">
            <v>budżet - modernizacja PSW</v>
          </cell>
          <cell r="H289" t="str">
            <v>pierwsza</v>
          </cell>
          <cell r="I289" t="str">
            <v>wspólne</v>
          </cell>
          <cell r="J289" t="str">
            <v>modernizacyjne</v>
          </cell>
          <cell r="K289" t="str">
            <v>SUW</v>
          </cell>
          <cell r="L289" t="str">
            <v>Poznań</v>
          </cell>
          <cell r="M289" t="str">
            <v>Danuta Kijko</v>
          </cell>
          <cell r="N289" t="str">
            <v>Zbigniew Narożny</v>
          </cell>
          <cell r="O289" t="str">
            <v>Anna Padurska</v>
          </cell>
          <cell r="P289" t="str">
            <v>Wojciech Wróblewski</v>
          </cell>
          <cell r="Q289" t="str">
            <v>Zbigniew Narożny</v>
          </cell>
          <cell r="R289" t="str">
            <v>05</v>
          </cell>
          <cell r="S289" t="str">
            <v>nd</v>
          </cell>
          <cell r="T289">
            <v>64587.9</v>
          </cell>
          <cell r="U289">
            <v>359866.92</v>
          </cell>
          <cell r="V289">
            <v>0</v>
          </cell>
          <cell r="W289">
            <v>0</v>
          </cell>
          <cell r="X289">
            <v>0</v>
          </cell>
          <cell r="Y289">
            <v>0</v>
          </cell>
          <cell r="Z289">
            <v>0</v>
          </cell>
          <cell r="AA289">
            <v>0</v>
          </cell>
          <cell r="AB289">
            <v>0</v>
          </cell>
          <cell r="AC289">
            <v>0</v>
          </cell>
          <cell r="AD289">
            <v>0</v>
          </cell>
          <cell r="AE289">
            <v>0</v>
          </cell>
          <cell r="AF289">
            <v>359866.92</v>
          </cell>
          <cell r="AG289">
            <v>324188.94</v>
          </cell>
          <cell r="AH289">
            <v>36192.42</v>
          </cell>
          <cell r="AI289">
            <v>424969.26</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360381.36</v>
          </cell>
          <cell r="BC289">
            <v>-514.44000000000233</v>
          </cell>
          <cell r="BD289"/>
          <cell r="BE289">
            <v>0</v>
          </cell>
          <cell r="BF289">
            <v>0</v>
          </cell>
          <cell r="BG289" t="str">
            <v>3 inne</v>
          </cell>
          <cell r="BH289">
            <v>0</v>
          </cell>
          <cell r="BI289">
            <v>0</v>
          </cell>
          <cell r="BJ289">
            <v>0</v>
          </cell>
          <cell r="BK289" t="str">
            <v>1. Zły stan techniczny i nieuregulowany status prawny istniejącej linii napowietrznej 2. Poprawa bezpieczeństwa zasilania obiektów wodociągowych w energię elektryczną.</v>
          </cell>
          <cell r="BL289" t="str">
            <v>Budowa linii energetycznej 3x1xYHAKXS w izolacji 12/20kV, dł. 1200m, budowa kontenerowej stacji transformatorowej, montaż kontenerowego stacjonarnego agregatu prądotwórczego, rozbiórka istniejącej linii napowietrznej 15kV, dł. 300m 2018-2019 - dokumentacja projektowa 2020 - 2021 - roboty budowlano-montażowe</v>
          </cell>
          <cell r="BM289" t="str">
            <v>-</v>
          </cell>
          <cell r="BN289" t="str">
            <v>-</v>
          </cell>
        </row>
        <row r="290">
          <cell r="B290" t="str">
            <v>3-05-17-017-0</v>
          </cell>
          <cell r="C290" t="str">
            <v>3</v>
          </cell>
          <cell r="D290" t="str">
            <v>Poznań - sieć wodociągowa w ul. Tynieckiej</v>
          </cell>
          <cell r="E290" t="str">
            <v>Realizowane-RBM-w toku</v>
          </cell>
          <cell r="G290" t="str">
            <v>rezerwa na zaspokojenie roszczeń z tyt realizacji sieci wod-kan</v>
          </cell>
          <cell r="H290" t="str">
            <v>pierwsza</v>
          </cell>
          <cell r="I290" t="str">
            <v>sieci rozdzielcze</v>
          </cell>
          <cell r="J290" t="str">
            <v>rozwojowe</v>
          </cell>
          <cell r="K290" t="str">
            <v>wykupy</v>
          </cell>
          <cell r="L290" t="str">
            <v>Poznań</v>
          </cell>
          <cell r="M290">
            <v>0</v>
          </cell>
          <cell r="N290">
            <v>0</v>
          </cell>
          <cell r="O290">
            <v>0</v>
          </cell>
          <cell r="P290" t="str">
            <v>Aleksandra Klecha</v>
          </cell>
          <cell r="Q290">
            <v>0</v>
          </cell>
          <cell r="R290" t="str">
            <v>05</v>
          </cell>
          <cell r="S290" t="str">
            <v>nd</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cell r="BE290">
            <v>0</v>
          </cell>
          <cell r="BF290">
            <v>0</v>
          </cell>
          <cell r="BG290" t="str">
            <v xml:space="preserve"> </v>
          </cell>
          <cell r="BH290">
            <v>0</v>
          </cell>
          <cell r="BI290">
            <v>0</v>
          </cell>
          <cell r="BJ290">
            <v>0</v>
          </cell>
          <cell r="BK290">
            <v>0</v>
          </cell>
          <cell r="BL290">
            <v>0</v>
          </cell>
          <cell r="BM290" t="str">
            <v>-</v>
          </cell>
          <cell r="BN290" t="str">
            <v>-</v>
          </cell>
        </row>
        <row r="291">
          <cell r="B291" t="str">
            <v>3-05-17-018-0</v>
          </cell>
          <cell r="C291" t="str">
            <v>3</v>
          </cell>
          <cell r="D291" t="str">
            <v>Poznań - sieć wodociągowa i kanalizacja sanitarna w ul. Pstrowskiego</v>
          </cell>
          <cell r="E291">
            <v>0</v>
          </cell>
          <cell r="G291" t="str">
            <v>rezerwa na zaspokojenie roszczeń z tyt realizacji sieci wod-kan</v>
          </cell>
          <cell r="H291" t="str">
            <v>pierwsza</v>
          </cell>
          <cell r="I291" t="str">
            <v>sieci rozdzielcze</v>
          </cell>
          <cell r="J291" t="str">
            <v>rozwojowe</v>
          </cell>
          <cell r="K291" t="str">
            <v>wykupy</v>
          </cell>
          <cell r="L291" t="str">
            <v>Poznań</v>
          </cell>
          <cell r="M291">
            <v>0</v>
          </cell>
          <cell r="N291">
            <v>0</v>
          </cell>
          <cell r="O291">
            <v>0</v>
          </cell>
          <cell r="P291">
            <v>0</v>
          </cell>
          <cell r="Q291">
            <v>0</v>
          </cell>
          <cell r="R291" t="str">
            <v>05</v>
          </cell>
          <cell r="S291" t="str">
            <v>nd</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cell r="BE291">
            <v>0</v>
          </cell>
          <cell r="BF291">
            <v>0</v>
          </cell>
          <cell r="BG291">
            <v>0</v>
          </cell>
          <cell r="BH291">
            <v>0</v>
          </cell>
          <cell r="BI291">
            <v>0</v>
          </cell>
          <cell r="BJ291">
            <v>0</v>
          </cell>
          <cell r="BK291">
            <v>0</v>
          </cell>
          <cell r="BL291">
            <v>0</v>
          </cell>
          <cell r="BM291" t="str">
            <v>-</v>
          </cell>
          <cell r="BN291" t="str">
            <v>-</v>
          </cell>
        </row>
        <row r="292">
          <cell r="B292" t="str">
            <v>3-05-17-030-0</v>
          </cell>
          <cell r="C292" t="str">
            <v>3</v>
          </cell>
          <cell r="D292" t="str">
            <v>Poznań- sieć wodociągowa w ul. Lwóweckiej (Kotowo R)</v>
          </cell>
          <cell r="E292">
            <v>0</v>
          </cell>
          <cell r="G292" t="str">
            <v>rezerwa na zaspokojenie roszczeń z tyt realizacji sieci wod-kan</v>
          </cell>
          <cell r="H292" t="str">
            <v>pierwsza</v>
          </cell>
          <cell r="I292" t="str">
            <v>sieci rozdzielcze</v>
          </cell>
          <cell r="J292" t="str">
            <v>rozwojowe</v>
          </cell>
          <cell r="K292" t="str">
            <v>wykupy</v>
          </cell>
          <cell r="L292" t="str">
            <v>Poznań</v>
          </cell>
          <cell r="M292">
            <v>0</v>
          </cell>
          <cell r="N292">
            <v>0</v>
          </cell>
          <cell r="O292">
            <v>0</v>
          </cell>
          <cell r="P292">
            <v>0</v>
          </cell>
          <cell r="Q292">
            <v>0</v>
          </cell>
          <cell r="R292" t="str">
            <v>05</v>
          </cell>
          <cell r="S292" t="str">
            <v>nd</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cell r="BE292">
            <v>0</v>
          </cell>
          <cell r="BF292">
            <v>0</v>
          </cell>
          <cell r="BG292">
            <v>0</v>
          </cell>
          <cell r="BH292">
            <v>0</v>
          </cell>
          <cell r="BI292">
            <v>0</v>
          </cell>
          <cell r="BJ292">
            <v>0</v>
          </cell>
          <cell r="BK292">
            <v>0</v>
          </cell>
          <cell r="BL292">
            <v>0</v>
          </cell>
          <cell r="BM292" t="str">
            <v>-</v>
          </cell>
          <cell r="BN292" t="str">
            <v>-</v>
          </cell>
        </row>
        <row r="293">
          <cell r="B293" t="str">
            <v>3-05-17-057-1</v>
          </cell>
          <cell r="C293" t="str">
            <v>3</v>
          </cell>
          <cell r="D293" t="str">
            <v>Poznań - sieć wodociągowa przy ul. Juraszów</v>
          </cell>
          <cell r="E293">
            <v>0</v>
          </cell>
          <cell r="G293" t="str">
            <v>Pule</v>
          </cell>
          <cell r="H293" t="str">
            <v>druga</v>
          </cell>
          <cell r="I293" t="str">
            <v>sieci rozdzielcze</v>
          </cell>
          <cell r="J293" t="str">
            <v>rozwojowe</v>
          </cell>
          <cell r="K293" t="str">
            <v>opłacalne</v>
          </cell>
          <cell r="L293" t="str">
            <v>Poznań</v>
          </cell>
          <cell r="M293">
            <v>0</v>
          </cell>
          <cell r="N293">
            <v>0</v>
          </cell>
          <cell r="O293">
            <v>0</v>
          </cell>
          <cell r="P293">
            <v>0</v>
          </cell>
          <cell r="Q293">
            <v>0</v>
          </cell>
          <cell r="R293" t="str">
            <v>05</v>
          </cell>
          <cell r="S293" t="str">
            <v>Szpitale Wielkopolskie Sp. Z o.o.</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cell r="BE293">
            <v>0.4</v>
          </cell>
          <cell r="BF293">
            <v>0</v>
          </cell>
          <cell r="BG293" t="str">
            <v>1 rozwojowo-modernizacyjne</v>
          </cell>
          <cell r="BH293">
            <v>1</v>
          </cell>
          <cell r="BI293">
            <v>0</v>
          </cell>
          <cell r="BJ293">
            <v>0</v>
          </cell>
          <cell r="BK293">
            <v>0</v>
          </cell>
          <cell r="BL293">
            <v>0</v>
          </cell>
          <cell r="BM293" t="str">
            <v>-</v>
          </cell>
          <cell r="BN293" t="str">
            <v>-</v>
          </cell>
        </row>
        <row r="294">
          <cell r="B294" t="str">
            <v>3-05-17-093-0</v>
          </cell>
          <cell r="C294" t="str">
            <v>3</v>
          </cell>
          <cell r="D294" t="str">
            <v>Poznań - sieć wodociągowa w ul. Jarzębowej</v>
          </cell>
          <cell r="E294" t="str">
            <v>Realizowane-koncepcja-w toku</v>
          </cell>
          <cell r="G294" t="str">
            <v>Pule</v>
          </cell>
          <cell r="H294" t="str">
            <v>druga</v>
          </cell>
          <cell r="I294" t="str">
            <v>sieci rozdzielcze</v>
          </cell>
          <cell r="J294" t="str">
            <v>rozwojowe</v>
          </cell>
          <cell r="K294" t="str">
            <v>opłacalne</v>
          </cell>
          <cell r="L294" t="str">
            <v>Poznań</v>
          </cell>
          <cell r="M294" t="str">
            <v>Zuzanna Kaczmarek</v>
          </cell>
          <cell r="N294">
            <v>0</v>
          </cell>
          <cell r="O294" t="str">
            <v>Jolanta Kowalczyk</v>
          </cell>
          <cell r="P294">
            <v>0</v>
          </cell>
          <cell r="Q294">
            <v>0</v>
          </cell>
          <cell r="R294" t="str">
            <v>05</v>
          </cell>
          <cell r="S294" t="str">
            <v>nd</v>
          </cell>
          <cell r="T294">
            <v>0</v>
          </cell>
          <cell r="U294">
            <v>0</v>
          </cell>
          <cell r="V294">
            <v>0</v>
          </cell>
          <cell r="W294">
            <v>34000</v>
          </cell>
          <cell r="X294">
            <v>50000</v>
          </cell>
          <cell r="Y294">
            <v>246600</v>
          </cell>
          <cell r="Z294">
            <v>213400</v>
          </cell>
          <cell r="AA294">
            <v>0</v>
          </cell>
          <cell r="AB294">
            <v>0</v>
          </cell>
          <cell r="AC294">
            <v>0</v>
          </cell>
          <cell r="AD294">
            <v>0</v>
          </cell>
          <cell r="AE294">
            <v>0</v>
          </cell>
          <cell r="AF294">
            <v>544000</v>
          </cell>
          <cell r="AG294">
            <v>0</v>
          </cell>
          <cell r="AH294">
            <v>0</v>
          </cell>
          <cell r="AI294">
            <v>0</v>
          </cell>
          <cell r="AJ294">
            <v>0</v>
          </cell>
          <cell r="AK294">
            <v>24000</v>
          </cell>
          <cell r="AL294">
            <v>245800</v>
          </cell>
          <cell r="AM294">
            <v>434200</v>
          </cell>
          <cell r="AN294">
            <v>0</v>
          </cell>
          <cell r="AO294">
            <v>0</v>
          </cell>
          <cell r="AP294">
            <v>0</v>
          </cell>
          <cell r="AQ294">
            <v>0</v>
          </cell>
          <cell r="AR294">
            <v>0</v>
          </cell>
          <cell r="AS294">
            <v>0</v>
          </cell>
          <cell r="AT294">
            <v>0</v>
          </cell>
          <cell r="AU294">
            <v>0</v>
          </cell>
          <cell r="AV294">
            <v>0</v>
          </cell>
          <cell r="AW294">
            <v>704000</v>
          </cell>
          <cell r="AX294">
            <v>704000</v>
          </cell>
          <cell r="AY294">
            <v>0</v>
          </cell>
          <cell r="AZ294">
            <v>704000</v>
          </cell>
          <cell r="BA294">
            <v>704000</v>
          </cell>
          <cell r="BB294">
            <v>704000</v>
          </cell>
          <cell r="BC294">
            <v>-160000</v>
          </cell>
          <cell r="BE294">
            <v>0.35</v>
          </cell>
          <cell r="BF294">
            <v>0</v>
          </cell>
          <cell r="BG294" t="str">
            <v>1 rozwojowo-modernizacyjne</v>
          </cell>
          <cell r="BH294">
            <v>0</v>
          </cell>
          <cell r="BI294">
            <v>2</v>
          </cell>
          <cell r="BJ294">
            <v>7</v>
          </cell>
          <cell r="BK294" t="str">
            <v>Zaopatrzenie w wodę nowych odbiorców - planowana budowa budynków mieszkalnych przez ZKZL</v>
          </cell>
          <cell r="BL294" t="str">
            <v>Przebudowa istniejącej sieci wodociągowej w ulicy Jarzębowej: - 100mm na DN 150mm dł. 140m - 40mm na DN 150mm, dł. 207m. - 110mm na DN 150mm, dł. 36m Budowa nowych przyłączy wodociągowych, przełączenie i wymiana istniejących przyłączy. 2023-2024 - dokumentacja projektowa (ZKZL IZ) 2024-2025 - roboty budowlano - montażowe</v>
          </cell>
          <cell r="BM294" t="str">
            <v>-</v>
          </cell>
          <cell r="BN294" t="str">
            <v>-</v>
          </cell>
          <cell r="BP294"/>
        </row>
        <row r="295">
          <cell r="B295" t="str">
            <v>3-05-17-094-1</v>
          </cell>
          <cell r="C295" t="str">
            <v>3</v>
          </cell>
          <cell r="D295" t="str">
            <v>Poznań - sieć wodociągowa w ul. Unii Lubelskiej i Obodrzyckiej</v>
          </cell>
          <cell r="E295" t="str">
            <v>Realizowane-dokumentacja-w toku</v>
          </cell>
          <cell r="G295" t="str">
            <v>Pule</v>
          </cell>
          <cell r="H295" t="str">
            <v>druga</v>
          </cell>
          <cell r="I295" t="str">
            <v>sieci rozdzielcze</v>
          </cell>
          <cell r="J295" t="str">
            <v>rozwojowe</v>
          </cell>
          <cell r="K295" t="str">
            <v>opłacalne</v>
          </cell>
          <cell r="L295" t="str">
            <v>Poznań</v>
          </cell>
          <cell r="M295" t="str">
            <v>Agnieszka Mitura-Grabowska</v>
          </cell>
          <cell r="N295" t="str">
            <v>Marcin Krawczyk</v>
          </cell>
          <cell r="O295" t="str">
            <v>Jolanta Kowalczyk</v>
          </cell>
          <cell r="P295" t="str">
            <v>Małgorzata Stopińska-Khrystych</v>
          </cell>
          <cell r="Q295">
            <v>0</v>
          </cell>
          <cell r="R295" t="str">
            <v>05</v>
          </cell>
          <cell r="S295" t="str">
            <v>nd</v>
          </cell>
          <cell r="T295">
            <v>10795.01</v>
          </cell>
          <cell r="U295">
            <v>15029.41</v>
          </cell>
          <cell r="V295">
            <v>16800</v>
          </cell>
          <cell r="W295">
            <v>0</v>
          </cell>
          <cell r="X295">
            <v>337550</v>
          </cell>
          <cell r="Y295">
            <v>333450</v>
          </cell>
          <cell r="Z295">
            <v>1000000</v>
          </cell>
          <cell r="AA295">
            <v>0</v>
          </cell>
          <cell r="AB295">
            <v>0</v>
          </cell>
          <cell r="AC295">
            <v>0</v>
          </cell>
          <cell r="AD295">
            <v>0</v>
          </cell>
          <cell r="AE295">
            <v>0</v>
          </cell>
          <cell r="AF295">
            <v>1702829.41</v>
          </cell>
          <cell r="AG295">
            <v>15510.529999999999</v>
          </cell>
          <cell r="AH295">
            <v>0</v>
          </cell>
          <cell r="AI295">
            <v>26305.54</v>
          </cell>
          <cell r="AJ295">
            <v>16800</v>
          </cell>
          <cell r="AK295">
            <v>0</v>
          </cell>
          <cell r="AL295">
            <v>934500</v>
          </cell>
          <cell r="AM295">
            <v>1205250</v>
          </cell>
          <cell r="AN295">
            <v>0</v>
          </cell>
          <cell r="AO295">
            <v>0</v>
          </cell>
          <cell r="AP295">
            <v>0</v>
          </cell>
          <cell r="AQ295">
            <v>0</v>
          </cell>
          <cell r="AR295">
            <v>0</v>
          </cell>
          <cell r="AS295">
            <v>0</v>
          </cell>
          <cell r="AT295">
            <v>0</v>
          </cell>
          <cell r="AU295">
            <v>0</v>
          </cell>
          <cell r="AV295">
            <v>0</v>
          </cell>
          <cell r="AW295">
            <v>2139750</v>
          </cell>
          <cell r="AX295">
            <v>2139750</v>
          </cell>
          <cell r="AY295">
            <v>0</v>
          </cell>
          <cell r="AZ295">
            <v>2156550</v>
          </cell>
          <cell r="BA295">
            <v>2156550</v>
          </cell>
          <cell r="BB295">
            <v>2172060.5300000003</v>
          </cell>
          <cell r="BC295">
            <v>-469231.12000000034</v>
          </cell>
          <cell r="BE295">
            <v>0</v>
          </cell>
          <cell r="BF295">
            <v>0</v>
          </cell>
          <cell r="BG295" t="str">
            <v>1 rozwojowo-modernizacyjne</v>
          </cell>
          <cell r="BH295">
            <v>4</v>
          </cell>
          <cell r="BI295">
            <v>0</v>
          </cell>
          <cell r="BJ295">
            <v>1</v>
          </cell>
          <cell r="BK295" t="str">
            <v>Z zadania został wydzielony zakres 19-239 i 19-302. Zaopatrzenie w wodę nowych odbiorców.</v>
          </cell>
          <cell r="BL295" t="str">
            <v>ETAP IV (wg PIM oznaczenie IIIc odcinek w ul. Unii Lubelskiej wraz z odcinkiem w ul. Obodrzyckiej) Budowa sieci wodociągowej DN300 długość około 390m. Budowa sieci wodociągowej DN150 długość około 30m wraz z przyłączami. Likwidacja sieci wodociągowej DN500 o długości około 176m Likwidacja odcinka (odwodnienia magistrali) DN200 o długości około 66m Likwidacja odcinka sieci wodociągowej DN100 Likwidacja odcinka przyłącza wodociągowego DN200 o długości około 11m 2019-2021 dokumentacja projektowa 2022-2025 roboty budowlano-montażowe</v>
          </cell>
          <cell r="BM295" t="str">
            <v>-</v>
          </cell>
          <cell r="BN295" t="str">
            <v>-</v>
          </cell>
          <cell r="BP295">
            <v>320962.5</v>
          </cell>
        </row>
        <row r="296">
          <cell r="B296" t="str">
            <v>3-05-17-098-0</v>
          </cell>
          <cell r="C296" t="str">
            <v>3</v>
          </cell>
          <cell r="D296" t="str">
            <v>Poznań - sieć wodociagowa w ul.Ostrowskiej</v>
          </cell>
          <cell r="E296" t="str">
            <v>Realizowane-koncepcja-w toku</v>
          </cell>
          <cell r="G296" t="str">
            <v>budżet - modernizacja PSW</v>
          </cell>
          <cell r="H296" t="str">
            <v>pierwsza</v>
          </cell>
          <cell r="I296" t="str">
            <v>sieci rozdzielcze</v>
          </cell>
          <cell r="J296" t="str">
            <v>modernizacyjne</v>
          </cell>
          <cell r="K296" t="str">
            <v>PSW</v>
          </cell>
          <cell r="L296" t="str">
            <v>Poznań</v>
          </cell>
          <cell r="M296" t="str">
            <v>Przemysław Jasiński</v>
          </cell>
          <cell r="N296">
            <v>0</v>
          </cell>
          <cell r="O296" t="str">
            <v>Mariusz Dados</v>
          </cell>
          <cell r="P296">
            <v>0</v>
          </cell>
          <cell r="Q296">
            <v>0</v>
          </cell>
          <cell r="R296" t="str">
            <v>05</v>
          </cell>
          <cell r="S296" t="str">
            <v>nd</v>
          </cell>
          <cell r="T296">
            <v>0</v>
          </cell>
          <cell r="U296">
            <v>0</v>
          </cell>
          <cell r="V296">
            <v>0</v>
          </cell>
          <cell r="W296">
            <v>0</v>
          </cell>
          <cell r="X296">
            <v>0</v>
          </cell>
          <cell r="Y296">
            <v>0</v>
          </cell>
          <cell r="Z296">
            <v>0</v>
          </cell>
          <cell r="AA296">
            <v>0</v>
          </cell>
          <cell r="AB296">
            <v>0</v>
          </cell>
          <cell r="AC296">
            <v>0</v>
          </cell>
          <cell r="AD296">
            <v>0</v>
          </cell>
          <cell r="AE296">
            <v>1411000</v>
          </cell>
          <cell r="AF296">
            <v>0</v>
          </cell>
          <cell r="AG296">
            <v>0</v>
          </cell>
          <cell r="AH296">
            <v>0</v>
          </cell>
          <cell r="AI296">
            <v>0</v>
          </cell>
          <cell r="AJ296">
            <v>0</v>
          </cell>
          <cell r="AK296">
            <v>0</v>
          </cell>
          <cell r="AL296">
            <v>0</v>
          </cell>
          <cell r="AM296">
            <v>0</v>
          </cell>
          <cell r="AN296">
            <v>0</v>
          </cell>
          <cell r="AO296">
            <v>0</v>
          </cell>
          <cell r="AP296">
            <v>0</v>
          </cell>
          <cell r="AQ296">
            <v>0</v>
          </cell>
          <cell r="AR296">
            <v>710500</v>
          </cell>
          <cell r="AS296">
            <v>700500</v>
          </cell>
          <cell r="AT296">
            <v>0</v>
          </cell>
          <cell r="AU296">
            <v>0</v>
          </cell>
          <cell r="AV296">
            <v>0</v>
          </cell>
          <cell r="AW296">
            <v>1411000</v>
          </cell>
          <cell r="AX296">
            <v>0</v>
          </cell>
          <cell r="AY296">
            <v>1411000</v>
          </cell>
          <cell r="AZ296">
            <v>1411000</v>
          </cell>
          <cell r="BA296">
            <v>1411000</v>
          </cell>
          <cell r="BB296">
            <v>0</v>
          </cell>
          <cell r="BC296">
            <v>0</v>
          </cell>
          <cell r="BE296">
            <v>0</v>
          </cell>
          <cell r="BF296">
            <v>0</v>
          </cell>
          <cell r="BG296" t="str">
            <v>1 rozwojowo-modernizacyjne</v>
          </cell>
          <cell r="BH296">
            <v>0</v>
          </cell>
          <cell r="BI296">
            <v>0</v>
          </cell>
          <cell r="BJ296">
            <v>27</v>
          </cell>
          <cell r="BK296" t="str">
            <v>Modernizacja sieci z uwagi na zły stan techniczny istniejącego wodociągu.</v>
          </cell>
          <cell r="BL296" t="str">
            <v>Modernizacja wodociągu w ul. Ostrowskiej: DN400mm dł. 330 m, DN300mm dł. 420 m wraz z przyłączami po 2029 - dokumentacja projektowa i roboty budowlano-montażowe</v>
          </cell>
          <cell r="BM296" t="str">
            <v>-</v>
          </cell>
          <cell r="BN296" t="str">
            <v>-</v>
          </cell>
          <cell r="BP296"/>
        </row>
        <row r="297">
          <cell r="B297" t="str">
            <v>3-05-17-100-0</v>
          </cell>
          <cell r="C297" t="str">
            <v>3</v>
          </cell>
          <cell r="D297" t="str">
            <v>Poznań - sieć wodociągowa i kanalizacja sanitarna w ul. Marii Wicherkiewicz</v>
          </cell>
          <cell r="E297">
            <v>0</v>
          </cell>
          <cell r="G297" t="str">
            <v>rezerwa na zaspokojenie roszczeń z tyt realizacji sieci wod-kan</v>
          </cell>
          <cell r="H297" t="str">
            <v>pierwsza</v>
          </cell>
          <cell r="I297" t="str">
            <v>sieci rozdzielcze</v>
          </cell>
          <cell r="J297" t="str">
            <v>rozwojowe</v>
          </cell>
          <cell r="K297" t="str">
            <v>wykupy</v>
          </cell>
          <cell r="L297" t="str">
            <v>Poznań</v>
          </cell>
          <cell r="M297">
            <v>0</v>
          </cell>
          <cell r="N297">
            <v>0</v>
          </cell>
          <cell r="O297">
            <v>0</v>
          </cell>
          <cell r="P297">
            <v>0</v>
          </cell>
          <cell r="Q297">
            <v>0</v>
          </cell>
          <cell r="R297" t="str">
            <v>05</v>
          </cell>
          <cell r="S297" t="str">
            <v>nd</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cell r="BE297">
            <v>0</v>
          </cell>
          <cell r="BF297">
            <v>0</v>
          </cell>
          <cell r="BG297">
            <v>0</v>
          </cell>
          <cell r="BH297">
            <v>0</v>
          </cell>
          <cell r="BI297">
            <v>0</v>
          </cell>
          <cell r="BJ297">
            <v>0</v>
          </cell>
          <cell r="BK297">
            <v>0</v>
          </cell>
          <cell r="BL297">
            <v>0</v>
          </cell>
          <cell r="BM297" t="str">
            <v>-</v>
          </cell>
          <cell r="BN297" t="str">
            <v>-</v>
          </cell>
        </row>
        <row r="298">
          <cell r="B298" t="str">
            <v>3-05-17-103-1</v>
          </cell>
          <cell r="C298" t="str">
            <v>3</v>
          </cell>
          <cell r="D298" t="str">
            <v>Poznań - sieć wodociągowa w ul.Darzyńskiej</v>
          </cell>
          <cell r="H298" t="str">
            <v>druga</v>
          </cell>
          <cell r="I298" t="str">
            <v>sieci rozdzielcze</v>
          </cell>
          <cell r="J298" t="str">
            <v>rozwojowe</v>
          </cell>
          <cell r="K298" t="str">
            <v>nieopłacalne nie</v>
          </cell>
          <cell r="L298" t="str">
            <v>Poznań</v>
          </cell>
          <cell r="R298" t="str">
            <v>05</v>
          </cell>
          <cell r="T298">
            <v>0</v>
          </cell>
          <cell r="U298">
            <v>0</v>
          </cell>
          <cell r="V298">
            <v>0</v>
          </cell>
          <cell r="W298">
            <v>0</v>
          </cell>
          <cell r="X298">
            <v>0</v>
          </cell>
          <cell r="Y298">
            <v>0</v>
          </cell>
          <cell r="Z298">
            <v>16000</v>
          </cell>
          <cell r="AA298">
            <v>16000</v>
          </cell>
          <cell r="AB298">
            <v>48000</v>
          </cell>
          <cell r="AC298">
            <v>302000</v>
          </cell>
          <cell r="AD298">
            <v>53000</v>
          </cell>
          <cell r="AE298">
            <v>0</v>
          </cell>
          <cell r="AF298">
            <v>435000</v>
          </cell>
          <cell r="AG298">
            <v>0</v>
          </cell>
          <cell r="AH298">
            <v>0</v>
          </cell>
          <cell r="AI298">
            <v>0</v>
          </cell>
          <cell r="AJ298">
            <v>0</v>
          </cell>
          <cell r="AK298">
            <v>0</v>
          </cell>
          <cell r="AL298">
            <v>0</v>
          </cell>
          <cell r="AM298">
            <v>0</v>
          </cell>
          <cell r="AN298">
            <v>0</v>
          </cell>
          <cell r="AO298">
            <v>16000</v>
          </cell>
          <cell r="AP298">
            <v>16000</v>
          </cell>
          <cell r="AQ298">
            <v>48000</v>
          </cell>
          <cell r="AR298">
            <v>106668</v>
          </cell>
          <cell r="AS298">
            <v>248332</v>
          </cell>
          <cell r="AT298">
            <v>0</v>
          </cell>
          <cell r="AU298">
            <v>0</v>
          </cell>
          <cell r="AV298">
            <v>0</v>
          </cell>
          <cell r="AW298">
            <v>435000</v>
          </cell>
          <cell r="AX298">
            <v>80000</v>
          </cell>
          <cell r="AY298">
            <v>355000</v>
          </cell>
          <cell r="AZ298">
            <v>435000</v>
          </cell>
          <cell r="BA298">
            <v>435000</v>
          </cell>
          <cell r="BB298">
            <v>80000</v>
          </cell>
          <cell r="BC298">
            <v>355000</v>
          </cell>
          <cell r="BE298">
            <v>0.25</v>
          </cell>
          <cell r="BF298">
            <v>0</v>
          </cell>
          <cell r="BG298" t="str">
            <v>1 rozwojowo-modernizacyjne</v>
          </cell>
          <cell r="BH298">
            <v>5</v>
          </cell>
          <cell r="BI298">
            <v>0</v>
          </cell>
          <cell r="BJ298">
            <v>0</v>
          </cell>
          <cell r="BK298" t="str">
            <v>Zaopatrzenie w wodę nowych odbiorców.</v>
          </cell>
          <cell r="BL298" t="str">
            <v>Budowa sieci wodociągowej w ul. Darzyńskiej DN 150 mm dł. 250 m wraz z przyłączami 2025 - 2026 dokumentacja techniczna 2027 - 2029 roboty budowlano montażowe</v>
          </cell>
          <cell r="BM298" t="str">
            <v>-</v>
          </cell>
          <cell r="BN298" t="str">
            <v>-</v>
          </cell>
          <cell r="BP298"/>
        </row>
        <row r="299">
          <cell r="B299" t="str">
            <v>3-05-17-114-0</v>
          </cell>
          <cell r="C299" t="str">
            <v>3</v>
          </cell>
          <cell r="D299" t="str">
            <v>Poznań - sieć wodociągowa w ul. Katowickiej na osiedlu Polanka II</v>
          </cell>
          <cell r="E299" t="str">
            <v>Realizowane-RBM-w toku</v>
          </cell>
          <cell r="G299" t="str">
            <v>rezerwa na zaspokojenie roszczeń z tyt realizacji sieci wod-kan</v>
          </cell>
          <cell r="H299" t="str">
            <v>pierwsza</v>
          </cell>
          <cell r="I299" t="str">
            <v>sieci rozdzielcze</v>
          </cell>
          <cell r="J299" t="str">
            <v>rozwojowe</v>
          </cell>
          <cell r="K299" t="str">
            <v>wykupy</v>
          </cell>
          <cell r="L299" t="str">
            <v>Poznań</v>
          </cell>
          <cell r="M299">
            <v>0</v>
          </cell>
          <cell r="N299">
            <v>0</v>
          </cell>
          <cell r="O299">
            <v>0</v>
          </cell>
          <cell r="P299" t="str">
            <v>Magdalena Borowska</v>
          </cell>
          <cell r="Q299">
            <v>0</v>
          </cell>
          <cell r="R299" t="str">
            <v>05</v>
          </cell>
          <cell r="S299" t="str">
            <v>nd</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cell r="BE299">
            <v>0</v>
          </cell>
          <cell r="BF299">
            <v>0</v>
          </cell>
          <cell r="BG299" t="str">
            <v xml:space="preserve"> </v>
          </cell>
          <cell r="BH299">
            <v>0</v>
          </cell>
          <cell r="BI299">
            <v>0</v>
          </cell>
          <cell r="BJ299">
            <v>0</v>
          </cell>
          <cell r="BK299">
            <v>0</v>
          </cell>
          <cell r="BL299">
            <v>0</v>
          </cell>
          <cell r="BM299" t="str">
            <v>-</v>
          </cell>
          <cell r="BN299" t="str">
            <v>-</v>
          </cell>
        </row>
        <row r="300">
          <cell r="B300" t="str">
            <v>3-05-17-120-0</v>
          </cell>
          <cell r="C300" t="str">
            <v>3</v>
          </cell>
          <cell r="D300" t="str">
            <v>Poznań - sieć wodociągowa w rejonie nowej linii tramwajowej na Naramowicach</v>
          </cell>
          <cell r="E300" t="str">
            <v>Realizowane-RBM-w toku</v>
          </cell>
          <cell r="G300" t="str">
            <v>koordynacja z innymi jednostkami</v>
          </cell>
          <cell r="H300" t="str">
            <v>pierwsza</v>
          </cell>
          <cell r="I300" t="str">
            <v>sieci rozdzielcze</v>
          </cell>
          <cell r="J300" t="str">
            <v>modernizacyjne</v>
          </cell>
          <cell r="K300" t="str">
            <v>koordynacja</v>
          </cell>
          <cell r="L300" t="str">
            <v>Poznań</v>
          </cell>
          <cell r="M300" t="str">
            <v>Katarzyna Stawińska</v>
          </cell>
          <cell r="N300" t="str">
            <v>Daniel Michalik</v>
          </cell>
          <cell r="O300" t="str">
            <v>Monika Mrozińska</v>
          </cell>
          <cell r="P300" t="str">
            <v>Joanna Iwan</v>
          </cell>
          <cell r="Q300" t="str">
            <v>Łukasz Wędrychowicz</v>
          </cell>
          <cell r="R300" t="str">
            <v>05</v>
          </cell>
          <cell r="S300" t="str">
            <v>PIM</v>
          </cell>
          <cell r="T300">
            <v>17319.23</v>
          </cell>
          <cell r="U300">
            <v>580454.15</v>
          </cell>
          <cell r="V300">
            <v>0</v>
          </cell>
          <cell r="W300">
            <v>0</v>
          </cell>
          <cell r="X300">
            <v>0</v>
          </cell>
          <cell r="Y300">
            <v>0</v>
          </cell>
          <cell r="Z300">
            <v>0</v>
          </cell>
          <cell r="AA300">
            <v>0</v>
          </cell>
          <cell r="AB300">
            <v>0</v>
          </cell>
          <cell r="AC300">
            <v>0</v>
          </cell>
          <cell r="AD300">
            <v>0</v>
          </cell>
          <cell r="AE300">
            <v>0</v>
          </cell>
          <cell r="AF300">
            <v>580454.15</v>
          </cell>
          <cell r="AG300">
            <v>99470.41</v>
          </cell>
          <cell r="AH300">
            <v>13610.96</v>
          </cell>
          <cell r="AI300">
            <v>130400.6</v>
          </cell>
          <cell r="AJ300">
            <v>2838.83</v>
          </cell>
          <cell r="AK300">
            <v>0</v>
          </cell>
          <cell r="AL300">
            <v>0</v>
          </cell>
          <cell r="AM300">
            <v>0</v>
          </cell>
          <cell r="AN300">
            <v>0</v>
          </cell>
          <cell r="AO300">
            <v>0</v>
          </cell>
          <cell r="AP300">
            <v>0</v>
          </cell>
          <cell r="AQ300">
            <v>452000</v>
          </cell>
          <cell r="AR300">
            <v>0</v>
          </cell>
          <cell r="AS300">
            <v>0</v>
          </cell>
          <cell r="AT300">
            <v>0</v>
          </cell>
          <cell r="AU300">
            <v>0</v>
          </cell>
          <cell r="AV300">
            <v>0</v>
          </cell>
          <cell r="AW300">
            <v>452000</v>
          </cell>
          <cell r="AX300">
            <v>452000</v>
          </cell>
          <cell r="AY300">
            <v>0</v>
          </cell>
          <cell r="AZ300">
            <v>454838.83</v>
          </cell>
          <cell r="BA300">
            <v>454838.83</v>
          </cell>
          <cell r="BB300">
            <v>567920.19999999995</v>
          </cell>
          <cell r="BC300">
            <v>12533.95000000007</v>
          </cell>
          <cell r="BE300">
            <v>0</v>
          </cell>
          <cell r="BF300">
            <v>0</v>
          </cell>
          <cell r="BG300" t="str">
            <v>1 rozwojowo-modernizacyjne</v>
          </cell>
          <cell r="BH300">
            <v>0</v>
          </cell>
          <cell r="BI300">
            <v>0</v>
          </cell>
          <cell r="BJ300">
            <v>15</v>
          </cell>
          <cell r="BK300" t="str">
            <v>Modernizacja sieci wodociągowej ze względu na zły stan techniczny. Budowa przez PIM trasy tramwajowej wraz z ul. Nową Naramowicką, Nową Stoińskiego i remontem nawierzchni starej ul. Naramowickiej.</v>
          </cell>
          <cell r="BL300" t="str">
            <v>1. Budowa spinki wodociągowej na skrzyżowaniu ulic: Nowa Naramowicka i Nowa Stoińskiego (łączącej istniejące odcinki sieci w ul. Jasna Rola) DN150mm, dł. ok. 250m, 2. Wymiana sieci wodociągowej w ul. Naramowickiej, DN150mm, dł.275m 3. Wymiana sieci wodociągowej w ul. Ugory, DN150mm, dł.111m 4. Wymiana sieci wodociągowej w ul. Serbskiej, DN200mm, dł.100m 5. Wymiana sieci wodociągowej w ul. Łużyckiej, DN200mm, dł.12m 6. Wymiana przyłączy wodociągowych 7. Modernizacja sieci wodociągowej w ul. Sarmackiej wraz z komorą zasuw, DN500mm, dł.17m 2018 - 2020 - dokumentacja projektowa 2020 - roboty budowlano-montażowe</v>
          </cell>
          <cell r="BM300" t="str">
            <v>-</v>
          </cell>
          <cell r="BN300" t="str">
            <v>-</v>
          </cell>
          <cell r="BP300"/>
        </row>
        <row r="301">
          <cell r="B301" t="str">
            <v>3-05-17-123-0</v>
          </cell>
          <cell r="C301" t="str">
            <v>3</v>
          </cell>
          <cell r="D301" t="str">
            <v>Poznań - sieć wodociągowa w rejonie Ronda Rataje</v>
          </cell>
          <cell r="E301" t="str">
            <v>Realizowane-dokumentacja-w toku</v>
          </cell>
          <cell r="G301" t="str">
            <v>koordynacja z innymi jednostkami</v>
          </cell>
          <cell r="H301" t="str">
            <v>pierwsza</v>
          </cell>
          <cell r="I301" t="str">
            <v>sieci rozdzielcze</v>
          </cell>
          <cell r="J301" t="str">
            <v>modernizacyjne</v>
          </cell>
          <cell r="K301" t="str">
            <v>koordynacja</v>
          </cell>
          <cell r="L301" t="str">
            <v>Poznań</v>
          </cell>
          <cell r="M301" t="str">
            <v>Paulina Wilińska-Kałka</v>
          </cell>
          <cell r="N301" t="str">
            <v>Anna Danek</v>
          </cell>
          <cell r="O301" t="str">
            <v>Mariusz Dados</v>
          </cell>
          <cell r="P301" t="str">
            <v>Anna Danek</v>
          </cell>
          <cell r="Q301" t="str">
            <v>Maciej Urbaniak</v>
          </cell>
          <cell r="R301" t="str">
            <v>05</v>
          </cell>
          <cell r="S301" t="str">
            <v>nd</v>
          </cell>
          <cell r="T301">
            <v>21225.16</v>
          </cell>
          <cell r="U301">
            <v>0</v>
          </cell>
          <cell r="V301">
            <v>0</v>
          </cell>
          <cell r="W301">
            <v>0</v>
          </cell>
          <cell r="X301">
            <v>0</v>
          </cell>
          <cell r="Y301">
            <v>71701</v>
          </cell>
          <cell r="Z301">
            <v>0</v>
          </cell>
          <cell r="AA301">
            <v>0</v>
          </cell>
          <cell r="AB301">
            <v>0</v>
          </cell>
          <cell r="AC301">
            <v>0</v>
          </cell>
          <cell r="AD301">
            <v>0</v>
          </cell>
          <cell r="AE301">
            <v>0</v>
          </cell>
          <cell r="AF301">
            <v>71701</v>
          </cell>
          <cell r="AG301">
            <v>2151</v>
          </cell>
          <cell r="AH301">
            <v>0</v>
          </cell>
          <cell r="AI301">
            <v>23376.16</v>
          </cell>
          <cell r="AJ301">
            <v>0</v>
          </cell>
          <cell r="AK301">
            <v>10000</v>
          </cell>
          <cell r="AL301">
            <v>50000</v>
          </cell>
          <cell r="AM301">
            <v>0</v>
          </cell>
          <cell r="AN301">
            <v>0</v>
          </cell>
          <cell r="AO301">
            <v>0</v>
          </cell>
          <cell r="AP301">
            <v>0</v>
          </cell>
          <cell r="AQ301">
            <v>0</v>
          </cell>
          <cell r="AR301">
            <v>0</v>
          </cell>
          <cell r="AS301">
            <v>0</v>
          </cell>
          <cell r="AT301">
            <v>0</v>
          </cell>
          <cell r="AU301">
            <v>0</v>
          </cell>
          <cell r="AV301">
            <v>0</v>
          </cell>
          <cell r="AW301">
            <v>60000</v>
          </cell>
          <cell r="AX301">
            <v>60000</v>
          </cell>
          <cell r="AY301">
            <v>0</v>
          </cell>
          <cell r="AZ301">
            <v>60000</v>
          </cell>
          <cell r="BA301">
            <v>60000</v>
          </cell>
          <cell r="BB301">
            <v>62151</v>
          </cell>
          <cell r="BC301">
            <v>9550</v>
          </cell>
          <cell r="BE301">
            <v>0</v>
          </cell>
          <cell r="BF301">
            <v>0</v>
          </cell>
          <cell r="BG301" t="str">
            <v>1 rozwojowo-modernizacyjne</v>
          </cell>
          <cell r="BH301">
            <v>0</v>
          </cell>
          <cell r="BI301">
            <v>0</v>
          </cell>
          <cell r="BJ301">
            <v>0</v>
          </cell>
          <cell r="BK301" t="str">
            <v>Spięcie sieci wodociągowych. Koordynacja z modernizacją Ronda Rataje.</v>
          </cell>
          <cell r="BL301" t="str">
            <v>Budową nowego fragmentu sieci wodociągowej DN150mm, dł. 35 m , 2018 - 2020 - dokumentacja projektowa 2024 - roboty budowlano-montażowe</v>
          </cell>
          <cell r="BM301" t="str">
            <v>-</v>
          </cell>
          <cell r="BN301" t="str">
            <v>-</v>
          </cell>
          <cell r="BP301"/>
        </row>
        <row r="302">
          <cell r="B302" t="str">
            <v>3-05-17-138-0</v>
          </cell>
          <cell r="C302" t="str">
            <v>3</v>
          </cell>
          <cell r="D302" t="str">
            <v>Poznań - sieć wodociągowa w ul. M. Hłaski</v>
          </cell>
          <cell r="E302" t="str">
            <v>Realizowane-RBM-w toku</v>
          </cell>
          <cell r="G302" t="str">
            <v>rezerwa na zaspokojenie roszczeń z tyt realizacji sieci wod-kan</v>
          </cell>
          <cell r="H302" t="str">
            <v>pierwsza</v>
          </cell>
          <cell r="I302" t="str">
            <v>sieci rozdzielcze</v>
          </cell>
          <cell r="J302" t="str">
            <v>rozwojowe</v>
          </cell>
          <cell r="K302" t="str">
            <v>wykupy</v>
          </cell>
          <cell r="L302" t="str">
            <v>Poznań</v>
          </cell>
          <cell r="M302">
            <v>0</v>
          </cell>
          <cell r="N302">
            <v>0</v>
          </cell>
          <cell r="O302">
            <v>0</v>
          </cell>
          <cell r="P302" t="str">
            <v>Magdalena Borowska</v>
          </cell>
          <cell r="Q302">
            <v>0</v>
          </cell>
          <cell r="R302" t="str">
            <v>05</v>
          </cell>
          <cell r="S302" t="str">
            <v>nd</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cell r="BE302">
            <v>0</v>
          </cell>
          <cell r="BF302">
            <v>0</v>
          </cell>
          <cell r="BG302" t="str">
            <v xml:space="preserve"> </v>
          </cell>
          <cell r="BH302">
            <v>0</v>
          </cell>
          <cell r="BI302">
            <v>0</v>
          </cell>
          <cell r="BJ302">
            <v>0</v>
          </cell>
          <cell r="BK302">
            <v>0</v>
          </cell>
          <cell r="BL302">
            <v>0</v>
          </cell>
          <cell r="BM302" t="str">
            <v>-</v>
          </cell>
          <cell r="BN302" t="str">
            <v>-</v>
          </cell>
        </row>
        <row r="303">
          <cell r="B303" t="str">
            <v>3-05-17-144-0</v>
          </cell>
          <cell r="C303" t="str">
            <v>3</v>
          </cell>
          <cell r="D303" t="str">
            <v>Poznań- sieć wodociągowa w ul. Obodrzyckiej</v>
          </cell>
          <cell r="E303">
            <v>0</v>
          </cell>
          <cell r="G303" t="str">
            <v>rezerwa na zaspokojenie roszczeń z tyt realizacji sieci wod-kan</v>
          </cell>
          <cell r="H303" t="str">
            <v>pierwsza</v>
          </cell>
          <cell r="I303" t="str">
            <v>sieci rozdzielcze</v>
          </cell>
          <cell r="J303" t="str">
            <v>rozwojowe</v>
          </cell>
          <cell r="K303" t="str">
            <v>wykupy</v>
          </cell>
          <cell r="L303" t="str">
            <v>Poznań</v>
          </cell>
          <cell r="M303">
            <v>0</v>
          </cell>
          <cell r="N303">
            <v>0</v>
          </cell>
          <cell r="O303">
            <v>0</v>
          </cell>
          <cell r="P303">
            <v>0</v>
          </cell>
          <cell r="Q303">
            <v>0</v>
          </cell>
          <cell r="R303" t="str">
            <v>05</v>
          </cell>
          <cell r="S303" t="str">
            <v>nd</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cell r="BE303">
            <v>0</v>
          </cell>
          <cell r="BF303">
            <v>0</v>
          </cell>
          <cell r="BG303">
            <v>0</v>
          </cell>
          <cell r="BH303">
            <v>0</v>
          </cell>
          <cell r="BI303">
            <v>0</v>
          </cell>
          <cell r="BJ303">
            <v>0</v>
          </cell>
          <cell r="BK303">
            <v>0</v>
          </cell>
          <cell r="BL303">
            <v>0</v>
          </cell>
          <cell r="BM303" t="str">
            <v>-</v>
          </cell>
          <cell r="BN303" t="str">
            <v>-</v>
          </cell>
        </row>
        <row r="304">
          <cell r="B304" t="str">
            <v>3-05-17-150-0</v>
          </cell>
          <cell r="C304" t="str">
            <v>3</v>
          </cell>
          <cell r="D304" t="str">
            <v>Poznań- sieć wodociągowa w ul. Arnikowej</v>
          </cell>
          <cell r="E304">
            <v>0</v>
          </cell>
          <cell r="G304" t="str">
            <v>rezerwa na zaspokojenie roszczeń z tyt realizacji sieci wod-kan</v>
          </cell>
          <cell r="H304" t="str">
            <v>pierwsza</v>
          </cell>
          <cell r="I304" t="str">
            <v>sieci rozdzielcze</v>
          </cell>
          <cell r="J304" t="str">
            <v>rozwojowe</v>
          </cell>
          <cell r="K304" t="str">
            <v>wykupy</v>
          </cell>
          <cell r="L304" t="str">
            <v>Poznań</v>
          </cell>
          <cell r="M304">
            <v>0</v>
          </cell>
          <cell r="N304">
            <v>0</v>
          </cell>
          <cell r="O304">
            <v>0</v>
          </cell>
          <cell r="P304">
            <v>0</v>
          </cell>
          <cell r="Q304">
            <v>0</v>
          </cell>
          <cell r="R304" t="str">
            <v>05</v>
          </cell>
          <cell r="S304" t="str">
            <v>nd</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cell r="BE304">
            <v>0</v>
          </cell>
          <cell r="BF304">
            <v>0</v>
          </cell>
          <cell r="BG304">
            <v>0</v>
          </cell>
          <cell r="BH304">
            <v>0</v>
          </cell>
          <cell r="BI304">
            <v>0</v>
          </cell>
          <cell r="BJ304">
            <v>0</v>
          </cell>
          <cell r="BK304">
            <v>0</v>
          </cell>
          <cell r="BL304">
            <v>0</v>
          </cell>
          <cell r="BM304" t="str">
            <v>-</v>
          </cell>
          <cell r="BN304" t="str">
            <v>-</v>
          </cell>
        </row>
        <row r="305">
          <cell r="B305" t="str">
            <v>3-05-17-161-0</v>
          </cell>
          <cell r="C305" t="str">
            <v>3</v>
          </cell>
          <cell r="D305" t="str">
            <v>Poznań - sieć wodociągowa w ul. Ks. J. Wujka</v>
          </cell>
          <cell r="E305">
            <v>0</v>
          </cell>
          <cell r="G305" t="str">
            <v>budżet - modernizacja PSW</v>
          </cell>
          <cell r="H305" t="str">
            <v>pierwsza</v>
          </cell>
          <cell r="I305" t="str">
            <v>sieci rozdzielcze</v>
          </cell>
          <cell r="J305" t="str">
            <v>modernizacyjne</v>
          </cell>
          <cell r="K305" t="str">
            <v>PSW</v>
          </cell>
          <cell r="L305" t="str">
            <v>Poznań</v>
          </cell>
          <cell r="M305">
            <v>0</v>
          </cell>
          <cell r="N305">
            <v>0</v>
          </cell>
          <cell r="O305">
            <v>0</v>
          </cell>
          <cell r="P305">
            <v>0</v>
          </cell>
          <cell r="Q305">
            <v>0</v>
          </cell>
          <cell r="R305" t="str">
            <v>05</v>
          </cell>
          <cell r="S305" t="str">
            <v>nd</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cell r="BE305">
            <v>0</v>
          </cell>
          <cell r="BF305">
            <v>0</v>
          </cell>
          <cell r="BG305" t="str">
            <v>1 rozwojowo-modernizacyjne</v>
          </cell>
          <cell r="BH305">
            <v>0</v>
          </cell>
          <cell r="BI305">
            <v>0</v>
          </cell>
          <cell r="BJ305">
            <v>8</v>
          </cell>
          <cell r="BK305">
            <v>0</v>
          </cell>
          <cell r="BL305">
            <v>0</v>
          </cell>
          <cell r="BM305" t="str">
            <v>-</v>
          </cell>
          <cell r="BN305" t="str">
            <v>-</v>
          </cell>
        </row>
        <row r="306">
          <cell r="B306" t="str">
            <v>3-05-17-182-0</v>
          </cell>
          <cell r="C306" t="str">
            <v>3</v>
          </cell>
          <cell r="D306" t="str">
            <v>Poznań - sieć wodociągowa ul. Darzyborskiej, Borówki, Reknickiej, Kobylepole.</v>
          </cell>
          <cell r="E306" t="str">
            <v>Realizowane-RBM-w toku</v>
          </cell>
          <cell r="G306" t="str">
            <v>rezerwa na zaspokojenie roszczeń z tyt realizacji sieci wod-kan</v>
          </cell>
          <cell r="H306" t="str">
            <v>pierwsza</v>
          </cell>
          <cell r="I306" t="str">
            <v>sieci rozdzielcze</v>
          </cell>
          <cell r="J306" t="str">
            <v>rozwojowe</v>
          </cell>
          <cell r="K306" t="str">
            <v>wykupy</v>
          </cell>
          <cell r="L306" t="str">
            <v>Poznań</v>
          </cell>
          <cell r="M306">
            <v>0</v>
          </cell>
          <cell r="N306">
            <v>0</v>
          </cell>
          <cell r="O306">
            <v>0</v>
          </cell>
          <cell r="P306" t="str">
            <v>Magdalena Borowska</v>
          </cell>
          <cell r="Q306">
            <v>0</v>
          </cell>
          <cell r="R306" t="str">
            <v>05</v>
          </cell>
          <cell r="S306" t="str">
            <v>nd</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cell r="BE306">
            <v>0</v>
          </cell>
          <cell r="BF306">
            <v>0</v>
          </cell>
          <cell r="BG306" t="str">
            <v xml:space="preserve"> </v>
          </cell>
          <cell r="BH306">
            <v>0</v>
          </cell>
          <cell r="BI306">
            <v>0</v>
          </cell>
          <cell r="BJ306">
            <v>0</v>
          </cell>
          <cell r="BK306">
            <v>0</v>
          </cell>
          <cell r="BL306">
            <v>0</v>
          </cell>
          <cell r="BM306" t="str">
            <v>-</v>
          </cell>
          <cell r="BN306" t="str">
            <v>-</v>
          </cell>
        </row>
        <row r="307">
          <cell r="B307" t="str">
            <v>3-05-17-187-0</v>
          </cell>
          <cell r="C307" t="str">
            <v>3</v>
          </cell>
          <cell r="D307" t="str">
            <v>Poznań - sieć wodociągowa i kanalizacyjna w ul. Hłaski, Tyrmanda, Stachury (Razem Strzeszyn)</v>
          </cell>
          <cell r="E307" t="str">
            <v>Realizowane-koncepcja-w toku</v>
          </cell>
          <cell r="G307" t="str">
            <v>rezerwa na zaspokojenie roszczeń z tyt realizacji sieci wod-kan</v>
          </cell>
          <cell r="H307" t="str">
            <v>pierwsza</v>
          </cell>
          <cell r="I307" t="str">
            <v>sieci rozdzielcze</v>
          </cell>
          <cell r="J307" t="str">
            <v>rozwojowe</v>
          </cell>
          <cell r="K307" t="str">
            <v>wykupy</v>
          </cell>
          <cell r="L307" t="str">
            <v>Poznań</v>
          </cell>
          <cell r="M307">
            <v>0</v>
          </cell>
          <cell r="N307">
            <v>0</v>
          </cell>
          <cell r="O307">
            <v>0</v>
          </cell>
          <cell r="P307" t="str">
            <v>Magdalena Borowska</v>
          </cell>
          <cell r="Q307">
            <v>0</v>
          </cell>
          <cell r="R307" t="str">
            <v>05</v>
          </cell>
          <cell r="S307" t="str">
            <v>nd</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cell r="BE307">
            <v>0</v>
          </cell>
          <cell r="BF307">
            <v>0</v>
          </cell>
          <cell r="BG307" t="str">
            <v xml:space="preserve"> </v>
          </cell>
          <cell r="BH307">
            <v>0</v>
          </cell>
          <cell r="BI307">
            <v>0</v>
          </cell>
          <cell r="BJ307">
            <v>0</v>
          </cell>
          <cell r="BK307">
            <v>0</v>
          </cell>
          <cell r="BL307">
            <v>0</v>
          </cell>
          <cell r="BM307" t="str">
            <v>-</v>
          </cell>
          <cell r="BN307" t="str">
            <v>-</v>
          </cell>
        </row>
        <row r="308">
          <cell r="B308" t="str">
            <v>3-05-17-190-0</v>
          </cell>
          <cell r="C308" t="str">
            <v>3</v>
          </cell>
          <cell r="D308" t="str">
            <v>Poznań - sieć wodociagowa w ul. Golęcińskiej</v>
          </cell>
          <cell r="E308" t="str">
            <v>Realizowane-dokumentacja-w toku</v>
          </cell>
          <cell r="F308" t="str">
            <v>potencjalne przyspieszenie do FS7</v>
          </cell>
          <cell r="G308" t="str">
            <v>rury azbestowo-cementowe</v>
          </cell>
          <cell r="H308" t="str">
            <v>pierwsza</v>
          </cell>
          <cell r="I308" t="str">
            <v>sieci rozdzielcze</v>
          </cell>
          <cell r="J308" t="str">
            <v>modernizacyjne</v>
          </cell>
          <cell r="K308" t="str">
            <v>azbestocement</v>
          </cell>
          <cell r="L308" t="str">
            <v>Poznań</v>
          </cell>
          <cell r="M308" t="str">
            <v>Agata Chmurzyńska</v>
          </cell>
          <cell r="N308" t="str">
            <v>Joanna Matysiak-Olek</v>
          </cell>
          <cell r="O308" t="str">
            <v>Monika Mrozińska</v>
          </cell>
          <cell r="P308" t="str">
            <v>Joanna Iwan</v>
          </cell>
          <cell r="Q308" t="str">
            <v>Łukasz Wędrychowicz</v>
          </cell>
          <cell r="R308" t="str">
            <v>05</v>
          </cell>
          <cell r="S308" t="str">
            <v>nd</v>
          </cell>
          <cell r="T308">
            <v>10056.710000000001</v>
          </cell>
          <cell r="U308">
            <v>0</v>
          </cell>
          <cell r="V308">
            <v>28000</v>
          </cell>
          <cell r="W308">
            <v>84000</v>
          </cell>
          <cell r="X308">
            <v>326401</v>
          </cell>
          <cell r="Y308">
            <v>491599</v>
          </cell>
          <cell r="Z308">
            <v>1000000</v>
          </cell>
          <cell r="AA308">
            <v>0</v>
          </cell>
          <cell r="AB308">
            <v>0</v>
          </cell>
          <cell r="AC308">
            <v>0</v>
          </cell>
          <cell r="AD308">
            <v>0</v>
          </cell>
          <cell r="AE308">
            <v>0</v>
          </cell>
          <cell r="AF308">
            <v>1930000</v>
          </cell>
          <cell r="AG308">
            <v>0</v>
          </cell>
          <cell r="AH308">
            <v>42644</v>
          </cell>
          <cell r="AI308">
            <v>52700.71</v>
          </cell>
          <cell r="AJ308">
            <v>78276</v>
          </cell>
          <cell r="AK308">
            <v>421035</v>
          </cell>
          <cell r="AL308">
            <v>1198749</v>
          </cell>
          <cell r="AM308">
            <v>62325</v>
          </cell>
          <cell r="AN308">
            <v>550655</v>
          </cell>
          <cell r="AO308">
            <v>0</v>
          </cell>
          <cell r="AP308">
            <v>0</v>
          </cell>
          <cell r="AQ308">
            <v>0</v>
          </cell>
          <cell r="AR308">
            <v>0</v>
          </cell>
          <cell r="AS308">
            <v>0</v>
          </cell>
          <cell r="AT308">
            <v>0</v>
          </cell>
          <cell r="AU308">
            <v>0</v>
          </cell>
          <cell r="AV308">
            <v>0</v>
          </cell>
          <cell r="AW308">
            <v>2232764</v>
          </cell>
          <cell r="AX308">
            <v>2232764</v>
          </cell>
          <cell r="AY308">
            <v>0</v>
          </cell>
          <cell r="AZ308">
            <v>2311040</v>
          </cell>
          <cell r="BA308">
            <v>2311040</v>
          </cell>
          <cell r="BB308">
            <v>2353684</v>
          </cell>
          <cell r="BC308">
            <v>-423684</v>
          </cell>
          <cell r="BE308">
            <v>0</v>
          </cell>
          <cell r="BF308">
            <v>0</v>
          </cell>
          <cell r="BG308" t="str">
            <v>1 rozwojowo-modernizacyjne</v>
          </cell>
          <cell r="BH308">
            <v>0</v>
          </cell>
          <cell r="BI308">
            <v>1</v>
          </cell>
          <cell r="BJ308">
            <v>17</v>
          </cell>
          <cell r="BK308" t="str">
            <v>Wymiana sieci wodociągowej z azbestocementu. Koordynacja z modernizacją Węzła Koszalińska w Poznaniu - etap I.</v>
          </cell>
          <cell r="BL308" t="str">
            <v>Etap I Wymiana sieci wodociągowej w ulicy Golęcińskiej, DN150mm, dł. ok. 434,2 m wraz z wymianą przyłączy. Budowa sieci wodociągowej w ul. Golęcińskiej DN 150 dł. ok 181,3 m wraz z budową przyłączy. 2021 - 2022 - dokumentacja projektowa 2023 - 2024 - roboty budowlano-montażowe Etap II Wymiana sieci wodociągowej w ulicy Golęcińskiej, DN 150mm, dł. ok. 485 m wraz z wymianą przyłączy do OW Rusałka przy ul. Golęcińskiej 27. 2022 - 2024 - dokumentacja projektowa 2024 - 2026 - roboty budowlano-montażowe</v>
          </cell>
          <cell r="BM308" t="str">
            <v>-</v>
          </cell>
          <cell r="BN308" t="str">
            <v>-</v>
          </cell>
          <cell r="BP308">
            <v>334914.59999999998</v>
          </cell>
        </row>
        <row r="309">
          <cell r="B309" t="str">
            <v>3-05-17-193-0</v>
          </cell>
          <cell r="C309" t="str">
            <v>3</v>
          </cell>
          <cell r="D309" t="str">
            <v>Poznań - sieć wodociągowa w ul. Lutyckiej</v>
          </cell>
          <cell r="E309" t="str">
            <v>Realizowane-koncepcja-w toku</v>
          </cell>
          <cell r="G309" t="str">
            <v>rury azbestowo-cementowe</v>
          </cell>
          <cell r="H309" t="str">
            <v>pierwsza</v>
          </cell>
          <cell r="I309" t="str">
            <v>sieci rozdzielcze</v>
          </cell>
          <cell r="J309" t="str">
            <v>modernizacyjne</v>
          </cell>
          <cell r="K309" t="str">
            <v>azbestocement</v>
          </cell>
          <cell r="L309" t="str">
            <v>Poznań</v>
          </cell>
          <cell r="M309" t="str">
            <v>Agata Chmurzyńska</v>
          </cell>
          <cell r="N309" t="str">
            <v>Joanna Matysiak-Olek</v>
          </cell>
          <cell r="O309" t="str">
            <v>Mariusz Dados</v>
          </cell>
          <cell r="P309">
            <v>0</v>
          </cell>
          <cell r="Q309">
            <v>0</v>
          </cell>
          <cell r="R309" t="str">
            <v>05</v>
          </cell>
          <cell r="S309" t="str">
            <v>nd</v>
          </cell>
          <cell r="T309">
            <v>1202</v>
          </cell>
          <cell r="U309">
            <v>0</v>
          </cell>
          <cell r="V309">
            <v>14000</v>
          </cell>
          <cell r="W309">
            <v>42000</v>
          </cell>
          <cell r="X309">
            <v>45908</v>
          </cell>
          <cell r="Y309">
            <v>109092</v>
          </cell>
          <cell r="Z309">
            <v>0</v>
          </cell>
          <cell r="AA309">
            <v>0</v>
          </cell>
          <cell r="AB309">
            <v>0</v>
          </cell>
          <cell r="AC309">
            <v>0</v>
          </cell>
          <cell r="AD309">
            <v>0</v>
          </cell>
          <cell r="AE309">
            <v>0</v>
          </cell>
          <cell r="AF309">
            <v>211000</v>
          </cell>
          <cell r="AG309">
            <v>0</v>
          </cell>
          <cell r="AH309">
            <v>0</v>
          </cell>
          <cell r="AI309">
            <v>1202</v>
          </cell>
          <cell r="AJ309">
            <v>0</v>
          </cell>
          <cell r="AK309">
            <v>0</v>
          </cell>
          <cell r="AL309">
            <v>0</v>
          </cell>
          <cell r="AM309">
            <v>28000</v>
          </cell>
          <cell r="AN309">
            <v>28000</v>
          </cell>
          <cell r="AO309">
            <v>14000</v>
          </cell>
          <cell r="AP309">
            <v>130364</v>
          </cell>
          <cell r="AQ309">
            <v>10636</v>
          </cell>
          <cell r="AR309">
            <v>0</v>
          </cell>
          <cell r="AS309">
            <v>0</v>
          </cell>
          <cell r="AT309">
            <v>0</v>
          </cell>
          <cell r="AU309">
            <v>0</v>
          </cell>
          <cell r="AV309">
            <v>0</v>
          </cell>
          <cell r="AW309">
            <v>211000</v>
          </cell>
          <cell r="AX309">
            <v>211000</v>
          </cell>
          <cell r="AY309">
            <v>0</v>
          </cell>
          <cell r="AZ309">
            <v>211000</v>
          </cell>
          <cell r="BA309">
            <v>211000</v>
          </cell>
          <cell r="BB309">
            <v>211000</v>
          </cell>
          <cell r="BC309">
            <v>0</v>
          </cell>
          <cell r="BE309">
            <v>0</v>
          </cell>
          <cell r="BF309">
            <v>0</v>
          </cell>
          <cell r="BG309" t="str">
            <v>1 rozwojowo-modernizacyjne</v>
          </cell>
          <cell r="BH309">
            <v>0</v>
          </cell>
          <cell r="BI309">
            <v>0</v>
          </cell>
          <cell r="BJ309">
            <v>2</v>
          </cell>
          <cell r="BK309" t="str">
            <v>Wymiana sieci wodociągowej z azbestocementu.</v>
          </cell>
          <cell r="BL309" t="str">
            <v>Wymiana sieci wodociągowej w ul. Lutyckiej: DN150mm, z rur azbestocementu i dł. ok. 83m DN150mm z rur żeliwnych i dł. ok 30m wraz z przyłączami 2024 - 2027 - dokumentacja projektowa 2027 - 2029 - roboty budowlano-montażowe</v>
          </cell>
          <cell r="BM309" t="str">
            <v>-</v>
          </cell>
          <cell r="BN309" t="str">
            <v>-</v>
          </cell>
          <cell r="BP309"/>
        </row>
        <row r="310">
          <cell r="B310" t="str">
            <v>3-05-17-194-0</v>
          </cell>
          <cell r="C310" t="str">
            <v>3</v>
          </cell>
          <cell r="D310" t="str">
            <v>Poznań - sieć wodociągowa na terenie osiedla Krzyżowniki-Smochowice, etap I.</v>
          </cell>
          <cell r="E310" t="str">
            <v>Realizowane-dokumentacja-w toku</v>
          </cell>
          <cell r="G310" t="str">
            <v>rury azbestowo-cementowe</v>
          </cell>
          <cell r="H310" t="str">
            <v>pierwsza</v>
          </cell>
          <cell r="I310" t="str">
            <v>sieci rozdzielcze</v>
          </cell>
          <cell r="J310" t="str">
            <v>modernizacyjne</v>
          </cell>
          <cell r="K310" t="str">
            <v>azbestocement</v>
          </cell>
          <cell r="L310" t="str">
            <v>Poznań</v>
          </cell>
          <cell r="M310" t="str">
            <v>Agata Chmurzyńska</v>
          </cell>
          <cell r="N310" t="str">
            <v>Alina Wachowska</v>
          </cell>
          <cell r="O310" t="str">
            <v>Monika Mrozińska</v>
          </cell>
          <cell r="P310" t="str">
            <v>Anna Ossig</v>
          </cell>
          <cell r="Q310" t="str">
            <v>Łukasz Bil</v>
          </cell>
          <cell r="R310" t="str">
            <v>05</v>
          </cell>
          <cell r="S310" t="str">
            <v>nd</v>
          </cell>
          <cell r="T310">
            <v>0</v>
          </cell>
          <cell r="U310">
            <v>0</v>
          </cell>
          <cell r="V310">
            <v>78674</v>
          </cell>
          <cell r="W310">
            <v>78674</v>
          </cell>
          <cell r="X310">
            <v>1177285</v>
          </cell>
          <cell r="Y310">
            <v>2551792</v>
          </cell>
          <cell r="Z310">
            <v>2379316</v>
          </cell>
          <cell r="AA310">
            <v>0</v>
          </cell>
          <cell r="AB310">
            <v>0</v>
          </cell>
          <cell r="AC310">
            <v>0</v>
          </cell>
          <cell r="AD310">
            <v>0</v>
          </cell>
          <cell r="AE310">
            <v>0</v>
          </cell>
          <cell r="AF310">
            <v>6265741</v>
          </cell>
          <cell r="AG310">
            <v>21137.840000000004</v>
          </cell>
          <cell r="AH310">
            <v>36908.049999999996</v>
          </cell>
          <cell r="AI310">
            <v>58045.89</v>
          </cell>
          <cell r="AJ310">
            <v>193893.88</v>
          </cell>
          <cell r="AK310">
            <v>275940</v>
          </cell>
          <cell r="AL310">
            <v>11550</v>
          </cell>
          <cell r="AM310">
            <v>2842763</v>
          </cell>
          <cell r="AN310">
            <v>3640131</v>
          </cell>
          <cell r="AO310">
            <v>0</v>
          </cell>
          <cell r="AP310">
            <v>0</v>
          </cell>
          <cell r="AQ310">
            <v>0</v>
          </cell>
          <cell r="AR310">
            <v>0</v>
          </cell>
          <cell r="AS310">
            <v>0</v>
          </cell>
          <cell r="AT310">
            <v>0</v>
          </cell>
          <cell r="AU310">
            <v>0</v>
          </cell>
          <cell r="AV310">
            <v>0</v>
          </cell>
          <cell r="AW310">
            <v>6770384</v>
          </cell>
          <cell r="AX310">
            <v>6770384</v>
          </cell>
          <cell r="AY310">
            <v>0</v>
          </cell>
          <cell r="AZ310">
            <v>6964277.8799999999</v>
          </cell>
          <cell r="BA310">
            <v>6964277.8799999999</v>
          </cell>
          <cell r="BB310">
            <v>7022323.7699999996</v>
          </cell>
          <cell r="BC310">
            <v>-756582.76999999955</v>
          </cell>
          <cell r="BE310">
            <v>0</v>
          </cell>
          <cell r="BF310">
            <v>0</v>
          </cell>
          <cell r="BG310" t="str">
            <v>1 rozwojowo-modernizacyjne</v>
          </cell>
          <cell r="BH310">
            <v>0</v>
          </cell>
          <cell r="BI310">
            <v>5</v>
          </cell>
          <cell r="BJ310">
            <v>170</v>
          </cell>
          <cell r="BK310" t="str">
            <v>Wymiana sieci wodociągowej z azbestocementu.</v>
          </cell>
          <cell r="BL310" t="str">
            <v>Wymiana sieci wodociągowej w ulicach: Lęborska DN150, dł. 712 m, Myśliborska DN150mm, dł. 701m, Sianowska DN150mm, dł. 129m, Trzcianecka DN150mm, dł. 296m, Trzebiatowska DN150mm, dł. 989m, wraz z wymianą przyłączy wodociągowych. 2021 - 2023 - dokumentacja projektowa 2023 - 2025 - roboty budowlano-montażowe</v>
          </cell>
          <cell r="BM310" t="str">
            <v>-</v>
          </cell>
          <cell r="BN310" t="str">
            <v>-</v>
          </cell>
          <cell r="BP310"/>
        </row>
        <row r="311">
          <cell r="B311" t="str">
            <v>3-05-17-195-0</v>
          </cell>
          <cell r="C311" t="str">
            <v>3</v>
          </cell>
          <cell r="D311" t="str">
            <v>Poznań - sieć wodociągowa na terenie Osiedla Strzeszyn</v>
          </cell>
          <cell r="E311" t="str">
            <v>Realizowane-dokumentacja-w toku</v>
          </cell>
          <cell r="H311" t="str">
            <v>pierwsza</v>
          </cell>
          <cell r="I311" t="str">
            <v>sieci rozdzielcze</v>
          </cell>
          <cell r="J311" t="str">
            <v>modernizacyjne</v>
          </cell>
          <cell r="K311" t="str">
            <v>azbestocement</v>
          </cell>
          <cell r="L311" t="str">
            <v>Poznań</v>
          </cell>
          <cell r="M311" t="str">
            <v>Agata Chmurzyńska</v>
          </cell>
          <cell r="N311" t="str">
            <v>Barbara Bartkowiak</v>
          </cell>
          <cell r="O311">
            <v>0</v>
          </cell>
          <cell r="P311">
            <v>0</v>
          </cell>
          <cell r="Q311">
            <v>0</v>
          </cell>
          <cell r="R311" t="str">
            <v>05</v>
          </cell>
          <cell r="S311" t="str">
            <v>nd</v>
          </cell>
          <cell r="T311">
            <v>0</v>
          </cell>
          <cell r="U311">
            <v>0</v>
          </cell>
          <cell r="V311">
            <v>0</v>
          </cell>
          <cell r="W311">
            <v>28000</v>
          </cell>
          <cell r="X311">
            <v>28000</v>
          </cell>
          <cell r="Y311">
            <v>84000</v>
          </cell>
          <cell r="Z311">
            <v>1200000</v>
          </cell>
          <cell r="AA311">
            <v>640000</v>
          </cell>
          <cell r="AB311">
            <v>0</v>
          </cell>
          <cell r="AC311">
            <v>0</v>
          </cell>
          <cell r="AD311">
            <v>0</v>
          </cell>
          <cell r="AE311">
            <v>0</v>
          </cell>
          <cell r="AF311">
            <v>1980000</v>
          </cell>
          <cell r="AG311">
            <v>0</v>
          </cell>
          <cell r="AH311">
            <v>0</v>
          </cell>
          <cell r="AI311">
            <v>0</v>
          </cell>
          <cell r="AJ311">
            <v>16682</v>
          </cell>
          <cell r="AK311">
            <v>15101</v>
          </cell>
          <cell r="AL311">
            <v>120813</v>
          </cell>
          <cell r="AM311">
            <v>479927.64</v>
          </cell>
          <cell r="AN311">
            <v>2219710.56</v>
          </cell>
          <cell r="AO311">
            <v>243921.88</v>
          </cell>
          <cell r="AP311">
            <v>0</v>
          </cell>
          <cell r="AQ311">
            <v>0</v>
          </cell>
          <cell r="AR311">
            <v>0</v>
          </cell>
          <cell r="AS311">
            <v>0</v>
          </cell>
          <cell r="AT311">
            <v>0</v>
          </cell>
          <cell r="AU311">
            <v>0</v>
          </cell>
          <cell r="AV311">
            <v>0</v>
          </cell>
          <cell r="AW311">
            <v>3079474.08</v>
          </cell>
          <cell r="AX311">
            <v>3079474.08</v>
          </cell>
          <cell r="AY311">
            <v>0</v>
          </cell>
          <cell r="AZ311">
            <v>3096156.08</v>
          </cell>
          <cell r="BA311">
            <v>3096156.08</v>
          </cell>
          <cell r="BB311">
            <v>3096156.08</v>
          </cell>
          <cell r="BC311">
            <v>-1116156.08</v>
          </cell>
          <cell r="BE311">
            <v>0</v>
          </cell>
          <cell r="BF311">
            <v>0</v>
          </cell>
          <cell r="BG311" t="str">
            <v>1 rozwojowo-modernizacyjne</v>
          </cell>
          <cell r="BH311">
            <v>0</v>
          </cell>
          <cell r="BI311">
            <v>0</v>
          </cell>
          <cell r="BJ311">
            <v>55</v>
          </cell>
          <cell r="BK311" t="str">
            <v>Wymiana sieci wodociągowej z azbestocementu.</v>
          </cell>
          <cell r="BL311" t="str">
            <v>Wymiana sieci wodociągowej w ulicach: Biskupińska DN180mm, dł. 575m, Rzeszowska DN100mm, dł. 86 m, Jarocińska DN100mm, dł. 145m, Łódzka DN100mm, dł. 185 m, Żnińska DN100mm, dł. 70m wraz z wymianą przyłączy wodociągowych . 2022 - 2025 - dokumentacja projektowa 2025 - 2027 - roboty montażowo-budowlane</v>
          </cell>
          <cell r="BM311" t="str">
            <v>-</v>
          </cell>
          <cell r="BN311" t="str">
            <v>-</v>
          </cell>
          <cell r="BP311"/>
        </row>
        <row r="312">
          <cell r="B312" t="str">
            <v>3-05-17-199-0</v>
          </cell>
          <cell r="C312" t="str">
            <v>3</v>
          </cell>
          <cell r="D312" t="str">
            <v>Poznań - sieć wodociągowa w ul. J. Piłsudskiego</v>
          </cell>
          <cell r="E312" t="str">
            <v>Realizowane-dokumentacja-w toku</v>
          </cell>
          <cell r="H312" t="str">
            <v>pierwsza</v>
          </cell>
          <cell r="I312" t="str">
            <v>sieci rozdzielcze</v>
          </cell>
          <cell r="J312" t="str">
            <v>modernizacyjne</v>
          </cell>
          <cell r="K312" t="str">
            <v>azbestocement</v>
          </cell>
          <cell r="L312" t="str">
            <v>Poznań</v>
          </cell>
          <cell r="M312" t="str">
            <v>Agnieszka Mitura-Grabowska</v>
          </cell>
          <cell r="N312" t="str">
            <v>Magdalena Daszkiewicz-Jankowska</v>
          </cell>
          <cell r="O312">
            <v>0</v>
          </cell>
          <cell r="P312">
            <v>0</v>
          </cell>
          <cell r="Q312">
            <v>0</v>
          </cell>
          <cell r="R312" t="str">
            <v>05</v>
          </cell>
          <cell r="S312" t="str">
            <v>nd</v>
          </cell>
          <cell r="T312">
            <v>0</v>
          </cell>
          <cell r="U312">
            <v>0</v>
          </cell>
          <cell r="V312">
            <v>0</v>
          </cell>
          <cell r="W312">
            <v>92000</v>
          </cell>
          <cell r="X312">
            <v>137000</v>
          </cell>
          <cell r="Y312">
            <v>774000</v>
          </cell>
          <cell r="Z312">
            <v>1820000</v>
          </cell>
          <cell r="AA312">
            <v>0</v>
          </cell>
          <cell r="AB312">
            <v>0</v>
          </cell>
          <cell r="AC312">
            <v>0</v>
          </cell>
          <cell r="AD312">
            <v>0</v>
          </cell>
          <cell r="AE312">
            <v>0</v>
          </cell>
          <cell r="AF312">
            <v>2823000</v>
          </cell>
          <cell r="AG312">
            <v>0</v>
          </cell>
          <cell r="AH312">
            <v>2865</v>
          </cell>
          <cell r="AI312">
            <v>2865</v>
          </cell>
          <cell r="AJ312">
            <v>60867</v>
          </cell>
          <cell r="AK312">
            <v>119038</v>
          </cell>
          <cell r="AL312">
            <v>59519</v>
          </cell>
          <cell r="AM312">
            <v>699348.26</v>
          </cell>
          <cell r="AN312">
            <v>2499798.06</v>
          </cell>
          <cell r="AO312">
            <v>371993.76</v>
          </cell>
          <cell r="AP312">
            <v>0</v>
          </cell>
          <cell r="AQ312">
            <v>0</v>
          </cell>
          <cell r="AR312">
            <v>0</v>
          </cell>
          <cell r="AS312">
            <v>0</v>
          </cell>
          <cell r="AT312">
            <v>0</v>
          </cell>
          <cell r="AU312">
            <v>0</v>
          </cell>
          <cell r="AV312">
            <v>0</v>
          </cell>
          <cell r="AW312">
            <v>3749697.08</v>
          </cell>
          <cell r="AX312">
            <v>3749697.08</v>
          </cell>
          <cell r="AY312">
            <v>0</v>
          </cell>
          <cell r="AZ312">
            <v>3810564.08</v>
          </cell>
          <cell r="BA312">
            <v>3810564.08</v>
          </cell>
          <cell r="BB312">
            <v>3813429.08</v>
          </cell>
          <cell r="BC312">
            <v>-990429.08000000007</v>
          </cell>
          <cell r="BE312">
            <v>0</v>
          </cell>
          <cell r="BF312">
            <v>0</v>
          </cell>
          <cell r="BG312" t="str">
            <v>1 rozwojowo-modernizacyjne</v>
          </cell>
          <cell r="BH312">
            <v>0</v>
          </cell>
          <cell r="BI312">
            <v>0</v>
          </cell>
          <cell r="BJ312">
            <v>7</v>
          </cell>
          <cell r="BK312" t="str">
            <v>Wymiana sieci wodociągowej z azbestocementu oraz sieci wodociągowych z rur żeliwnych z 1960r.</v>
          </cell>
          <cell r="BL312" t="str">
            <v>Wymiana sieci wodociągowej o średnicy DN200mm, dł. 1089 m. Wymiana sieci wodociągowych na sieci o średnicy DN200mm: od os. Powstań Narodowych nr 42 do ul.Chyżańskiej dł. 34,32 m, od ul.Chyżańskiej do nr 180 dł. 58,20 m, odcinek przy nr 108 dł. 16,31m, przejście pod ul. Inflancką rurociąg DN150mm, likwidacja (z przyłączeniem nowego rurociągu DN200mm do DN250mm) dwóch starych zbędnych odcinków na wysokości nr 43 dł. 7,76m oraz dł. 46,69 m. Wymiana przyłączy wodociągowych w złym stanie technicznym. 2022 - 2025 - dokumentacja projektowa 2025 - 2027 - roboty budowlano-montażowe</v>
          </cell>
          <cell r="BM312" t="str">
            <v>-</v>
          </cell>
          <cell r="BN312" t="str">
            <v>-</v>
          </cell>
          <cell r="BP312"/>
        </row>
        <row r="313">
          <cell r="B313" t="str">
            <v>3-05-17-205-1</v>
          </cell>
          <cell r="C313" t="str">
            <v>3</v>
          </cell>
          <cell r="D313" t="str">
            <v>Poznań - sieć wodociągowa na terenie projektowanego osiedla mieszkaniowego przy ul. Darzyborskiej</v>
          </cell>
          <cell r="E313" t="str">
            <v>Realizowane-dokumentacja-w toku</v>
          </cell>
          <cell r="G313" t="str">
            <v>Pule</v>
          </cell>
          <cell r="H313" t="str">
            <v>druga</v>
          </cell>
          <cell r="I313" t="str">
            <v>sieci rozdzielcze</v>
          </cell>
          <cell r="J313" t="str">
            <v>rozwojowe</v>
          </cell>
          <cell r="K313" t="str">
            <v>opłacalne</v>
          </cell>
          <cell r="L313" t="str">
            <v>Poznań</v>
          </cell>
          <cell r="M313" t="str">
            <v>Przemysław Jasiński</v>
          </cell>
          <cell r="N313" t="str">
            <v>Wioletta Frankowska</v>
          </cell>
          <cell r="O313" t="str">
            <v>Mariusz Dados</v>
          </cell>
          <cell r="P313" t="str">
            <v>Agnieszka Kulczyk</v>
          </cell>
          <cell r="Q313" t="str">
            <v>Michał Plewa</v>
          </cell>
          <cell r="R313" t="str">
            <v>05</v>
          </cell>
          <cell r="S313" t="str">
            <v>nd</v>
          </cell>
          <cell r="T313">
            <v>9145.17</v>
          </cell>
          <cell r="U313">
            <v>27246.75</v>
          </cell>
          <cell r="V313">
            <v>48750</v>
          </cell>
          <cell r="W313">
            <v>600000</v>
          </cell>
          <cell r="X313">
            <v>282450</v>
          </cell>
          <cell r="Y313">
            <v>0</v>
          </cell>
          <cell r="Z313">
            <v>0</v>
          </cell>
          <cell r="AA313">
            <v>0</v>
          </cell>
          <cell r="AB313">
            <v>0</v>
          </cell>
          <cell r="AC313">
            <v>0</v>
          </cell>
          <cell r="AD313">
            <v>0</v>
          </cell>
          <cell r="AE313">
            <v>0</v>
          </cell>
          <cell r="AF313">
            <v>958446.75</v>
          </cell>
          <cell r="AG313">
            <v>2950.49</v>
          </cell>
          <cell r="AH313">
            <v>7825.6899999999987</v>
          </cell>
          <cell r="AI313">
            <v>19921.349999999999</v>
          </cell>
          <cell r="AJ313">
            <v>31584.29</v>
          </cell>
          <cell r="AK313">
            <v>48750</v>
          </cell>
          <cell r="AL313">
            <v>687480</v>
          </cell>
          <cell r="AM313">
            <v>1016500</v>
          </cell>
          <cell r="AN313">
            <v>0</v>
          </cell>
          <cell r="AO313">
            <v>0</v>
          </cell>
          <cell r="AP313">
            <v>0</v>
          </cell>
          <cell r="AQ313">
            <v>0</v>
          </cell>
          <cell r="AR313">
            <v>0</v>
          </cell>
          <cell r="AS313">
            <v>0</v>
          </cell>
          <cell r="AT313">
            <v>0</v>
          </cell>
          <cell r="AU313">
            <v>0</v>
          </cell>
          <cell r="AV313">
            <v>0</v>
          </cell>
          <cell r="AW313">
            <v>1752730</v>
          </cell>
          <cell r="AX313">
            <v>1752730</v>
          </cell>
          <cell r="AY313">
            <v>0</v>
          </cell>
          <cell r="AZ313">
            <v>1784314.29</v>
          </cell>
          <cell r="BA313">
            <v>1784314.29</v>
          </cell>
          <cell r="BB313">
            <v>1795090.47</v>
          </cell>
          <cell r="BC313">
            <v>-836643.72</v>
          </cell>
          <cell r="BE313">
            <v>0</v>
          </cell>
          <cell r="BF313">
            <v>0</v>
          </cell>
          <cell r="BG313" t="str">
            <v>1 rozwojowo-modernizacyjne</v>
          </cell>
          <cell r="BH313">
            <v>15</v>
          </cell>
          <cell r="BI313">
            <v>0</v>
          </cell>
          <cell r="BJ313">
            <v>0</v>
          </cell>
          <cell r="BK313" t="str">
            <v>Zaopatrzenie w wodę nowych odbiorców.</v>
          </cell>
          <cell r="BL313" t="str">
            <v>Budowa sieci wodociągowej Dn 150 mm dł. ok. 680 m, wraz z przyłączami 2019-2023 dokumentacja projektowa 2024-2025 roboty budowlano-montażowe</v>
          </cell>
          <cell r="BM313" t="str">
            <v>-</v>
          </cell>
          <cell r="BN313" t="str">
            <v>-</v>
          </cell>
          <cell r="BP313"/>
        </row>
        <row r="314">
          <cell r="B314" t="str">
            <v>3-05-17-207-0</v>
          </cell>
          <cell r="C314" t="str">
            <v>3</v>
          </cell>
          <cell r="D314" t="str">
            <v>Poznań - sieć wodociągowa na osiedlu Zielony Dębiec</v>
          </cell>
          <cell r="E314" t="str">
            <v>Realizowane-koncepcja-w toku</v>
          </cell>
          <cell r="G314" t="str">
            <v>rury azbestowo-cementowe</v>
          </cell>
          <cell r="H314" t="str">
            <v>pierwsza</v>
          </cell>
          <cell r="I314" t="str">
            <v>sieci rozdzielcze</v>
          </cell>
          <cell r="J314" t="str">
            <v>modernizacyjne</v>
          </cell>
          <cell r="K314" t="str">
            <v>azbestocement</v>
          </cell>
          <cell r="L314" t="str">
            <v>Poznań</v>
          </cell>
          <cell r="M314" t="str">
            <v>Agata Chmurzyńska</v>
          </cell>
          <cell r="N314" t="str">
            <v>Michał Kamiński</v>
          </cell>
          <cell r="O314">
            <v>0</v>
          </cell>
          <cell r="P314">
            <v>0</v>
          </cell>
          <cell r="Q314">
            <v>0</v>
          </cell>
          <cell r="R314" t="str">
            <v>05</v>
          </cell>
          <cell r="S314" t="str">
            <v>nd</v>
          </cell>
          <cell r="T314">
            <v>0</v>
          </cell>
          <cell r="U314">
            <v>0</v>
          </cell>
          <cell r="V314">
            <v>0</v>
          </cell>
          <cell r="W314">
            <v>0</v>
          </cell>
          <cell r="X314">
            <v>85000</v>
          </cell>
          <cell r="Y314">
            <v>100000</v>
          </cell>
          <cell r="Z314">
            <v>1273000</v>
          </cell>
          <cell r="AA314">
            <v>2000000</v>
          </cell>
          <cell r="AB314">
            <v>0</v>
          </cell>
          <cell r="AC314">
            <v>0</v>
          </cell>
          <cell r="AD314">
            <v>0</v>
          </cell>
          <cell r="AE314">
            <v>0</v>
          </cell>
          <cell r="AF314">
            <v>3458000</v>
          </cell>
          <cell r="AG314">
            <v>0</v>
          </cell>
          <cell r="AH314">
            <v>0</v>
          </cell>
          <cell r="AI314">
            <v>0</v>
          </cell>
          <cell r="AJ314">
            <v>0</v>
          </cell>
          <cell r="AK314">
            <v>25400</v>
          </cell>
          <cell r="AL314">
            <v>76200</v>
          </cell>
          <cell r="AM314">
            <v>25400</v>
          </cell>
          <cell r="AN314">
            <v>2069936</v>
          </cell>
          <cell r="AO314">
            <v>1413064</v>
          </cell>
          <cell r="AP314">
            <v>0</v>
          </cell>
          <cell r="AQ314">
            <v>0</v>
          </cell>
          <cell r="AR314">
            <v>0</v>
          </cell>
          <cell r="AS314">
            <v>0</v>
          </cell>
          <cell r="AT314">
            <v>0</v>
          </cell>
          <cell r="AU314">
            <v>0</v>
          </cell>
          <cell r="AV314">
            <v>0</v>
          </cell>
          <cell r="AW314">
            <v>3610000</v>
          </cell>
          <cell r="AX314">
            <v>3610000</v>
          </cell>
          <cell r="AY314">
            <v>0</v>
          </cell>
          <cell r="AZ314">
            <v>3610000</v>
          </cell>
          <cell r="BA314">
            <v>3610000</v>
          </cell>
          <cell r="BB314">
            <v>3610000</v>
          </cell>
          <cell r="BC314">
            <v>-152000</v>
          </cell>
          <cell r="BE314">
            <v>0</v>
          </cell>
          <cell r="BF314">
            <v>0</v>
          </cell>
          <cell r="BG314" t="str">
            <v>1 rozwojowo-modernizacyjne</v>
          </cell>
          <cell r="BH314">
            <v>0</v>
          </cell>
          <cell r="BI314">
            <v>0</v>
          </cell>
          <cell r="BJ314">
            <v>72</v>
          </cell>
          <cell r="BK314" t="str">
            <v>Wymiana sieci wodociągowych z rur azbestocementowych.</v>
          </cell>
          <cell r="BL314" t="str">
            <v>Wymiana sieci wodociągowej z azbestocementu DN150mm dł.947m, DN100mm dł.478m wraz z przyłączami w złym stanie technicznym w ulicach: Chmielna DN100mm, dł.137m, Dębowa DN150mm, dł.305m, Klonowa DN150mm, dł.195m, Makowa DN100nn, dł.284m, Osinowa DN150mm, dł.298m, Wiklinowa DN150mml dł.276m; DN100mm dł.57m oraz sieci wodociągowej z żeliwa szarego: Klonowa DN 150, dł 87 m Wiklinowa (włączenie do ul. Czechosłowackiej) DN 150, dł. 50m 2023 - 2025 - dokumentacja projektowa 2026 - 2027 - roboty budowlano-montażowe</v>
          </cell>
          <cell r="BM314" t="str">
            <v>-</v>
          </cell>
          <cell r="BN314" t="str">
            <v>-</v>
          </cell>
          <cell r="BP314"/>
        </row>
        <row r="315">
          <cell r="B315" t="str">
            <v>3-05-17-216-0</v>
          </cell>
          <cell r="C315" t="str">
            <v>3</v>
          </cell>
          <cell r="D315" t="str">
            <v>Poznań - sieć wodociągowa i kanalizacja sanitarna w ul. ul. Tołstoja, Fiedlera, Parandowskiego, Kubika, Gombrowicza, Tadeusza Boya-Żeleńskiego, Literackiej.</v>
          </cell>
          <cell r="E315" t="str">
            <v>Realizowane-RBM-w toku</v>
          </cell>
          <cell r="G315" t="str">
            <v>rezerwa na zaspokojenie roszczeń z tyt realizacji sieci wod-kan</v>
          </cell>
          <cell r="H315" t="str">
            <v>pierwsza</v>
          </cell>
          <cell r="I315" t="str">
            <v>sieci rozdzielcze</v>
          </cell>
          <cell r="J315" t="str">
            <v>rozwojowe</v>
          </cell>
          <cell r="K315" t="str">
            <v>wykupy</v>
          </cell>
          <cell r="L315" t="str">
            <v>Poznań</v>
          </cell>
          <cell r="M315">
            <v>0</v>
          </cell>
          <cell r="N315">
            <v>0</v>
          </cell>
          <cell r="O315">
            <v>0</v>
          </cell>
          <cell r="P315" t="str">
            <v>Magdalena Borowska</v>
          </cell>
          <cell r="Q315">
            <v>0</v>
          </cell>
          <cell r="R315" t="str">
            <v>05</v>
          </cell>
          <cell r="S315" t="str">
            <v>nd</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cell r="BE315">
            <v>0</v>
          </cell>
          <cell r="BF315">
            <v>0</v>
          </cell>
          <cell r="BG315" t="str">
            <v xml:space="preserve"> </v>
          </cell>
          <cell r="BH315">
            <v>0</v>
          </cell>
          <cell r="BI315">
            <v>0</v>
          </cell>
          <cell r="BJ315">
            <v>0</v>
          </cell>
          <cell r="BK315">
            <v>0</v>
          </cell>
          <cell r="BL315">
            <v>0</v>
          </cell>
          <cell r="BM315" t="str">
            <v>-</v>
          </cell>
          <cell r="BN315" t="str">
            <v>-</v>
          </cell>
        </row>
        <row r="316">
          <cell r="B316" t="str">
            <v>3-05-17-217-1</v>
          </cell>
          <cell r="C316" t="str">
            <v>3</v>
          </cell>
          <cell r="D316" t="str">
            <v>Poznań - sieć wodociągowa w ul. Karpickiej</v>
          </cell>
          <cell r="H316" t="str">
            <v>druga</v>
          </cell>
          <cell r="I316" t="str">
            <v>sieci rozdzielcze</v>
          </cell>
          <cell r="J316" t="str">
            <v>rozwojowe</v>
          </cell>
          <cell r="K316" t="str">
            <v>nieopłacalne nie</v>
          </cell>
          <cell r="L316" t="str">
            <v>Poznań</v>
          </cell>
          <cell r="R316" t="str">
            <v>05</v>
          </cell>
          <cell r="T316">
            <v>0</v>
          </cell>
          <cell r="U316">
            <v>0</v>
          </cell>
          <cell r="V316">
            <v>0</v>
          </cell>
          <cell r="W316">
            <v>0</v>
          </cell>
          <cell r="X316">
            <v>14000</v>
          </cell>
          <cell r="Y316">
            <v>14000</v>
          </cell>
          <cell r="Z316">
            <v>52000</v>
          </cell>
          <cell r="AA316">
            <v>136000</v>
          </cell>
          <cell r="AB316">
            <v>32000</v>
          </cell>
          <cell r="AC316">
            <v>0</v>
          </cell>
          <cell r="AD316">
            <v>0</v>
          </cell>
          <cell r="AE316">
            <v>0</v>
          </cell>
          <cell r="AF316">
            <v>248000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248000</v>
          </cell>
          <cell r="BD316"/>
          <cell r="BE316">
            <v>0.18</v>
          </cell>
          <cell r="BF316">
            <v>0</v>
          </cell>
          <cell r="BG316" t="str">
            <v>1 rozwojowo-modernizacyjne</v>
          </cell>
          <cell r="BH316">
            <v>3</v>
          </cell>
          <cell r="BI316">
            <v>0</v>
          </cell>
          <cell r="BJ316">
            <v>3</v>
          </cell>
          <cell r="BK316" t="str">
            <v>Zaopatrzenie w wodę nowych odbiorców.</v>
          </cell>
          <cell r="BL316" t="str">
            <v>Budowa sieci wodociągowej w ul. Karpickiej DN 100 mm, dł. 175 m wraz z przyłączami 2023-2025 - dokumentacja projektowa 2026-2027 - roboty budowlano-montażowe</v>
          </cell>
          <cell r="BM316" t="str">
            <v>-</v>
          </cell>
          <cell r="BN316" t="str">
            <v>-</v>
          </cell>
        </row>
        <row r="317">
          <cell r="B317" t="str">
            <v>3-05-17-218-1</v>
          </cell>
          <cell r="C317" t="str">
            <v>3</v>
          </cell>
          <cell r="D317" t="str">
            <v>Poznań - sieć wodociągowa w ulicach Rostworowskiego i Pileckiego</v>
          </cell>
          <cell r="E317" t="str">
            <v>Realizowane-koncepcja-w toku</v>
          </cell>
          <cell r="H317" t="str">
            <v>druga</v>
          </cell>
          <cell r="I317" t="str">
            <v>sieci rozdzielcze</v>
          </cell>
          <cell r="J317" t="str">
            <v>rozwojowe</v>
          </cell>
          <cell r="K317" t="str">
            <v>nieopłacalne nie</v>
          </cell>
          <cell r="L317" t="str">
            <v>Poznań</v>
          </cell>
          <cell r="M317" t="str">
            <v>Agata Chmurzyńska</v>
          </cell>
          <cell r="R317" t="str">
            <v>05</v>
          </cell>
          <cell r="T317">
            <v>0</v>
          </cell>
          <cell r="U317">
            <v>0</v>
          </cell>
          <cell r="V317">
            <v>0</v>
          </cell>
          <cell r="W317">
            <v>0</v>
          </cell>
          <cell r="X317">
            <v>0</v>
          </cell>
          <cell r="Y317">
            <v>0</v>
          </cell>
          <cell r="Z317">
            <v>0</v>
          </cell>
          <cell r="AA317">
            <v>0</v>
          </cell>
          <cell r="AB317">
            <v>28000</v>
          </cell>
          <cell r="AC317">
            <v>42000</v>
          </cell>
          <cell r="AD317">
            <v>52000</v>
          </cell>
          <cell r="AE317">
            <v>108000</v>
          </cell>
          <cell r="AF317">
            <v>122000</v>
          </cell>
          <cell r="AG317">
            <v>0</v>
          </cell>
          <cell r="AH317">
            <v>0</v>
          </cell>
          <cell r="AI317">
            <v>0</v>
          </cell>
          <cell r="AJ317">
            <v>0</v>
          </cell>
          <cell r="AK317">
            <v>16000</v>
          </cell>
          <cell r="AL317">
            <v>16000</v>
          </cell>
          <cell r="AM317">
            <v>48000</v>
          </cell>
          <cell r="AN317">
            <v>76908</v>
          </cell>
          <cell r="AO317">
            <v>233092</v>
          </cell>
          <cell r="AP317">
            <v>0</v>
          </cell>
          <cell r="AQ317">
            <v>0</v>
          </cell>
          <cell r="AR317">
            <v>0</v>
          </cell>
          <cell r="AS317">
            <v>0</v>
          </cell>
          <cell r="AT317">
            <v>0</v>
          </cell>
          <cell r="AU317">
            <v>0</v>
          </cell>
          <cell r="AV317">
            <v>0</v>
          </cell>
          <cell r="AW317">
            <v>390000</v>
          </cell>
          <cell r="AX317">
            <v>390000</v>
          </cell>
          <cell r="AY317">
            <v>0</v>
          </cell>
          <cell r="AZ317">
            <v>390000</v>
          </cell>
          <cell r="BA317">
            <v>390000</v>
          </cell>
          <cell r="BB317">
            <v>390000</v>
          </cell>
          <cell r="BC317">
            <v>-268000</v>
          </cell>
          <cell r="BE317">
            <v>0</v>
          </cell>
          <cell r="BF317">
            <v>0</v>
          </cell>
          <cell r="BG317" t="str">
            <v>1 rozwojowo-modernizacyjne</v>
          </cell>
          <cell r="BH317">
            <v>3</v>
          </cell>
          <cell r="BI317">
            <v>9</v>
          </cell>
          <cell r="BJ317">
            <v>0</v>
          </cell>
          <cell r="BK317" t="str">
            <v>Zaopatrzenie w wodę nowych odbiorców.</v>
          </cell>
          <cell r="BL317" t="str">
            <v>Budowa sieci wodociągowej DN 150 długości ok. 200 m w ulicach: Rostworowskiego i Pileckiego wraz z przyłączami 2023-2025 dokumentacja projektowa 2026-2027 roboty montażowo-budowlane</v>
          </cell>
          <cell r="BM317" t="str">
            <v>-</v>
          </cell>
          <cell r="BN317" t="str">
            <v>-</v>
          </cell>
          <cell r="BP317"/>
        </row>
        <row r="318">
          <cell r="B318" t="str">
            <v>3-05-17-224-0</v>
          </cell>
          <cell r="C318" t="str">
            <v>3</v>
          </cell>
          <cell r="D318" t="str">
            <v>Poznań - sieć wodociągowa w ul. Bożydara</v>
          </cell>
          <cell r="E318">
            <v>0</v>
          </cell>
          <cell r="G318" t="str">
            <v>rezerwa na zaspokojenie roszczeń z tyt realizacji sieci wod-kan</v>
          </cell>
          <cell r="H318" t="str">
            <v>pierwsza</v>
          </cell>
          <cell r="I318" t="str">
            <v>sieci rozdzielcze</v>
          </cell>
          <cell r="J318" t="str">
            <v>rozwojowe</v>
          </cell>
          <cell r="K318" t="str">
            <v>wykupy</v>
          </cell>
          <cell r="L318" t="str">
            <v>Poznań</v>
          </cell>
          <cell r="M318">
            <v>0</v>
          </cell>
          <cell r="N318">
            <v>0</v>
          </cell>
          <cell r="O318">
            <v>0</v>
          </cell>
          <cell r="P318">
            <v>0</v>
          </cell>
          <cell r="Q318">
            <v>0</v>
          </cell>
          <cell r="R318" t="str">
            <v>05</v>
          </cell>
          <cell r="S318" t="str">
            <v>nd</v>
          </cell>
          <cell r="T318">
            <v>0</v>
          </cell>
          <cell r="U318">
            <v>180264.76</v>
          </cell>
          <cell r="V318">
            <v>0</v>
          </cell>
          <cell r="W318">
            <v>0</v>
          </cell>
          <cell r="X318">
            <v>0</v>
          </cell>
          <cell r="Y318">
            <v>0</v>
          </cell>
          <cell r="Z318">
            <v>0</v>
          </cell>
          <cell r="AA318">
            <v>0</v>
          </cell>
          <cell r="AB318">
            <v>0</v>
          </cell>
          <cell r="AC318">
            <v>0</v>
          </cell>
          <cell r="AD318">
            <v>0</v>
          </cell>
          <cell r="AE318">
            <v>0</v>
          </cell>
          <cell r="AF318">
            <v>180264.76</v>
          </cell>
          <cell r="AG318">
            <v>180430.53</v>
          </cell>
          <cell r="AH318">
            <v>0</v>
          </cell>
          <cell r="AI318">
            <v>180430.53</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180430.53</v>
          </cell>
          <cell r="BC318">
            <v>-165.76999999998952</v>
          </cell>
          <cell r="BD318"/>
          <cell r="BE318">
            <v>0</v>
          </cell>
          <cell r="BF318">
            <v>0</v>
          </cell>
          <cell r="BG318">
            <v>0</v>
          </cell>
          <cell r="BH318">
            <v>0</v>
          </cell>
          <cell r="BI318">
            <v>0</v>
          </cell>
          <cell r="BJ318">
            <v>0</v>
          </cell>
          <cell r="BK318">
            <v>0</v>
          </cell>
          <cell r="BL318">
            <v>0</v>
          </cell>
          <cell r="BM318" t="str">
            <v>-</v>
          </cell>
          <cell r="BN318" t="str">
            <v>-</v>
          </cell>
        </row>
        <row r="319">
          <cell r="B319" t="str">
            <v>3-05-17-226-0</v>
          </cell>
          <cell r="C319" t="str">
            <v>3</v>
          </cell>
          <cell r="D319" t="str">
            <v>Poznań - sieć wodociągowa i kanalizacja sanitarna w ul. Lwa nr 27, 27A</v>
          </cell>
          <cell r="E319" t="str">
            <v>Realizowane-RBM-w toku</v>
          </cell>
          <cell r="G319" t="str">
            <v>rezerwa na zaspokojenie roszczeń z tyt realizacji sieci wod-kan</v>
          </cell>
          <cell r="H319" t="str">
            <v>pierwsza</v>
          </cell>
          <cell r="I319" t="str">
            <v>sieci rozdzielcze</v>
          </cell>
          <cell r="J319" t="str">
            <v>rozwojowe</v>
          </cell>
          <cell r="K319" t="str">
            <v>wykupy</v>
          </cell>
          <cell r="L319" t="str">
            <v>Poznań</v>
          </cell>
          <cell r="M319">
            <v>0</v>
          </cell>
          <cell r="N319">
            <v>0</v>
          </cell>
          <cell r="O319">
            <v>0</v>
          </cell>
          <cell r="P319" t="str">
            <v>Magdalena Borowska</v>
          </cell>
          <cell r="Q319">
            <v>0</v>
          </cell>
          <cell r="R319" t="str">
            <v>05</v>
          </cell>
          <cell r="S319" t="str">
            <v>nd</v>
          </cell>
          <cell r="T319">
            <v>0</v>
          </cell>
          <cell r="U319">
            <v>59949.97</v>
          </cell>
          <cell r="V319">
            <v>0</v>
          </cell>
          <cell r="W319">
            <v>0</v>
          </cell>
          <cell r="X319">
            <v>0</v>
          </cell>
          <cell r="Y319">
            <v>0</v>
          </cell>
          <cell r="Z319">
            <v>0</v>
          </cell>
          <cell r="AA319">
            <v>0</v>
          </cell>
          <cell r="AB319">
            <v>0</v>
          </cell>
          <cell r="AC319">
            <v>0</v>
          </cell>
          <cell r="AD319">
            <v>0</v>
          </cell>
          <cell r="AE319">
            <v>0</v>
          </cell>
          <cell r="AF319">
            <v>59949.97</v>
          </cell>
          <cell r="AG319">
            <v>59949.97</v>
          </cell>
          <cell r="AH319">
            <v>0</v>
          </cell>
          <cell r="AI319">
            <v>59949.97</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59949.97</v>
          </cell>
          <cell r="BC319">
            <v>0</v>
          </cell>
          <cell r="BD319"/>
          <cell r="BE319">
            <v>0</v>
          </cell>
          <cell r="BF319">
            <v>0</v>
          </cell>
          <cell r="BG319" t="str">
            <v xml:space="preserve"> </v>
          </cell>
          <cell r="BH319">
            <v>0</v>
          </cell>
          <cell r="BI319">
            <v>0</v>
          </cell>
          <cell r="BJ319">
            <v>0</v>
          </cell>
          <cell r="BK319">
            <v>0</v>
          </cell>
          <cell r="BL319">
            <v>0</v>
          </cell>
          <cell r="BM319" t="str">
            <v>-</v>
          </cell>
          <cell r="BN319" t="str">
            <v>-</v>
          </cell>
        </row>
        <row r="320">
          <cell r="B320" t="str">
            <v>3-05-17-227-0</v>
          </cell>
          <cell r="C320" t="str">
            <v>3</v>
          </cell>
          <cell r="D320" t="str">
            <v>Poznań - sieć wodociągowa i kanalizacja sanitarna w ul. Dymka nr 198-200</v>
          </cell>
          <cell r="E320" t="str">
            <v>Realizowane-RBM-w toku</v>
          </cell>
          <cell r="G320" t="str">
            <v>rezerwa na zaspokojenie roszczeń z tyt realizacji sieci wod-kan</v>
          </cell>
          <cell r="H320" t="str">
            <v>pierwsza</v>
          </cell>
          <cell r="I320" t="str">
            <v>sieci rozdzielcze</v>
          </cell>
          <cell r="J320" t="str">
            <v>rozwojowe</v>
          </cell>
          <cell r="K320" t="str">
            <v>wykupy</v>
          </cell>
          <cell r="L320" t="str">
            <v>Poznań</v>
          </cell>
          <cell r="M320">
            <v>0</v>
          </cell>
          <cell r="N320">
            <v>0</v>
          </cell>
          <cell r="O320">
            <v>0</v>
          </cell>
          <cell r="P320" t="str">
            <v>Magdalena Borowska</v>
          </cell>
          <cell r="Q320">
            <v>0</v>
          </cell>
          <cell r="R320" t="str">
            <v>05</v>
          </cell>
          <cell r="S320" t="str">
            <v>nd</v>
          </cell>
          <cell r="T320">
            <v>0</v>
          </cell>
          <cell r="U320">
            <v>101114.22</v>
          </cell>
          <cell r="V320">
            <v>0</v>
          </cell>
          <cell r="W320">
            <v>0</v>
          </cell>
          <cell r="X320">
            <v>0</v>
          </cell>
          <cell r="Y320">
            <v>0</v>
          </cell>
          <cell r="Z320">
            <v>0</v>
          </cell>
          <cell r="AA320">
            <v>0</v>
          </cell>
          <cell r="AB320">
            <v>0</v>
          </cell>
          <cell r="AC320">
            <v>0</v>
          </cell>
          <cell r="AD320">
            <v>0</v>
          </cell>
          <cell r="AE320">
            <v>0</v>
          </cell>
          <cell r="AF320">
            <v>101114.22</v>
          </cell>
          <cell r="AG320">
            <v>101114.22</v>
          </cell>
          <cell r="AH320">
            <v>0</v>
          </cell>
          <cell r="AI320">
            <v>101114.22</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101114.22</v>
          </cell>
          <cell r="BC320">
            <v>0</v>
          </cell>
          <cell r="BD320"/>
          <cell r="BE320">
            <v>0</v>
          </cell>
          <cell r="BF320">
            <v>0</v>
          </cell>
          <cell r="BG320" t="str">
            <v xml:space="preserve"> </v>
          </cell>
          <cell r="BH320">
            <v>0</v>
          </cell>
          <cell r="BI320">
            <v>0</v>
          </cell>
          <cell r="BJ320">
            <v>0</v>
          </cell>
          <cell r="BK320">
            <v>0</v>
          </cell>
          <cell r="BL320">
            <v>0</v>
          </cell>
          <cell r="BM320" t="str">
            <v>-</v>
          </cell>
          <cell r="BN320" t="str">
            <v>-</v>
          </cell>
        </row>
        <row r="321">
          <cell r="B321" t="str">
            <v>3-05-17-229-0</v>
          </cell>
          <cell r="C321" t="str">
            <v>3</v>
          </cell>
          <cell r="D321" t="str">
            <v>Poznań - sieć wodociągowa i kanalizacja sanitarna w ul. Lwa nr 25, 25A, 25B</v>
          </cell>
          <cell r="E321" t="str">
            <v>Zakończone</v>
          </cell>
          <cell r="G321" t="str">
            <v>rezerwa na zaspokojenie roszczeń z tyt realizacji sieci wod-kan</v>
          </cell>
          <cell r="H321" t="str">
            <v>pierwsza</v>
          </cell>
          <cell r="I321" t="str">
            <v>sieci rozdzielcze</v>
          </cell>
          <cell r="J321" t="str">
            <v>rozwojowe</v>
          </cell>
          <cell r="K321" t="str">
            <v>wykupy</v>
          </cell>
          <cell r="L321" t="str">
            <v>Poznań</v>
          </cell>
          <cell r="M321">
            <v>0</v>
          </cell>
          <cell r="N321">
            <v>0</v>
          </cell>
          <cell r="O321">
            <v>0</v>
          </cell>
          <cell r="P321" t="str">
            <v>Magdalena Borowska</v>
          </cell>
          <cell r="Q321">
            <v>0</v>
          </cell>
          <cell r="R321" t="str">
            <v>05</v>
          </cell>
          <cell r="S321" t="str">
            <v>nd</v>
          </cell>
          <cell r="T321">
            <v>0</v>
          </cell>
          <cell r="U321">
            <v>237079.75</v>
          </cell>
          <cell r="V321">
            <v>0</v>
          </cell>
          <cell r="W321">
            <v>0</v>
          </cell>
          <cell r="X321">
            <v>0</v>
          </cell>
          <cell r="Y321">
            <v>0</v>
          </cell>
          <cell r="Z321">
            <v>0</v>
          </cell>
          <cell r="AA321">
            <v>0</v>
          </cell>
          <cell r="AB321">
            <v>0</v>
          </cell>
          <cell r="AC321">
            <v>0</v>
          </cell>
          <cell r="AD321">
            <v>0</v>
          </cell>
          <cell r="AE321">
            <v>0</v>
          </cell>
          <cell r="AF321">
            <v>237079.75</v>
          </cell>
          <cell r="AG321">
            <v>237079.75</v>
          </cell>
          <cell r="AH321">
            <v>0</v>
          </cell>
          <cell r="AI321">
            <v>237079.75</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237079.75</v>
          </cell>
          <cell r="BC321">
            <v>0</v>
          </cell>
          <cell r="BD321"/>
          <cell r="BE321">
            <v>0</v>
          </cell>
          <cell r="BF321">
            <v>0</v>
          </cell>
          <cell r="BG321" t="str">
            <v xml:space="preserve"> </v>
          </cell>
          <cell r="BH321">
            <v>0</v>
          </cell>
          <cell r="BI321">
            <v>0</v>
          </cell>
          <cell r="BJ321">
            <v>0</v>
          </cell>
          <cell r="BK321">
            <v>0</v>
          </cell>
          <cell r="BL321">
            <v>0</v>
          </cell>
          <cell r="BM321" t="str">
            <v>-</v>
          </cell>
          <cell r="BN321" t="str">
            <v>-</v>
          </cell>
        </row>
        <row r="322">
          <cell r="B322" t="str">
            <v>3-05-17-230-0</v>
          </cell>
          <cell r="C322" t="str">
            <v>3</v>
          </cell>
          <cell r="D322" t="str">
            <v>Poznań - sieć wodociągowa w ul. Naramowickiej nr 180A, 180B, 180C, 180D</v>
          </cell>
          <cell r="E322" t="str">
            <v>Zakończone</v>
          </cell>
          <cell r="G322" t="str">
            <v>rezerwa na zaspokojenie roszczeń z tyt realizacji sieci wod-kan</v>
          </cell>
          <cell r="H322" t="str">
            <v>pierwsza</v>
          </cell>
          <cell r="I322" t="str">
            <v>sieci rozdzielcze</v>
          </cell>
          <cell r="J322" t="str">
            <v>rozwojowe</v>
          </cell>
          <cell r="K322" t="str">
            <v>wykupy</v>
          </cell>
          <cell r="L322" t="str">
            <v>Poznań</v>
          </cell>
          <cell r="M322">
            <v>0</v>
          </cell>
          <cell r="N322">
            <v>0</v>
          </cell>
          <cell r="O322">
            <v>0</v>
          </cell>
          <cell r="P322" t="str">
            <v>Magdalena Borowska</v>
          </cell>
          <cell r="Q322">
            <v>0</v>
          </cell>
          <cell r="R322" t="str">
            <v>05</v>
          </cell>
          <cell r="S322" t="str">
            <v>nd</v>
          </cell>
          <cell r="T322">
            <v>0</v>
          </cell>
          <cell r="U322">
            <v>62800.82</v>
          </cell>
          <cell r="V322">
            <v>0</v>
          </cell>
          <cell r="W322">
            <v>0</v>
          </cell>
          <cell r="X322">
            <v>0</v>
          </cell>
          <cell r="Y322">
            <v>0</v>
          </cell>
          <cell r="Z322">
            <v>0</v>
          </cell>
          <cell r="AA322">
            <v>0</v>
          </cell>
          <cell r="AB322">
            <v>0</v>
          </cell>
          <cell r="AC322">
            <v>0</v>
          </cell>
          <cell r="AD322">
            <v>0</v>
          </cell>
          <cell r="AE322">
            <v>0</v>
          </cell>
          <cell r="AF322">
            <v>62800.82</v>
          </cell>
          <cell r="AG322">
            <v>62800.82</v>
          </cell>
          <cell r="AH322">
            <v>10</v>
          </cell>
          <cell r="AI322">
            <v>62810.82</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62810.82</v>
          </cell>
          <cell r="BC322">
            <v>-10</v>
          </cell>
          <cell r="BD322"/>
          <cell r="BE322">
            <v>0</v>
          </cell>
          <cell r="BF322">
            <v>0</v>
          </cell>
          <cell r="BG322" t="str">
            <v xml:space="preserve"> </v>
          </cell>
          <cell r="BH322">
            <v>0</v>
          </cell>
          <cell r="BI322">
            <v>0</v>
          </cell>
          <cell r="BJ322">
            <v>0</v>
          </cell>
          <cell r="BK322">
            <v>0</v>
          </cell>
          <cell r="BL322">
            <v>0</v>
          </cell>
          <cell r="BM322" t="str">
            <v>-</v>
          </cell>
          <cell r="BN322" t="str">
            <v>-</v>
          </cell>
        </row>
        <row r="323">
          <cell r="B323" t="str">
            <v>3-05-17-231-0</v>
          </cell>
          <cell r="C323" t="str">
            <v>3</v>
          </cell>
          <cell r="D323" t="str">
            <v>Poznań - sieć wodociągowa w ul. Rubież nr 39,39A, 39B</v>
          </cell>
          <cell r="E323" t="str">
            <v>Zakończone</v>
          </cell>
          <cell r="G323" t="str">
            <v>rezerwa na zaspokojenie roszczeń z tyt realizacji sieci wod-kan</v>
          </cell>
          <cell r="H323" t="str">
            <v>pierwsza</v>
          </cell>
          <cell r="I323" t="str">
            <v>sieci rozdzielcze</v>
          </cell>
          <cell r="J323" t="str">
            <v>rozwojowe</v>
          </cell>
          <cell r="K323" t="str">
            <v>wykupy</v>
          </cell>
          <cell r="L323" t="str">
            <v>Poznań</v>
          </cell>
          <cell r="M323">
            <v>0</v>
          </cell>
          <cell r="N323">
            <v>0</v>
          </cell>
          <cell r="O323">
            <v>0</v>
          </cell>
          <cell r="P323" t="str">
            <v>Magdalena Borowska</v>
          </cell>
          <cell r="Q323">
            <v>0</v>
          </cell>
          <cell r="R323" t="str">
            <v>05</v>
          </cell>
          <cell r="S323" t="str">
            <v>nd</v>
          </cell>
          <cell r="T323">
            <v>0</v>
          </cell>
          <cell r="U323">
            <v>115156.43</v>
          </cell>
          <cell r="V323">
            <v>0</v>
          </cell>
          <cell r="W323">
            <v>0</v>
          </cell>
          <cell r="X323">
            <v>0</v>
          </cell>
          <cell r="Y323">
            <v>0</v>
          </cell>
          <cell r="Z323">
            <v>0</v>
          </cell>
          <cell r="AA323">
            <v>0</v>
          </cell>
          <cell r="AB323">
            <v>0</v>
          </cell>
          <cell r="AC323">
            <v>0</v>
          </cell>
          <cell r="AD323">
            <v>0</v>
          </cell>
          <cell r="AE323">
            <v>0</v>
          </cell>
          <cell r="AF323">
            <v>115156.43</v>
          </cell>
          <cell r="AG323">
            <v>115156.43</v>
          </cell>
          <cell r="AH323">
            <v>0</v>
          </cell>
          <cell r="AI323">
            <v>115156.43</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115156.43</v>
          </cell>
          <cell r="BC323">
            <v>0</v>
          </cell>
          <cell r="BD323"/>
          <cell r="BE323">
            <v>0</v>
          </cell>
          <cell r="BF323">
            <v>0</v>
          </cell>
          <cell r="BG323" t="str">
            <v xml:space="preserve"> </v>
          </cell>
          <cell r="BH323">
            <v>0</v>
          </cell>
          <cell r="BI323">
            <v>0</v>
          </cell>
          <cell r="BJ323">
            <v>0</v>
          </cell>
          <cell r="BK323">
            <v>0</v>
          </cell>
          <cell r="BL323">
            <v>0</v>
          </cell>
          <cell r="BM323" t="str">
            <v>-</v>
          </cell>
          <cell r="BN323" t="str">
            <v>-</v>
          </cell>
        </row>
        <row r="324">
          <cell r="B324" t="str">
            <v>3-05-17-233-0</v>
          </cell>
          <cell r="C324" t="str">
            <v>3</v>
          </cell>
          <cell r="D324" t="str">
            <v>Poznań - sieć wodociągowa w ul. Nad Różanym Potokiem</v>
          </cell>
          <cell r="E324" t="str">
            <v>Realizowane-RBM-w toku</v>
          </cell>
          <cell r="G324" t="str">
            <v>rezerwa na zaspokojenie roszczeń z tyt realizacji sieci wod-kan</v>
          </cell>
          <cell r="H324" t="str">
            <v>pierwsza</v>
          </cell>
          <cell r="I324" t="str">
            <v>sieci rozdzielcze</v>
          </cell>
          <cell r="J324" t="str">
            <v>rozwojowe</v>
          </cell>
          <cell r="K324" t="str">
            <v>wykupy</v>
          </cell>
          <cell r="L324" t="str">
            <v>Poznań</v>
          </cell>
          <cell r="M324">
            <v>0</v>
          </cell>
          <cell r="N324">
            <v>0</v>
          </cell>
          <cell r="O324">
            <v>0</v>
          </cell>
          <cell r="P324" t="str">
            <v>Magdalena Borowska</v>
          </cell>
          <cell r="Q324">
            <v>0</v>
          </cell>
          <cell r="R324" t="str">
            <v>05</v>
          </cell>
          <cell r="S324" t="str">
            <v>nd</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55.78</v>
          </cell>
          <cell r="AI324">
            <v>55.78</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55.78</v>
          </cell>
          <cell r="BC324">
            <v>-55.78</v>
          </cell>
          <cell r="BD324"/>
          <cell r="BE324">
            <v>0</v>
          </cell>
          <cell r="BF324">
            <v>0</v>
          </cell>
          <cell r="BG324" t="str">
            <v xml:space="preserve"> </v>
          </cell>
          <cell r="BH324">
            <v>0</v>
          </cell>
          <cell r="BI324">
            <v>0</v>
          </cell>
          <cell r="BJ324">
            <v>0</v>
          </cell>
          <cell r="BK324">
            <v>0</v>
          </cell>
          <cell r="BL324">
            <v>0</v>
          </cell>
          <cell r="BM324" t="str">
            <v>-</v>
          </cell>
          <cell r="BN324" t="str">
            <v>-</v>
          </cell>
        </row>
        <row r="325">
          <cell r="B325" t="str">
            <v>3-05-17-240-0</v>
          </cell>
          <cell r="C325" t="str">
            <v>3</v>
          </cell>
          <cell r="D325" t="str">
            <v>Poznań - sieć wodociągowa i kanalizacja sanitarna w ul. 5 Stycznia, Meissnera, Arcta</v>
          </cell>
          <cell r="E325" t="str">
            <v>Realizowane-dokumentacja-w toku</v>
          </cell>
          <cell r="G325" t="str">
            <v>rezerwa na zaspokojenie roszczeń z tyt realizacji sieci wod-kan</v>
          </cell>
          <cell r="H325" t="str">
            <v>pierwsza</v>
          </cell>
          <cell r="I325" t="str">
            <v>sieci rozdzielcze</v>
          </cell>
          <cell r="J325" t="str">
            <v>rozwojowe</v>
          </cell>
          <cell r="K325" t="str">
            <v>wykupy</v>
          </cell>
          <cell r="L325" t="str">
            <v>Poznań</v>
          </cell>
          <cell r="M325">
            <v>0</v>
          </cell>
          <cell r="N325">
            <v>0</v>
          </cell>
          <cell r="O325">
            <v>0</v>
          </cell>
          <cell r="P325" t="str">
            <v>Magdalena Borowska</v>
          </cell>
          <cell r="Q325">
            <v>0</v>
          </cell>
          <cell r="R325" t="str">
            <v>05</v>
          </cell>
          <cell r="S325" t="str">
            <v>nd</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1400</v>
          </cell>
          <cell r="AH325">
            <v>0</v>
          </cell>
          <cell r="AI325">
            <v>1400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1400</v>
          </cell>
          <cell r="BC325">
            <v>-1400</v>
          </cell>
          <cell r="BD325"/>
          <cell r="BE325">
            <v>0</v>
          </cell>
          <cell r="BF325">
            <v>0</v>
          </cell>
          <cell r="BG325" t="str">
            <v xml:space="preserve"> </v>
          </cell>
          <cell r="BH325">
            <v>0</v>
          </cell>
          <cell r="BI325">
            <v>0</v>
          </cell>
          <cell r="BJ325">
            <v>0</v>
          </cell>
          <cell r="BK325">
            <v>0</v>
          </cell>
          <cell r="BL325">
            <v>0</v>
          </cell>
          <cell r="BM325" t="str">
            <v>-</v>
          </cell>
          <cell r="BN325" t="str">
            <v>-</v>
          </cell>
        </row>
        <row r="326">
          <cell r="B326" t="str">
            <v>3-05-17-246-0</v>
          </cell>
          <cell r="C326" t="str">
            <v>3</v>
          </cell>
          <cell r="D326" t="str">
            <v>Poznań - sieć wodociągowa w ul. Grudzieniec</v>
          </cell>
          <cell r="E326" t="str">
            <v>Realizowane-koncepcja-w toku</v>
          </cell>
          <cell r="H326" t="str">
            <v>pierwsza</v>
          </cell>
          <cell r="I326" t="str">
            <v>sieci rozdzielcze</v>
          </cell>
          <cell r="J326" t="str">
            <v>modernizacyjne</v>
          </cell>
          <cell r="K326" t="str">
            <v>PSW</v>
          </cell>
          <cell r="L326" t="str">
            <v>Poznań</v>
          </cell>
          <cell r="R326" t="str">
            <v>05</v>
          </cell>
          <cell r="T326">
            <v>0</v>
          </cell>
          <cell r="U326">
            <v>0</v>
          </cell>
          <cell r="V326">
            <v>0</v>
          </cell>
          <cell r="W326">
            <v>0</v>
          </cell>
          <cell r="X326">
            <v>0</v>
          </cell>
          <cell r="Y326">
            <v>0</v>
          </cell>
          <cell r="Z326">
            <v>0</v>
          </cell>
          <cell r="AA326">
            <v>0</v>
          </cell>
          <cell r="AB326">
            <v>0</v>
          </cell>
          <cell r="AC326">
            <v>0</v>
          </cell>
          <cell r="AD326">
            <v>0</v>
          </cell>
          <cell r="AE326">
            <v>1891920</v>
          </cell>
          <cell r="AF326">
            <v>0</v>
          </cell>
          <cell r="AG326">
            <v>0</v>
          </cell>
          <cell r="AH326">
            <v>0</v>
          </cell>
          <cell r="AI326">
            <v>0</v>
          </cell>
          <cell r="AJ326">
            <v>0</v>
          </cell>
          <cell r="AK326">
            <v>0</v>
          </cell>
          <cell r="AL326">
            <v>0</v>
          </cell>
          <cell r="AM326">
            <v>0</v>
          </cell>
          <cell r="AN326">
            <v>0</v>
          </cell>
          <cell r="AO326">
            <v>0</v>
          </cell>
          <cell r="AP326">
            <v>0</v>
          </cell>
          <cell r="AQ326">
            <v>0</v>
          </cell>
          <cell r="AR326">
            <v>20200</v>
          </cell>
          <cell r="AS326">
            <v>20200</v>
          </cell>
          <cell r="AT326">
            <v>60600</v>
          </cell>
          <cell r="AU326">
            <v>1604000</v>
          </cell>
          <cell r="AV326">
            <v>1664600</v>
          </cell>
          <cell r="AW326">
            <v>101000</v>
          </cell>
          <cell r="AX326">
            <v>0</v>
          </cell>
          <cell r="AY326">
            <v>101000</v>
          </cell>
          <cell r="AZ326">
            <v>101000</v>
          </cell>
          <cell r="BA326">
            <v>1705000</v>
          </cell>
          <cell r="BB326">
            <v>0</v>
          </cell>
          <cell r="BC326">
            <v>0</v>
          </cell>
          <cell r="BD326"/>
          <cell r="BE326">
            <v>0</v>
          </cell>
          <cell r="BF326">
            <v>0</v>
          </cell>
          <cell r="BG326" t="str">
            <v>1 rozwojowo-modernizacyjne</v>
          </cell>
          <cell r="BH326">
            <v>0</v>
          </cell>
          <cell r="BI326">
            <v>0</v>
          </cell>
          <cell r="BJ326">
            <v>56</v>
          </cell>
          <cell r="BK326" t="str">
            <v>Przeniesienie sieci z terenów prywatnych w pas drogowy.</v>
          </cell>
          <cell r="BL326" t="str">
            <v>ul. Grudzieniec – przebudowa wodociągu poza teren (działki) prywatne, od ul. Nad Wierzbakiem do ul. Niestachowskiej, wraz z wymianą/przepięciem przyłączy. Podłączenie do sieci wodociągowej ( i kanalizacyjnej ) budynku przy ul. Grudzieniec 122 w Poznaniu po 2029 - dokumentacja projektowa i roboty budowlano-montażowe</v>
          </cell>
          <cell r="BM326" t="str">
            <v>-</v>
          </cell>
          <cell r="BN326" t="str">
            <v>-</v>
          </cell>
        </row>
        <row r="327">
          <cell r="B327" t="str">
            <v>3-05-17-251-0</v>
          </cell>
          <cell r="C327" t="str">
            <v>3</v>
          </cell>
          <cell r="D327" t="str">
            <v>Poznań - sieć wodociągowa i kanalizacyjna w ul. Studniarskiego</v>
          </cell>
          <cell r="E327" t="str">
            <v>Realizowane-RBM-zakończono</v>
          </cell>
          <cell r="G327" t="str">
            <v>rezerwa na zaspokojenie roszczeń z tyt realizacji sieci wod-kan</v>
          </cell>
          <cell r="H327" t="str">
            <v>pierwsza</v>
          </cell>
          <cell r="I327" t="str">
            <v>sieci rozdzielcze</v>
          </cell>
          <cell r="J327" t="str">
            <v>rozwojowe</v>
          </cell>
          <cell r="K327" t="str">
            <v>wykupy</v>
          </cell>
          <cell r="L327" t="str">
            <v>Poznań</v>
          </cell>
          <cell r="M327">
            <v>0</v>
          </cell>
          <cell r="N327">
            <v>0</v>
          </cell>
          <cell r="O327">
            <v>0</v>
          </cell>
          <cell r="P327" t="str">
            <v>Magdalena Borowska</v>
          </cell>
          <cell r="Q327">
            <v>0</v>
          </cell>
          <cell r="R327" t="str">
            <v>05</v>
          </cell>
          <cell r="S327" t="str">
            <v>nd</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77224.91</v>
          </cell>
          <cell r="AH327">
            <v>74.7</v>
          </cell>
          <cell r="AI327">
            <v>77299.61</v>
          </cell>
          <cell r="AJ327">
            <v>96</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96</v>
          </cell>
          <cell r="BA327">
            <v>96</v>
          </cell>
          <cell r="BB327">
            <v>77395.61</v>
          </cell>
          <cell r="BC327">
            <v>-77395.61</v>
          </cell>
          <cell r="BD327"/>
          <cell r="BE327">
            <v>0</v>
          </cell>
          <cell r="BF327">
            <v>0</v>
          </cell>
          <cell r="BG327" t="str">
            <v>1 rozwojowo-modernizacyjne</v>
          </cell>
          <cell r="BH327">
            <v>0</v>
          </cell>
          <cell r="BI327">
            <v>0</v>
          </cell>
          <cell r="BJ327">
            <v>0</v>
          </cell>
          <cell r="BK327">
            <v>0</v>
          </cell>
          <cell r="BL327">
            <v>0</v>
          </cell>
          <cell r="BM327" t="str">
            <v>-</v>
          </cell>
          <cell r="BN327" t="str">
            <v>-</v>
          </cell>
        </row>
        <row r="328">
          <cell r="B328" t="str">
            <v>3-05-17-254-0</v>
          </cell>
          <cell r="C328" t="str">
            <v>3</v>
          </cell>
          <cell r="D328" t="str">
            <v>Poznań - sieć wodociągowa na os. Wichrowe Wzgórze</v>
          </cell>
          <cell r="E328" t="str">
            <v>Realizowane-dokumentacja-w toku</v>
          </cell>
          <cell r="G328" t="str">
            <v>rury azbestowo-cementowe</v>
          </cell>
          <cell r="H328" t="str">
            <v>pierwsza</v>
          </cell>
          <cell r="I328" t="str">
            <v>sieci rozdzielcze</v>
          </cell>
          <cell r="J328" t="str">
            <v>modernizacyjne</v>
          </cell>
          <cell r="K328" t="str">
            <v>azbestocement</v>
          </cell>
          <cell r="L328" t="str">
            <v>Poznań</v>
          </cell>
          <cell r="M328" t="str">
            <v>Marcin Ostrzycki</v>
          </cell>
          <cell r="N328" t="str">
            <v>Marcin Krawczyk</v>
          </cell>
          <cell r="O328">
            <v>0</v>
          </cell>
          <cell r="P328">
            <v>0</v>
          </cell>
          <cell r="Q328">
            <v>0</v>
          </cell>
          <cell r="R328" t="str">
            <v>05</v>
          </cell>
          <cell r="S328" t="str">
            <v>nd</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24000</v>
          </cell>
          <cell r="AK328">
            <v>24000</v>
          </cell>
          <cell r="AL328">
            <v>72000</v>
          </cell>
          <cell r="AM328">
            <v>0</v>
          </cell>
          <cell r="AN328">
            <v>2847636</v>
          </cell>
          <cell r="AO328">
            <v>1294380</v>
          </cell>
          <cell r="AP328">
            <v>0</v>
          </cell>
          <cell r="AQ328">
            <v>0</v>
          </cell>
          <cell r="AR328">
            <v>0</v>
          </cell>
          <cell r="AS328">
            <v>0</v>
          </cell>
          <cell r="AT328">
            <v>0</v>
          </cell>
          <cell r="AU328">
            <v>0</v>
          </cell>
          <cell r="AV328">
            <v>0</v>
          </cell>
          <cell r="AW328">
            <v>4238016</v>
          </cell>
          <cell r="AX328">
            <v>4238016</v>
          </cell>
          <cell r="AY328">
            <v>0</v>
          </cell>
          <cell r="AZ328">
            <v>4262016</v>
          </cell>
          <cell r="BA328">
            <v>4262016</v>
          </cell>
          <cell r="BB328">
            <v>4262016</v>
          </cell>
          <cell r="BC328">
            <v>-4262016</v>
          </cell>
          <cell r="BD328"/>
          <cell r="BE328">
            <v>0</v>
          </cell>
          <cell r="BF328">
            <v>0</v>
          </cell>
          <cell r="BG328" t="str">
            <v>1 rozwojowo-modernizacyjne</v>
          </cell>
          <cell r="BH328">
            <v>0</v>
          </cell>
          <cell r="BI328">
            <v>0</v>
          </cell>
          <cell r="BJ328">
            <v>39</v>
          </cell>
          <cell r="BK328" t="str">
            <v>Wymiana sieci z azbesto-cementu</v>
          </cell>
          <cell r="BL328" t="str">
            <v>Wymiana sieci wodociągowej na os. Wichrowe Wzgórze: - ze stali: DN 200mm, dł. ok. 88m - z żeliwa: DN 200mm, dł. ok. 205m - z azbesto-cementu: DN 200mm, dł. ok.1332m 2022-2024 dokumentacja projektowa 2025-2027 roboty budowlano-montażowe</v>
          </cell>
          <cell r="BM328" t="str">
            <v>-</v>
          </cell>
          <cell r="BN328" t="str">
            <v>-</v>
          </cell>
        </row>
        <row r="329">
          <cell r="B329" t="str">
            <v>3-05-17-260-0</v>
          </cell>
          <cell r="C329" t="str">
            <v>3</v>
          </cell>
          <cell r="D329" t="str">
            <v>Poznań - sieć wodociągowa w ul. Popularnej</v>
          </cell>
          <cell r="E329" t="str">
            <v>Zakończone</v>
          </cell>
          <cell r="G329" t="str">
            <v>rezerwa na zaspokojenie roszczeń z tyt realizacji sieci wod-kan</v>
          </cell>
          <cell r="H329" t="str">
            <v>pierwsza</v>
          </cell>
          <cell r="I329" t="str">
            <v>sieci rozdzielcze</v>
          </cell>
          <cell r="J329" t="str">
            <v>rozwojowe</v>
          </cell>
          <cell r="K329" t="str">
            <v>wykupy</v>
          </cell>
          <cell r="L329" t="str">
            <v>Poznań</v>
          </cell>
          <cell r="M329">
            <v>0</v>
          </cell>
          <cell r="N329">
            <v>0</v>
          </cell>
          <cell r="O329">
            <v>0</v>
          </cell>
          <cell r="P329" t="str">
            <v>Magdalena Borowska</v>
          </cell>
          <cell r="Q329">
            <v>0</v>
          </cell>
          <cell r="R329" t="str">
            <v>05</v>
          </cell>
          <cell r="S329" t="str">
            <v>nd</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21450</v>
          </cell>
          <cell r="AH329">
            <v>0</v>
          </cell>
          <cell r="AI329">
            <v>21450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21450</v>
          </cell>
          <cell r="BC329">
            <v>-21450</v>
          </cell>
          <cell r="BD329"/>
          <cell r="BE329">
            <v>0</v>
          </cell>
          <cell r="BF329">
            <v>0</v>
          </cell>
          <cell r="BG329" t="str">
            <v xml:space="preserve"> </v>
          </cell>
          <cell r="BH329">
            <v>0</v>
          </cell>
          <cell r="BI329">
            <v>0</v>
          </cell>
          <cell r="BJ329">
            <v>0</v>
          </cell>
          <cell r="BK329">
            <v>0</v>
          </cell>
          <cell r="BL329">
            <v>0</v>
          </cell>
          <cell r="BM329" t="str">
            <v>-</v>
          </cell>
          <cell r="BN329" t="str">
            <v>-</v>
          </cell>
        </row>
        <row r="330">
          <cell r="B330" t="str">
            <v>3-05-17-290-0</v>
          </cell>
          <cell r="C330" t="str">
            <v>3</v>
          </cell>
          <cell r="D330" t="str">
            <v>Poznań - sieć wodociagowa w ulicach: Warszawskiej, Nowogrodzkiej, Zambrowskiej, Augustowskiej, Kostrzyńskiej, Lidzkiej i Terespolskiej.</v>
          </cell>
          <cell r="E330" t="str">
            <v>Realizowane-dokumentacja-w toku</v>
          </cell>
          <cell r="G330" t="str">
            <v>rury azbestowo-cementowe</v>
          </cell>
          <cell r="H330" t="str">
            <v>pierwsza</v>
          </cell>
          <cell r="I330" t="str">
            <v>sieci rozdzielcze</v>
          </cell>
          <cell r="J330" t="str">
            <v>modernizacyjne</v>
          </cell>
          <cell r="K330" t="str">
            <v>azbestocement</v>
          </cell>
          <cell r="L330" t="str">
            <v>Poznań</v>
          </cell>
          <cell r="M330" t="str">
            <v>Przemysław Jasiński</v>
          </cell>
          <cell r="N330" t="str">
            <v>Marcin Krawczyk</v>
          </cell>
          <cell r="O330" t="str">
            <v>Mariusz Dados</v>
          </cell>
          <cell r="P330">
            <v>0</v>
          </cell>
          <cell r="Q330">
            <v>0</v>
          </cell>
          <cell r="R330" t="str">
            <v>05</v>
          </cell>
          <cell r="S330" t="str">
            <v>nd</v>
          </cell>
          <cell r="T330">
            <v>0</v>
          </cell>
          <cell r="U330">
            <v>947.21</v>
          </cell>
          <cell r="V330">
            <v>56374</v>
          </cell>
          <cell r="W330">
            <v>84561</v>
          </cell>
          <cell r="X330">
            <v>932669</v>
          </cell>
          <cell r="Y330">
            <v>503187</v>
          </cell>
          <cell r="Z330">
            <v>2000000</v>
          </cell>
          <cell r="AA330">
            <v>0</v>
          </cell>
          <cell r="AB330">
            <v>0</v>
          </cell>
          <cell r="AC330">
            <v>0</v>
          </cell>
          <cell r="AD330">
            <v>0</v>
          </cell>
          <cell r="AE330">
            <v>0</v>
          </cell>
          <cell r="AF330">
            <v>3577738.21</v>
          </cell>
          <cell r="AG330">
            <v>10290.6</v>
          </cell>
          <cell r="AH330">
            <v>27443.64</v>
          </cell>
          <cell r="AI330">
            <v>37734.239999999998</v>
          </cell>
          <cell r="AJ330">
            <v>6497.21</v>
          </cell>
          <cell r="AK330">
            <v>120000</v>
          </cell>
          <cell r="AL330">
            <v>80000</v>
          </cell>
          <cell r="AM330">
            <v>2231700</v>
          </cell>
          <cell r="AN330">
            <v>3719500</v>
          </cell>
          <cell r="AO330">
            <v>0</v>
          </cell>
          <cell r="AP330">
            <v>0</v>
          </cell>
          <cell r="AQ330">
            <v>0</v>
          </cell>
          <cell r="AR330">
            <v>0</v>
          </cell>
          <cell r="AS330">
            <v>0</v>
          </cell>
          <cell r="AT330">
            <v>0</v>
          </cell>
          <cell r="AU330">
            <v>0</v>
          </cell>
          <cell r="AV330">
            <v>0</v>
          </cell>
          <cell r="AW330">
            <v>6151200</v>
          </cell>
          <cell r="AX330">
            <v>6151200</v>
          </cell>
          <cell r="AY330">
            <v>0</v>
          </cell>
          <cell r="AZ330">
            <v>6157697.21</v>
          </cell>
          <cell r="BA330">
            <v>6157697.21</v>
          </cell>
          <cell r="BB330">
            <v>6195431.4500000002</v>
          </cell>
          <cell r="BC330">
            <v>-2617693.2400000002</v>
          </cell>
          <cell r="BD330"/>
          <cell r="BE330">
            <v>0.87</v>
          </cell>
          <cell r="BF330">
            <v>0</v>
          </cell>
          <cell r="BG330" t="str">
            <v xml:space="preserve"> </v>
          </cell>
          <cell r="BH330">
            <v>0</v>
          </cell>
          <cell r="BI330">
            <v>0</v>
          </cell>
          <cell r="BJ330">
            <v>54</v>
          </cell>
          <cell r="BK330" t="str">
            <v>Wymiana sieci z rur azbestocementowych</v>
          </cell>
          <cell r="BL330" t="str">
            <v>Wodociąg DN150mm o dł. 403,76m w ulicach Warszawskiej i Kostrzyńskiej oraz DN100mm o dł. 461,32m w ulicach Zambrowskiej, Augustowskiej, Nowogrodzkiej, 2020 - 2022 - dokumentacja projektowa 2023 - 2025 - roboty budowlano-montażowe</v>
          </cell>
          <cell r="BM330" t="str">
            <v>-</v>
          </cell>
          <cell r="BN330" t="str">
            <v>-</v>
          </cell>
        </row>
        <row r="331">
          <cell r="B331" t="str">
            <v>3-05-17-294-0</v>
          </cell>
          <cell r="C331" t="str">
            <v>3</v>
          </cell>
          <cell r="D331" t="str">
            <v>Poznań - sieć wodociagowa w ul. Galla Anonima i ul. Nad Seganką</v>
          </cell>
          <cell r="E331" t="str">
            <v>Realizowane-dokumentacja-w toku</v>
          </cell>
          <cell r="H331" t="str">
            <v>pierwsza</v>
          </cell>
          <cell r="I331" t="str">
            <v>sieci rozdzielcze</v>
          </cell>
          <cell r="J331" t="str">
            <v>modernizacyjne</v>
          </cell>
          <cell r="K331" t="str">
            <v>azbestocement</v>
          </cell>
          <cell r="L331" t="str">
            <v>Poznań</v>
          </cell>
          <cell r="M331" t="str">
            <v>Katarzyna Józefiak</v>
          </cell>
          <cell r="N331" t="str">
            <v>Anna Szaszczak</v>
          </cell>
          <cell r="O331">
            <v>0</v>
          </cell>
          <cell r="P331">
            <v>0</v>
          </cell>
          <cell r="Q331" t="str">
            <v>Anna Michałowicz</v>
          </cell>
          <cell r="R331" t="str">
            <v>05</v>
          </cell>
          <cell r="T331">
            <v>0</v>
          </cell>
          <cell r="U331">
            <v>0</v>
          </cell>
          <cell r="V331">
            <v>0</v>
          </cell>
          <cell r="W331">
            <v>20000</v>
          </cell>
          <cell r="X331">
            <v>30000</v>
          </cell>
          <cell r="Y331">
            <v>200000</v>
          </cell>
          <cell r="Z331">
            <v>280000</v>
          </cell>
          <cell r="AA331">
            <v>0</v>
          </cell>
          <cell r="AB331">
            <v>0</v>
          </cell>
          <cell r="AC331">
            <v>0</v>
          </cell>
          <cell r="AD331">
            <v>0</v>
          </cell>
          <cell r="AE331">
            <v>0</v>
          </cell>
          <cell r="AF331">
            <v>530000</v>
          </cell>
          <cell r="AG331">
            <v>0</v>
          </cell>
          <cell r="AH331">
            <v>1476</v>
          </cell>
          <cell r="AI331">
            <v>1476</v>
          </cell>
          <cell r="AJ331">
            <v>61800</v>
          </cell>
          <cell r="AK331">
            <v>92700</v>
          </cell>
          <cell r="AL331">
            <v>0</v>
          </cell>
          <cell r="AM331">
            <v>667700</v>
          </cell>
          <cell r="AN331">
            <v>0</v>
          </cell>
          <cell r="AO331">
            <v>0</v>
          </cell>
          <cell r="AP331">
            <v>0</v>
          </cell>
          <cell r="AQ331">
            <v>0</v>
          </cell>
          <cell r="AR331">
            <v>0</v>
          </cell>
          <cell r="AS331">
            <v>0</v>
          </cell>
          <cell r="AT331">
            <v>0</v>
          </cell>
          <cell r="AU331">
            <v>0</v>
          </cell>
          <cell r="AV331">
            <v>0</v>
          </cell>
          <cell r="AW331">
            <v>760400</v>
          </cell>
          <cell r="AX331">
            <v>760400</v>
          </cell>
          <cell r="AY331">
            <v>0</v>
          </cell>
          <cell r="AZ331">
            <v>822200</v>
          </cell>
          <cell r="BA331">
            <v>822200</v>
          </cell>
          <cell r="BB331">
            <v>823676</v>
          </cell>
          <cell r="BC331">
            <v>-293676</v>
          </cell>
          <cell r="BD331"/>
          <cell r="BE331">
            <v>0.21</v>
          </cell>
          <cell r="BF331">
            <v>0</v>
          </cell>
          <cell r="BG331" t="str">
            <v>1 rozwojowo-modernizacyjne</v>
          </cell>
          <cell r="BH331">
            <v>0</v>
          </cell>
          <cell r="BI331">
            <v>0</v>
          </cell>
          <cell r="BJ331">
            <v>11</v>
          </cell>
          <cell r="BK331" t="str">
            <v>Wymiana sieci wodociągowych z rur azbestocementowych.</v>
          </cell>
          <cell r="BL331" t="str">
            <v>Wymiana sieci wodociągowej w ulicach Galla Anonima i Nad Seganką DN150mm, dł. 205 m wraz z przyłączami. 2022 - 2023 - dokumentacja projektowa 2024 - 2025 - roboty budowlano - montażowe</v>
          </cell>
          <cell r="BM331" t="str">
            <v>-</v>
          </cell>
          <cell r="BN331" t="str">
            <v>-</v>
          </cell>
        </row>
        <row r="332">
          <cell r="B332" t="str">
            <v>3-05-18-001-0</v>
          </cell>
          <cell r="C332" t="str">
            <v>3</v>
          </cell>
          <cell r="D332" t="str">
            <v>Poznań - sieć wodociągowa w ul. Kunickiego</v>
          </cell>
          <cell r="E332" t="str">
            <v>Realizowane-koncepcja-w toku</v>
          </cell>
          <cell r="G332" t="str">
            <v>rury azbestowo-cementowe</v>
          </cell>
          <cell r="H332" t="str">
            <v>pierwsza</v>
          </cell>
          <cell r="I332" t="str">
            <v>sieci rozdzielcze</v>
          </cell>
          <cell r="J332" t="str">
            <v>modernizacyjne</v>
          </cell>
          <cell r="K332" t="str">
            <v>azbestocement</v>
          </cell>
          <cell r="L332" t="str">
            <v>Poznań</v>
          </cell>
          <cell r="M332" t="str">
            <v>Zuzanna Kaczmarek</v>
          </cell>
          <cell r="N332">
            <v>0</v>
          </cell>
          <cell r="O332" t="str">
            <v>Jolanta Kowalczyk</v>
          </cell>
          <cell r="P332">
            <v>0</v>
          </cell>
          <cell r="Q332">
            <v>0</v>
          </cell>
          <cell r="R332" t="str">
            <v>05</v>
          </cell>
          <cell r="S332" t="str">
            <v>nd</v>
          </cell>
          <cell r="T332">
            <v>0</v>
          </cell>
          <cell r="U332">
            <v>0</v>
          </cell>
          <cell r="V332">
            <v>0</v>
          </cell>
          <cell r="W332">
            <v>0</v>
          </cell>
          <cell r="X332">
            <v>0</v>
          </cell>
          <cell r="Y332">
            <v>0</v>
          </cell>
          <cell r="Z332">
            <v>16000</v>
          </cell>
          <cell r="AA332">
            <v>48000</v>
          </cell>
          <cell r="AB332">
            <v>122000</v>
          </cell>
          <cell r="AC332">
            <v>465000</v>
          </cell>
          <cell r="AD332">
            <v>0</v>
          </cell>
          <cell r="AE332">
            <v>0</v>
          </cell>
          <cell r="AF332">
            <v>651000</v>
          </cell>
          <cell r="AG332">
            <v>0</v>
          </cell>
          <cell r="AH332">
            <v>0</v>
          </cell>
          <cell r="AI332">
            <v>0</v>
          </cell>
          <cell r="AJ332">
            <v>0</v>
          </cell>
          <cell r="AK332">
            <v>0</v>
          </cell>
          <cell r="AL332">
            <v>0</v>
          </cell>
          <cell r="AM332">
            <v>32000</v>
          </cell>
          <cell r="AN332">
            <v>32000</v>
          </cell>
          <cell r="AO332">
            <v>16000</v>
          </cell>
          <cell r="AP332">
            <v>149000</v>
          </cell>
          <cell r="AQ332">
            <v>422000</v>
          </cell>
          <cell r="AR332">
            <v>0</v>
          </cell>
          <cell r="AS332">
            <v>0</v>
          </cell>
          <cell r="AT332">
            <v>0</v>
          </cell>
          <cell r="AU332">
            <v>0</v>
          </cell>
          <cell r="AV332">
            <v>0</v>
          </cell>
          <cell r="AW332">
            <v>651000</v>
          </cell>
          <cell r="AX332">
            <v>651000</v>
          </cell>
          <cell r="AY332">
            <v>0</v>
          </cell>
          <cell r="AZ332">
            <v>651000</v>
          </cell>
          <cell r="BA332">
            <v>651000</v>
          </cell>
          <cell r="BB332">
            <v>651000</v>
          </cell>
          <cell r="BC332">
            <v>0</v>
          </cell>
          <cell r="BD332"/>
          <cell r="BE332">
            <v>0.37</v>
          </cell>
          <cell r="BF332">
            <v>0</v>
          </cell>
          <cell r="BG332" t="str">
            <v>1 rozwojowo-modernizacyjne</v>
          </cell>
          <cell r="BH332">
            <v>0</v>
          </cell>
          <cell r="BI332">
            <v>0</v>
          </cell>
          <cell r="BJ332">
            <v>36</v>
          </cell>
          <cell r="BK332" t="str">
            <v>Wymiana sieci wodociągowej z rur azbestocementowych</v>
          </cell>
          <cell r="BL332" t="str">
            <v>Wymiana sieci wodociągowej z rur azbesto - cementowych w ul. Kunickiego DN100mm dł. 122m, DN150mm dł. 250m wraz z przyłączami. 2025 - 2027 - dokumentacja projektowa 2027 - 2029 - roboty budowlano - montażowe</v>
          </cell>
          <cell r="BM332" t="str">
            <v>-</v>
          </cell>
          <cell r="BN332" t="str">
            <v>-</v>
          </cell>
        </row>
        <row r="333">
          <cell r="B333" t="str">
            <v>3-05-18-004-0</v>
          </cell>
          <cell r="C333" t="str">
            <v>3</v>
          </cell>
          <cell r="D333" t="str">
            <v>Poznań - sieć wodociągowa na os. Batorego</v>
          </cell>
          <cell r="E333" t="str">
            <v>Realizowane-dokumentacja-w toku</v>
          </cell>
          <cell r="G333" t="str">
            <v>rezerwa na zaspokojenie roszczeń z tyt realizacji sieci wod-kan</v>
          </cell>
          <cell r="H333" t="str">
            <v>pierwsza</v>
          </cell>
          <cell r="I333" t="str">
            <v>sieci rozdzielcze</v>
          </cell>
          <cell r="J333" t="str">
            <v>rozwojowe</v>
          </cell>
          <cell r="K333" t="str">
            <v>wykupy</v>
          </cell>
          <cell r="L333" t="str">
            <v>Poznań</v>
          </cell>
          <cell r="M333">
            <v>0</v>
          </cell>
          <cell r="N333">
            <v>0</v>
          </cell>
          <cell r="O333">
            <v>0</v>
          </cell>
          <cell r="P333" t="str">
            <v>Aleksandra Klecha</v>
          </cell>
          <cell r="Q333">
            <v>0</v>
          </cell>
          <cell r="R333" t="str">
            <v>05</v>
          </cell>
          <cell r="S333" t="str">
            <v>nd</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cell r="BE333">
            <v>0</v>
          </cell>
          <cell r="BF333">
            <v>0</v>
          </cell>
          <cell r="BG333" t="str">
            <v xml:space="preserve"> </v>
          </cell>
          <cell r="BH333">
            <v>0</v>
          </cell>
          <cell r="BI333">
            <v>0</v>
          </cell>
          <cell r="BJ333">
            <v>0</v>
          </cell>
          <cell r="BK333">
            <v>0</v>
          </cell>
          <cell r="BL333">
            <v>0</v>
          </cell>
          <cell r="BM333" t="str">
            <v>-</v>
          </cell>
          <cell r="BN333" t="str">
            <v>-</v>
          </cell>
        </row>
        <row r="334">
          <cell r="B334" t="str">
            <v>3-05-18-030-0</v>
          </cell>
          <cell r="C334" t="str">
            <v>3</v>
          </cell>
          <cell r="D334" t="str">
            <v>Poznań - sieć wodociągowa w ul. Blacharskiej</v>
          </cell>
          <cell r="E334" t="str">
            <v>Zakończone</v>
          </cell>
          <cell r="G334" t="str">
            <v>rezerwa na zaspokojenie roszczeń z tyt realizacji sieci wod-kan</v>
          </cell>
          <cell r="H334" t="str">
            <v>pierwsza</v>
          </cell>
          <cell r="I334" t="str">
            <v>sieci rozdzielcze</v>
          </cell>
          <cell r="J334" t="str">
            <v>rozwojowe</v>
          </cell>
          <cell r="K334" t="str">
            <v>wykupy</v>
          </cell>
          <cell r="L334" t="str">
            <v>Poznań</v>
          </cell>
          <cell r="M334">
            <v>0</v>
          </cell>
          <cell r="N334">
            <v>0</v>
          </cell>
          <cell r="O334">
            <v>0</v>
          </cell>
          <cell r="P334" t="str">
            <v>Magdalena Borowska</v>
          </cell>
          <cell r="Q334">
            <v>0</v>
          </cell>
          <cell r="R334" t="str">
            <v>05</v>
          </cell>
          <cell r="S334" t="str">
            <v>nd</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cell r="BE334">
            <v>0</v>
          </cell>
          <cell r="BF334">
            <v>0</v>
          </cell>
          <cell r="BG334" t="str">
            <v>1 rozwojowo-modernizacyjne</v>
          </cell>
          <cell r="BH334">
            <v>0</v>
          </cell>
          <cell r="BI334">
            <v>0</v>
          </cell>
          <cell r="BJ334">
            <v>0</v>
          </cell>
          <cell r="BK334">
            <v>0</v>
          </cell>
          <cell r="BL334">
            <v>0</v>
          </cell>
          <cell r="BM334" t="str">
            <v>-</v>
          </cell>
          <cell r="BN334" t="str">
            <v>-</v>
          </cell>
        </row>
        <row r="335">
          <cell r="B335" t="str">
            <v>3-05-18-047-0</v>
          </cell>
          <cell r="C335" t="str">
            <v>3</v>
          </cell>
          <cell r="D335" t="str">
            <v>Poznań – sieć wodociągowa w ul. Torfowej i Skrajnej</v>
          </cell>
          <cell r="E335" t="str">
            <v>Realizowane-dokumentacja-w toku</v>
          </cell>
          <cell r="F335" t="str">
            <v>FS7 zagrożona</v>
          </cell>
          <cell r="G335" t="str">
            <v>rury azbestowo-cementowe</v>
          </cell>
          <cell r="H335" t="str">
            <v>pierwsza</v>
          </cell>
          <cell r="I335" t="str">
            <v>sieci rozdzielcze</v>
          </cell>
          <cell r="J335" t="str">
            <v>modernizacyjne</v>
          </cell>
          <cell r="K335" t="str">
            <v>azbestocement</v>
          </cell>
          <cell r="L335" t="str">
            <v>Poznań</v>
          </cell>
          <cell r="M335" t="str">
            <v>Kamilla Oberenkowska</v>
          </cell>
          <cell r="N335" t="str">
            <v>Wioletta Frankowska</v>
          </cell>
          <cell r="O335" t="str">
            <v>Jolanta Kowalczyk</v>
          </cell>
          <cell r="P335" t="str">
            <v>Mateusz Opaluch</v>
          </cell>
          <cell r="Q335" t="str">
            <v>Anna Michałowicz</v>
          </cell>
          <cell r="R335" t="str">
            <v>05</v>
          </cell>
          <cell r="S335" t="str">
            <v>nd</v>
          </cell>
          <cell r="T335">
            <v>2613</v>
          </cell>
          <cell r="U335">
            <v>13600</v>
          </cell>
          <cell r="V335">
            <v>20400</v>
          </cell>
          <cell r="W335">
            <v>217306</v>
          </cell>
          <cell r="X335">
            <v>200085</v>
          </cell>
          <cell r="Y335">
            <v>0</v>
          </cell>
          <cell r="Z335">
            <v>0</v>
          </cell>
          <cell r="AA335">
            <v>0</v>
          </cell>
          <cell r="AB335">
            <v>0</v>
          </cell>
          <cell r="AC335">
            <v>0</v>
          </cell>
          <cell r="AD335">
            <v>0</v>
          </cell>
          <cell r="AE335">
            <v>0</v>
          </cell>
          <cell r="AF335">
            <v>451391</v>
          </cell>
          <cell r="AG335">
            <v>13600</v>
          </cell>
          <cell r="AH335">
            <v>492</v>
          </cell>
          <cell r="AI335">
            <v>16705</v>
          </cell>
          <cell r="AJ335">
            <v>13600</v>
          </cell>
          <cell r="AK335">
            <v>6800</v>
          </cell>
          <cell r="AL335">
            <v>810780</v>
          </cell>
          <cell r="AM335">
            <v>0</v>
          </cell>
          <cell r="AN335">
            <v>0</v>
          </cell>
          <cell r="AO335">
            <v>0</v>
          </cell>
          <cell r="AP335">
            <v>0</v>
          </cell>
          <cell r="AQ335">
            <v>0</v>
          </cell>
          <cell r="AR335">
            <v>0</v>
          </cell>
          <cell r="AS335">
            <v>0</v>
          </cell>
          <cell r="AT335">
            <v>0</v>
          </cell>
          <cell r="AU335">
            <v>0</v>
          </cell>
          <cell r="AV335">
            <v>0</v>
          </cell>
          <cell r="AW335">
            <v>817580</v>
          </cell>
          <cell r="AX335">
            <v>817580</v>
          </cell>
          <cell r="AY335">
            <v>0</v>
          </cell>
          <cell r="AZ335">
            <v>831180</v>
          </cell>
          <cell r="BA335">
            <v>831180</v>
          </cell>
          <cell r="BB335">
            <v>845272</v>
          </cell>
          <cell r="BC335">
            <v>-393881</v>
          </cell>
          <cell r="BD335"/>
          <cell r="BE335">
            <v>0.31</v>
          </cell>
          <cell r="BF335">
            <v>0</v>
          </cell>
          <cell r="BG335" t="str">
            <v>1 rozwojowo-modernizacyjne</v>
          </cell>
          <cell r="BH335">
            <v>0</v>
          </cell>
          <cell r="BI335">
            <v>0</v>
          </cell>
          <cell r="BJ335">
            <v>9</v>
          </cell>
          <cell r="BK335" t="str">
            <v>Wymiana sieci azbestocementowych. Wymiana sieci o niewystarczających parametrach. Budowa brakujących odcinków sieci.</v>
          </cell>
          <cell r="BL335" t="str">
            <v>Wymiana i budowa sieci wodociągowej w ul. Skrajna, Torfowa, Kopanina: DN100mm, dł. 305m wraz z przyłączami. 2019 - 2022 - dokumentacja projektowa 2023 - 2024 - roboty budowlano-montażowe</v>
          </cell>
          <cell r="BM335" t="str">
            <v>-</v>
          </cell>
          <cell r="BN335" t="str">
            <v>-</v>
          </cell>
        </row>
        <row r="336">
          <cell r="B336" t="str">
            <v>3-05-18-053-0</v>
          </cell>
          <cell r="C336" t="str">
            <v>3</v>
          </cell>
          <cell r="D336" t="str">
            <v>Poznań - sieć wodociągowa i kanalizacja sanitarna w ul. Lotniczej</v>
          </cell>
          <cell r="E336" t="str">
            <v>Realizowane-RBM-w toku</v>
          </cell>
          <cell r="G336" t="str">
            <v>rezerwa na zaspokojenie roszczeń z tyt realizacji sieci wod-kan</v>
          </cell>
          <cell r="H336" t="str">
            <v>pierwsza</v>
          </cell>
          <cell r="I336" t="str">
            <v>sieci rozdzielcze</v>
          </cell>
          <cell r="J336" t="str">
            <v>rozwojowe</v>
          </cell>
          <cell r="K336" t="str">
            <v>wykupy</v>
          </cell>
          <cell r="L336" t="str">
            <v>Poznań</v>
          </cell>
          <cell r="M336">
            <v>0</v>
          </cell>
          <cell r="N336">
            <v>0</v>
          </cell>
          <cell r="O336">
            <v>0</v>
          </cell>
          <cell r="P336" t="str">
            <v>Magdalena Borowska</v>
          </cell>
          <cell r="Q336">
            <v>0</v>
          </cell>
          <cell r="R336" t="str">
            <v>05</v>
          </cell>
          <cell r="S336" t="str">
            <v>nd</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cell r="BE336">
            <v>0</v>
          </cell>
          <cell r="BF336">
            <v>0</v>
          </cell>
          <cell r="BG336" t="str">
            <v xml:space="preserve"> </v>
          </cell>
          <cell r="BH336">
            <v>0</v>
          </cell>
          <cell r="BI336">
            <v>0</v>
          </cell>
          <cell r="BJ336">
            <v>0</v>
          </cell>
          <cell r="BK336">
            <v>0</v>
          </cell>
          <cell r="BL336">
            <v>0</v>
          </cell>
          <cell r="BM336" t="str">
            <v>-</v>
          </cell>
          <cell r="BN336" t="str">
            <v>-</v>
          </cell>
        </row>
        <row r="337">
          <cell r="B337" t="str">
            <v>3-05-18-073-0</v>
          </cell>
          <cell r="C337" t="str">
            <v>3</v>
          </cell>
          <cell r="D337" t="str">
            <v>Poznań - sieć wodociągowa w rejonie ulicy Kurlandzkiej i Wiatracznej</v>
          </cell>
          <cell r="E337" t="str">
            <v>Realizowane-RBM-zakończono</v>
          </cell>
          <cell r="G337" t="str">
            <v>koordynacja z innymi jednostkami</v>
          </cell>
          <cell r="H337" t="str">
            <v>pierwsza</v>
          </cell>
          <cell r="I337" t="str">
            <v>wspólne</v>
          </cell>
          <cell r="J337" t="str">
            <v>modernizacyjne</v>
          </cell>
          <cell r="K337" t="str">
            <v>magistrale wodociągowe</v>
          </cell>
          <cell r="L337" t="str">
            <v>Poznań</v>
          </cell>
          <cell r="M337" t="str">
            <v>Agnieszka Mitura-Grabowska</v>
          </cell>
          <cell r="N337">
            <v>0</v>
          </cell>
          <cell r="O337" t="str">
            <v>Jolanta Kowalczyk</v>
          </cell>
          <cell r="P337" t="str">
            <v>Aleksandra Jukiewicz</v>
          </cell>
          <cell r="Q337" t="str">
            <v>Robert Bąk</v>
          </cell>
          <cell r="R337" t="str">
            <v>05</v>
          </cell>
          <cell r="S337" t="str">
            <v>PIM</v>
          </cell>
          <cell r="T337">
            <v>2730</v>
          </cell>
          <cell r="U337">
            <v>141883.33000000002</v>
          </cell>
          <cell r="V337">
            <v>184875</v>
          </cell>
          <cell r="W337">
            <v>32750</v>
          </cell>
          <cell r="X337">
            <v>0</v>
          </cell>
          <cell r="Y337">
            <v>0</v>
          </cell>
          <cell r="Z337">
            <v>0</v>
          </cell>
          <cell r="AA337">
            <v>0</v>
          </cell>
          <cell r="AB337">
            <v>0</v>
          </cell>
          <cell r="AC337">
            <v>0</v>
          </cell>
          <cell r="AD337">
            <v>0</v>
          </cell>
          <cell r="AE337">
            <v>0</v>
          </cell>
          <cell r="AF337">
            <v>359508.33</v>
          </cell>
          <cell r="AG337">
            <v>50703.680000000008</v>
          </cell>
          <cell r="AH337">
            <v>141729.58000000002</v>
          </cell>
          <cell r="AI337">
            <v>195163.26</v>
          </cell>
          <cell r="AJ337">
            <v>15002.49</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15002.49</v>
          </cell>
          <cell r="BA337">
            <v>15002.49</v>
          </cell>
          <cell r="BB337">
            <v>207435.75</v>
          </cell>
          <cell r="BC337">
            <v>152072.58000000002</v>
          </cell>
          <cell r="BD337"/>
          <cell r="BE337">
            <v>0</v>
          </cell>
          <cell r="BF337">
            <v>0</v>
          </cell>
          <cell r="BG337" t="str">
            <v>1 rozwojowo-modernizacyjne</v>
          </cell>
          <cell r="BH337">
            <v>0</v>
          </cell>
          <cell r="BI337">
            <v>0</v>
          </cell>
          <cell r="BJ337">
            <v>0</v>
          </cell>
          <cell r="BK337" t="str">
            <v>Wymiana ze względu na zły stan techniczny. Koordynacja z przebudową wiaduktu i budową ronda.</v>
          </cell>
          <cell r="BL337" t="str">
            <v>Wymiana magistrali w ul. Kurlandzkiej - odcinek magistrali DN500mm (w kierunku zachodnim) do wyremontowanej komory zasuw dł. ok. 40m 2019-2020 - dokumentacja projektowa 2020 - 2022 - roboty budowlano-montażowe</v>
          </cell>
          <cell r="BM337" t="str">
            <v>-</v>
          </cell>
          <cell r="BN337" t="str">
            <v>-</v>
          </cell>
        </row>
        <row r="338">
          <cell r="B338" t="str">
            <v>3-05-18-077-0</v>
          </cell>
          <cell r="C338" t="str">
            <v>3</v>
          </cell>
          <cell r="D338" t="str">
            <v>Poznań - sieć wodociagowa w ulicach: Nowotarska, Pruszkowska</v>
          </cell>
          <cell r="E338" t="str">
            <v>Realizowane-dokumentacja-w toku</v>
          </cell>
          <cell r="G338" t="str">
            <v>budżet - modernizacja PSW</v>
          </cell>
          <cell r="H338" t="str">
            <v>pierwsza</v>
          </cell>
          <cell r="I338" t="str">
            <v>sieci rozdzielcze</v>
          </cell>
          <cell r="J338" t="str">
            <v>modernizacyjne</v>
          </cell>
          <cell r="K338" t="str">
            <v>PSW</v>
          </cell>
          <cell r="L338" t="str">
            <v>Poznań</v>
          </cell>
          <cell r="M338" t="str">
            <v>Przemysław Jasiński</v>
          </cell>
          <cell r="N338" t="str">
            <v>Katarzyna Grala</v>
          </cell>
          <cell r="O338" t="str">
            <v>Mariusz Dados</v>
          </cell>
          <cell r="P338">
            <v>0</v>
          </cell>
          <cell r="Q338">
            <v>0</v>
          </cell>
          <cell r="R338" t="str">
            <v>05</v>
          </cell>
          <cell r="S338" t="str">
            <v>nd</v>
          </cell>
          <cell r="T338">
            <v>0</v>
          </cell>
          <cell r="U338">
            <v>0</v>
          </cell>
          <cell r="V338">
            <v>0</v>
          </cell>
          <cell r="W338">
            <v>16800</v>
          </cell>
          <cell r="X338">
            <v>16800</v>
          </cell>
          <cell r="Y338">
            <v>50400</v>
          </cell>
          <cell r="Z338">
            <v>591880</v>
          </cell>
          <cell r="AA338">
            <v>313120</v>
          </cell>
          <cell r="AB338">
            <v>0</v>
          </cell>
          <cell r="AC338">
            <v>0</v>
          </cell>
          <cell r="AD338">
            <v>0</v>
          </cell>
          <cell r="AE338">
            <v>0</v>
          </cell>
          <cell r="AF338">
            <v>989000</v>
          </cell>
          <cell r="AG338">
            <v>0</v>
          </cell>
          <cell r="AH338">
            <v>1467</v>
          </cell>
          <cell r="AI338">
            <v>1467</v>
          </cell>
          <cell r="AJ338">
            <v>20226</v>
          </cell>
          <cell r="AK338">
            <v>20226</v>
          </cell>
          <cell r="AL338">
            <v>60678</v>
          </cell>
          <cell r="AM338">
            <v>514465</v>
          </cell>
          <cell r="AN338">
            <v>779058</v>
          </cell>
          <cell r="AO338">
            <v>0</v>
          </cell>
          <cell r="AP338">
            <v>0</v>
          </cell>
          <cell r="AQ338">
            <v>0</v>
          </cell>
          <cell r="AR338">
            <v>0</v>
          </cell>
          <cell r="AS338">
            <v>0</v>
          </cell>
          <cell r="AT338">
            <v>0</v>
          </cell>
          <cell r="AU338">
            <v>0</v>
          </cell>
          <cell r="AV338">
            <v>0</v>
          </cell>
          <cell r="AW338">
            <v>1374427</v>
          </cell>
          <cell r="AX338">
            <v>1374427</v>
          </cell>
          <cell r="AY338">
            <v>0</v>
          </cell>
          <cell r="AZ338">
            <v>1394653</v>
          </cell>
          <cell r="BA338">
            <v>1394653</v>
          </cell>
          <cell r="BB338">
            <v>1396120</v>
          </cell>
          <cell r="BC338">
            <v>-407120</v>
          </cell>
          <cell r="BD338"/>
          <cell r="BE338">
            <v>0.55000000000000004</v>
          </cell>
          <cell r="BF338">
            <v>0</v>
          </cell>
          <cell r="BG338" t="str">
            <v>1 rozwojowo-modernizacyjne</v>
          </cell>
          <cell r="BH338">
            <v>0</v>
          </cell>
          <cell r="BI338">
            <v>0</v>
          </cell>
          <cell r="BJ338">
            <v>15</v>
          </cell>
          <cell r="BK338" t="str">
            <v>Rozbudowa sieci wodociągowej w ulicach pozbawionych sieci wodociągowej (likwidacja prowizorycznych sieci zlokalizowanych na terenach prywatnych).</v>
          </cell>
          <cell r="BL338" t="str">
            <v>Budowa sieci wodociągowej DN150mm o dł. 260 m w ulicy Nowotarskiej oraz sieci wodociągowej DN100mm o dł. 270m w ul. Nowotarskiej, Pruszkowskiej, Janowskiej wraz z przyłączami 2022 - 2024 - dokumentacja techniczna 2025 - 2026 - roboty budowlano - montażowe</v>
          </cell>
          <cell r="BM338" t="str">
            <v>-</v>
          </cell>
          <cell r="BN338" t="str">
            <v>-</v>
          </cell>
        </row>
        <row r="339">
          <cell r="B339" t="str">
            <v>3-05-18-086-1</v>
          </cell>
          <cell r="C339" t="str">
            <v>3</v>
          </cell>
          <cell r="D339" t="str">
            <v>Poznań - sieć wodociągowa do Nowego Ogrodu Zoologicznego - etap I</v>
          </cell>
          <cell r="E339" t="str">
            <v>Realizowane-dokumentacja-w toku</v>
          </cell>
          <cell r="G339" t="str">
            <v>Pule</v>
          </cell>
          <cell r="H339" t="str">
            <v>druga</v>
          </cell>
          <cell r="I339" t="str">
            <v>sieci rozdzielcze</v>
          </cell>
          <cell r="J339" t="str">
            <v>rozwojowe</v>
          </cell>
          <cell r="K339" t="str">
            <v>opłacalne</v>
          </cell>
          <cell r="L339" t="str">
            <v>Poznań</v>
          </cell>
          <cell r="M339" t="str">
            <v>Przemysław Jasiński</v>
          </cell>
          <cell r="N339" t="str">
            <v>Magdalena Daszkiewicz-Jankowska</v>
          </cell>
          <cell r="O339" t="str">
            <v>Mariusz Dados</v>
          </cell>
          <cell r="P339" t="str">
            <v>Agnieszka Kulczyk</v>
          </cell>
          <cell r="Q339" t="str">
            <v>Michał Plewa</v>
          </cell>
          <cell r="R339" t="str">
            <v>05</v>
          </cell>
          <cell r="S339" t="str">
            <v>nd</v>
          </cell>
          <cell r="T339">
            <v>0</v>
          </cell>
          <cell r="U339">
            <v>15655</v>
          </cell>
          <cell r="V339">
            <v>28036</v>
          </cell>
          <cell r="W339">
            <v>28036</v>
          </cell>
          <cell r="X339">
            <v>158933.5</v>
          </cell>
          <cell r="Y339">
            <v>64208.7</v>
          </cell>
          <cell r="Z339">
            <v>0</v>
          </cell>
          <cell r="AA339">
            <v>0</v>
          </cell>
          <cell r="AB339">
            <v>0</v>
          </cell>
          <cell r="AC339">
            <v>0</v>
          </cell>
          <cell r="AD339">
            <v>0</v>
          </cell>
          <cell r="AE339">
            <v>0</v>
          </cell>
          <cell r="AF339">
            <v>294869.2</v>
          </cell>
          <cell r="AG339">
            <v>9651</v>
          </cell>
          <cell r="AH339">
            <v>7000</v>
          </cell>
          <cell r="AI339">
            <v>16651</v>
          </cell>
          <cell r="AJ339">
            <v>14000</v>
          </cell>
          <cell r="AK339">
            <v>27817</v>
          </cell>
          <cell r="AL339">
            <v>318388.63</v>
          </cell>
          <cell r="AM339">
            <v>26688.33</v>
          </cell>
          <cell r="AN339">
            <v>0</v>
          </cell>
          <cell r="AO339">
            <v>0</v>
          </cell>
          <cell r="AP339">
            <v>0</v>
          </cell>
          <cell r="AQ339">
            <v>0</v>
          </cell>
          <cell r="AR339">
            <v>0</v>
          </cell>
          <cell r="AS339">
            <v>0</v>
          </cell>
          <cell r="AT339">
            <v>0</v>
          </cell>
          <cell r="AU339">
            <v>0</v>
          </cell>
          <cell r="AV339">
            <v>0</v>
          </cell>
          <cell r="AW339">
            <v>372893.96</v>
          </cell>
          <cell r="AX339">
            <v>372893.96</v>
          </cell>
          <cell r="AY339">
            <v>0</v>
          </cell>
          <cell r="AZ339">
            <v>386893.96</v>
          </cell>
          <cell r="BA339">
            <v>386893.96</v>
          </cell>
          <cell r="BB339">
            <v>403544.96</v>
          </cell>
          <cell r="BC339">
            <v>-108675.76000000001</v>
          </cell>
          <cell r="BD339"/>
          <cell r="BE339">
            <v>0.16</v>
          </cell>
          <cell r="BF339">
            <v>0</v>
          </cell>
          <cell r="BG339" t="str">
            <v>1 rozwojowo-modernizacyjne</v>
          </cell>
          <cell r="BH339">
            <v>1</v>
          </cell>
          <cell r="BI339">
            <v>0</v>
          </cell>
          <cell r="BJ339">
            <v>0</v>
          </cell>
          <cell r="BK339" t="str">
            <v>Z zadania wydzielono zad. 20-016. Potrzeba budowy sieci wodociągowej w związku z planowana rozbudową obiektów na terenie Nowego Ogrodu Zoologicznego</v>
          </cell>
          <cell r="BL339" t="str">
            <v>Rozbudowa sieci wodociągowej DN 100 mm o długości 157,39 m w ul. Kaprala Wojtka, Sędziwoja wraz z przyłączem 2020 - 2023 - dokumentacja projektowa 2024 - 2025 - roboty budowlano - montażowe</v>
          </cell>
          <cell r="BM339" t="str">
            <v>-</v>
          </cell>
          <cell r="BN339" t="str">
            <v>-</v>
          </cell>
        </row>
        <row r="340">
          <cell r="B340" t="str">
            <v>3-05-18-098-0</v>
          </cell>
          <cell r="C340" t="str">
            <v>3</v>
          </cell>
          <cell r="D340" t="str">
            <v>Poznań - sieć wodociągowa w ul. Śliskiej</v>
          </cell>
          <cell r="E340">
            <v>0</v>
          </cell>
          <cell r="G340" t="str">
            <v>rezerwa na zaspokojenie roszczeń z tyt realizacji sieci wod-kan</v>
          </cell>
          <cell r="H340" t="str">
            <v>pierwsza</v>
          </cell>
          <cell r="I340" t="str">
            <v>sieci rozdzielcze</v>
          </cell>
          <cell r="J340" t="str">
            <v>rozwojowe</v>
          </cell>
          <cell r="K340" t="str">
            <v>wykupy</v>
          </cell>
          <cell r="L340" t="str">
            <v>Poznań</v>
          </cell>
          <cell r="M340">
            <v>0</v>
          </cell>
          <cell r="N340">
            <v>0</v>
          </cell>
          <cell r="O340">
            <v>0</v>
          </cell>
          <cell r="P340">
            <v>0</v>
          </cell>
          <cell r="Q340">
            <v>0</v>
          </cell>
          <cell r="R340" t="str">
            <v>05</v>
          </cell>
          <cell r="S340" t="str">
            <v>nd</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12687.08</v>
          </cell>
          <cell r="AI340">
            <v>12687.08</v>
          </cell>
          <cell r="AJ340">
            <v>846.46</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846.46</v>
          </cell>
          <cell r="BA340">
            <v>846.46</v>
          </cell>
          <cell r="BB340">
            <v>13533.54</v>
          </cell>
          <cell r="BC340">
            <v>-13533.54</v>
          </cell>
          <cell r="BD340"/>
          <cell r="BE340">
            <v>0</v>
          </cell>
          <cell r="BF340">
            <v>0</v>
          </cell>
          <cell r="BG340">
            <v>0</v>
          </cell>
          <cell r="BH340">
            <v>0</v>
          </cell>
          <cell r="BI340">
            <v>0</v>
          </cell>
          <cell r="BJ340">
            <v>0</v>
          </cell>
          <cell r="BK340">
            <v>0</v>
          </cell>
          <cell r="BL340">
            <v>0</v>
          </cell>
          <cell r="BM340" t="str">
            <v>-</v>
          </cell>
          <cell r="BN340" t="str">
            <v>-</v>
          </cell>
        </row>
        <row r="341">
          <cell r="B341" t="str">
            <v>3-05-18-099-0</v>
          </cell>
          <cell r="C341" t="str">
            <v>3</v>
          </cell>
          <cell r="D341" t="str">
            <v>Poznań - sieć wodociągowa i kanalizacja sanitarna w ul. Szarotkowej</v>
          </cell>
          <cell r="E341" t="str">
            <v>Realizowane-RBM-zakończono</v>
          </cell>
          <cell r="G341" t="str">
            <v>rezerwa na zaspokojenie roszczeń z tyt realizacji sieci wod-kan</v>
          </cell>
          <cell r="H341" t="str">
            <v>pierwsza</v>
          </cell>
          <cell r="I341" t="str">
            <v>sieci rozdzielcze</v>
          </cell>
          <cell r="J341" t="str">
            <v>rozwojowe</v>
          </cell>
          <cell r="K341" t="str">
            <v>wykupy</v>
          </cell>
          <cell r="L341" t="str">
            <v>Poznań</v>
          </cell>
          <cell r="M341">
            <v>0</v>
          </cell>
          <cell r="N341">
            <v>0</v>
          </cell>
          <cell r="O341">
            <v>0</v>
          </cell>
          <cell r="P341" t="str">
            <v>Magdalena Borowska</v>
          </cell>
          <cell r="Q341">
            <v>0</v>
          </cell>
          <cell r="R341" t="str">
            <v>05</v>
          </cell>
          <cell r="S341" t="str">
            <v>nd</v>
          </cell>
          <cell r="T341">
            <v>0</v>
          </cell>
          <cell r="U341">
            <v>1500</v>
          </cell>
          <cell r="V341">
            <v>0</v>
          </cell>
          <cell r="W341">
            <v>0</v>
          </cell>
          <cell r="X341">
            <v>0</v>
          </cell>
          <cell r="Y341">
            <v>0</v>
          </cell>
          <cell r="Z341">
            <v>0</v>
          </cell>
          <cell r="AA341">
            <v>0</v>
          </cell>
          <cell r="AB341">
            <v>0</v>
          </cell>
          <cell r="AC341">
            <v>0</v>
          </cell>
          <cell r="AD341">
            <v>0</v>
          </cell>
          <cell r="AE341">
            <v>0</v>
          </cell>
          <cell r="AF341">
            <v>1500</v>
          </cell>
          <cell r="AG341">
            <v>1500</v>
          </cell>
          <cell r="AH341">
            <v>324102.18</v>
          </cell>
          <cell r="AI341">
            <v>325602.18</v>
          </cell>
          <cell r="AJ341">
            <v>69.900000000000006</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69.900000000000006</v>
          </cell>
          <cell r="BA341">
            <v>69.900000000000006</v>
          </cell>
          <cell r="BB341">
            <v>325672.08</v>
          </cell>
          <cell r="BC341">
            <v>-324172.08</v>
          </cell>
          <cell r="BD341"/>
          <cell r="BE341">
            <v>0</v>
          </cell>
          <cell r="BF341">
            <v>0</v>
          </cell>
          <cell r="BG341" t="str">
            <v xml:space="preserve"> </v>
          </cell>
          <cell r="BH341">
            <v>0</v>
          </cell>
          <cell r="BI341">
            <v>0</v>
          </cell>
          <cell r="BJ341">
            <v>0</v>
          </cell>
          <cell r="BK341">
            <v>0</v>
          </cell>
          <cell r="BL341">
            <v>0</v>
          </cell>
          <cell r="BM341" t="str">
            <v>-</v>
          </cell>
          <cell r="BN341" t="str">
            <v>-</v>
          </cell>
        </row>
        <row r="342">
          <cell r="B342" t="str">
            <v>3-05-18-101-0</v>
          </cell>
          <cell r="C342" t="str">
            <v>3</v>
          </cell>
          <cell r="D342" t="str">
            <v>Poznań - sieć wodociągowa w ul. Nektarynkowej</v>
          </cell>
          <cell r="E342">
            <v>0</v>
          </cell>
          <cell r="G342" t="str">
            <v>rezerwa na zaspokojenie roszczeń z tyt realizacji sieci wod-kan</v>
          </cell>
          <cell r="H342" t="str">
            <v>pierwsza</v>
          </cell>
          <cell r="I342" t="str">
            <v>sieci rozdzielcze</v>
          </cell>
          <cell r="J342" t="str">
            <v>rozwojowe</v>
          </cell>
          <cell r="K342" t="str">
            <v>wykupy</v>
          </cell>
          <cell r="L342" t="str">
            <v>Poznań</v>
          </cell>
          <cell r="M342">
            <v>0</v>
          </cell>
          <cell r="N342">
            <v>0</v>
          </cell>
          <cell r="O342">
            <v>0</v>
          </cell>
          <cell r="P342">
            <v>0</v>
          </cell>
          <cell r="Q342">
            <v>0</v>
          </cell>
          <cell r="R342" t="str">
            <v>05</v>
          </cell>
          <cell r="S342" t="str">
            <v>nd</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115710</v>
          </cell>
          <cell r="AH342">
            <v>12.71</v>
          </cell>
          <cell r="AI342">
            <v>115722.71</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115722.71</v>
          </cell>
          <cell r="BC342">
            <v>-115722.71</v>
          </cell>
          <cell r="BD342"/>
          <cell r="BE342">
            <v>0</v>
          </cell>
          <cell r="BF342">
            <v>0</v>
          </cell>
          <cell r="BG342" t="str">
            <v>1 rozwojowo-modernizacyjne</v>
          </cell>
          <cell r="BH342">
            <v>0</v>
          </cell>
          <cell r="BI342">
            <v>0</v>
          </cell>
          <cell r="BJ342">
            <v>0</v>
          </cell>
          <cell r="BK342">
            <v>0</v>
          </cell>
          <cell r="BL342">
            <v>0</v>
          </cell>
          <cell r="BM342" t="str">
            <v>-</v>
          </cell>
          <cell r="BN342" t="str">
            <v>-</v>
          </cell>
        </row>
        <row r="343">
          <cell r="B343" t="str">
            <v>3-05-18-106-0</v>
          </cell>
          <cell r="C343" t="str">
            <v>3</v>
          </cell>
          <cell r="D343" t="str">
            <v>Poznań - sieć wodociągowa w ul. Jaśkowiaka</v>
          </cell>
          <cell r="E343" t="str">
            <v>Realizowane-RBM-w toku</v>
          </cell>
          <cell r="G343" t="str">
            <v>rezerwa na zaspokojenie roszczeń z tyt realizacji sieci wod-kan</v>
          </cell>
          <cell r="H343" t="str">
            <v>pierwsza</v>
          </cell>
          <cell r="I343" t="str">
            <v>sieci rozdzielcze</v>
          </cell>
          <cell r="J343" t="str">
            <v>rozwojowe</v>
          </cell>
          <cell r="K343" t="str">
            <v>wykupy</v>
          </cell>
          <cell r="L343" t="str">
            <v>Poznań</v>
          </cell>
          <cell r="M343">
            <v>0</v>
          </cell>
          <cell r="N343">
            <v>0</v>
          </cell>
          <cell r="O343">
            <v>0</v>
          </cell>
          <cell r="P343" t="str">
            <v>Magdalena Borowska</v>
          </cell>
          <cell r="Q343">
            <v>0</v>
          </cell>
          <cell r="R343" t="str">
            <v>05</v>
          </cell>
          <cell r="S343" t="str">
            <v>nd</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cell r="BE343">
            <v>0</v>
          </cell>
          <cell r="BF343">
            <v>0</v>
          </cell>
          <cell r="BG343" t="str">
            <v xml:space="preserve"> </v>
          </cell>
          <cell r="BH343">
            <v>0</v>
          </cell>
          <cell r="BI343">
            <v>0</v>
          </cell>
          <cell r="BJ343">
            <v>0</v>
          </cell>
          <cell r="BK343">
            <v>0</v>
          </cell>
          <cell r="BL343">
            <v>0</v>
          </cell>
          <cell r="BM343" t="str">
            <v>-</v>
          </cell>
          <cell r="BN343" t="str">
            <v>-</v>
          </cell>
        </row>
        <row r="344">
          <cell r="B344" t="str">
            <v>3-05-18-108-0</v>
          </cell>
          <cell r="C344" t="str">
            <v>3</v>
          </cell>
          <cell r="D344" t="str">
            <v>Poznań - sieć wodociągowa i kanalizacja sanitarna w ul. Dymka (Ingenium Inwestycje)</v>
          </cell>
          <cell r="E344" t="str">
            <v>Zakończone</v>
          </cell>
          <cell r="G344" t="str">
            <v>rezerwa na zaspokojenie roszczeń z tyt realizacji sieci wod-kan</v>
          </cell>
          <cell r="H344" t="str">
            <v>pierwsza</v>
          </cell>
          <cell r="I344" t="str">
            <v>sieci rozdzielcze</v>
          </cell>
          <cell r="J344" t="str">
            <v>rozwojowe</v>
          </cell>
          <cell r="K344" t="str">
            <v>wykupy</v>
          </cell>
          <cell r="L344" t="str">
            <v>Poznań</v>
          </cell>
          <cell r="M344">
            <v>0</v>
          </cell>
          <cell r="N344">
            <v>0</v>
          </cell>
          <cell r="O344">
            <v>0</v>
          </cell>
          <cell r="P344" t="str">
            <v>Magdalena Borowska</v>
          </cell>
          <cell r="Q344">
            <v>0</v>
          </cell>
          <cell r="R344" t="str">
            <v>05</v>
          </cell>
          <cell r="S344" t="str">
            <v>nd</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181772.43</v>
          </cell>
          <cell r="AH344">
            <v>2465.1</v>
          </cell>
          <cell r="AI344">
            <v>184237.53</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184237.53</v>
          </cell>
          <cell r="BC344">
            <v>-184237.53</v>
          </cell>
          <cell r="BD344"/>
          <cell r="BE344">
            <v>0</v>
          </cell>
          <cell r="BF344">
            <v>0</v>
          </cell>
          <cell r="BG344" t="str">
            <v xml:space="preserve"> </v>
          </cell>
          <cell r="BH344">
            <v>0</v>
          </cell>
          <cell r="BI344">
            <v>0</v>
          </cell>
          <cell r="BJ344">
            <v>0</v>
          </cell>
          <cell r="BK344">
            <v>0</v>
          </cell>
          <cell r="BL344">
            <v>0</v>
          </cell>
          <cell r="BM344" t="str">
            <v>-</v>
          </cell>
          <cell r="BN344" t="str">
            <v>-</v>
          </cell>
        </row>
        <row r="345">
          <cell r="B345" t="str">
            <v>3-05-18-116-0</v>
          </cell>
          <cell r="C345" t="str">
            <v>3</v>
          </cell>
          <cell r="D345" t="str">
            <v>Poznań - sieć wodociągowa w ul. Omańkowskiej</v>
          </cell>
          <cell r="E345" t="str">
            <v>Realizowane-RBM-zakończono</v>
          </cell>
          <cell r="G345" t="str">
            <v>rezerwa na zaspokojenie roszczeń z tyt realizacji sieci wod-kan</v>
          </cell>
          <cell r="H345" t="str">
            <v>pierwsza</v>
          </cell>
          <cell r="I345" t="str">
            <v>sieci rozdzielcze</v>
          </cell>
          <cell r="J345" t="str">
            <v>rozwojowe</v>
          </cell>
          <cell r="K345" t="str">
            <v>wykupy</v>
          </cell>
          <cell r="L345" t="str">
            <v>Poznań</v>
          </cell>
          <cell r="M345">
            <v>0</v>
          </cell>
          <cell r="N345" t="str">
            <v>Magdalena Borowska</v>
          </cell>
          <cell r="O345" t="str">
            <v>Magdalena Borowska</v>
          </cell>
          <cell r="P345" t="str">
            <v>Magdalena Borowska</v>
          </cell>
          <cell r="Q345">
            <v>0</v>
          </cell>
          <cell r="R345" t="str">
            <v>05</v>
          </cell>
          <cell r="S345" t="str">
            <v>nd</v>
          </cell>
          <cell r="T345">
            <v>0</v>
          </cell>
          <cell r="U345">
            <v>147192.79999999999</v>
          </cell>
          <cell r="V345">
            <v>0</v>
          </cell>
          <cell r="W345">
            <v>0</v>
          </cell>
          <cell r="X345">
            <v>0</v>
          </cell>
          <cell r="Y345">
            <v>0</v>
          </cell>
          <cell r="Z345">
            <v>0</v>
          </cell>
          <cell r="AA345">
            <v>0</v>
          </cell>
          <cell r="AB345">
            <v>0</v>
          </cell>
          <cell r="AC345">
            <v>0</v>
          </cell>
          <cell r="AD345">
            <v>0</v>
          </cell>
          <cell r="AE345">
            <v>0</v>
          </cell>
          <cell r="AF345">
            <v>147192.79999999999</v>
          </cell>
          <cell r="AG345">
            <v>147249.5</v>
          </cell>
          <cell r="AH345">
            <v>56.7</v>
          </cell>
          <cell r="AI345">
            <v>147306.20000000001</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147306.20000000001</v>
          </cell>
          <cell r="BC345">
            <v>-113.40000000002328</v>
          </cell>
          <cell r="BD345"/>
          <cell r="BE345">
            <v>0</v>
          </cell>
          <cell r="BF345">
            <v>0</v>
          </cell>
          <cell r="BG345" t="str">
            <v xml:space="preserve"> </v>
          </cell>
          <cell r="BH345">
            <v>0</v>
          </cell>
          <cell r="BI345">
            <v>0</v>
          </cell>
          <cell r="BJ345">
            <v>0</v>
          </cell>
          <cell r="BK345">
            <v>0</v>
          </cell>
          <cell r="BL345">
            <v>0</v>
          </cell>
          <cell r="BM345" t="str">
            <v>-</v>
          </cell>
          <cell r="BN345" t="str">
            <v>-</v>
          </cell>
        </row>
        <row r="346">
          <cell r="B346" t="str">
            <v>3-05-18-134-0</v>
          </cell>
          <cell r="C346" t="str">
            <v>3</v>
          </cell>
          <cell r="D346" t="str">
            <v>Poznań - sieć wodociągowa na os. Marysieńki</v>
          </cell>
          <cell r="E346" t="str">
            <v>Realizowane-koncepcja-w toku</v>
          </cell>
          <cell r="G346" t="str">
            <v>budżet - modernizacja PSW</v>
          </cell>
          <cell r="H346" t="str">
            <v>pierwsza</v>
          </cell>
          <cell r="I346" t="str">
            <v>sieci rozdzielcze</v>
          </cell>
          <cell r="J346" t="str">
            <v>modernizacyjne</v>
          </cell>
          <cell r="K346" t="str">
            <v>PSW</v>
          </cell>
          <cell r="L346" t="str">
            <v>Poznań</v>
          </cell>
          <cell r="M346" t="str">
            <v>Katarzyna Stawińska</v>
          </cell>
          <cell r="N346">
            <v>0</v>
          </cell>
          <cell r="O346" t="str">
            <v>Monika Mrozińska</v>
          </cell>
          <cell r="P346">
            <v>0</v>
          </cell>
          <cell r="Q346">
            <v>0</v>
          </cell>
          <cell r="R346" t="str">
            <v>05</v>
          </cell>
          <cell r="S346" t="str">
            <v>nd</v>
          </cell>
          <cell r="T346">
            <v>0</v>
          </cell>
          <cell r="U346">
            <v>0</v>
          </cell>
          <cell r="V346">
            <v>0</v>
          </cell>
          <cell r="W346">
            <v>0</v>
          </cell>
          <cell r="X346">
            <v>0</v>
          </cell>
          <cell r="Y346">
            <v>0</v>
          </cell>
          <cell r="Z346">
            <v>0</v>
          </cell>
          <cell r="AA346">
            <v>0</v>
          </cell>
          <cell r="AB346">
            <v>20000</v>
          </cell>
          <cell r="AC346">
            <v>20000</v>
          </cell>
          <cell r="AD346">
            <v>10000</v>
          </cell>
          <cell r="AE346">
            <v>400000</v>
          </cell>
          <cell r="AF346">
            <v>50000</v>
          </cell>
          <cell r="AG346">
            <v>0</v>
          </cell>
          <cell r="AH346">
            <v>0</v>
          </cell>
          <cell r="AI346">
            <v>0</v>
          </cell>
          <cell r="AJ346">
            <v>0</v>
          </cell>
          <cell r="AK346">
            <v>0</v>
          </cell>
          <cell r="AL346">
            <v>0</v>
          </cell>
          <cell r="AM346">
            <v>0</v>
          </cell>
          <cell r="AN346">
            <v>0</v>
          </cell>
          <cell r="AO346">
            <v>0</v>
          </cell>
          <cell r="AP346">
            <v>0</v>
          </cell>
          <cell r="AQ346">
            <v>10000</v>
          </cell>
          <cell r="AR346">
            <v>30000</v>
          </cell>
          <cell r="AS346">
            <v>10000</v>
          </cell>
          <cell r="AT346">
            <v>76000</v>
          </cell>
          <cell r="AU346">
            <v>324000</v>
          </cell>
          <cell r="AV346">
            <v>400000</v>
          </cell>
          <cell r="AW346">
            <v>126000</v>
          </cell>
          <cell r="AX346">
            <v>10000</v>
          </cell>
          <cell r="AY346">
            <v>116000</v>
          </cell>
          <cell r="AZ346">
            <v>126000</v>
          </cell>
          <cell r="BA346">
            <v>450000</v>
          </cell>
          <cell r="BB346">
            <v>10000</v>
          </cell>
          <cell r="BC346">
            <v>40000</v>
          </cell>
          <cell r="BD346"/>
          <cell r="BE346">
            <v>0</v>
          </cell>
          <cell r="BF346">
            <v>0</v>
          </cell>
          <cell r="BG346" t="str">
            <v>1 rozwojowo-modernizacyjne</v>
          </cell>
          <cell r="BH346">
            <v>0</v>
          </cell>
          <cell r="BI346">
            <v>0</v>
          </cell>
          <cell r="BJ346">
            <v>68</v>
          </cell>
          <cell r="BK346" t="str">
            <v>Przebudowa sieci wodociągowej z terenów prywatnych w działki drogowe.</v>
          </cell>
          <cell r="BL346" t="str">
            <v>Przebudowa sieci wodociągowej na os. Marysieńki DN150mm, łączna dł. 449m. 2029 - 2031 - dokumentacja projektowa 2032 - 2033 - roboty budowlano-montażowe</v>
          </cell>
          <cell r="BM346" t="str">
            <v>-</v>
          </cell>
          <cell r="BN346" t="str">
            <v>-</v>
          </cell>
        </row>
        <row r="347">
          <cell r="B347" t="str">
            <v>3-05-18-141-0</v>
          </cell>
          <cell r="C347" t="str">
            <v>3</v>
          </cell>
          <cell r="D347" t="str">
            <v>Poznań - sieć wodociągowa w ul.Lutyckiej od nr 93 do ul.Obornickiej</v>
          </cell>
          <cell r="E347" t="str">
            <v>Realizowane-koncepcja-w toku</v>
          </cell>
          <cell r="G347" t="str">
            <v>koordynacja z innymi jednostkami</v>
          </cell>
          <cell r="H347" t="str">
            <v>pierwsza</v>
          </cell>
          <cell r="I347" t="str">
            <v>sieci rozdzielcze</v>
          </cell>
          <cell r="J347" t="str">
            <v>modernizacyjne</v>
          </cell>
          <cell r="K347" t="str">
            <v>PSW</v>
          </cell>
          <cell r="L347" t="str">
            <v>Poznań</v>
          </cell>
          <cell r="M347" t="str">
            <v>Agata Chmurzyńska</v>
          </cell>
          <cell r="N347" t="str">
            <v>Joanna Matysiak-Olek</v>
          </cell>
          <cell r="O347" t="str">
            <v>Mariusz Dados</v>
          </cell>
          <cell r="P347">
            <v>0</v>
          </cell>
          <cell r="Q347">
            <v>0</v>
          </cell>
          <cell r="R347" t="str">
            <v>05</v>
          </cell>
          <cell r="S347" t="str">
            <v>nd</v>
          </cell>
          <cell r="T347">
            <v>10884.679999999998</v>
          </cell>
          <cell r="U347">
            <v>443.62</v>
          </cell>
          <cell r="V347">
            <v>28000</v>
          </cell>
          <cell r="W347">
            <v>84000</v>
          </cell>
          <cell r="X347">
            <v>361999</v>
          </cell>
          <cell r="Y347">
            <v>553501</v>
          </cell>
          <cell r="Z347">
            <v>1000000</v>
          </cell>
          <cell r="AA347">
            <v>0</v>
          </cell>
          <cell r="AB347">
            <v>0</v>
          </cell>
          <cell r="AC347">
            <v>0</v>
          </cell>
          <cell r="AD347">
            <v>0</v>
          </cell>
          <cell r="AE347">
            <v>0</v>
          </cell>
          <cell r="AF347">
            <v>2027943.62</v>
          </cell>
          <cell r="AG347">
            <v>443.62</v>
          </cell>
          <cell r="AH347">
            <v>0</v>
          </cell>
          <cell r="AI347">
            <v>11328.3</v>
          </cell>
          <cell r="AJ347">
            <v>0</v>
          </cell>
          <cell r="AK347">
            <v>0</v>
          </cell>
          <cell r="AL347">
            <v>0</v>
          </cell>
          <cell r="AM347">
            <v>56000</v>
          </cell>
          <cell r="AN347">
            <v>56000</v>
          </cell>
          <cell r="AO347">
            <v>28000</v>
          </cell>
          <cell r="AP347">
            <v>1330835</v>
          </cell>
          <cell r="AQ347">
            <v>556665</v>
          </cell>
          <cell r="AR347">
            <v>0</v>
          </cell>
          <cell r="AS347">
            <v>0</v>
          </cell>
          <cell r="AT347">
            <v>0</v>
          </cell>
          <cell r="AU347">
            <v>0</v>
          </cell>
          <cell r="AV347">
            <v>0</v>
          </cell>
          <cell r="AW347">
            <v>2027500</v>
          </cell>
          <cell r="AX347">
            <v>2027500</v>
          </cell>
          <cell r="AY347">
            <v>0</v>
          </cell>
          <cell r="AZ347">
            <v>2027500</v>
          </cell>
          <cell r="BA347">
            <v>2027500</v>
          </cell>
          <cell r="BB347">
            <v>2027943.62</v>
          </cell>
          <cell r="BC347">
            <v>0</v>
          </cell>
          <cell r="BD347"/>
          <cell r="BE347">
            <v>0</v>
          </cell>
          <cell r="BF347">
            <v>0</v>
          </cell>
          <cell r="BG347" t="str">
            <v>1 rozwojowo-modernizacyjne</v>
          </cell>
          <cell r="BH347">
            <v>0</v>
          </cell>
          <cell r="BI347">
            <v>0</v>
          </cell>
          <cell r="BJ347">
            <v>9</v>
          </cell>
          <cell r="BK347" t="str">
            <v>Modernizacja sieci wodociągowej ze względu na zły stan techniczny.</v>
          </cell>
          <cell r="BL347" t="str">
            <v>Wymiana sieci wodociągowej w ul. Lutyckiej. DN150, dł. ok. 1190m wraz z przyłączami. 2024- 2027 - dokumentacja projektowa 2027 - 2029 - roboty budowlano-montażowe</v>
          </cell>
          <cell r="BM347" t="str">
            <v>-</v>
          </cell>
          <cell r="BN347" t="str">
            <v>-</v>
          </cell>
        </row>
        <row r="348">
          <cell r="B348" t="str">
            <v>3-05-18-142-1</v>
          </cell>
          <cell r="C348" t="str">
            <v>3</v>
          </cell>
          <cell r="D348" t="str">
            <v>Poznań - sieć wodociągowa w rejonie ul.Żelaznej</v>
          </cell>
          <cell r="E348" t="str">
            <v>Realizowane-dokumentacja-w toku</v>
          </cell>
          <cell r="G348" t="str">
            <v>Pule</v>
          </cell>
          <cell r="H348" t="str">
            <v>druga</v>
          </cell>
          <cell r="I348" t="str">
            <v>sieci rozdzielcze</v>
          </cell>
          <cell r="J348" t="str">
            <v>rozwojowe</v>
          </cell>
          <cell r="K348" t="str">
            <v>opłacalne</v>
          </cell>
          <cell r="L348" t="str">
            <v>Poznań</v>
          </cell>
          <cell r="M348" t="str">
            <v>Przemysław Jasiński</v>
          </cell>
          <cell r="N348" t="str">
            <v>Wioletta Frankowska</v>
          </cell>
          <cell r="O348" t="str">
            <v>Mariusz Dados</v>
          </cell>
          <cell r="P348">
            <v>0</v>
          </cell>
          <cell r="Q348">
            <v>0</v>
          </cell>
          <cell r="R348" t="str">
            <v>05</v>
          </cell>
          <cell r="S348" t="str">
            <v>nd</v>
          </cell>
          <cell r="T348">
            <v>1218</v>
          </cell>
          <cell r="U348">
            <v>0</v>
          </cell>
          <cell r="V348">
            <v>0</v>
          </cell>
          <cell r="W348">
            <v>43200</v>
          </cell>
          <cell r="X348">
            <v>64800</v>
          </cell>
          <cell r="Y348">
            <v>0</v>
          </cell>
          <cell r="Z348">
            <v>558391</v>
          </cell>
          <cell r="AA348">
            <v>550000</v>
          </cell>
          <cell r="AB348">
            <v>0</v>
          </cell>
          <cell r="AC348">
            <v>0</v>
          </cell>
          <cell r="AD348">
            <v>0</v>
          </cell>
          <cell r="AE348">
            <v>0</v>
          </cell>
          <cell r="AF348">
            <v>1216391</v>
          </cell>
          <cell r="AG348">
            <v>0</v>
          </cell>
          <cell r="AH348">
            <v>0</v>
          </cell>
          <cell r="AI348">
            <v>1218</v>
          </cell>
          <cell r="AJ348">
            <v>0</v>
          </cell>
          <cell r="AK348">
            <v>48000</v>
          </cell>
          <cell r="AL348">
            <v>72000</v>
          </cell>
          <cell r="AM348">
            <v>1703475</v>
          </cell>
          <cell r="AN348">
            <v>0</v>
          </cell>
          <cell r="AO348">
            <v>0</v>
          </cell>
          <cell r="AP348">
            <v>0</v>
          </cell>
          <cell r="AQ348">
            <v>0</v>
          </cell>
          <cell r="AR348">
            <v>0</v>
          </cell>
          <cell r="AS348">
            <v>0</v>
          </cell>
          <cell r="AT348">
            <v>0</v>
          </cell>
          <cell r="AU348">
            <v>0</v>
          </cell>
          <cell r="AV348">
            <v>0</v>
          </cell>
          <cell r="AW348">
            <v>1823475</v>
          </cell>
          <cell r="AX348">
            <v>1823475</v>
          </cell>
          <cell r="AY348">
            <v>0</v>
          </cell>
          <cell r="AZ348">
            <v>1823475</v>
          </cell>
          <cell r="BA348">
            <v>1823475</v>
          </cell>
          <cell r="BB348">
            <v>1823475</v>
          </cell>
          <cell r="BC348">
            <v>-607084</v>
          </cell>
          <cell r="BD348"/>
          <cell r="BE348">
            <v>0.9</v>
          </cell>
          <cell r="BF348">
            <v>0</v>
          </cell>
          <cell r="BG348" t="str">
            <v>1 rozwojowo-modernizacyjne</v>
          </cell>
          <cell r="BH348">
            <v>15</v>
          </cell>
          <cell r="BI348">
            <v>0</v>
          </cell>
          <cell r="BJ348">
            <v>0</v>
          </cell>
          <cell r="BK348" t="str">
            <v>Zaopatrzenie w wodę nowych odbiorców - planowana budowa osiedla mieszkaniowego</v>
          </cell>
          <cell r="BL348" t="str">
            <v>Budowa sieci wodociągowej Dn 180 mm o długości 900 m w rejonie ul. Żelaznej wraz z przyłączami 2022 - 2024 - dokumentacja projektowa 2025 - 2026 - roboty budowlano - montażowe</v>
          </cell>
          <cell r="BM348" t="str">
            <v>-</v>
          </cell>
          <cell r="BN348" t="str">
            <v>-</v>
          </cell>
        </row>
        <row r="349">
          <cell r="B349" t="str">
            <v>3-05-18-161-0</v>
          </cell>
          <cell r="C349" t="str">
            <v>3</v>
          </cell>
          <cell r="D349" t="str">
            <v>Poznań - sieć wodociągowa i kanalizacyjna w ul. Mrągowskiej i ul. Kaczej</v>
          </cell>
          <cell r="E349" t="str">
            <v>Realizowane-RBM-w toku</v>
          </cell>
          <cell r="G349" t="str">
            <v>rezerwa na zaspokojenie roszczeń z tyt realizacji sieci wod-kan</v>
          </cell>
          <cell r="H349" t="str">
            <v>pierwsza</v>
          </cell>
          <cell r="I349" t="str">
            <v>sieci rozdzielcze</v>
          </cell>
          <cell r="J349" t="str">
            <v>rozwojowe</v>
          </cell>
          <cell r="K349" t="str">
            <v>wykupy</v>
          </cell>
          <cell r="L349" t="str">
            <v>Poznań</v>
          </cell>
          <cell r="M349">
            <v>0</v>
          </cell>
          <cell r="N349" t="str">
            <v>Magdalena Borowska</v>
          </cell>
          <cell r="O349" t="str">
            <v>Magdalena Borowska</v>
          </cell>
          <cell r="P349" t="str">
            <v>Magdalena Borowska</v>
          </cell>
          <cell r="Q349">
            <v>0</v>
          </cell>
          <cell r="R349" t="str">
            <v>05</v>
          </cell>
          <cell r="S349" t="str">
            <v>nd</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27152.28</v>
          </cell>
          <cell r="AH349">
            <v>756.8</v>
          </cell>
          <cell r="AI349">
            <v>27909.079999999998</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27909.079999999998</v>
          </cell>
          <cell r="BC349">
            <v>-27909.079999999998</v>
          </cell>
          <cell r="BD349"/>
          <cell r="BE349">
            <v>0</v>
          </cell>
          <cell r="BF349">
            <v>0</v>
          </cell>
          <cell r="BG349" t="str">
            <v xml:space="preserve"> </v>
          </cell>
          <cell r="BH349">
            <v>0</v>
          </cell>
          <cell r="BI349">
            <v>0</v>
          </cell>
          <cell r="BJ349">
            <v>0</v>
          </cell>
          <cell r="BK349">
            <v>0</v>
          </cell>
          <cell r="BL349">
            <v>0</v>
          </cell>
          <cell r="BM349" t="str">
            <v>-</v>
          </cell>
          <cell r="BN349" t="str">
            <v>-</v>
          </cell>
        </row>
        <row r="350">
          <cell r="B350" t="str">
            <v>3-05-19-001-0</v>
          </cell>
          <cell r="C350" t="str">
            <v>3</v>
          </cell>
          <cell r="D350" t="str">
            <v>Poznań - siec wodociagowa i kanalizacji sanitarnej w ul. Mrągowskiej/Kopanina</v>
          </cell>
          <cell r="E350">
            <v>0</v>
          </cell>
          <cell r="G350" t="str">
            <v>rezerwa na zaspokojenie roszczeń z tyt realizacji sieci wod-kan</v>
          </cell>
          <cell r="H350" t="str">
            <v>pierwsza</v>
          </cell>
          <cell r="I350" t="str">
            <v>sieci rozdzielcze</v>
          </cell>
          <cell r="J350" t="str">
            <v>rozwojowe</v>
          </cell>
          <cell r="K350" t="str">
            <v>wykupy</v>
          </cell>
          <cell r="L350" t="str">
            <v>Poznań</v>
          </cell>
          <cell r="M350">
            <v>0</v>
          </cell>
          <cell r="N350">
            <v>0</v>
          </cell>
          <cell r="O350">
            <v>0</v>
          </cell>
          <cell r="P350">
            <v>0</v>
          </cell>
          <cell r="Q350">
            <v>0</v>
          </cell>
          <cell r="R350" t="str">
            <v>05</v>
          </cell>
          <cell r="S350" t="str">
            <v>nd</v>
          </cell>
          <cell r="T350">
            <v>0</v>
          </cell>
          <cell r="U350">
            <v>245320.75</v>
          </cell>
          <cell r="V350">
            <v>0</v>
          </cell>
          <cell r="W350">
            <v>0</v>
          </cell>
          <cell r="X350">
            <v>0</v>
          </cell>
          <cell r="Y350">
            <v>0</v>
          </cell>
          <cell r="Z350">
            <v>0</v>
          </cell>
          <cell r="AA350">
            <v>0</v>
          </cell>
          <cell r="AB350">
            <v>0</v>
          </cell>
          <cell r="AC350">
            <v>0</v>
          </cell>
          <cell r="AD350">
            <v>0</v>
          </cell>
          <cell r="AE350">
            <v>0</v>
          </cell>
          <cell r="AF350">
            <v>245320.75</v>
          </cell>
          <cell r="AG350">
            <v>247229.04</v>
          </cell>
          <cell r="AH350">
            <v>334.39</v>
          </cell>
          <cell r="AI350">
            <v>247563.43000000002</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247563.43000000002</v>
          </cell>
          <cell r="BC350">
            <v>-2242.6800000000221</v>
          </cell>
          <cell r="BD350"/>
          <cell r="BE350">
            <v>0</v>
          </cell>
          <cell r="BF350">
            <v>0</v>
          </cell>
          <cell r="BG350">
            <v>0</v>
          </cell>
          <cell r="BH350">
            <v>0</v>
          </cell>
          <cell r="BI350">
            <v>0</v>
          </cell>
          <cell r="BJ350">
            <v>0</v>
          </cell>
          <cell r="BK350">
            <v>0</v>
          </cell>
          <cell r="BL350">
            <v>0</v>
          </cell>
          <cell r="BM350" t="str">
            <v>-</v>
          </cell>
          <cell r="BN350" t="str">
            <v>-</v>
          </cell>
        </row>
        <row r="351">
          <cell r="B351" t="str">
            <v>3-05-19-031-0</v>
          </cell>
          <cell r="C351" t="str">
            <v>3</v>
          </cell>
          <cell r="D351" t="str">
            <v>Poznań - sieć wodociągowa i kanalizacja sanitarna w ul. Poetyckiej, Epickiej, Dickensa</v>
          </cell>
          <cell r="E351" t="str">
            <v>Realizowane-RBM-w toku</v>
          </cell>
          <cell r="G351" t="str">
            <v>rezerwa na zaspokojenie roszczeń z tyt realizacji sieci wod-kan</v>
          </cell>
          <cell r="H351" t="str">
            <v>pierwsza</v>
          </cell>
          <cell r="I351" t="str">
            <v>sieci rozdzielcze</v>
          </cell>
          <cell r="J351" t="str">
            <v>rozwojowe</v>
          </cell>
          <cell r="K351" t="str">
            <v>wykupy</v>
          </cell>
          <cell r="L351" t="str">
            <v>Poznań</v>
          </cell>
          <cell r="M351">
            <v>0</v>
          </cell>
          <cell r="N351">
            <v>0</v>
          </cell>
          <cell r="O351">
            <v>0</v>
          </cell>
          <cell r="P351" t="str">
            <v>Magdalena Borowska</v>
          </cell>
          <cell r="Q351">
            <v>0</v>
          </cell>
          <cell r="R351" t="str">
            <v>05</v>
          </cell>
          <cell r="S351" t="str">
            <v>nd</v>
          </cell>
          <cell r="T351">
            <v>0</v>
          </cell>
          <cell r="U351">
            <v>1091083</v>
          </cell>
          <cell r="V351">
            <v>0</v>
          </cell>
          <cell r="W351">
            <v>0</v>
          </cell>
          <cell r="X351">
            <v>0</v>
          </cell>
          <cell r="Y351">
            <v>0</v>
          </cell>
          <cell r="Z351">
            <v>0</v>
          </cell>
          <cell r="AA351">
            <v>0</v>
          </cell>
          <cell r="AB351">
            <v>0</v>
          </cell>
          <cell r="AC351">
            <v>0</v>
          </cell>
          <cell r="AD351">
            <v>0</v>
          </cell>
          <cell r="AE351">
            <v>0</v>
          </cell>
          <cell r="AF351">
            <v>1091083</v>
          </cell>
          <cell r="AG351">
            <v>1091083</v>
          </cell>
          <cell r="AH351">
            <v>8651.4800000000014</v>
          </cell>
          <cell r="AI351">
            <v>1099734.48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1099734.48</v>
          </cell>
          <cell r="BC351">
            <v>-8651.4799999999814</v>
          </cell>
          <cell r="BD351"/>
          <cell r="BE351">
            <v>0</v>
          </cell>
          <cell r="BF351">
            <v>0</v>
          </cell>
          <cell r="BG351" t="str">
            <v>1 rozwojowo-modernizacyjne</v>
          </cell>
          <cell r="BH351">
            <v>0</v>
          </cell>
          <cell r="BI351">
            <v>0</v>
          </cell>
          <cell r="BJ351">
            <v>0</v>
          </cell>
          <cell r="BK351">
            <v>0</v>
          </cell>
          <cell r="BL351">
            <v>0</v>
          </cell>
          <cell r="BM351" t="str">
            <v>-</v>
          </cell>
          <cell r="BN351" t="str">
            <v>-</v>
          </cell>
        </row>
        <row r="352">
          <cell r="B352" t="str">
            <v>3-05-19-039-0</v>
          </cell>
          <cell r="C352" t="str">
            <v>3</v>
          </cell>
          <cell r="D352" t="str">
            <v>Poznań - sieć wodociągowa i kanalizacja sanitarna w ul. Stanisława Matyi (Avenida)</v>
          </cell>
          <cell r="E352" t="str">
            <v>Realizowane-RBM-w toku</v>
          </cell>
          <cell r="G352" t="str">
            <v>rezerwa na zaspokojenie roszczeń z tyt realizacji sieci wod-kan</v>
          </cell>
          <cell r="H352" t="str">
            <v>pierwsza</v>
          </cell>
          <cell r="I352" t="str">
            <v>sieci rozdzielcze</v>
          </cell>
          <cell r="J352" t="str">
            <v>rozwojowe</v>
          </cell>
          <cell r="K352" t="str">
            <v>wykupy</v>
          </cell>
          <cell r="L352" t="str">
            <v>Poznań</v>
          </cell>
          <cell r="M352">
            <v>0</v>
          </cell>
          <cell r="N352">
            <v>0</v>
          </cell>
          <cell r="O352">
            <v>0</v>
          </cell>
          <cell r="P352" t="str">
            <v>Magdalena Borowska</v>
          </cell>
          <cell r="Q352">
            <v>0</v>
          </cell>
          <cell r="R352" t="str">
            <v>05</v>
          </cell>
          <cell r="S352" t="str">
            <v>nd</v>
          </cell>
          <cell r="T352">
            <v>0</v>
          </cell>
          <cell r="U352">
            <v>1500</v>
          </cell>
          <cell r="V352">
            <v>0</v>
          </cell>
          <cell r="W352">
            <v>0</v>
          </cell>
          <cell r="X352">
            <v>0</v>
          </cell>
          <cell r="Y352">
            <v>0</v>
          </cell>
          <cell r="Z352">
            <v>0</v>
          </cell>
          <cell r="AA352">
            <v>0</v>
          </cell>
          <cell r="AB352">
            <v>0</v>
          </cell>
          <cell r="AC352">
            <v>0</v>
          </cell>
          <cell r="AD352">
            <v>0</v>
          </cell>
          <cell r="AE352">
            <v>0</v>
          </cell>
          <cell r="AF352">
            <v>1500</v>
          </cell>
          <cell r="AG352">
            <v>3032</v>
          </cell>
          <cell r="AH352">
            <v>780</v>
          </cell>
          <cell r="AI352">
            <v>3812</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3812</v>
          </cell>
          <cell r="BC352">
            <v>-2312</v>
          </cell>
          <cell r="BD352"/>
          <cell r="BE352">
            <v>0</v>
          </cell>
          <cell r="BF352">
            <v>0</v>
          </cell>
          <cell r="BG352" t="str">
            <v>1 rozwojowo-modernizacyjne</v>
          </cell>
          <cell r="BH352">
            <v>0</v>
          </cell>
          <cell r="BI352">
            <v>0</v>
          </cell>
          <cell r="BJ352">
            <v>0</v>
          </cell>
          <cell r="BK352">
            <v>0</v>
          </cell>
          <cell r="BL352">
            <v>0</v>
          </cell>
          <cell r="BM352" t="str">
            <v>-</v>
          </cell>
          <cell r="BN352" t="str">
            <v>-</v>
          </cell>
        </row>
        <row r="353">
          <cell r="B353" t="str">
            <v>3-05-19-042-0</v>
          </cell>
          <cell r="C353" t="str">
            <v>3</v>
          </cell>
          <cell r="D353" t="str">
            <v>Luboń - sieć wodociągowa w ul. Świerczewskiej</v>
          </cell>
          <cell r="E353" t="str">
            <v>Realizowane-dokumentacja-w toku</v>
          </cell>
          <cell r="F353" t="str">
            <v>potencjalne przyspieszenie do FS7</v>
          </cell>
          <cell r="G353" t="str">
            <v>rury azbestowo-cementowe</v>
          </cell>
          <cell r="H353" t="str">
            <v>pierwsza</v>
          </cell>
          <cell r="I353" t="str">
            <v>sieci rozdzielcze</v>
          </cell>
          <cell r="J353" t="str">
            <v>modernizacyjne</v>
          </cell>
          <cell r="K353" t="str">
            <v>azbestocement</v>
          </cell>
          <cell r="L353" t="str">
            <v>Poznań</v>
          </cell>
          <cell r="M353" t="str">
            <v>Irena Romaszewska-Malak</v>
          </cell>
          <cell r="N353" t="str">
            <v>Alina Wachowska</v>
          </cell>
          <cell r="O353" t="str">
            <v>Jolanta Kowalczyk</v>
          </cell>
          <cell r="P353">
            <v>0</v>
          </cell>
          <cell r="Q353">
            <v>0</v>
          </cell>
          <cell r="R353" t="str">
            <v>05</v>
          </cell>
          <cell r="S353" t="str">
            <v>nd</v>
          </cell>
          <cell r="T353">
            <v>0</v>
          </cell>
          <cell r="U353">
            <v>0</v>
          </cell>
          <cell r="V353">
            <v>28000</v>
          </cell>
          <cell r="W353">
            <v>42000</v>
          </cell>
          <cell r="X353">
            <v>60600</v>
          </cell>
          <cell r="Y353">
            <v>68400</v>
          </cell>
          <cell r="Z353">
            <v>0</v>
          </cell>
          <cell r="AA353">
            <v>0</v>
          </cell>
          <cell r="AB353">
            <v>0</v>
          </cell>
          <cell r="AC353">
            <v>0</v>
          </cell>
          <cell r="AD353">
            <v>0</v>
          </cell>
          <cell r="AE353">
            <v>0</v>
          </cell>
          <cell r="AF353">
            <v>199000</v>
          </cell>
          <cell r="AG353">
            <v>1434</v>
          </cell>
          <cell r="AH353">
            <v>7400.01</v>
          </cell>
          <cell r="AI353">
            <v>8834.01</v>
          </cell>
          <cell r="AJ353">
            <v>14800</v>
          </cell>
          <cell r="AK353">
            <v>14800</v>
          </cell>
          <cell r="AL353">
            <v>120207</v>
          </cell>
          <cell r="AM353">
            <v>39069</v>
          </cell>
          <cell r="AN353">
            <v>0</v>
          </cell>
          <cell r="AO353">
            <v>0</v>
          </cell>
          <cell r="AP353">
            <v>0</v>
          </cell>
          <cell r="AQ353">
            <v>0</v>
          </cell>
          <cell r="AR353">
            <v>0</v>
          </cell>
          <cell r="AS353">
            <v>0</v>
          </cell>
          <cell r="AT353">
            <v>0</v>
          </cell>
          <cell r="AU353">
            <v>0</v>
          </cell>
          <cell r="AV353">
            <v>0</v>
          </cell>
          <cell r="AW353">
            <v>174076</v>
          </cell>
          <cell r="AX353">
            <v>174076</v>
          </cell>
          <cell r="AY353">
            <v>0</v>
          </cell>
          <cell r="AZ353">
            <v>188876</v>
          </cell>
          <cell r="BA353">
            <v>188876</v>
          </cell>
          <cell r="BB353">
            <v>197710.01</v>
          </cell>
          <cell r="BC353">
            <v>1289.9899999999907</v>
          </cell>
          <cell r="BE353">
            <v>0</v>
          </cell>
          <cell r="BF353">
            <v>0</v>
          </cell>
          <cell r="BG353" t="str">
            <v>1 rozwojowo-modernizacyjne</v>
          </cell>
          <cell r="BH353">
            <v>1</v>
          </cell>
          <cell r="BI353">
            <v>0</v>
          </cell>
          <cell r="BJ353">
            <v>5</v>
          </cell>
          <cell r="BK353" t="str">
            <v>Wymiana sieci wodociągowej z rur azbestocementowych.</v>
          </cell>
          <cell r="BL353" t="str">
            <v>Wymiana sieci z AC w ul. Świerczewskiej DN100mm, dł. ok. 84m wraz z przyłączami. 2021 - 2022 - dokumentacja projektowa 2023 - 2024 - roboty budowlano-montażowe</v>
          </cell>
          <cell r="BM353" t="str">
            <v>-</v>
          </cell>
          <cell r="BN353" t="str">
            <v>-</v>
          </cell>
          <cell r="BP353"/>
        </row>
        <row r="354">
          <cell r="B354" t="str">
            <v>3-05-19-051-0</v>
          </cell>
          <cell r="C354" t="str">
            <v>3</v>
          </cell>
          <cell r="D354" t="str">
            <v>Poznań - sieć wodociągowa w ul.Bocheńskiej</v>
          </cell>
          <cell r="E354" t="str">
            <v>Zakończone</v>
          </cell>
          <cell r="G354" t="str">
            <v>rezerwa na zaspokojenie roszczeń z tyt realizacji sieci wod-kan</v>
          </cell>
          <cell r="H354" t="str">
            <v>pierwsza</v>
          </cell>
          <cell r="I354" t="str">
            <v>sieci rozdzielcze</v>
          </cell>
          <cell r="J354" t="str">
            <v>rozwojowe</v>
          </cell>
          <cell r="K354" t="str">
            <v>wykupy</v>
          </cell>
          <cell r="L354" t="str">
            <v>Poznań</v>
          </cell>
          <cell r="M354">
            <v>0</v>
          </cell>
          <cell r="N354">
            <v>0</v>
          </cell>
          <cell r="O354">
            <v>0</v>
          </cell>
          <cell r="P354" t="str">
            <v>Magdalena Borowska</v>
          </cell>
          <cell r="Q354">
            <v>0</v>
          </cell>
          <cell r="R354" t="str">
            <v>05</v>
          </cell>
          <cell r="S354" t="str">
            <v>nd</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56126</v>
          </cell>
          <cell r="AH354">
            <v>0</v>
          </cell>
          <cell r="AI354">
            <v>56126</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56126</v>
          </cell>
          <cell r="BC354">
            <v>-56126</v>
          </cell>
          <cell r="BD354"/>
          <cell r="BE354">
            <v>0</v>
          </cell>
          <cell r="BF354">
            <v>0</v>
          </cell>
          <cell r="BG354" t="str">
            <v xml:space="preserve"> </v>
          </cell>
          <cell r="BH354">
            <v>0</v>
          </cell>
          <cell r="BI354">
            <v>0</v>
          </cell>
          <cell r="BJ354">
            <v>0</v>
          </cell>
          <cell r="BK354">
            <v>0</v>
          </cell>
          <cell r="BL354">
            <v>0</v>
          </cell>
          <cell r="BM354" t="str">
            <v>-</v>
          </cell>
          <cell r="BN354" t="str">
            <v>-</v>
          </cell>
        </row>
        <row r="355">
          <cell r="B355" t="str">
            <v>3-05-19-060-0</v>
          </cell>
          <cell r="C355" t="str">
            <v>3</v>
          </cell>
          <cell r="D355" t="str">
            <v>Poznań - sieć wodociągowa i kanalizacja sanitarna w ul Drewlańskiej</v>
          </cell>
          <cell r="E355">
            <v>0</v>
          </cell>
          <cell r="G355" t="str">
            <v>rezerwa na zaspokojenie roszczeń z tyt realizacji sieci wod-kan</v>
          </cell>
          <cell r="H355" t="str">
            <v>pierwsza</v>
          </cell>
          <cell r="I355" t="str">
            <v>sieci rozdzielcze</v>
          </cell>
          <cell r="J355" t="str">
            <v>rozwojowe</v>
          </cell>
          <cell r="K355" t="str">
            <v>wykupy</v>
          </cell>
          <cell r="L355" t="str">
            <v>Poznań</v>
          </cell>
          <cell r="M355">
            <v>0</v>
          </cell>
          <cell r="N355">
            <v>0</v>
          </cell>
          <cell r="O355">
            <v>0</v>
          </cell>
          <cell r="P355">
            <v>0</v>
          </cell>
          <cell r="Q355">
            <v>0</v>
          </cell>
          <cell r="R355" t="str">
            <v>05</v>
          </cell>
          <cell r="S355" t="str">
            <v>nd</v>
          </cell>
          <cell r="T355">
            <v>0</v>
          </cell>
          <cell r="U355">
            <v>168056.75</v>
          </cell>
          <cell r="V355">
            <v>0</v>
          </cell>
          <cell r="W355">
            <v>0</v>
          </cell>
          <cell r="X355">
            <v>0</v>
          </cell>
          <cell r="Y355">
            <v>0</v>
          </cell>
          <cell r="Z355">
            <v>0</v>
          </cell>
          <cell r="AA355">
            <v>0</v>
          </cell>
          <cell r="AB355">
            <v>0</v>
          </cell>
          <cell r="AC355">
            <v>0</v>
          </cell>
          <cell r="AD355">
            <v>0</v>
          </cell>
          <cell r="AE355">
            <v>0</v>
          </cell>
          <cell r="AF355">
            <v>168056.75</v>
          </cell>
          <cell r="AG355">
            <v>169113.11</v>
          </cell>
          <cell r="AH355">
            <v>0</v>
          </cell>
          <cell r="AI355">
            <v>169113.11</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169113.11</v>
          </cell>
          <cell r="BC355">
            <v>-1056.359999999986</v>
          </cell>
          <cell r="BD355"/>
          <cell r="BE355">
            <v>0</v>
          </cell>
          <cell r="BF355">
            <v>0</v>
          </cell>
          <cell r="BG355">
            <v>0</v>
          </cell>
          <cell r="BH355">
            <v>0</v>
          </cell>
          <cell r="BI355">
            <v>0</v>
          </cell>
          <cell r="BJ355">
            <v>0</v>
          </cell>
          <cell r="BK355">
            <v>0</v>
          </cell>
          <cell r="BL355">
            <v>0</v>
          </cell>
          <cell r="BM355" t="str">
            <v>-</v>
          </cell>
          <cell r="BN355" t="str">
            <v>-</v>
          </cell>
        </row>
        <row r="356">
          <cell r="B356" t="str">
            <v>3-05-19-063-0</v>
          </cell>
          <cell r="C356" t="str">
            <v>3</v>
          </cell>
          <cell r="D356" t="str">
            <v>Poznań - sieć wodociągowa w ul.Sierpowej</v>
          </cell>
          <cell r="E356" t="str">
            <v>Realizowane-RBM-w toku</v>
          </cell>
          <cell r="G356" t="str">
            <v>rezerwa na zaspokojenie roszczeń z tyt realizacji sieci wod-kan</v>
          </cell>
          <cell r="H356" t="str">
            <v>pierwsza</v>
          </cell>
          <cell r="I356" t="str">
            <v>sieci rozdzielcze</v>
          </cell>
          <cell r="J356" t="str">
            <v>rozwojowe</v>
          </cell>
          <cell r="K356" t="str">
            <v>wykupy</v>
          </cell>
          <cell r="L356" t="str">
            <v>Poznań</v>
          </cell>
          <cell r="M356">
            <v>0</v>
          </cell>
          <cell r="N356">
            <v>0</v>
          </cell>
          <cell r="O356">
            <v>0</v>
          </cell>
          <cell r="P356" t="str">
            <v>Magdalena Borowska</v>
          </cell>
          <cell r="Q356">
            <v>0</v>
          </cell>
          <cell r="R356" t="str">
            <v>05</v>
          </cell>
          <cell r="S356" t="str">
            <v>nd</v>
          </cell>
          <cell r="T356">
            <v>0</v>
          </cell>
          <cell r="U356">
            <v>675.75</v>
          </cell>
          <cell r="V356">
            <v>0</v>
          </cell>
          <cell r="W356">
            <v>0</v>
          </cell>
          <cell r="X356">
            <v>0</v>
          </cell>
          <cell r="Y356">
            <v>0</v>
          </cell>
          <cell r="Z356">
            <v>0</v>
          </cell>
          <cell r="AA356">
            <v>0</v>
          </cell>
          <cell r="AB356">
            <v>0</v>
          </cell>
          <cell r="AC356">
            <v>0</v>
          </cell>
          <cell r="AD356">
            <v>0</v>
          </cell>
          <cell r="AE356">
            <v>0</v>
          </cell>
          <cell r="AF356">
            <v>675.75</v>
          </cell>
          <cell r="AG356">
            <v>55675.75</v>
          </cell>
          <cell r="AH356">
            <v>0</v>
          </cell>
          <cell r="AI356">
            <v>55675.75</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55675.75</v>
          </cell>
          <cell r="BC356">
            <v>-55000</v>
          </cell>
          <cell r="BD356"/>
          <cell r="BE356">
            <v>0</v>
          </cell>
          <cell r="BF356">
            <v>0</v>
          </cell>
          <cell r="BG356" t="str">
            <v xml:space="preserve"> </v>
          </cell>
          <cell r="BH356">
            <v>0</v>
          </cell>
          <cell r="BI356">
            <v>0</v>
          </cell>
          <cell r="BJ356">
            <v>0</v>
          </cell>
          <cell r="BK356">
            <v>0</v>
          </cell>
          <cell r="BL356">
            <v>0</v>
          </cell>
          <cell r="BM356" t="str">
            <v>-</v>
          </cell>
          <cell r="BN356" t="str">
            <v>-</v>
          </cell>
        </row>
        <row r="357">
          <cell r="B357" t="str">
            <v>3-05-19-070-0</v>
          </cell>
          <cell r="C357" t="str">
            <v>3</v>
          </cell>
          <cell r="D357" t="str">
            <v>Poznań - sieć wodociągowa w ul.Siedliskowej 19</v>
          </cell>
          <cell r="E357">
            <v>0</v>
          </cell>
          <cell r="G357" t="str">
            <v>rezerwa na zaspokojenie roszczeń z tyt realizacji sieci wod-kan</v>
          </cell>
          <cell r="H357" t="str">
            <v>pierwsza</v>
          </cell>
          <cell r="I357" t="str">
            <v>sieci rozdzielcze</v>
          </cell>
          <cell r="J357" t="str">
            <v>rozwojowe</v>
          </cell>
          <cell r="K357" t="str">
            <v>wykupy</v>
          </cell>
          <cell r="L357" t="str">
            <v>Poznań</v>
          </cell>
          <cell r="M357">
            <v>0</v>
          </cell>
          <cell r="N357">
            <v>0</v>
          </cell>
          <cell r="O357">
            <v>0</v>
          </cell>
          <cell r="P357">
            <v>0</v>
          </cell>
          <cell r="Q357">
            <v>0</v>
          </cell>
          <cell r="R357" t="str">
            <v>05</v>
          </cell>
          <cell r="S357" t="str">
            <v>nd</v>
          </cell>
          <cell r="T357">
            <v>0</v>
          </cell>
          <cell r="U357">
            <v>12074.63</v>
          </cell>
          <cell r="V357">
            <v>0</v>
          </cell>
          <cell r="W357">
            <v>0</v>
          </cell>
          <cell r="X357">
            <v>0</v>
          </cell>
          <cell r="Y357">
            <v>0</v>
          </cell>
          <cell r="Z357">
            <v>0</v>
          </cell>
          <cell r="AA357">
            <v>0</v>
          </cell>
          <cell r="AB357">
            <v>0</v>
          </cell>
          <cell r="AC357">
            <v>0</v>
          </cell>
          <cell r="AD357">
            <v>0</v>
          </cell>
          <cell r="AE357">
            <v>0</v>
          </cell>
          <cell r="AF357">
            <v>12074.63</v>
          </cell>
          <cell r="AG357">
            <v>12216.259999999998</v>
          </cell>
          <cell r="AH357">
            <v>0</v>
          </cell>
          <cell r="AI357">
            <v>12216.259999999998</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12216.259999999998</v>
          </cell>
          <cell r="BC357">
            <v>-141.6299999999992</v>
          </cell>
          <cell r="BD357"/>
          <cell r="BE357">
            <v>0</v>
          </cell>
          <cell r="BF357">
            <v>0</v>
          </cell>
          <cell r="BG357">
            <v>0</v>
          </cell>
          <cell r="BH357">
            <v>0</v>
          </cell>
          <cell r="BI357">
            <v>0</v>
          </cell>
          <cell r="BJ357">
            <v>0</v>
          </cell>
          <cell r="BK357">
            <v>0</v>
          </cell>
          <cell r="BL357">
            <v>0</v>
          </cell>
          <cell r="BM357" t="str">
            <v>-</v>
          </cell>
          <cell r="BN357" t="str">
            <v>-</v>
          </cell>
        </row>
        <row r="358">
          <cell r="B358" t="str">
            <v>3-05-19-074-1</v>
          </cell>
          <cell r="C358" t="str">
            <v>3</v>
          </cell>
          <cell r="D358" t="str">
            <v>Poznań - sieć wodociągowa w ul. Michałowo</v>
          </cell>
          <cell r="E358" t="str">
            <v>Realizowane-koncepcja-w toku</v>
          </cell>
          <cell r="G358" t="str">
            <v>rezerwa "białe plamy"</v>
          </cell>
          <cell r="H358" t="str">
            <v>druga</v>
          </cell>
          <cell r="I358" t="str">
            <v>sieci rozdzielcze</v>
          </cell>
          <cell r="J358" t="str">
            <v>rozwojowe</v>
          </cell>
          <cell r="K358" t="str">
            <v>nieopłacalne nie</v>
          </cell>
          <cell r="L358" t="str">
            <v>Poznań</v>
          </cell>
          <cell r="M358" t="str">
            <v>Przemysław Jasiński</v>
          </cell>
          <cell r="N358">
            <v>0</v>
          </cell>
          <cell r="O358" t="str">
            <v>Mariusz Dados</v>
          </cell>
          <cell r="P358">
            <v>0</v>
          </cell>
          <cell r="Q358">
            <v>0</v>
          </cell>
          <cell r="R358" t="str">
            <v>05</v>
          </cell>
          <cell r="S358" t="str">
            <v>nd</v>
          </cell>
          <cell r="T358">
            <v>0</v>
          </cell>
          <cell r="U358">
            <v>0</v>
          </cell>
          <cell r="V358">
            <v>0</v>
          </cell>
          <cell r="W358">
            <v>0</v>
          </cell>
          <cell r="X358">
            <v>0</v>
          </cell>
          <cell r="Y358">
            <v>0</v>
          </cell>
          <cell r="Z358">
            <v>0</v>
          </cell>
          <cell r="AA358">
            <v>32000</v>
          </cell>
          <cell r="AB358">
            <v>48000</v>
          </cell>
          <cell r="AC358">
            <v>100000</v>
          </cell>
          <cell r="AD358">
            <v>345000</v>
          </cell>
          <cell r="AE358">
            <v>0</v>
          </cell>
          <cell r="AF358">
            <v>525000</v>
          </cell>
          <cell r="AG358">
            <v>0</v>
          </cell>
          <cell r="AH358">
            <v>0</v>
          </cell>
          <cell r="AI358">
            <v>0</v>
          </cell>
          <cell r="AJ358">
            <v>0</v>
          </cell>
          <cell r="AK358">
            <v>0</v>
          </cell>
          <cell r="AL358">
            <v>0</v>
          </cell>
          <cell r="AM358">
            <v>0</v>
          </cell>
          <cell r="AN358">
            <v>32000</v>
          </cell>
          <cell r="AO358">
            <v>32000</v>
          </cell>
          <cell r="AP358">
            <v>16000</v>
          </cell>
          <cell r="AQ358">
            <v>484170</v>
          </cell>
          <cell r="AR358">
            <v>85830</v>
          </cell>
          <cell r="AS358">
            <v>0</v>
          </cell>
          <cell r="AT358">
            <v>0</v>
          </cell>
          <cell r="AU358">
            <v>0</v>
          </cell>
          <cell r="AV358">
            <v>0</v>
          </cell>
          <cell r="AW358">
            <v>650000</v>
          </cell>
          <cell r="AX358">
            <v>564170</v>
          </cell>
          <cell r="AY358">
            <v>85830</v>
          </cell>
          <cell r="AZ358">
            <v>650000</v>
          </cell>
          <cell r="BA358">
            <v>650000</v>
          </cell>
          <cell r="BB358">
            <v>564170</v>
          </cell>
          <cell r="BC358">
            <v>-39170</v>
          </cell>
          <cell r="BE358">
            <v>0.32</v>
          </cell>
          <cell r="BF358">
            <v>0</v>
          </cell>
          <cell r="BG358" t="str">
            <v>0 nd</v>
          </cell>
          <cell r="BH358">
            <v>0</v>
          </cell>
          <cell r="BI358">
            <v>14</v>
          </cell>
          <cell r="BJ358">
            <v>0</v>
          </cell>
          <cell r="BK358" t="str">
            <v>Zaopatrzenie w wodę nowych odbiorców.</v>
          </cell>
          <cell r="BL358" t="str">
            <v>Rozbudowa sieci wodociągowej DN 150 mm o długości 315 m wraz z przyłączami 2026 - 2027 dokumentacja projektowa 2028 - 2029 roboty budowlano - montażowe</v>
          </cell>
          <cell r="BM358" t="str">
            <v>-</v>
          </cell>
          <cell r="BN358" t="str">
            <v>-</v>
          </cell>
          <cell r="BP358"/>
        </row>
        <row r="359">
          <cell r="B359" t="str">
            <v>3-05-19-075-0</v>
          </cell>
          <cell r="C359" t="str">
            <v>3</v>
          </cell>
          <cell r="D359" t="str">
            <v>Poznań - sieć wodociągowa i kanalizacja sanitarna w ul. Snopowej</v>
          </cell>
          <cell r="E359" t="str">
            <v>Realizowane-RBM-zakończono</v>
          </cell>
          <cell r="G359" t="str">
            <v>rezerwa na zaspokojenie roszczeń z tyt realizacji sieci wod-kan</v>
          </cell>
          <cell r="H359" t="str">
            <v>pierwsza</v>
          </cell>
          <cell r="I359" t="str">
            <v>sieci rozdzielcze</v>
          </cell>
          <cell r="J359" t="str">
            <v>rozwojowe</v>
          </cell>
          <cell r="K359" t="str">
            <v>wykupy</v>
          </cell>
          <cell r="L359" t="str">
            <v>Poznań</v>
          </cell>
          <cell r="M359">
            <v>0</v>
          </cell>
          <cell r="N359">
            <v>0</v>
          </cell>
          <cell r="O359">
            <v>0</v>
          </cell>
          <cell r="P359" t="str">
            <v>Magdalena Borowska</v>
          </cell>
          <cell r="Q359">
            <v>0</v>
          </cell>
          <cell r="R359" t="str">
            <v>05</v>
          </cell>
          <cell r="S359" t="str">
            <v>nd</v>
          </cell>
          <cell r="T359">
            <v>0</v>
          </cell>
          <cell r="U359">
            <v>50320.75</v>
          </cell>
          <cell r="V359">
            <v>0</v>
          </cell>
          <cell r="W359">
            <v>0</v>
          </cell>
          <cell r="X359">
            <v>0</v>
          </cell>
          <cell r="Y359">
            <v>0</v>
          </cell>
          <cell r="Z359">
            <v>0</v>
          </cell>
          <cell r="AA359">
            <v>0</v>
          </cell>
          <cell r="AB359">
            <v>0</v>
          </cell>
          <cell r="AC359">
            <v>0</v>
          </cell>
          <cell r="AD359">
            <v>0</v>
          </cell>
          <cell r="AE359">
            <v>0</v>
          </cell>
          <cell r="AF359">
            <v>50320.75</v>
          </cell>
          <cell r="AG359">
            <v>50320.75</v>
          </cell>
          <cell r="AH359">
            <v>79.83</v>
          </cell>
          <cell r="AI359">
            <v>50400.58</v>
          </cell>
          <cell r="AJ359">
            <v>52.5</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52.5</v>
          </cell>
          <cell r="BA359">
            <v>52.5</v>
          </cell>
          <cell r="BB359">
            <v>50453.08</v>
          </cell>
          <cell r="BC359">
            <v>-132.33000000000175</v>
          </cell>
          <cell r="BD359"/>
          <cell r="BE359">
            <v>0</v>
          </cell>
          <cell r="BF359">
            <v>0</v>
          </cell>
          <cell r="BG359" t="str">
            <v xml:space="preserve"> </v>
          </cell>
          <cell r="BH359">
            <v>0</v>
          </cell>
          <cell r="BI359">
            <v>0</v>
          </cell>
          <cell r="BJ359">
            <v>0</v>
          </cell>
          <cell r="BK359">
            <v>0</v>
          </cell>
          <cell r="BL359">
            <v>0</v>
          </cell>
          <cell r="BM359" t="str">
            <v>-</v>
          </cell>
          <cell r="BN359" t="str">
            <v>-</v>
          </cell>
        </row>
        <row r="360">
          <cell r="B360" t="str">
            <v>3-05-19-078-0</v>
          </cell>
          <cell r="C360" t="str">
            <v>3</v>
          </cell>
          <cell r="D360" t="str">
            <v>Poznań - sieć wodociągowa w ul. Szklarniowej, dz. 237/5</v>
          </cell>
          <cell r="E360" t="str">
            <v>Realizowane-RBM-zakończono</v>
          </cell>
          <cell r="G360" t="str">
            <v>rezerwa na zaspokojenie roszczeń z tyt realizacji sieci wod-kan</v>
          </cell>
          <cell r="H360" t="str">
            <v>pierwsza</v>
          </cell>
          <cell r="I360" t="str">
            <v>sieci rozdzielcze</v>
          </cell>
          <cell r="J360" t="str">
            <v>rozwojowe</v>
          </cell>
          <cell r="K360" t="str">
            <v>wykupy</v>
          </cell>
          <cell r="L360" t="str">
            <v>Poznań</v>
          </cell>
          <cell r="M360">
            <v>0</v>
          </cell>
          <cell r="N360">
            <v>0</v>
          </cell>
          <cell r="O360">
            <v>0</v>
          </cell>
          <cell r="P360" t="str">
            <v>Magdalena Borowska</v>
          </cell>
          <cell r="Q360">
            <v>0</v>
          </cell>
          <cell r="R360" t="str">
            <v>05</v>
          </cell>
          <cell r="S360" t="str">
            <v>nd</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76832.319999999992</v>
          </cell>
          <cell r="AI360">
            <v>76832.319999999992</v>
          </cell>
          <cell r="AJ360">
            <v>30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30</v>
          </cell>
          <cell r="BA360">
            <v>30</v>
          </cell>
          <cell r="BB360">
            <v>76862.319999999992</v>
          </cell>
          <cell r="BC360">
            <v>-76862.319999999992</v>
          </cell>
          <cell r="BD360"/>
          <cell r="BE360">
            <v>0</v>
          </cell>
          <cell r="BF360">
            <v>0</v>
          </cell>
          <cell r="BG360" t="str">
            <v xml:space="preserve"> </v>
          </cell>
          <cell r="BH360">
            <v>0</v>
          </cell>
          <cell r="BI360">
            <v>0</v>
          </cell>
          <cell r="BJ360">
            <v>0</v>
          </cell>
          <cell r="BK360">
            <v>0</v>
          </cell>
          <cell r="BL360">
            <v>0</v>
          </cell>
          <cell r="BM360" t="str">
            <v>-</v>
          </cell>
          <cell r="BN360" t="str">
            <v>-</v>
          </cell>
        </row>
        <row r="361">
          <cell r="B361" t="str">
            <v>3-05-19-080-0</v>
          </cell>
          <cell r="C361" t="str">
            <v>3</v>
          </cell>
          <cell r="D361" t="str">
            <v>Poznań - sieć wodociągowa i kanalizacja sanitarna w ul. Rembertowskiej</v>
          </cell>
          <cell r="E361" t="str">
            <v>Realizowane-RBM-zakończono</v>
          </cell>
          <cell r="G361" t="str">
            <v>rezerwa na zaspokojenie roszczeń z tyt realizacji sieci wod-kan</v>
          </cell>
          <cell r="H361" t="str">
            <v>pierwsza</v>
          </cell>
          <cell r="I361" t="str">
            <v>sieci rozdzielcze</v>
          </cell>
          <cell r="J361" t="str">
            <v>rozwojowe</v>
          </cell>
          <cell r="K361" t="str">
            <v>wykupy</v>
          </cell>
          <cell r="L361" t="str">
            <v>Poznań</v>
          </cell>
          <cell r="M361">
            <v>0</v>
          </cell>
          <cell r="N361">
            <v>0</v>
          </cell>
          <cell r="O361">
            <v>0</v>
          </cell>
          <cell r="P361" t="str">
            <v>Aleksandra Klecha</v>
          </cell>
          <cell r="Q361">
            <v>0</v>
          </cell>
          <cell r="R361" t="str">
            <v>05</v>
          </cell>
          <cell r="S361" t="str">
            <v>nd</v>
          </cell>
          <cell r="T361">
            <v>0</v>
          </cell>
          <cell r="U361">
            <v>1300</v>
          </cell>
          <cell r="V361">
            <v>0</v>
          </cell>
          <cell r="W361">
            <v>0</v>
          </cell>
          <cell r="X361">
            <v>0</v>
          </cell>
          <cell r="Y361">
            <v>0</v>
          </cell>
          <cell r="Z361">
            <v>0</v>
          </cell>
          <cell r="AA361">
            <v>0</v>
          </cell>
          <cell r="AB361">
            <v>0</v>
          </cell>
          <cell r="AC361">
            <v>0</v>
          </cell>
          <cell r="AD361">
            <v>0</v>
          </cell>
          <cell r="AE361">
            <v>0</v>
          </cell>
          <cell r="AF361">
            <v>1300</v>
          </cell>
          <cell r="AG361">
            <v>151100</v>
          </cell>
          <cell r="AH361">
            <v>2505</v>
          </cell>
          <cell r="AI361">
            <v>153605</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153605</v>
          </cell>
          <cell r="BC361">
            <v>-152305</v>
          </cell>
          <cell r="BD361"/>
          <cell r="BE361">
            <v>0</v>
          </cell>
          <cell r="BF361">
            <v>0</v>
          </cell>
          <cell r="BG361" t="str">
            <v xml:space="preserve"> </v>
          </cell>
          <cell r="BH361">
            <v>0</v>
          </cell>
          <cell r="BI361">
            <v>0</v>
          </cell>
          <cell r="BJ361">
            <v>0</v>
          </cell>
          <cell r="BK361">
            <v>0</v>
          </cell>
          <cell r="BL361">
            <v>0</v>
          </cell>
          <cell r="BM361" t="str">
            <v>-</v>
          </cell>
          <cell r="BN361" t="str">
            <v>-</v>
          </cell>
        </row>
        <row r="362">
          <cell r="B362" t="str">
            <v>3-05-19-090-0</v>
          </cell>
          <cell r="C362" t="str">
            <v>3</v>
          </cell>
          <cell r="D362" t="str">
            <v>Poznań - sieć wodociągowa na terenie osiedla Krzyżowniki-Smochowice, etap II.</v>
          </cell>
          <cell r="E362" t="str">
            <v>Realizowane-koncepcja-w toku</v>
          </cell>
          <cell r="G362" t="str">
            <v>rury azbestowo-cementowe</v>
          </cell>
          <cell r="H362" t="str">
            <v>pierwsza</v>
          </cell>
          <cell r="I362" t="str">
            <v>sieci rozdzielcze</v>
          </cell>
          <cell r="J362" t="str">
            <v>modernizacyjne</v>
          </cell>
          <cell r="K362" t="str">
            <v>azbestocement</v>
          </cell>
          <cell r="L362" t="str">
            <v>Poznań</v>
          </cell>
          <cell r="M362" t="str">
            <v>Agata Chmurzyńska</v>
          </cell>
          <cell r="N362" t="str">
            <v>Alina Wachowska</v>
          </cell>
          <cell r="O362">
            <v>0</v>
          </cell>
          <cell r="P362">
            <v>0</v>
          </cell>
          <cell r="Q362">
            <v>0</v>
          </cell>
          <cell r="R362" t="str">
            <v>05</v>
          </cell>
          <cell r="S362" t="str">
            <v>nd</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48000</v>
          </cell>
          <cell r="AL362">
            <v>48000</v>
          </cell>
          <cell r="AM362">
            <v>24000</v>
          </cell>
          <cell r="AN362">
            <v>2566197</v>
          </cell>
          <cell r="AO362">
            <v>1368803</v>
          </cell>
          <cell r="AP362">
            <v>0</v>
          </cell>
          <cell r="AQ362">
            <v>0</v>
          </cell>
          <cell r="AR362">
            <v>0</v>
          </cell>
          <cell r="AS362">
            <v>0</v>
          </cell>
          <cell r="AT362">
            <v>0</v>
          </cell>
          <cell r="AU362">
            <v>0</v>
          </cell>
          <cell r="AV362">
            <v>0</v>
          </cell>
          <cell r="AW362">
            <v>4055000</v>
          </cell>
          <cell r="AX362">
            <v>4055000</v>
          </cell>
          <cell r="AY362">
            <v>0</v>
          </cell>
          <cell r="AZ362">
            <v>4055000</v>
          </cell>
          <cell r="BA362">
            <v>4055000</v>
          </cell>
          <cell r="BB362">
            <v>4055000</v>
          </cell>
          <cell r="BC362">
            <v>-4055000</v>
          </cell>
          <cell r="BD362"/>
          <cell r="BE362">
            <v>0</v>
          </cell>
          <cell r="BF362">
            <v>0</v>
          </cell>
          <cell r="BG362" t="str">
            <v>1 rozwojowo-modernizacyjne</v>
          </cell>
          <cell r="BH362">
            <v>0</v>
          </cell>
          <cell r="BI362">
            <v>0</v>
          </cell>
          <cell r="BJ362">
            <v>125</v>
          </cell>
          <cell r="BK362" t="str">
            <v>Wymiana sieci wodociągowej z azbestocementu.</v>
          </cell>
          <cell r="BL362" t="str">
            <v>Wymiana sieci wodociągowej w ulicach: - Chodzieska DN 150 mm, dł. 564 m, - Budzyńska DN 150 mm, dł 202 m, - Czarnkowska DN 150 mm, dł. 613 m, - Rogozińska DN 150 mm, dł. 287 m i DN 150 dł.20m z żeliwa, wraz z wymianą przyłączy wodociagowych w złym stanie technicznym. 2023-2025 dokumentacja projektowa 2026-2027 roboty budowlano - montażowe</v>
          </cell>
          <cell r="BM362" t="str">
            <v>-</v>
          </cell>
          <cell r="BN362" t="str">
            <v>-</v>
          </cell>
        </row>
        <row r="363">
          <cell r="B363" t="str">
            <v>3-05-19-093-0</v>
          </cell>
          <cell r="C363" t="str">
            <v>3</v>
          </cell>
          <cell r="D363" t="str">
            <v>Poznań - sieć wodociagowa w ul. Mateckiego</v>
          </cell>
          <cell r="E363" t="str">
            <v>Zakończone</v>
          </cell>
          <cell r="G363" t="str">
            <v>rezerwa na zaspokojenie roszczeń z tyt realizacji sieci wod-kan</v>
          </cell>
          <cell r="H363" t="str">
            <v>pierwsza</v>
          </cell>
          <cell r="I363" t="str">
            <v>sieci rozdzielcze</v>
          </cell>
          <cell r="J363" t="str">
            <v>rozwojowe</v>
          </cell>
          <cell r="K363" t="str">
            <v>wykupy</v>
          </cell>
          <cell r="L363" t="str">
            <v>Poznań</v>
          </cell>
          <cell r="M363">
            <v>0</v>
          </cell>
          <cell r="N363">
            <v>0</v>
          </cell>
          <cell r="O363">
            <v>0</v>
          </cell>
          <cell r="P363" t="str">
            <v>Magdalena Borowska</v>
          </cell>
          <cell r="Q363">
            <v>0</v>
          </cell>
          <cell r="R363" t="str">
            <v>05</v>
          </cell>
          <cell r="S363" t="str">
            <v>nd</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79061.58</v>
          </cell>
          <cell r="AH363">
            <v>0</v>
          </cell>
          <cell r="AI363">
            <v>79061.58</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79061.58</v>
          </cell>
          <cell r="BC363">
            <v>-79061.58</v>
          </cell>
          <cell r="BD363"/>
          <cell r="BE363">
            <v>0</v>
          </cell>
          <cell r="BF363">
            <v>0</v>
          </cell>
          <cell r="BG363" t="str">
            <v xml:space="preserve"> </v>
          </cell>
          <cell r="BH363">
            <v>0</v>
          </cell>
          <cell r="BI363">
            <v>0</v>
          </cell>
          <cell r="BJ363">
            <v>0</v>
          </cell>
          <cell r="BK363">
            <v>0</v>
          </cell>
          <cell r="BL363">
            <v>0</v>
          </cell>
          <cell r="BM363" t="str">
            <v>-</v>
          </cell>
          <cell r="BN363" t="str">
            <v>-</v>
          </cell>
        </row>
        <row r="364">
          <cell r="B364" t="str">
            <v>3-05-19-096-0</v>
          </cell>
          <cell r="C364" t="str">
            <v>3</v>
          </cell>
          <cell r="D364" t="str">
            <v>Poznań - sieć wodociągowa w ul. 28 Czerwca 1956r. (Etap II od ul. Krzyżowej do ul. Traugutta)</v>
          </cell>
          <cell r="E364" t="str">
            <v>Realizowane-dokumentacja-w toku</v>
          </cell>
          <cell r="G364" t="str">
            <v>koordynacja z innymi jednostkami</v>
          </cell>
          <cell r="H364" t="str">
            <v>pierwsza</v>
          </cell>
          <cell r="I364" t="str">
            <v>sieci rozdzielcze</v>
          </cell>
          <cell r="J364" t="str">
            <v>modernizacyjne</v>
          </cell>
          <cell r="K364" t="str">
            <v>koordynacja</v>
          </cell>
          <cell r="L364" t="str">
            <v>Poznań</v>
          </cell>
          <cell r="M364" t="str">
            <v>Marcin Ostrzycki</v>
          </cell>
          <cell r="N364" t="str">
            <v>Wioletta Frankowska</v>
          </cell>
          <cell r="O364" t="str">
            <v>Mariusz Dados</v>
          </cell>
          <cell r="P364" t="str">
            <v>Anna Danek</v>
          </cell>
          <cell r="Q364" t="str">
            <v>Łukasz Wędrychowicz</v>
          </cell>
          <cell r="R364" t="str">
            <v>05</v>
          </cell>
          <cell r="S364" t="str">
            <v>nd</v>
          </cell>
          <cell r="T364">
            <v>0</v>
          </cell>
          <cell r="U364">
            <v>0</v>
          </cell>
          <cell r="V364">
            <v>54089</v>
          </cell>
          <cell r="W364">
            <v>54089</v>
          </cell>
          <cell r="X364">
            <v>162267</v>
          </cell>
          <cell r="Y364">
            <v>2761116</v>
          </cell>
          <cell r="Z364">
            <v>4000000</v>
          </cell>
          <cell r="AA364">
            <v>0</v>
          </cell>
          <cell r="AB364">
            <v>0</v>
          </cell>
          <cell r="AC364">
            <v>0</v>
          </cell>
          <cell r="AD364">
            <v>0</v>
          </cell>
          <cell r="AE364">
            <v>0</v>
          </cell>
          <cell r="AF364">
            <v>7031561</v>
          </cell>
          <cell r="AG364">
            <v>9837.61</v>
          </cell>
          <cell r="AH364">
            <v>42356.51999999999</v>
          </cell>
          <cell r="AI364">
            <v>52194.12999999999</v>
          </cell>
          <cell r="AJ364">
            <v>70387.81</v>
          </cell>
          <cell r="AK364">
            <v>791640</v>
          </cell>
          <cell r="AL364">
            <v>4656288</v>
          </cell>
          <cell r="AM364">
            <v>1239072</v>
          </cell>
          <cell r="AN364">
            <v>0</v>
          </cell>
          <cell r="AO364">
            <v>0</v>
          </cell>
          <cell r="AP364">
            <v>0</v>
          </cell>
          <cell r="AQ364">
            <v>0</v>
          </cell>
          <cell r="AR364">
            <v>0</v>
          </cell>
          <cell r="AS364">
            <v>0</v>
          </cell>
          <cell r="AT364">
            <v>0</v>
          </cell>
          <cell r="AU364">
            <v>0</v>
          </cell>
          <cell r="AV364">
            <v>0</v>
          </cell>
          <cell r="AW364">
            <v>6687000</v>
          </cell>
          <cell r="AX364">
            <v>6687000</v>
          </cell>
          <cell r="AY364">
            <v>0</v>
          </cell>
          <cell r="AZ364">
            <v>6757387.8100000005</v>
          </cell>
          <cell r="BA364">
            <v>6757387.8100000005</v>
          </cell>
          <cell r="BB364">
            <v>6809581.9399999995</v>
          </cell>
          <cell r="BC364">
            <v>221979.06000000052</v>
          </cell>
          <cell r="BE364">
            <v>0</v>
          </cell>
          <cell r="BF364">
            <v>0</v>
          </cell>
          <cell r="BG364" t="str">
            <v xml:space="preserve"> </v>
          </cell>
          <cell r="BH364">
            <v>0</v>
          </cell>
          <cell r="BI364">
            <v>0</v>
          </cell>
          <cell r="BJ364">
            <v>0</v>
          </cell>
          <cell r="BK364" t="str">
            <v>Koordynacja z planowaną przez MPK modernizacją torowiska. Zły stan techniczny sieci wodociągowej.</v>
          </cell>
          <cell r="BL364" t="str">
            <v>Przebudowa magistrali wodociągowej DN500mm, dł. ok. 796m , budowa wodociągu DN200mm, dł. ok. 10m , budowa wodociągu (spinka) DN150mm, dł. ok. 22m , likwidacja wodociągów: DN500mm, dł. ok. 11m , DN200mm, dł. ok. 14m, DN150mm, dł. ok. 16m . 2021 - 2023 - dokumentacja projektowa 2023 - 2025 - roboty budowlano-montażowe</v>
          </cell>
          <cell r="BM364" t="str">
            <v>-</v>
          </cell>
          <cell r="BN364" t="str">
            <v>-</v>
          </cell>
          <cell r="BP364">
            <v>1003050</v>
          </cell>
        </row>
        <row r="365">
          <cell r="B365" t="str">
            <v>3-05-19-101-1</v>
          </cell>
          <cell r="C365" t="str">
            <v>3</v>
          </cell>
          <cell r="D365" t="str">
            <v>Poznań - sieć wodociągowa dla zabudowy ZKZL przy ul. Opolskiej (strona wschodnia - ETAP A)</v>
          </cell>
          <cell r="E365" t="str">
            <v>Realizowane-koncepcja-w toku</v>
          </cell>
          <cell r="G365" t="str">
            <v>Pule</v>
          </cell>
          <cell r="H365" t="str">
            <v>druga</v>
          </cell>
          <cell r="I365" t="str">
            <v>sieci rozdzielcze</v>
          </cell>
          <cell r="J365" t="str">
            <v>rozwojowe</v>
          </cell>
          <cell r="K365" t="str">
            <v>opłacalne</v>
          </cell>
          <cell r="L365" t="str">
            <v>Poznań</v>
          </cell>
          <cell r="M365" t="str">
            <v>Zuzanna Kaczmarek</v>
          </cell>
          <cell r="N365">
            <v>0</v>
          </cell>
          <cell r="O365" t="str">
            <v>Jolanta Kowalczyk</v>
          </cell>
          <cell r="P365">
            <v>0</v>
          </cell>
          <cell r="Q365">
            <v>0</v>
          </cell>
          <cell r="R365" t="str">
            <v>05</v>
          </cell>
          <cell r="S365" t="str">
            <v>nd</v>
          </cell>
          <cell r="T365">
            <v>0</v>
          </cell>
          <cell r="U365">
            <v>0</v>
          </cell>
          <cell r="V365">
            <v>47000</v>
          </cell>
          <cell r="W365">
            <v>141000</v>
          </cell>
          <cell r="X365">
            <v>122600</v>
          </cell>
          <cell r="Y365">
            <v>511600</v>
          </cell>
          <cell r="Z365">
            <v>74800</v>
          </cell>
          <cell r="AA365">
            <v>0</v>
          </cell>
          <cell r="AB365">
            <v>0</v>
          </cell>
          <cell r="AC365">
            <v>0</v>
          </cell>
          <cell r="AD365">
            <v>0</v>
          </cell>
          <cell r="AE365">
            <v>0</v>
          </cell>
          <cell r="AF365">
            <v>897000</v>
          </cell>
          <cell r="AG365">
            <v>0</v>
          </cell>
          <cell r="AH365">
            <v>0</v>
          </cell>
          <cell r="AI365">
            <v>0</v>
          </cell>
          <cell r="AJ365">
            <v>0</v>
          </cell>
          <cell r="AK365">
            <v>0</v>
          </cell>
          <cell r="AL365">
            <v>0</v>
          </cell>
          <cell r="AM365">
            <v>0</v>
          </cell>
          <cell r="AN365">
            <v>0</v>
          </cell>
          <cell r="AO365">
            <v>0</v>
          </cell>
          <cell r="AP365">
            <v>50000</v>
          </cell>
          <cell r="AQ365">
            <v>50000</v>
          </cell>
          <cell r="AR365">
            <v>63900</v>
          </cell>
          <cell r="AS365">
            <v>526800</v>
          </cell>
          <cell r="AT365">
            <v>116300</v>
          </cell>
          <cell r="AU365">
            <v>0</v>
          </cell>
          <cell r="AV365">
            <v>116300</v>
          </cell>
          <cell r="AW365">
            <v>807000</v>
          </cell>
          <cell r="AX365">
            <v>100000</v>
          </cell>
          <cell r="AY365">
            <v>707000</v>
          </cell>
          <cell r="AZ365">
            <v>807000</v>
          </cell>
          <cell r="BA365">
            <v>807000</v>
          </cell>
          <cell r="BB365">
            <v>100000</v>
          </cell>
          <cell r="BC365">
            <v>797000</v>
          </cell>
          <cell r="BE365">
            <v>0.43</v>
          </cell>
          <cell r="BF365">
            <v>0</v>
          </cell>
          <cell r="BG365" t="str">
            <v>1 rozwojowo-modernizacyjne</v>
          </cell>
          <cell r="BH365">
            <v>0</v>
          </cell>
          <cell r="BI365">
            <v>14</v>
          </cell>
          <cell r="BJ365">
            <v>0</v>
          </cell>
          <cell r="BK365" t="str">
            <v>Zaopatrzenie w wodę nowych odbiorców - planowana budowa osiedla mieszkaniowego przez ZKZL</v>
          </cell>
          <cell r="BL365" t="str">
            <v>Budowa sieci wodociągowej DN 160 mm, dł.425 m wraz z przyłączami 2027-2030 - dokumentacja projektowa 2030-2032 - roboty budowlano - montażowe</v>
          </cell>
          <cell r="BM365" t="str">
            <v>-</v>
          </cell>
          <cell r="BN365" t="str">
            <v>-</v>
          </cell>
          <cell r="BP365"/>
        </row>
        <row r="366">
          <cell r="B366" t="str">
            <v>3-05-19-102-1</v>
          </cell>
          <cell r="C366" t="str">
            <v>3</v>
          </cell>
          <cell r="D366" t="str">
            <v>Poznań - sieć wodociągowa dla zabudowy ZKZL przy ul. Opolskiej (strona wschodnia - ETAP B)</v>
          </cell>
          <cell r="E366" t="str">
            <v>Realizowane-koncepcja-w toku</v>
          </cell>
          <cell r="G366" t="str">
            <v>Pule</v>
          </cell>
          <cell r="H366" t="str">
            <v>druga</v>
          </cell>
          <cell r="I366" t="str">
            <v>sieci rozdzielcze</v>
          </cell>
          <cell r="J366" t="str">
            <v>rozwojowe</v>
          </cell>
          <cell r="K366" t="str">
            <v>opłacalne</v>
          </cell>
          <cell r="L366" t="str">
            <v>Poznań</v>
          </cell>
          <cell r="M366" t="str">
            <v>Zuzanna Kaczmarek</v>
          </cell>
          <cell r="N366">
            <v>0</v>
          </cell>
          <cell r="O366" t="str">
            <v>Jolanta Kowalczyk</v>
          </cell>
          <cell r="P366">
            <v>0</v>
          </cell>
          <cell r="Q366">
            <v>0</v>
          </cell>
          <cell r="R366" t="str">
            <v>05</v>
          </cell>
          <cell r="S366" t="str">
            <v>nd</v>
          </cell>
          <cell r="T366">
            <v>0</v>
          </cell>
          <cell r="U366">
            <v>0</v>
          </cell>
          <cell r="V366">
            <v>0</v>
          </cell>
          <cell r="W366">
            <v>0</v>
          </cell>
          <cell r="X366">
            <v>0</v>
          </cell>
          <cell r="Y366">
            <v>0</v>
          </cell>
          <cell r="Z366">
            <v>168000</v>
          </cell>
          <cell r="AA366">
            <v>748000</v>
          </cell>
          <cell r="AB366">
            <v>0</v>
          </cell>
          <cell r="AC366">
            <v>0</v>
          </cell>
          <cell r="AD366">
            <v>0</v>
          </cell>
          <cell r="AE366">
            <v>0</v>
          </cell>
          <cell r="AF366">
            <v>916000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950000</v>
          </cell>
          <cell r="AV366">
            <v>950000</v>
          </cell>
          <cell r="AW366">
            <v>0</v>
          </cell>
          <cell r="AX366">
            <v>0</v>
          </cell>
          <cell r="AY366">
            <v>0</v>
          </cell>
          <cell r="AZ366">
            <v>0</v>
          </cell>
          <cell r="BA366">
            <v>950000</v>
          </cell>
          <cell r="BB366">
            <v>0</v>
          </cell>
          <cell r="BC366">
            <v>916000</v>
          </cell>
          <cell r="BE366">
            <v>0.7</v>
          </cell>
          <cell r="BF366">
            <v>0</v>
          </cell>
          <cell r="BG366" t="str">
            <v>1 rozwojowo-modernizacyjne</v>
          </cell>
          <cell r="BH366">
            <v>0</v>
          </cell>
          <cell r="BI366">
            <v>12</v>
          </cell>
          <cell r="BJ366">
            <v>0</v>
          </cell>
          <cell r="BK366" t="str">
            <v>Zaopatrzenie w wodę nowych odbiorców - planowana budowa osiedla mieszkaniowego przez ZKZL</v>
          </cell>
          <cell r="BL366" t="str">
            <v>Budowa sieci wodociągowej DN 160 mm, dł.700 m wraz z przyłączami 2033 - 2034 Roboty budowlano - montażowe</v>
          </cell>
          <cell r="BM366" t="str">
            <v>-</v>
          </cell>
          <cell r="BN366" t="str">
            <v>-</v>
          </cell>
          <cell r="BP366"/>
        </row>
        <row r="367">
          <cell r="B367" t="str">
            <v>3-05-19-103-1</v>
          </cell>
          <cell r="C367" t="str">
            <v>3</v>
          </cell>
          <cell r="D367" t="str">
            <v>Poznań - sieć wodociągowa dla zabudowy ZKZL przy ul. Opolskiej (strona wschodnia - ETAP C)</v>
          </cell>
          <cell r="E367" t="str">
            <v>Realizowane-koncepcja-w toku</v>
          </cell>
          <cell r="G367" t="str">
            <v>Pule</v>
          </cell>
          <cell r="H367" t="str">
            <v>druga</v>
          </cell>
          <cell r="I367" t="str">
            <v>sieci rozdzielcze</v>
          </cell>
          <cell r="J367" t="str">
            <v>rozwojowe</v>
          </cell>
          <cell r="K367" t="str">
            <v>opłacalne</v>
          </cell>
          <cell r="L367" t="str">
            <v>Poznań</v>
          </cell>
          <cell r="M367" t="str">
            <v>Zuzanna Kaczmarek</v>
          </cell>
          <cell r="N367">
            <v>0</v>
          </cell>
          <cell r="O367" t="str">
            <v>Jolanta Kowalczyk</v>
          </cell>
          <cell r="P367">
            <v>0</v>
          </cell>
          <cell r="Q367">
            <v>0</v>
          </cell>
          <cell r="R367" t="str">
            <v>05</v>
          </cell>
          <cell r="S367" t="str">
            <v>nd</v>
          </cell>
          <cell r="T367">
            <v>0</v>
          </cell>
          <cell r="U367">
            <v>0</v>
          </cell>
          <cell r="V367">
            <v>0</v>
          </cell>
          <cell r="W367">
            <v>0</v>
          </cell>
          <cell r="X367">
            <v>0</v>
          </cell>
          <cell r="Y367">
            <v>0</v>
          </cell>
          <cell r="Z367">
            <v>0</v>
          </cell>
          <cell r="AA367">
            <v>0</v>
          </cell>
          <cell r="AB367">
            <v>157000</v>
          </cell>
          <cell r="AC367">
            <v>698000</v>
          </cell>
          <cell r="AD367">
            <v>0</v>
          </cell>
          <cell r="AE367">
            <v>0</v>
          </cell>
          <cell r="AF367">
            <v>855000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882000</v>
          </cell>
          <cell r="AV367">
            <v>882000</v>
          </cell>
          <cell r="AW367">
            <v>0</v>
          </cell>
          <cell r="AX367">
            <v>0</v>
          </cell>
          <cell r="AY367">
            <v>0</v>
          </cell>
          <cell r="AZ367">
            <v>0</v>
          </cell>
          <cell r="BA367">
            <v>882000</v>
          </cell>
          <cell r="BB367">
            <v>0</v>
          </cell>
          <cell r="BC367">
            <v>855000</v>
          </cell>
          <cell r="BE367">
            <v>0.57999999999999996</v>
          </cell>
          <cell r="BF367">
            <v>0</v>
          </cell>
          <cell r="BG367" t="str">
            <v>1 rozwojowo-modernizacyjne</v>
          </cell>
          <cell r="BH367">
            <v>0</v>
          </cell>
          <cell r="BI367">
            <v>15</v>
          </cell>
          <cell r="BJ367">
            <v>0</v>
          </cell>
          <cell r="BK367" t="str">
            <v>Zaopatrzenie w wodę nowych odbiorców - planowana budowa osiedla mieszkaniowego przez ZKZL</v>
          </cell>
          <cell r="BL367" t="str">
            <v>Budowa sieci wodociągowej DN 160 mm, dł.580 m wraz z przyłączami 2027 - 2028 - roboty budowlano - montażowe</v>
          </cell>
          <cell r="BM367" t="str">
            <v>-</v>
          </cell>
          <cell r="BN367" t="str">
            <v>-</v>
          </cell>
          <cell r="BP367"/>
        </row>
        <row r="368">
          <cell r="B368" t="str">
            <v>3-05-19-118-0</v>
          </cell>
          <cell r="C368" t="str">
            <v>3</v>
          </cell>
          <cell r="D368" t="str">
            <v>Poznań - sieć wodociągowa w ul. Bogusławskiego</v>
          </cell>
          <cell r="E368" t="str">
            <v>Zakończone</v>
          </cell>
          <cell r="G368" t="str">
            <v>rezerwa na zaspokojenie roszczeń z tyt realizacji sieci wod-kan</v>
          </cell>
          <cell r="H368" t="str">
            <v>pierwsza</v>
          </cell>
          <cell r="I368" t="str">
            <v>sieci rozdzielcze</v>
          </cell>
          <cell r="J368" t="str">
            <v>rozwojowe</v>
          </cell>
          <cell r="K368" t="str">
            <v>wykupy</v>
          </cell>
          <cell r="L368" t="str">
            <v>Poznań</v>
          </cell>
          <cell r="M368">
            <v>0</v>
          </cell>
          <cell r="N368">
            <v>0</v>
          </cell>
          <cell r="O368">
            <v>0</v>
          </cell>
          <cell r="P368" t="str">
            <v>Magdalena Borowska</v>
          </cell>
          <cell r="Q368">
            <v>0</v>
          </cell>
          <cell r="R368" t="str">
            <v>05</v>
          </cell>
          <cell r="S368" t="str">
            <v>nd</v>
          </cell>
          <cell r="T368">
            <v>0</v>
          </cell>
          <cell r="U368">
            <v>126311.67999999999</v>
          </cell>
          <cell r="V368">
            <v>0</v>
          </cell>
          <cell r="W368">
            <v>0</v>
          </cell>
          <cell r="X368">
            <v>0</v>
          </cell>
          <cell r="Y368">
            <v>0</v>
          </cell>
          <cell r="Z368">
            <v>0</v>
          </cell>
          <cell r="AA368">
            <v>0</v>
          </cell>
          <cell r="AB368">
            <v>0</v>
          </cell>
          <cell r="AC368">
            <v>0</v>
          </cell>
          <cell r="AD368">
            <v>0</v>
          </cell>
          <cell r="AE368">
            <v>0</v>
          </cell>
          <cell r="AF368">
            <v>126311.67999999999</v>
          </cell>
          <cell r="AG368">
            <v>126311.67999999999</v>
          </cell>
          <cell r="AH368">
            <v>460.8</v>
          </cell>
          <cell r="AI368">
            <v>126772.48</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126772.48</v>
          </cell>
          <cell r="BC368">
            <v>-460.80000000000291</v>
          </cell>
          <cell r="BD368"/>
          <cell r="BE368">
            <v>0</v>
          </cell>
          <cell r="BF368">
            <v>0</v>
          </cell>
          <cell r="BG368" t="str">
            <v xml:space="preserve"> </v>
          </cell>
          <cell r="BH368">
            <v>0</v>
          </cell>
          <cell r="BI368">
            <v>0</v>
          </cell>
          <cell r="BJ368">
            <v>0</v>
          </cell>
          <cell r="BK368">
            <v>0</v>
          </cell>
          <cell r="BL368">
            <v>0</v>
          </cell>
          <cell r="BM368" t="str">
            <v>-</v>
          </cell>
          <cell r="BN368" t="str">
            <v>-</v>
          </cell>
        </row>
        <row r="369">
          <cell r="B369" t="str">
            <v>3-05-19-121-0</v>
          </cell>
          <cell r="C369" t="str">
            <v>3</v>
          </cell>
          <cell r="D369" t="str">
            <v>Poznań sieć wodociągowa i kanalizacja sanitarna w ul. Ugory 85a</v>
          </cell>
          <cell r="E369" t="str">
            <v>Zakończone</v>
          </cell>
          <cell r="G369" t="str">
            <v>rezerwa na zaspokojenie roszczeń z tyt realizacji sieci wod-kan</v>
          </cell>
          <cell r="H369" t="str">
            <v>pierwsza</v>
          </cell>
          <cell r="I369" t="str">
            <v>sieci rozdzielcze</v>
          </cell>
          <cell r="J369" t="str">
            <v>rozwojowe</v>
          </cell>
          <cell r="K369" t="str">
            <v>wykupy</v>
          </cell>
          <cell r="L369" t="str">
            <v>Poznań</v>
          </cell>
          <cell r="M369">
            <v>0</v>
          </cell>
          <cell r="N369">
            <v>0</v>
          </cell>
          <cell r="O369">
            <v>0</v>
          </cell>
          <cell r="P369" t="str">
            <v>Magdalena Borowska</v>
          </cell>
          <cell r="Q369">
            <v>0</v>
          </cell>
          <cell r="R369" t="str">
            <v>05</v>
          </cell>
          <cell r="S369" t="str">
            <v>nd</v>
          </cell>
          <cell r="T369">
            <v>0</v>
          </cell>
          <cell r="U369">
            <v>59770.92</v>
          </cell>
          <cell r="V369">
            <v>0</v>
          </cell>
          <cell r="W369">
            <v>0</v>
          </cell>
          <cell r="X369">
            <v>0</v>
          </cell>
          <cell r="Y369">
            <v>0</v>
          </cell>
          <cell r="Z369">
            <v>0</v>
          </cell>
          <cell r="AA369">
            <v>0</v>
          </cell>
          <cell r="AB369">
            <v>0</v>
          </cell>
          <cell r="AC369">
            <v>0</v>
          </cell>
          <cell r="AD369">
            <v>0</v>
          </cell>
          <cell r="AE369">
            <v>0</v>
          </cell>
          <cell r="AF369">
            <v>59770.92</v>
          </cell>
          <cell r="AG369">
            <v>59789.02</v>
          </cell>
          <cell r="AH369">
            <v>30.3</v>
          </cell>
          <cell r="AI369">
            <v>59819.32</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59819.32</v>
          </cell>
          <cell r="BC369">
            <v>-48.400000000001455</v>
          </cell>
          <cell r="BD369"/>
          <cell r="BE369">
            <v>0</v>
          </cell>
          <cell r="BF369">
            <v>0</v>
          </cell>
          <cell r="BG369" t="str">
            <v xml:space="preserve"> </v>
          </cell>
          <cell r="BH369">
            <v>0</v>
          </cell>
          <cell r="BI369">
            <v>0</v>
          </cell>
          <cell r="BJ369">
            <v>0</v>
          </cell>
          <cell r="BK369">
            <v>0</v>
          </cell>
          <cell r="BL369">
            <v>0</v>
          </cell>
          <cell r="BM369" t="str">
            <v>-</v>
          </cell>
          <cell r="BN369" t="str">
            <v>-</v>
          </cell>
        </row>
        <row r="370">
          <cell r="B370" t="str">
            <v>3-05-19-122-0</v>
          </cell>
          <cell r="C370" t="str">
            <v>3</v>
          </cell>
          <cell r="D370" t="str">
            <v>Poznań - sieć wodociągowa w ul. Słodyńskiej</v>
          </cell>
          <cell r="E370" t="str">
            <v>Realizowane-RBM-w toku</v>
          </cell>
          <cell r="G370" t="str">
            <v>rezerwa na zaspokojenie roszczeń z tyt realizacji sieci wod-kan</v>
          </cell>
          <cell r="H370" t="str">
            <v>pierwsza</v>
          </cell>
          <cell r="I370" t="str">
            <v>sieci rozdzielcze</v>
          </cell>
          <cell r="J370" t="str">
            <v>rozwojowe</v>
          </cell>
          <cell r="K370" t="str">
            <v>wykupy</v>
          </cell>
          <cell r="L370" t="str">
            <v>Poznań</v>
          </cell>
          <cell r="M370">
            <v>0</v>
          </cell>
          <cell r="N370">
            <v>0</v>
          </cell>
          <cell r="O370">
            <v>0</v>
          </cell>
          <cell r="P370" t="str">
            <v>Magdalena Borowska</v>
          </cell>
          <cell r="Q370">
            <v>0</v>
          </cell>
          <cell r="R370" t="str">
            <v>05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34802.81</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34802.81</v>
          </cell>
          <cell r="BA370">
            <v>34802.81</v>
          </cell>
          <cell r="BB370">
            <v>34802.81</v>
          </cell>
          <cell r="BC370">
            <v>-34802.81</v>
          </cell>
          <cell r="BD370"/>
          <cell r="BE370">
            <v>0</v>
          </cell>
          <cell r="BF370">
            <v>0</v>
          </cell>
          <cell r="BG370" t="str">
            <v xml:space="preserve"> </v>
          </cell>
          <cell r="BH370">
            <v>0</v>
          </cell>
          <cell r="BI370">
            <v>0</v>
          </cell>
          <cell r="BJ370">
            <v>0</v>
          </cell>
          <cell r="BK370">
            <v>0</v>
          </cell>
          <cell r="BL370">
            <v>0</v>
          </cell>
          <cell r="BM370" t="str">
            <v>-</v>
          </cell>
          <cell r="BN370" t="str">
            <v>-</v>
          </cell>
        </row>
        <row r="371">
          <cell r="B371" t="str">
            <v>3-05-19-123-0</v>
          </cell>
          <cell r="C371" t="str">
            <v>3</v>
          </cell>
          <cell r="D371" t="str">
            <v>Poznań - sieć wodociągowa w rejonie Starego Rynku.</v>
          </cell>
          <cell r="E371" t="str">
            <v>Realizowane-koncepcja-w toku</v>
          </cell>
          <cell r="G371" t="str">
            <v>koordynacja z innymi jednostkami</v>
          </cell>
          <cell r="H371" t="str">
            <v>pierwsza</v>
          </cell>
          <cell r="I371" t="str">
            <v>sieci rozdzielcze</v>
          </cell>
          <cell r="J371" t="str">
            <v>modernizacyjne</v>
          </cell>
          <cell r="K371" t="str">
            <v>koordynacja</v>
          </cell>
          <cell r="L371" t="str">
            <v>Poznań</v>
          </cell>
          <cell r="M371" t="str">
            <v>Marcin Ostrzycki</v>
          </cell>
          <cell r="N371" t="str">
            <v>Marcin Krawczyk</v>
          </cell>
          <cell r="O371" t="str">
            <v>Mariusz Dados</v>
          </cell>
          <cell r="P371" t="str">
            <v>Anna Danek</v>
          </cell>
          <cell r="Q371" t="str">
            <v>Łukasz Wędrychowicz</v>
          </cell>
          <cell r="R371" t="str">
            <v>05</v>
          </cell>
          <cell r="S371" t="str">
            <v>nd</v>
          </cell>
          <cell r="T371">
            <v>0</v>
          </cell>
          <cell r="U371">
            <v>0</v>
          </cell>
          <cell r="V371">
            <v>0</v>
          </cell>
          <cell r="W371">
            <v>29358</v>
          </cell>
          <cell r="X371">
            <v>44037</v>
          </cell>
          <cell r="Y371">
            <v>640540</v>
          </cell>
          <cell r="Z371">
            <v>1194340</v>
          </cell>
          <cell r="AA371">
            <v>0</v>
          </cell>
          <cell r="AB371">
            <v>0</v>
          </cell>
          <cell r="AC371">
            <v>0</v>
          </cell>
          <cell r="AD371">
            <v>0</v>
          </cell>
          <cell r="AE371">
            <v>0</v>
          </cell>
          <cell r="AF371">
            <v>1908275</v>
          </cell>
          <cell r="AG371">
            <v>0</v>
          </cell>
          <cell r="AH371">
            <v>0</v>
          </cell>
          <cell r="AI371">
            <v>0</v>
          </cell>
          <cell r="AJ371">
            <v>0</v>
          </cell>
          <cell r="AK371">
            <v>0</v>
          </cell>
          <cell r="AL371">
            <v>0</v>
          </cell>
          <cell r="AM371">
            <v>44000</v>
          </cell>
          <cell r="AN371">
            <v>66000</v>
          </cell>
          <cell r="AO371">
            <v>397275</v>
          </cell>
          <cell r="AP371">
            <v>332730</v>
          </cell>
          <cell r="AQ371">
            <v>0</v>
          </cell>
          <cell r="AR371">
            <v>0</v>
          </cell>
          <cell r="AS371">
            <v>0</v>
          </cell>
          <cell r="AT371">
            <v>0</v>
          </cell>
          <cell r="AU371">
            <v>0</v>
          </cell>
          <cell r="AV371">
            <v>0</v>
          </cell>
          <cell r="AW371">
            <v>840005</v>
          </cell>
          <cell r="AX371">
            <v>840005</v>
          </cell>
          <cell r="AY371">
            <v>0</v>
          </cell>
          <cell r="AZ371">
            <v>840005</v>
          </cell>
          <cell r="BA371">
            <v>840005</v>
          </cell>
          <cell r="BB371">
            <v>840005</v>
          </cell>
          <cell r="BC371">
            <v>1068270</v>
          </cell>
          <cell r="BE371">
            <v>0</v>
          </cell>
          <cell r="BF371">
            <v>0</v>
          </cell>
          <cell r="BG371" t="str">
            <v>1 rozwojowo-modernizacyjne</v>
          </cell>
          <cell r="BH371">
            <v>0</v>
          </cell>
          <cell r="BI371">
            <v>0</v>
          </cell>
          <cell r="BJ371">
            <v>19</v>
          </cell>
          <cell r="BK371" t="str">
            <v>Koordynacja planów inwestycyjnych z PIM wokół uliczek Starego Rynku. Zły stan techniczny sieci.</v>
          </cell>
          <cell r="BL371" t="str">
            <v>Wymiana sieci wodociągowej z DN150mm na DN180 o dł. ok. 169 m wraz z przyłączami w ul. Żydowskiej. Budowa spinki wodociągowej DN160 o dł. ok. 14 m pomiędzy ul. Żydowską a Dominikańską. Likwidacja sieci wodociągowej DN150 o dł. ok. 177 m w ul. Żydowskiej. Likwidacja sieci wodociągowej DN160 o dł. ok. 78 m w ul. Dominikańskiej. 2024 - 2026 - dokumentacja projektowa 2027 - 2028 - roboty budowlano-montażowe</v>
          </cell>
          <cell r="BM371" t="str">
            <v>-</v>
          </cell>
          <cell r="BN371" t="str">
            <v>-</v>
          </cell>
          <cell r="BP371"/>
        </row>
        <row r="372">
          <cell r="B372" t="str">
            <v>3-05-19-125-1</v>
          </cell>
          <cell r="C372" t="str">
            <v>3</v>
          </cell>
          <cell r="D372" t="str">
            <v>Poznań - sieć wodociagowa dla projektowanego osiedla mieszkaniowego ZKZL w rejonie ulic Darzyborska - Darzyńska (zad III)</v>
          </cell>
          <cell r="E372" t="str">
            <v>Realizowane-koncepcja-w toku</v>
          </cell>
          <cell r="G372" t="str">
            <v>Pule</v>
          </cell>
          <cell r="H372" t="str">
            <v>druga</v>
          </cell>
          <cell r="I372" t="str">
            <v>sieci rozdzielcze</v>
          </cell>
          <cell r="J372" t="str">
            <v>rozwojowe</v>
          </cell>
          <cell r="K372" t="str">
            <v>opłacalne</v>
          </cell>
          <cell r="L372" t="str">
            <v>Poznań</v>
          </cell>
          <cell r="M372" t="str">
            <v>Przemysław Jasiński</v>
          </cell>
          <cell r="N372">
            <v>0</v>
          </cell>
          <cell r="O372" t="str">
            <v>Mariusz Dados</v>
          </cell>
          <cell r="P372">
            <v>0</v>
          </cell>
          <cell r="Q372">
            <v>0</v>
          </cell>
          <cell r="R372" t="str">
            <v>05</v>
          </cell>
          <cell r="S372" t="str">
            <v>nd</v>
          </cell>
          <cell r="T372">
            <v>0</v>
          </cell>
          <cell r="U372">
            <v>0</v>
          </cell>
          <cell r="V372">
            <v>0</v>
          </cell>
          <cell r="W372">
            <v>34000</v>
          </cell>
          <cell r="X372">
            <v>51000</v>
          </cell>
          <cell r="Y372">
            <v>234000</v>
          </cell>
          <cell r="Z372">
            <v>1031000</v>
          </cell>
          <cell r="AA372">
            <v>0</v>
          </cell>
          <cell r="AB372">
            <v>0</v>
          </cell>
          <cell r="AC372">
            <v>0</v>
          </cell>
          <cell r="AD372">
            <v>0</v>
          </cell>
          <cell r="AE372">
            <v>0</v>
          </cell>
          <cell r="AF372">
            <v>1350000</v>
          </cell>
          <cell r="AG372">
            <v>0</v>
          </cell>
          <cell r="AH372">
            <v>0</v>
          </cell>
          <cell r="AI372">
            <v>0</v>
          </cell>
          <cell r="AJ372">
            <v>0</v>
          </cell>
          <cell r="AK372">
            <v>0</v>
          </cell>
          <cell r="AL372">
            <v>0</v>
          </cell>
          <cell r="AM372">
            <v>0</v>
          </cell>
          <cell r="AN372">
            <v>34000</v>
          </cell>
          <cell r="AO372">
            <v>34000</v>
          </cell>
          <cell r="AP372">
            <v>17000</v>
          </cell>
          <cell r="AQ372">
            <v>797000</v>
          </cell>
          <cell r="AR372">
            <v>468000</v>
          </cell>
          <cell r="AS372">
            <v>0</v>
          </cell>
          <cell r="AT372">
            <v>0</v>
          </cell>
          <cell r="AU372">
            <v>0</v>
          </cell>
          <cell r="AV372">
            <v>0</v>
          </cell>
          <cell r="AW372">
            <v>1350000</v>
          </cell>
          <cell r="AX372">
            <v>882000</v>
          </cell>
          <cell r="AY372">
            <v>468000</v>
          </cell>
          <cell r="AZ372">
            <v>1350000</v>
          </cell>
          <cell r="BA372">
            <v>1350000</v>
          </cell>
          <cell r="BB372">
            <v>882000</v>
          </cell>
          <cell r="BC372">
            <v>468000</v>
          </cell>
          <cell r="BE372">
            <v>1.2</v>
          </cell>
          <cell r="BF372">
            <v>0</v>
          </cell>
          <cell r="BG372" t="str">
            <v>1 rozwojowo-modernizacyjne</v>
          </cell>
          <cell r="BH372">
            <v>0</v>
          </cell>
          <cell r="BI372">
            <v>11</v>
          </cell>
          <cell r="BJ372">
            <v>0</v>
          </cell>
          <cell r="BK372" t="str">
            <v>Zaopatrzenie w wodę nowych odbiorców - planowana budowa osiedla mieszkaniowego przez ZKZL</v>
          </cell>
          <cell r="BL372" t="str">
            <v>Budowa sieci wodociągowej Dn 250 mm o długości 320 m oraz Dn 150 mm o długości 880 m w planowanych ulicach wraz z przyłączami 2022-2023 - dokumentacja projektowa 2024-2025 - roboty budowlano - montażowe</v>
          </cell>
          <cell r="BM372" t="str">
            <v>-</v>
          </cell>
          <cell r="BN372" t="str">
            <v>-</v>
          </cell>
          <cell r="BP372"/>
        </row>
        <row r="373">
          <cell r="B373" t="str">
            <v>3-05-19-126-0</v>
          </cell>
          <cell r="C373" t="str">
            <v>3</v>
          </cell>
          <cell r="D373" t="str">
            <v>Poznań - sieć wodociągowa w ul. Szklarniowej, dz. 239/8, 244/1</v>
          </cell>
          <cell r="E373" t="str">
            <v>Realizowane-RBM-zakończono</v>
          </cell>
          <cell r="G373" t="str">
            <v>rezerwa na zaspokojenie roszczeń z tyt realizacji sieci wod-kan</v>
          </cell>
          <cell r="H373" t="str">
            <v>pierwsza</v>
          </cell>
          <cell r="I373" t="str">
            <v>sieci rozdzielcze</v>
          </cell>
          <cell r="J373" t="str">
            <v>rozwojowe</v>
          </cell>
          <cell r="K373" t="str">
            <v>wykupy</v>
          </cell>
          <cell r="L373" t="str">
            <v>Poznań</v>
          </cell>
          <cell r="M373">
            <v>0</v>
          </cell>
          <cell r="N373">
            <v>0</v>
          </cell>
          <cell r="O373">
            <v>0</v>
          </cell>
          <cell r="P373" t="str">
            <v>Magdalena Borowska</v>
          </cell>
          <cell r="Q373">
            <v>0</v>
          </cell>
          <cell r="R373" t="str">
            <v>05</v>
          </cell>
          <cell r="S373" t="str">
            <v>nd</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59300.98</v>
          </cell>
          <cell r="AH373">
            <v>30</v>
          </cell>
          <cell r="AI373">
            <v>59330.98</v>
          </cell>
          <cell r="AJ373">
            <v>30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30</v>
          </cell>
          <cell r="BA373">
            <v>30</v>
          </cell>
          <cell r="BB373">
            <v>59360.98</v>
          </cell>
          <cell r="BC373">
            <v>-59360.98</v>
          </cell>
          <cell r="BD373"/>
          <cell r="BE373">
            <v>0</v>
          </cell>
          <cell r="BF373">
            <v>0</v>
          </cell>
          <cell r="BG373" t="str">
            <v xml:space="preserve"> </v>
          </cell>
          <cell r="BH373">
            <v>0</v>
          </cell>
          <cell r="BI373">
            <v>0</v>
          </cell>
          <cell r="BJ373">
            <v>0</v>
          </cell>
          <cell r="BK373">
            <v>0</v>
          </cell>
          <cell r="BL373">
            <v>0</v>
          </cell>
          <cell r="BM373" t="str">
            <v>-</v>
          </cell>
          <cell r="BN373" t="str">
            <v>-</v>
          </cell>
        </row>
        <row r="374">
          <cell r="B374" t="str">
            <v>3-05-19-147-1</v>
          </cell>
          <cell r="C374" t="str">
            <v>3</v>
          </cell>
          <cell r="D374" t="str">
            <v>Poznań - sieć wodociągowa w ul. Kalinowej i Opolskiej</v>
          </cell>
          <cell r="E374" t="str">
            <v>Realizowane-dokumentacja-w toku</v>
          </cell>
          <cell r="G374" t="str">
            <v>budżet - modernizacja PSW</v>
          </cell>
          <cell r="H374" t="str">
            <v>pierwsza</v>
          </cell>
          <cell r="I374" t="str">
            <v>sieci rozdzielcze</v>
          </cell>
          <cell r="J374" t="str">
            <v>modernizacyjne</v>
          </cell>
          <cell r="K374" t="str">
            <v>azbestocement</v>
          </cell>
          <cell r="L374" t="str">
            <v>Poznań</v>
          </cell>
          <cell r="M374" t="str">
            <v>Zuzanna Kaczmarek</v>
          </cell>
          <cell r="N374" t="str">
            <v>Wioletta Frankowska</v>
          </cell>
          <cell r="O374" t="str">
            <v>Jolanta Kowalczyk</v>
          </cell>
          <cell r="P374" t="str">
            <v>Jolanta Kowalczyk</v>
          </cell>
          <cell r="Q374">
            <v>0</v>
          </cell>
          <cell r="R374" t="str">
            <v>05</v>
          </cell>
          <cell r="S374" t="str">
            <v>nd</v>
          </cell>
          <cell r="T374">
            <v>12431.88</v>
          </cell>
          <cell r="U374">
            <v>0</v>
          </cell>
          <cell r="V374">
            <v>21000</v>
          </cell>
          <cell r="W374">
            <v>62000</v>
          </cell>
          <cell r="X374">
            <v>158200</v>
          </cell>
          <cell r="Y374">
            <v>900200</v>
          </cell>
          <cell r="Z374">
            <v>136600</v>
          </cell>
          <cell r="AA374">
            <v>0</v>
          </cell>
          <cell r="AB374">
            <v>0</v>
          </cell>
          <cell r="AC374">
            <v>0</v>
          </cell>
          <cell r="AD374">
            <v>0</v>
          </cell>
          <cell r="AE374">
            <v>0</v>
          </cell>
          <cell r="AF374">
            <v>1278000</v>
          </cell>
          <cell r="AG374">
            <v>0</v>
          </cell>
          <cell r="AH374">
            <v>1467</v>
          </cell>
          <cell r="AI374">
            <v>13898.88</v>
          </cell>
          <cell r="AJ374">
            <v>20800</v>
          </cell>
          <cell r="AK374">
            <v>41600</v>
          </cell>
          <cell r="AL374">
            <v>41600</v>
          </cell>
          <cell r="AM374">
            <v>1392714</v>
          </cell>
          <cell r="AN374">
            <v>1387200</v>
          </cell>
          <cell r="AO374">
            <v>0</v>
          </cell>
          <cell r="AP374">
            <v>0</v>
          </cell>
          <cell r="AQ374">
            <v>0</v>
          </cell>
          <cell r="AR374">
            <v>0</v>
          </cell>
          <cell r="AS374">
            <v>0</v>
          </cell>
          <cell r="AT374">
            <v>0</v>
          </cell>
          <cell r="AU374">
            <v>0</v>
          </cell>
          <cell r="AV374">
            <v>0</v>
          </cell>
          <cell r="AW374">
            <v>2863114</v>
          </cell>
          <cell r="AX374">
            <v>2863114</v>
          </cell>
          <cell r="AY374">
            <v>0</v>
          </cell>
          <cell r="AZ374">
            <v>2883914</v>
          </cell>
          <cell r="BA374">
            <v>2883914</v>
          </cell>
          <cell r="BB374">
            <v>2885381</v>
          </cell>
          <cell r="BC374">
            <v>-1607381</v>
          </cell>
          <cell r="BE374">
            <v>0.85</v>
          </cell>
          <cell r="BF374">
            <v>0</v>
          </cell>
          <cell r="BG374" t="str">
            <v>1 rozwojowo-modernizacyjne</v>
          </cell>
          <cell r="BH374">
            <v>0</v>
          </cell>
          <cell r="BI374">
            <v>0</v>
          </cell>
          <cell r="BJ374">
            <v>12</v>
          </cell>
          <cell r="BK374" t="str">
            <v>Zadanie wydzielone z zad. 12-027. Uporządkowanie sieci wodociągowej. Zaopatrzenie w wodę nowych odbiorców. Wymiana rur z azbestocementu.</v>
          </cell>
          <cell r="BL374" t="str">
            <v>Budowa sieci wodociągowej w ul. Kalinowej DN100mm, dł. 70m, Budowa sieci wodociągowej w ul. 28 Czerwca 1956 DN 150mm dł. 20m Wymiana sieci wodociągowej z azbestocementu w ul. Kalinowej DN100mm, dł. 260m Wymiana sieci wodociągowej z azbestocementu w ul.28 Czerwca 1956 DN150mm dł. 380m Likwidacja sieci wodociągowej z azbestocementu w ul. 28 Czerwca 1956 DN 150mm dł. 375m Budowa sieci wodociągowej w ul. Opolskiej DN150mm, dł. 60m 2022 - 2024 - dokumentacja projektowa 2025 - 2026 - roboty budowlano-montażowe</v>
          </cell>
          <cell r="BM374" t="str">
            <v>-</v>
          </cell>
          <cell r="BN374" t="str">
            <v>-</v>
          </cell>
          <cell r="BP374"/>
        </row>
        <row r="375">
          <cell r="B375" t="str">
            <v>3-05-19-150-0</v>
          </cell>
          <cell r="C375" t="str">
            <v>3</v>
          </cell>
          <cell r="D375" t="str">
            <v>Poznań - sieć wodociągowa w ul. Wołkowyskiej</v>
          </cell>
          <cell r="E375" t="str">
            <v>Realizowane-RBM-w toku</v>
          </cell>
          <cell r="G375" t="str">
            <v>rezerwa na zaspokojenie roszczeń z tyt realizacji sieci wod-kan</v>
          </cell>
          <cell r="H375" t="str">
            <v>pierwsza</v>
          </cell>
          <cell r="I375" t="str">
            <v>sieci rozdzielcze</v>
          </cell>
          <cell r="J375" t="str">
            <v>rozwojowe</v>
          </cell>
          <cell r="K375" t="str">
            <v>wykupy</v>
          </cell>
          <cell r="L375" t="str">
            <v>Poznań</v>
          </cell>
          <cell r="M375">
            <v>0</v>
          </cell>
          <cell r="N375">
            <v>0</v>
          </cell>
          <cell r="O375">
            <v>0</v>
          </cell>
          <cell r="P375" t="str">
            <v>Aleksandra Klecha</v>
          </cell>
          <cell r="Q375">
            <v>0</v>
          </cell>
          <cell r="R375" t="str">
            <v>05</v>
          </cell>
          <cell r="S375" t="str">
            <v>nd</v>
          </cell>
          <cell r="T375">
            <v>0</v>
          </cell>
          <cell r="U375">
            <v>34732.75</v>
          </cell>
          <cell r="V375">
            <v>0</v>
          </cell>
          <cell r="W375">
            <v>0</v>
          </cell>
          <cell r="X375">
            <v>0</v>
          </cell>
          <cell r="Y375">
            <v>0</v>
          </cell>
          <cell r="Z375">
            <v>0</v>
          </cell>
          <cell r="AA375">
            <v>0</v>
          </cell>
          <cell r="AB375">
            <v>0</v>
          </cell>
          <cell r="AC375">
            <v>0</v>
          </cell>
          <cell r="AD375">
            <v>0</v>
          </cell>
          <cell r="AE375">
            <v>0</v>
          </cell>
          <cell r="AF375">
            <v>34732.75</v>
          </cell>
          <cell r="AG375">
            <v>34749.75</v>
          </cell>
          <cell r="AH375">
            <v>0</v>
          </cell>
          <cell r="AI375">
            <v>34749.75</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34749.75</v>
          </cell>
          <cell r="BC375">
            <v>-17</v>
          </cell>
          <cell r="BD375"/>
          <cell r="BE375">
            <v>0</v>
          </cell>
          <cell r="BF375">
            <v>0</v>
          </cell>
          <cell r="BG375" t="str">
            <v xml:space="preserve"> </v>
          </cell>
          <cell r="BH375">
            <v>0</v>
          </cell>
          <cell r="BI375">
            <v>0</v>
          </cell>
          <cell r="BJ375">
            <v>0</v>
          </cell>
          <cell r="BK375">
            <v>0</v>
          </cell>
          <cell r="BL375">
            <v>0</v>
          </cell>
          <cell r="BM375" t="str">
            <v>-</v>
          </cell>
          <cell r="BN375" t="str">
            <v>-</v>
          </cell>
        </row>
        <row r="376">
          <cell r="B376" t="str">
            <v>3-05-19-152-0</v>
          </cell>
          <cell r="C376" t="str">
            <v>3</v>
          </cell>
          <cell r="D376" t="str">
            <v>Poznań - sieć wodociągowa w rejonie ul. Garbary - etap I</v>
          </cell>
          <cell r="E376" t="str">
            <v>Realizowane-koncepcja-w toku</v>
          </cell>
          <cell r="G376" t="str">
            <v>koordynacja z innymi jednostkami</v>
          </cell>
          <cell r="H376" t="str">
            <v>pierwsza</v>
          </cell>
          <cell r="I376" t="str">
            <v>sieci rozdzielcze</v>
          </cell>
          <cell r="J376" t="str">
            <v>modernizacyjne</v>
          </cell>
          <cell r="K376" t="str">
            <v>koordynacja</v>
          </cell>
          <cell r="L376" t="str">
            <v>Poznań</v>
          </cell>
          <cell r="M376" t="str">
            <v>Katarzyna Józefiak</v>
          </cell>
          <cell r="N376">
            <v>0</v>
          </cell>
          <cell r="O376" t="str">
            <v>Mariusz Dados</v>
          </cell>
          <cell r="P376">
            <v>0</v>
          </cell>
          <cell r="Q376">
            <v>0</v>
          </cell>
          <cell r="R376" t="str">
            <v>05</v>
          </cell>
          <cell r="S376" t="str">
            <v>nd</v>
          </cell>
          <cell r="T376">
            <v>0</v>
          </cell>
          <cell r="U376">
            <v>0</v>
          </cell>
          <cell r="V376">
            <v>29000</v>
          </cell>
          <cell r="W376">
            <v>29000</v>
          </cell>
          <cell r="X376">
            <v>87000</v>
          </cell>
          <cell r="Y376">
            <v>540000</v>
          </cell>
          <cell r="Z376">
            <v>730000</v>
          </cell>
          <cell r="AA376">
            <v>2000000</v>
          </cell>
          <cell r="AB376">
            <v>0</v>
          </cell>
          <cell r="AC376">
            <v>0</v>
          </cell>
          <cell r="AD376">
            <v>0</v>
          </cell>
          <cell r="AE376">
            <v>0</v>
          </cell>
          <cell r="AF376">
            <v>3415000</v>
          </cell>
          <cell r="AG376">
            <v>0</v>
          </cell>
          <cell r="AH376">
            <v>0</v>
          </cell>
          <cell r="AI376">
            <v>0</v>
          </cell>
          <cell r="AJ376">
            <v>0</v>
          </cell>
          <cell r="AK376">
            <v>0</v>
          </cell>
          <cell r="AL376">
            <v>0</v>
          </cell>
          <cell r="AM376">
            <v>0</v>
          </cell>
          <cell r="AN376">
            <v>0</v>
          </cell>
          <cell r="AO376">
            <v>0</v>
          </cell>
          <cell r="AP376">
            <v>0</v>
          </cell>
          <cell r="AQ376">
            <v>0</v>
          </cell>
          <cell r="AR376">
            <v>29000</v>
          </cell>
          <cell r="AS376">
            <v>58000</v>
          </cell>
          <cell r="AT376">
            <v>58000</v>
          </cell>
          <cell r="AU376">
            <v>3270000</v>
          </cell>
          <cell r="AV376">
            <v>3328000</v>
          </cell>
          <cell r="AW376">
            <v>145000</v>
          </cell>
          <cell r="AX376">
            <v>0</v>
          </cell>
          <cell r="AY376">
            <v>145000</v>
          </cell>
          <cell r="AZ376">
            <v>145000</v>
          </cell>
          <cell r="BA376">
            <v>3415000</v>
          </cell>
          <cell r="BB376">
            <v>0</v>
          </cell>
          <cell r="BC376">
            <v>3415000</v>
          </cell>
          <cell r="BE376">
            <v>0</v>
          </cell>
          <cell r="BF376">
            <v>0</v>
          </cell>
          <cell r="BG376" t="str">
            <v xml:space="preserve"> </v>
          </cell>
          <cell r="BH376">
            <v>0</v>
          </cell>
          <cell r="BI376">
            <v>0</v>
          </cell>
          <cell r="BJ376">
            <v>0</v>
          </cell>
          <cell r="BK376" t="str">
            <v>Zły stan techniczny. Koordynacja z inwestycją drogowo-torową prowadzoną przez PIM.</v>
          </cell>
          <cell r="BL376" t="str">
            <v>Wymiana sieci wodociągowej DN150mm, dł. ok 455m w ul. Estkowskiego, Małe Garbary, Pl. Wielkopolski, Wolnica , Budowa sieci wodociągowej DN150mm, dł. ok 230m w ul. Wolnica, Bóźnicza, Solna/Garbary , likwidacja wodociągu DN200mm i DN150mm, dł. ok 280m w ul. Małe Garbary, Garbary, likwidacja wodociągu DN630mm, dł. ok 185m w ul. Szyperskiej , przebudowa wodociągu DN300mm, dł. ok 365m w ul. Garbary wraz z przyłączami. 2030 - 2032 - dokumentacja projektowa 2033 - 2035 - roboty budowlano-montażowe</v>
          </cell>
          <cell r="BM376" t="str">
            <v>-</v>
          </cell>
          <cell r="BN376" t="str">
            <v>-</v>
          </cell>
          <cell r="BP376"/>
        </row>
        <row r="377">
          <cell r="B377" t="str">
            <v>3-05-19-155-0</v>
          </cell>
          <cell r="C377" t="str">
            <v>3</v>
          </cell>
          <cell r="D377" t="str">
            <v>Poznań - siec wodociągowa i kanalizacja sanitarna w ul. Snopowej</v>
          </cell>
          <cell r="E377">
            <v>0</v>
          </cell>
          <cell r="G377" t="str">
            <v>rezerwa na zaspokojenie roszczeń z tyt realizacji sieci wod-kan</v>
          </cell>
          <cell r="H377" t="str">
            <v>pierwsza</v>
          </cell>
          <cell r="I377" t="str">
            <v>sieci rozdzielcze</v>
          </cell>
          <cell r="J377" t="str">
            <v>rozwojowe</v>
          </cell>
          <cell r="K377" t="str">
            <v>wykupy</v>
          </cell>
          <cell r="L377" t="str">
            <v>Poznań</v>
          </cell>
          <cell r="M377">
            <v>0</v>
          </cell>
          <cell r="N377">
            <v>0</v>
          </cell>
          <cell r="O377">
            <v>0</v>
          </cell>
          <cell r="P377">
            <v>0</v>
          </cell>
          <cell r="Q377">
            <v>0</v>
          </cell>
          <cell r="R377" t="str">
            <v>05</v>
          </cell>
          <cell r="S377" t="str">
            <v>nd</v>
          </cell>
          <cell r="T377">
            <v>0</v>
          </cell>
          <cell r="U377">
            <v>107966.28</v>
          </cell>
          <cell r="V377">
            <v>0</v>
          </cell>
          <cell r="W377">
            <v>0</v>
          </cell>
          <cell r="X377">
            <v>0</v>
          </cell>
          <cell r="Y377">
            <v>0</v>
          </cell>
          <cell r="Z377">
            <v>0</v>
          </cell>
          <cell r="AA377">
            <v>0</v>
          </cell>
          <cell r="AB377">
            <v>0</v>
          </cell>
          <cell r="AC377">
            <v>0</v>
          </cell>
          <cell r="AD377">
            <v>0</v>
          </cell>
          <cell r="AE377">
            <v>0</v>
          </cell>
          <cell r="AF377">
            <v>107966.28</v>
          </cell>
          <cell r="AG377">
            <v>107987.88</v>
          </cell>
          <cell r="AH377">
            <v>0</v>
          </cell>
          <cell r="AI377">
            <v>107987.88</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107987.88</v>
          </cell>
          <cell r="BC377">
            <v>-21.600000000005821</v>
          </cell>
          <cell r="BD377"/>
          <cell r="BE377">
            <v>0</v>
          </cell>
          <cell r="BF377">
            <v>0</v>
          </cell>
          <cell r="BG377">
            <v>0</v>
          </cell>
          <cell r="BH377">
            <v>0</v>
          </cell>
          <cell r="BI377">
            <v>0</v>
          </cell>
          <cell r="BJ377">
            <v>0</v>
          </cell>
          <cell r="BK377">
            <v>0</v>
          </cell>
          <cell r="BL377">
            <v>0</v>
          </cell>
          <cell r="BM377" t="str">
            <v>-</v>
          </cell>
          <cell r="BN377" t="str">
            <v>-</v>
          </cell>
        </row>
        <row r="378">
          <cell r="B378" t="str">
            <v>3-05-19-157-0</v>
          </cell>
          <cell r="C378" t="str">
            <v>3</v>
          </cell>
          <cell r="D378" t="str">
            <v>Poznań - sieć wodociągowa w rejonie ul. Garbary - etap II</v>
          </cell>
          <cell r="E378">
            <v>0</v>
          </cell>
          <cell r="G378" t="str">
            <v>koordynacja z innymi jednostkami</v>
          </cell>
          <cell r="H378" t="str">
            <v>pierwsza</v>
          </cell>
          <cell r="I378" t="str">
            <v>sieci rozdzielcze</v>
          </cell>
          <cell r="J378" t="str">
            <v>modernizacyjne</v>
          </cell>
          <cell r="K378" t="str">
            <v>koordynacja</v>
          </cell>
          <cell r="L378" t="str">
            <v>Poznań</v>
          </cell>
          <cell r="M378">
            <v>0</v>
          </cell>
          <cell r="N378">
            <v>0</v>
          </cell>
          <cell r="O378">
            <v>0</v>
          </cell>
          <cell r="P378">
            <v>0</v>
          </cell>
          <cell r="Q378">
            <v>0</v>
          </cell>
          <cell r="R378" t="str">
            <v>05</v>
          </cell>
          <cell r="S378" t="str">
            <v>nd</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cell r="BE378">
            <v>0</v>
          </cell>
          <cell r="BF378">
            <v>0</v>
          </cell>
          <cell r="BG378" t="str">
            <v xml:space="preserve"> </v>
          </cell>
          <cell r="BH378">
            <v>0</v>
          </cell>
          <cell r="BI378">
            <v>0</v>
          </cell>
          <cell r="BJ378">
            <v>4</v>
          </cell>
          <cell r="BK378">
            <v>0</v>
          </cell>
          <cell r="BL378">
            <v>0</v>
          </cell>
          <cell r="BM378" t="str">
            <v>-</v>
          </cell>
          <cell r="BN378" t="str">
            <v>-</v>
          </cell>
        </row>
        <row r="379">
          <cell r="B379" t="str">
            <v>3-05-19-188-0</v>
          </cell>
          <cell r="C379" t="str">
            <v>3</v>
          </cell>
          <cell r="D379" t="str">
            <v>Poznań - sieć wodociągowa i kanalizacja sanitarna w ul. Kaczej</v>
          </cell>
          <cell r="E379" t="str">
            <v>Realizowane-dokumentacja-w toku</v>
          </cell>
          <cell r="G379" t="str">
            <v>rezerwa na zaspokojenie roszczeń z tyt realizacji sieci wod-kan</v>
          </cell>
          <cell r="H379" t="str">
            <v>pierwsza</v>
          </cell>
          <cell r="I379" t="str">
            <v>sieci rozdzielcze</v>
          </cell>
          <cell r="J379" t="str">
            <v>rozwojowe</v>
          </cell>
          <cell r="K379" t="str">
            <v>wykupy</v>
          </cell>
          <cell r="L379" t="str">
            <v>Poznań</v>
          </cell>
          <cell r="M379">
            <v>0</v>
          </cell>
          <cell r="N379">
            <v>0</v>
          </cell>
          <cell r="O379">
            <v>0</v>
          </cell>
          <cell r="P379" t="str">
            <v>Magdalena Borowska</v>
          </cell>
          <cell r="Q379">
            <v>0</v>
          </cell>
          <cell r="R379" t="str">
            <v>05</v>
          </cell>
          <cell r="S379" t="str">
            <v>nd</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24989.040000000001</v>
          </cell>
          <cell r="AH379">
            <v>230.1</v>
          </cell>
          <cell r="AI379">
            <v>25219.14</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25219.14</v>
          </cell>
          <cell r="BC379">
            <v>-25219.14</v>
          </cell>
          <cell r="BD379"/>
          <cell r="BE379">
            <v>0</v>
          </cell>
          <cell r="BF379">
            <v>0</v>
          </cell>
          <cell r="BG379" t="str">
            <v xml:space="preserve"> </v>
          </cell>
          <cell r="BH379">
            <v>0</v>
          </cell>
          <cell r="BI379">
            <v>0</v>
          </cell>
          <cell r="BJ379">
            <v>0</v>
          </cell>
          <cell r="BK379">
            <v>0</v>
          </cell>
          <cell r="BL379">
            <v>0</v>
          </cell>
          <cell r="BM379" t="str">
            <v>-</v>
          </cell>
          <cell r="BN379" t="str">
            <v>-</v>
          </cell>
        </row>
        <row r="380">
          <cell r="B380" t="str">
            <v>3-05-19-189-0</v>
          </cell>
          <cell r="C380" t="str">
            <v>3</v>
          </cell>
          <cell r="D380" t="str">
            <v>Poznań - sieć wodociągowa i kanalizacja sanitarna w ul. Szczepankowo 60</v>
          </cell>
          <cell r="E380" t="str">
            <v>Realizowane-RBM-zakończono</v>
          </cell>
          <cell r="G380" t="str">
            <v>rezerwa na zaspokojenie roszczeń z tyt realizacji sieci wod-kan</v>
          </cell>
          <cell r="H380" t="str">
            <v>pierwsza</v>
          </cell>
          <cell r="I380" t="str">
            <v>sieci rozdzielcze</v>
          </cell>
          <cell r="J380" t="str">
            <v>rozwojowe</v>
          </cell>
          <cell r="K380" t="str">
            <v>wykupy</v>
          </cell>
          <cell r="L380" t="str">
            <v>Poznań</v>
          </cell>
          <cell r="M380">
            <v>0</v>
          </cell>
          <cell r="N380">
            <v>0</v>
          </cell>
          <cell r="O380">
            <v>0</v>
          </cell>
          <cell r="P380" t="str">
            <v>Magdalena Borowska</v>
          </cell>
          <cell r="Q380">
            <v>0</v>
          </cell>
          <cell r="R380" t="str">
            <v>05</v>
          </cell>
          <cell r="S380" t="str">
            <v>nd</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119188</v>
          </cell>
          <cell r="AH380">
            <v>132.12</v>
          </cell>
          <cell r="AI380">
            <v>119320.12</v>
          </cell>
          <cell r="AJ380">
            <v>169.8</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169.8</v>
          </cell>
          <cell r="BA380">
            <v>169.8</v>
          </cell>
          <cell r="BB380">
            <v>119489.92</v>
          </cell>
          <cell r="BC380">
            <v>-119489.92</v>
          </cell>
          <cell r="BD380"/>
          <cell r="BE380">
            <v>0</v>
          </cell>
          <cell r="BF380">
            <v>0</v>
          </cell>
          <cell r="BG380" t="str">
            <v>1 rozwojowo-modernizacyjne</v>
          </cell>
          <cell r="BH380">
            <v>0</v>
          </cell>
          <cell r="BI380">
            <v>0</v>
          </cell>
          <cell r="BJ380">
            <v>0</v>
          </cell>
          <cell r="BK380">
            <v>0</v>
          </cell>
          <cell r="BL380">
            <v>0</v>
          </cell>
          <cell r="BM380" t="str">
            <v>-</v>
          </cell>
          <cell r="BN380" t="str">
            <v>-</v>
          </cell>
        </row>
        <row r="381">
          <cell r="B381" t="str">
            <v>3-05-19-190-0</v>
          </cell>
          <cell r="C381" t="str">
            <v>3</v>
          </cell>
          <cell r="D381" t="str">
            <v>Poznań - siec wodociągowa w ul. Cieszkowskiego</v>
          </cell>
          <cell r="E381">
            <v>0</v>
          </cell>
          <cell r="G381" t="str">
            <v>rezerwa na zaspokojenie roszczeń z tyt realizacji sieci wod-kan</v>
          </cell>
          <cell r="H381" t="str">
            <v>pierwsza</v>
          </cell>
          <cell r="I381" t="str">
            <v>sieci rozdzielcze</v>
          </cell>
          <cell r="J381" t="str">
            <v>rozwojowe</v>
          </cell>
          <cell r="K381" t="str">
            <v>wykupy</v>
          </cell>
          <cell r="L381" t="str">
            <v>Poznań</v>
          </cell>
          <cell r="M381">
            <v>0</v>
          </cell>
          <cell r="N381">
            <v>0</v>
          </cell>
          <cell r="O381">
            <v>0</v>
          </cell>
          <cell r="P381">
            <v>0</v>
          </cell>
          <cell r="Q381">
            <v>0</v>
          </cell>
          <cell r="R381" t="str">
            <v>05</v>
          </cell>
          <cell r="S381" t="str">
            <v>nd</v>
          </cell>
          <cell r="T381">
            <v>0</v>
          </cell>
          <cell r="U381">
            <v>25312.53</v>
          </cell>
          <cell r="V381">
            <v>0</v>
          </cell>
          <cell r="W381">
            <v>0</v>
          </cell>
          <cell r="X381">
            <v>0</v>
          </cell>
          <cell r="Y381">
            <v>0</v>
          </cell>
          <cell r="Z381">
            <v>0</v>
          </cell>
          <cell r="AA381">
            <v>0</v>
          </cell>
          <cell r="AB381">
            <v>0</v>
          </cell>
          <cell r="AC381">
            <v>0</v>
          </cell>
          <cell r="AD381">
            <v>0</v>
          </cell>
          <cell r="AE381">
            <v>0</v>
          </cell>
          <cell r="AF381">
            <v>25312.53</v>
          </cell>
          <cell r="AG381">
            <v>25312.53</v>
          </cell>
          <cell r="AH381">
            <v>0</v>
          </cell>
          <cell r="AI381">
            <v>25312.53</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25312.53</v>
          </cell>
          <cell r="BC381">
            <v>0</v>
          </cell>
          <cell r="BD381"/>
          <cell r="BE381">
            <v>0</v>
          </cell>
          <cell r="BF381">
            <v>0</v>
          </cell>
          <cell r="BG381">
            <v>0</v>
          </cell>
          <cell r="BH381">
            <v>0</v>
          </cell>
          <cell r="BI381">
            <v>0</v>
          </cell>
          <cell r="BJ381">
            <v>0</v>
          </cell>
          <cell r="BK381">
            <v>0</v>
          </cell>
          <cell r="BL381">
            <v>0</v>
          </cell>
          <cell r="BM381" t="str">
            <v>-</v>
          </cell>
          <cell r="BN381" t="str">
            <v>-</v>
          </cell>
        </row>
        <row r="382">
          <cell r="B382" t="str">
            <v>3-05-19-203-0</v>
          </cell>
          <cell r="C382" t="str">
            <v>3</v>
          </cell>
          <cell r="D382" t="str">
            <v>Poznań - sieć wodociągowa i kanalizacja sanitarna w ul. Belwederskiej, Heweliusza i Palacza</v>
          </cell>
          <cell r="E382" t="str">
            <v>Realizowane-RBM-w toku</v>
          </cell>
          <cell r="G382" t="str">
            <v>rezerwa na zaspokojenie roszczeń z tyt realizacji sieci wod-kan</v>
          </cell>
          <cell r="H382" t="str">
            <v>pierwsza</v>
          </cell>
          <cell r="I382" t="str">
            <v>sieci rozdzielcze</v>
          </cell>
          <cell r="J382" t="str">
            <v>rozwojowe</v>
          </cell>
          <cell r="K382" t="str">
            <v>wykupy</v>
          </cell>
          <cell r="L382" t="str">
            <v>Poznań</v>
          </cell>
          <cell r="M382">
            <v>0</v>
          </cell>
          <cell r="N382">
            <v>0</v>
          </cell>
          <cell r="O382">
            <v>0</v>
          </cell>
          <cell r="P382" t="str">
            <v>Magdalena Borowska</v>
          </cell>
          <cell r="Q382">
            <v>0</v>
          </cell>
          <cell r="R382" t="str">
            <v>05</v>
          </cell>
          <cell r="S382" t="str">
            <v>nd</v>
          </cell>
          <cell r="T382">
            <v>0</v>
          </cell>
          <cell r="U382">
            <v>2783</v>
          </cell>
          <cell r="V382">
            <v>0</v>
          </cell>
          <cell r="W382">
            <v>0</v>
          </cell>
          <cell r="X382">
            <v>0</v>
          </cell>
          <cell r="Y382">
            <v>0</v>
          </cell>
          <cell r="Z382">
            <v>0</v>
          </cell>
          <cell r="AA382">
            <v>0</v>
          </cell>
          <cell r="AB382">
            <v>0</v>
          </cell>
          <cell r="AC382">
            <v>0</v>
          </cell>
          <cell r="AD382">
            <v>0</v>
          </cell>
          <cell r="AE382">
            <v>0</v>
          </cell>
          <cell r="AF382">
            <v>2783</v>
          </cell>
          <cell r="AG382">
            <v>1028655.49</v>
          </cell>
          <cell r="AH382">
            <v>5290.5</v>
          </cell>
          <cell r="AI382">
            <v>1033945.99</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1033945.99</v>
          </cell>
          <cell r="BC382">
            <v>-1031162.99</v>
          </cell>
          <cell r="BD382"/>
          <cell r="BE382">
            <v>0</v>
          </cell>
          <cell r="BF382">
            <v>0</v>
          </cell>
          <cell r="BG382" t="str">
            <v xml:space="preserve"> </v>
          </cell>
          <cell r="BH382">
            <v>0</v>
          </cell>
          <cell r="BI382">
            <v>0</v>
          </cell>
          <cell r="BJ382">
            <v>0</v>
          </cell>
          <cell r="BK382">
            <v>0</v>
          </cell>
          <cell r="BL382">
            <v>0</v>
          </cell>
          <cell r="BM382" t="str">
            <v>-</v>
          </cell>
          <cell r="BN382" t="str">
            <v>-</v>
          </cell>
        </row>
        <row r="383">
          <cell r="B383" t="str">
            <v>3-05-19-209-1</v>
          </cell>
          <cell r="C383" t="str">
            <v>3</v>
          </cell>
          <cell r="D383" t="str">
            <v>Poznań – sieć wodociągowa w ul. Dobiegniewskiej nr 5 - 9</v>
          </cell>
          <cell r="H383" t="str">
            <v>druga</v>
          </cell>
          <cell r="I383" t="str">
            <v>sieci rozdzielcze</v>
          </cell>
          <cell r="J383" t="str">
            <v>rozwojowe</v>
          </cell>
          <cell r="K383" t="str">
            <v>nieopłacalne nie</v>
          </cell>
          <cell r="L383" t="str">
            <v>Poznań</v>
          </cell>
          <cell r="R383" t="str">
            <v>05</v>
          </cell>
          <cell r="T383">
            <v>0</v>
          </cell>
          <cell r="U383">
            <v>0</v>
          </cell>
          <cell r="V383">
            <v>0</v>
          </cell>
          <cell r="W383">
            <v>0</v>
          </cell>
          <cell r="X383">
            <v>0</v>
          </cell>
          <cell r="Y383">
            <v>14000</v>
          </cell>
          <cell r="Z383">
            <v>42000</v>
          </cell>
          <cell r="AA383">
            <v>14000</v>
          </cell>
          <cell r="AB383">
            <v>180000</v>
          </cell>
          <cell r="AC383">
            <v>0</v>
          </cell>
          <cell r="AD383">
            <v>0</v>
          </cell>
          <cell r="AE383">
            <v>0</v>
          </cell>
          <cell r="AF383">
            <v>250000</v>
          </cell>
          <cell r="AG383">
            <v>0</v>
          </cell>
          <cell r="AH383">
            <v>0</v>
          </cell>
          <cell r="AI383">
            <v>0</v>
          </cell>
          <cell r="AJ383">
            <v>0</v>
          </cell>
          <cell r="AK383">
            <v>0</v>
          </cell>
          <cell r="AL383">
            <v>0</v>
          </cell>
          <cell r="AM383">
            <v>28000</v>
          </cell>
          <cell r="AN383">
            <v>28000</v>
          </cell>
          <cell r="AO383">
            <v>33000</v>
          </cell>
          <cell r="AP383">
            <v>238000</v>
          </cell>
          <cell r="AQ383">
            <v>0</v>
          </cell>
          <cell r="AR383">
            <v>0</v>
          </cell>
          <cell r="AS383">
            <v>0</v>
          </cell>
          <cell r="AT383">
            <v>0</v>
          </cell>
          <cell r="AU383">
            <v>0</v>
          </cell>
          <cell r="AV383">
            <v>0</v>
          </cell>
          <cell r="AW383">
            <v>327000</v>
          </cell>
          <cell r="AX383">
            <v>327000</v>
          </cell>
          <cell r="AY383">
            <v>0</v>
          </cell>
          <cell r="AZ383">
            <v>327000</v>
          </cell>
          <cell r="BA383">
            <v>327000</v>
          </cell>
          <cell r="BB383">
            <v>327000</v>
          </cell>
          <cell r="BC383">
            <v>-77000</v>
          </cell>
          <cell r="BE383">
            <v>70</v>
          </cell>
          <cell r="BF383">
            <v>200</v>
          </cell>
          <cell r="BG383" t="str">
            <v>1 rozwojowo-modernizacyjne</v>
          </cell>
          <cell r="BH383">
            <v>4</v>
          </cell>
          <cell r="BI383">
            <v>0</v>
          </cell>
          <cell r="BJ383">
            <v>1</v>
          </cell>
          <cell r="BK383" t="str">
            <v>Zaopatrzenie w wodę nowych odbiorców.</v>
          </cell>
          <cell r="BL383" t="str">
            <v>Budowa sieci wodociągowej w ul. Dobiegniewskiej: DN 150 mm, dł. 70 m wraz z przyłączami. Budowa przyłączy kanalizacyjnych. 2024-2027 dokumentacja projektowa 2027-2028 roboty montażowo-budowlane</v>
          </cell>
          <cell r="BM383" t="str">
            <v>-</v>
          </cell>
          <cell r="BN383" t="str">
            <v>-</v>
          </cell>
          <cell r="BP383"/>
        </row>
        <row r="384">
          <cell r="B384" t="str">
            <v>3-05-19-210-1</v>
          </cell>
          <cell r="C384" t="str">
            <v>3</v>
          </cell>
          <cell r="D384" t="str">
            <v>Poznań - sieć wodociągowa do działki 3/173 przy ul. Rostworowskiego</v>
          </cell>
          <cell r="E384" t="str">
            <v>Realizowane-dokumentacja-w toku</v>
          </cell>
          <cell r="G384" t="str">
            <v>rezerwa "białe plamy"</v>
          </cell>
          <cell r="H384" t="str">
            <v>druga</v>
          </cell>
          <cell r="I384" t="str">
            <v>sieci rozdzielcze</v>
          </cell>
          <cell r="J384" t="str">
            <v>rozwojowe</v>
          </cell>
          <cell r="K384" t="str">
            <v>opłacalne</v>
          </cell>
          <cell r="L384" t="str">
            <v>Poznań</v>
          </cell>
          <cell r="M384" t="str">
            <v>Agata Chmurzyńska</v>
          </cell>
          <cell r="N384" t="str">
            <v>Barbara Bartkowiak</v>
          </cell>
          <cell r="O384" t="str">
            <v>Monika Mrozińska</v>
          </cell>
          <cell r="P384" t="str">
            <v>Margareta Szymkowiak-Matuszak</v>
          </cell>
          <cell r="Q384" t="str">
            <v>Maciej Urbaniak</v>
          </cell>
          <cell r="R384" t="str">
            <v>05</v>
          </cell>
          <cell r="S384" t="str">
            <v>nd</v>
          </cell>
          <cell r="T384">
            <v>0</v>
          </cell>
          <cell r="U384">
            <v>338</v>
          </cell>
          <cell r="V384">
            <v>32307.200000000001</v>
          </cell>
          <cell r="W384">
            <v>48460.800000000003</v>
          </cell>
          <cell r="X384">
            <v>73170</v>
          </cell>
          <cell r="Y384">
            <v>141000</v>
          </cell>
          <cell r="Z384">
            <v>0</v>
          </cell>
          <cell r="AA384">
            <v>0</v>
          </cell>
          <cell r="AB384">
            <v>0</v>
          </cell>
          <cell r="AC384">
            <v>0</v>
          </cell>
          <cell r="AD384">
            <v>0</v>
          </cell>
          <cell r="AE384">
            <v>0</v>
          </cell>
          <cell r="AF384">
            <v>295276</v>
          </cell>
          <cell r="AG384">
            <v>1828</v>
          </cell>
          <cell r="AH384">
            <v>443</v>
          </cell>
          <cell r="AI384">
            <v>2271</v>
          </cell>
          <cell r="AJ384">
            <v>25000</v>
          </cell>
          <cell r="AK384">
            <v>117768.75</v>
          </cell>
          <cell r="AL384">
            <v>159112.25</v>
          </cell>
          <cell r="AM384">
            <v>0</v>
          </cell>
          <cell r="AN384">
            <v>0</v>
          </cell>
          <cell r="AO384">
            <v>0</v>
          </cell>
          <cell r="AP384">
            <v>0</v>
          </cell>
          <cell r="AQ384">
            <v>0</v>
          </cell>
          <cell r="AR384">
            <v>0</v>
          </cell>
          <cell r="AS384">
            <v>0</v>
          </cell>
          <cell r="AT384">
            <v>0</v>
          </cell>
          <cell r="AU384">
            <v>0</v>
          </cell>
          <cell r="AV384">
            <v>0</v>
          </cell>
          <cell r="AW384">
            <v>276881</v>
          </cell>
          <cell r="AX384">
            <v>276881</v>
          </cell>
          <cell r="AY384">
            <v>0</v>
          </cell>
          <cell r="AZ384">
            <v>301881</v>
          </cell>
          <cell r="BA384">
            <v>301881</v>
          </cell>
          <cell r="BB384">
            <v>304152</v>
          </cell>
          <cell r="BC384">
            <v>-8876</v>
          </cell>
          <cell r="BE384">
            <v>0</v>
          </cell>
          <cell r="BF384">
            <v>0</v>
          </cell>
          <cell r="BG384" t="str">
            <v xml:space="preserve"> </v>
          </cell>
          <cell r="BH384">
            <v>0</v>
          </cell>
          <cell r="BI384">
            <v>1</v>
          </cell>
          <cell r="BJ384">
            <v>0</v>
          </cell>
          <cell r="BK384" t="str">
            <v>Zaopatrzenie w wodę nowej szkoły planowanej przez Miasto Poznań.</v>
          </cell>
          <cell r="BL384" t="str">
            <v>Budowa sieci wodociągowej o średnicy 150 mm i długości 250 m wraz z przyłączem. 2020-2022 dokumentacja projektowa 2023-2024 roboty montażowo-budowlane</v>
          </cell>
          <cell r="BM384" t="str">
            <v>-</v>
          </cell>
          <cell r="BN384" t="str">
            <v>-</v>
          </cell>
          <cell r="BP384">
            <v>41532.15</v>
          </cell>
        </row>
        <row r="385">
          <cell r="B385" t="str">
            <v>3-05-19-218-0</v>
          </cell>
          <cell r="C385" t="str">
            <v>3</v>
          </cell>
          <cell r="D385" t="str">
            <v>Poznań - sieć wodociągowa w ul. Świerzawskiej działki 9/1 i 9/2</v>
          </cell>
          <cell r="E385">
            <v>0</v>
          </cell>
          <cell r="G385" t="str">
            <v>rezerwa na zaspokojenie roszczeń z tyt realizacji sieci wod-kan</v>
          </cell>
          <cell r="H385" t="str">
            <v>pierwsza</v>
          </cell>
          <cell r="I385" t="str">
            <v>sieci rozdzielcze</v>
          </cell>
          <cell r="J385" t="str">
            <v>rozwojowe</v>
          </cell>
          <cell r="K385" t="str">
            <v>wykupy</v>
          </cell>
          <cell r="L385" t="str">
            <v>Poznań</v>
          </cell>
          <cell r="M385">
            <v>0</v>
          </cell>
          <cell r="N385">
            <v>0</v>
          </cell>
          <cell r="O385">
            <v>0</v>
          </cell>
          <cell r="P385">
            <v>0</v>
          </cell>
          <cell r="Q385">
            <v>0</v>
          </cell>
          <cell r="R385" t="str">
            <v>05</v>
          </cell>
          <cell r="S385" t="str">
            <v>nd</v>
          </cell>
          <cell r="T385">
            <v>0</v>
          </cell>
          <cell r="U385">
            <v>207819.19</v>
          </cell>
          <cell r="V385">
            <v>0</v>
          </cell>
          <cell r="W385">
            <v>0</v>
          </cell>
          <cell r="X385">
            <v>0</v>
          </cell>
          <cell r="Y385">
            <v>0</v>
          </cell>
          <cell r="Z385">
            <v>0</v>
          </cell>
          <cell r="AA385">
            <v>0</v>
          </cell>
          <cell r="AB385">
            <v>0</v>
          </cell>
          <cell r="AC385">
            <v>0</v>
          </cell>
          <cell r="AD385">
            <v>0</v>
          </cell>
          <cell r="AE385">
            <v>0</v>
          </cell>
          <cell r="AF385">
            <v>207819.19</v>
          </cell>
          <cell r="AG385">
            <v>208148.99</v>
          </cell>
          <cell r="AH385">
            <v>0</v>
          </cell>
          <cell r="AI385">
            <v>208148.99</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208148.99</v>
          </cell>
          <cell r="BC385">
            <v>-329.79999999998836</v>
          </cell>
          <cell r="BD385"/>
          <cell r="BE385">
            <v>0</v>
          </cell>
          <cell r="BF385">
            <v>0</v>
          </cell>
          <cell r="BG385">
            <v>0</v>
          </cell>
          <cell r="BH385">
            <v>0</v>
          </cell>
          <cell r="BI385">
            <v>0</v>
          </cell>
          <cell r="BJ385">
            <v>0</v>
          </cell>
          <cell r="BK385">
            <v>0</v>
          </cell>
          <cell r="BL385">
            <v>0</v>
          </cell>
          <cell r="BM385" t="str">
            <v>-</v>
          </cell>
          <cell r="BN385" t="str">
            <v>-</v>
          </cell>
        </row>
        <row r="386">
          <cell r="B386" t="str">
            <v>3-05-19-226-0</v>
          </cell>
          <cell r="C386" t="str">
            <v>3</v>
          </cell>
          <cell r="D386" t="str">
            <v>Poznań - sieć wodociągowa w ul. Bocheńskiej</v>
          </cell>
          <cell r="E386" t="str">
            <v>Realizowane-RBM-w toku</v>
          </cell>
          <cell r="G386" t="str">
            <v>rezerwa na zaspokojenie roszczeń z tyt realizacji sieci wod-kan</v>
          </cell>
          <cell r="H386" t="str">
            <v>pierwsza</v>
          </cell>
          <cell r="I386" t="str">
            <v>sieci rozdzielcze</v>
          </cell>
          <cell r="J386" t="str">
            <v>rozwojowe</v>
          </cell>
          <cell r="K386" t="str">
            <v>wykupy</v>
          </cell>
          <cell r="L386" t="str">
            <v>Poznań</v>
          </cell>
          <cell r="M386">
            <v>0</v>
          </cell>
          <cell r="N386">
            <v>0</v>
          </cell>
          <cell r="O386">
            <v>0</v>
          </cell>
          <cell r="P386" t="str">
            <v>Aleksandra Klecha</v>
          </cell>
          <cell r="Q386">
            <v>0</v>
          </cell>
          <cell r="R386" t="str">
            <v>05</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84457</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84457</v>
          </cell>
          <cell r="BA386">
            <v>84457</v>
          </cell>
          <cell r="BB386">
            <v>84457</v>
          </cell>
          <cell r="BC386">
            <v>-84457</v>
          </cell>
          <cell r="BD386"/>
          <cell r="BE386">
            <v>0</v>
          </cell>
          <cell r="BF386">
            <v>0</v>
          </cell>
          <cell r="BG386" t="str">
            <v xml:space="preserve"> </v>
          </cell>
          <cell r="BH386">
            <v>0</v>
          </cell>
          <cell r="BI386">
            <v>0</v>
          </cell>
          <cell r="BJ386">
            <v>0</v>
          </cell>
          <cell r="BK386">
            <v>0</v>
          </cell>
          <cell r="BL386">
            <v>0</v>
          </cell>
          <cell r="BM386" t="str">
            <v>-</v>
          </cell>
          <cell r="BN386" t="str">
            <v>-</v>
          </cell>
        </row>
        <row r="387">
          <cell r="B387" t="str">
            <v>3-05-19-232-0</v>
          </cell>
          <cell r="C387" t="str">
            <v>3</v>
          </cell>
          <cell r="D387" t="str">
            <v>Poznań - sieć wodociągowa i kanalizacja sanitarna w ul. Jarochowskiego</v>
          </cell>
          <cell r="E387" t="str">
            <v>Realizowane-RBM-zakończono</v>
          </cell>
          <cell r="G387" t="str">
            <v>rezerwa na zaspokojenie roszczeń z tyt realizacji sieci wod-kan</v>
          </cell>
          <cell r="H387" t="str">
            <v>pierwsza</v>
          </cell>
          <cell r="I387" t="str">
            <v>sieci rozdzielcze</v>
          </cell>
          <cell r="J387" t="str">
            <v>rozwojowe</v>
          </cell>
          <cell r="K387" t="str">
            <v>wykupy</v>
          </cell>
          <cell r="L387" t="str">
            <v>Poznań</v>
          </cell>
          <cell r="M387">
            <v>0</v>
          </cell>
          <cell r="N387">
            <v>0</v>
          </cell>
          <cell r="O387">
            <v>0</v>
          </cell>
          <cell r="P387" t="str">
            <v>Magdalena Borowska</v>
          </cell>
          <cell r="Q387">
            <v>0</v>
          </cell>
          <cell r="R387" t="str">
            <v>05</v>
          </cell>
          <cell r="S387" t="str">
            <v>nd</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229258.03999999998</v>
          </cell>
          <cell r="AH387">
            <v>325.58</v>
          </cell>
          <cell r="AI387">
            <v>229583.61999999997</v>
          </cell>
          <cell r="AJ387">
            <v>469.3</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469.3</v>
          </cell>
          <cell r="BA387">
            <v>469.3</v>
          </cell>
          <cell r="BB387">
            <v>230052.91999999995</v>
          </cell>
          <cell r="BC387">
            <v>-230052.91999999995</v>
          </cell>
          <cell r="BD387"/>
          <cell r="BE387">
            <v>0</v>
          </cell>
          <cell r="BF387">
            <v>0</v>
          </cell>
          <cell r="BG387" t="str">
            <v xml:space="preserve"> </v>
          </cell>
          <cell r="BH387">
            <v>0</v>
          </cell>
          <cell r="BI387">
            <v>0</v>
          </cell>
          <cell r="BJ387">
            <v>0</v>
          </cell>
          <cell r="BK387">
            <v>0</v>
          </cell>
          <cell r="BL387">
            <v>0</v>
          </cell>
          <cell r="BM387" t="str">
            <v>-</v>
          </cell>
          <cell r="BN387" t="str">
            <v>-</v>
          </cell>
        </row>
        <row r="388">
          <cell r="B388" t="str">
            <v>3-05-19-237-1</v>
          </cell>
          <cell r="C388" t="str">
            <v>3</v>
          </cell>
          <cell r="D388" t="str">
            <v>Poznań - zbiorniki Morasko - Urządzenia zabezpieczające</v>
          </cell>
          <cell r="E388" t="str">
            <v>Realizowane-dokumentacja-w toku</v>
          </cell>
          <cell r="G388" t="str">
            <v>rezerwa zadania wielozakresowe</v>
          </cell>
          <cell r="H388" t="str">
            <v>pierwsza</v>
          </cell>
          <cell r="I388" t="str">
            <v>wspólne</v>
          </cell>
          <cell r="J388" t="str">
            <v>modernizacyjne</v>
          </cell>
          <cell r="K388" t="str">
            <v>SUW</v>
          </cell>
          <cell r="L388" t="str">
            <v>Poznań</v>
          </cell>
          <cell r="M388" t="str">
            <v>Danuta Kijko</v>
          </cell>
          <cell r="N388" t="str">
            <v>Wioletta Frankowska</v>
          </cell>
          <cell r="O388" t="str">
            <v>Anna Padurska</v>
          </cell>
          <cell r="P388" t="str">
            <v>Olga Szaj-Jędraszczyk</v>
          </cell>
          <cell r="Q388" t="str">
            <v>Jerzy Rykała</v>
          </cell>
          <cell r="R388" t="str">
            <v>05</v>
          </cell>
          <cell r="S388" t="str">
            <v>nd</v>
          </cell>
          <cell r="T388">
            <v>503</v>
          </cell>
          <cell r="U388">
            <v>67650</v>
          </cell>
          <cell r="V388">
            <v>135300</v>
          </cell>
          <cell r="W388">
            <v>135300</v>
          </cell>
          <cell r="X388">
            <v>0</v>
          </cell>
          <cell r="Y388">
            <v>0</v>
          </cell>
          <cell r="Z388">
            <v>2156500</v>
          </cell>
          <cell r="AA388">
            <v>3003000</v>
          </cell>
          <cell r="AB388">
            <v>5002250</v>
          </cell>
          <cell r="AC388">
            <v>0</v>
          </cell>
          <cell r="AD388">
            <v>0</v>
          </cell>
          <cell r="AE388">
            <v>0</v>
          </cell>
          <cell r="AF388">
            <v>10500000</v>
          </cell>
          <cell r="AG388">
            <v>119263</v>
          </cell>
          <cell r="AH388">
            <v>0</v>
          </cell>
          <cell r="AI388">
            <v>119766</v>
          </cell>
          <cell r="AJ388">
            <v>137800</v>
          </cell>
          <cell r="AK388">
            <v>135300</v>
          </cell>
          <cell r="AL388">
            <v>0</v>
          </cell>
          <cell r="AM388">
            <v>0</v>
          </cell>
          <cell r="AN388">
            <v>7603000</v>
          </cell>
          <cell r="AO388">
            <v>9826775</v>
          </cell>
          <cell r="AP388">
            <v>0</v>
          </cell>
          <cell r="AQ388">
            <v>0</v>
          </cell>
          <cell r="AR388">
            <v>0</v>
          </cell>
          <cell r="AS388">
            <v>0</v>
          </cell>
          <cell r="AT388">
            <v>0</v>
          </cell>
          <cell r="AU388">
            <v>0</v>
          </cell>
          <cell r="AV388">
            <v>0</v>
          </cell>
          <cell r="AW388">
            <v>17565075</v>
          </cell>
          <cell r="AX388">
            <v>17565075</v>
          </cell>
          <cell r="AY388">
            <v>0</v>
          </cell>
          <cell r="AZ388">
            <v>17702875</v>
          </cell>
          <cell r="BA388">
            <v>17702875</v>
          </cell>
          <cell r="BB388">
            <v>17822138</v>
          </cell>
          <cell r="BC388">
            <v>-7322138</v>
          </cell>
          <cell r="BD388" t="str">
            <v>Nie było wyceny pierwotnej. Przeszacowanie zadania wg wskaźnika Ingi. Wydzielenie z zad. 11-030.</v>
          </cell>
          <cell r="BE388">
            <v>0</v>
          </cell>
          <cell r="BF388">
            <v>0</v>
          </cell>
          <cell r="BG388" t="str">
            <v>1 rozwojowo-modernizacyjne</v>
          </cell>
          <cell r="BH388">
            <v>0</v>
          </cell>
          <cell r="BI388">
            <v>0</v>
          </cell>
          <cell r="BJ388">
            <v>0</v>
          </cell>
          <cell r="BK388" t="str">
            <v>Zadanie zostało wydzielone z zadania nr 11-030. Zabezpieczenie terenów przyległych do obiektów wodociągowych przez skutkami ewentualnej awarii.</v>
          </cell>
          <cell r="BL388" t="str">
            <v>Budowa urządzeń zabezpieczających w obrębie magistral: 2015-2016 - koncepcja - zakończono 2020-2023 - dokumentacja projektowa 2025-2027 - roboty budowlano-montażowe</v>
          </cell>
          <cell r="BM388" t="str">
            <v>-</v>
          </cell>
          <cell r="BN388" t="str">
            <v>-</v>
          </cell>
          <cell r="BP388"/>
        </row>
        <row r="389">
          <cell r="B389" t="str">
            <v>3-05-19-238-1</v>
          </cell>
          <cell r="C389" t="str">
            <v>3</v>
          </cell>
          <cell r="D389" t="str">
            <v>Poznań - sieć wodociągowa w ul. Chryzantemowej</v>
          </cell>
          <cell r="E389" t="str">
            <v>Realizowane-dokumentacja-w toku</v>
          </cell>
          <cell r="G389" t="str">
            <v>rezerwa zadania wielozakresowe</v>
          </cell>
          <cell r="H389" t="str">
            <v>druga</v>
          </cell>
          <cell r="I389" t="str">
            <v>sieci rozdzielcze</v>
          </cell>
          <cell r="J389" t="str">
            <v>rozwojowe</v>
          </cell>
          <cell r="K389" t="str">
            <v>nieopłacalne tak</v>
          </cell>
          <cell r="L389" t="str">
            <v>Poznań</v>
          </cell>
          <cell r="M389" t="str">
            <v>Kamilla Oberenkowska</v>
          </cell>
          <cell r="N389" t="str">
            <v>Katarzyna Grala</v>
          </cell>
          <cell r="O389" t="str">
            <v>Jolanta Kowalczyk</v>
          </cell>
          <cell r="P389" t="str">
            <v>Mateusz Opaluch</v>
          </cell>
          <cell r="Q389" t="str">
            <v>Jacek Bielicki</v>
          </cell>
          <cell r="R389" t="str">
            <v>05</v>
          </cell>
          <cell r="S389" t="str">
            <v>nd</v>
          </cell>
          <cell r="T389">
            <v>0</v>
          </cell>
          <cell r="U389">
            <v>1206</v>
          </cell>
          <cell r="V389">
            <v>42960.6</v>
          </cell>
          <cell r="W389">
            <v>28640.400000000001</v>
          </cell>
          <cell r="X389">
            <v>298307.7</v>
          </cell>
          <cell r="Y389">
            <v>127261.3</v>
          </cell>
          <cell r="Z389">
            <v>0</v>
          </cell>
          <cell r="AA389">
            <v>0</v>
          </cell>
          <cell r="AB389">
            <v>0</v>
          </cell>
          <cell r="AC389">
            <v>0</v>
          </cell>
          <cell r="AD389">
            <v>0</v>
          </cell>
          <cell r="AE389">
            <v>0</v>
          </cell>
          <cell r="AF389">
            <v>498376</v>
          </cell>
          <cell r="AG389">
            <v>8194.1</v>
          </cell>
          <cell r="AH389">
            <v>6988.1</v>
          </cell>
          <cell r="AI389">
            <v>15182.2</v>
          </cell>
          <cell r="AJ389">
            <v>20964.300000000003</v>
          </cell>
          <cell r="AK389">
            <v>144050</v>
          </cell>
          <cell r="AL389">
            <v>373085</v>
          </cell>
          <cell r="AM389">
            <v>0</v>
          </cell>
          <cell r="AN389">
            <v>0</v>
          </cell>
          <cell r="AO389">
            <v>0</v>
          </cell>
          <cell r="AP389">
            <v>0</v>
          </cell>
          <cell r="AQ389">
            <v>0</v>
          </cell>
          <cell r="AR389">
            <v>0</v>
          </cell>
          <cell r="AS389">
            <v>0</v>
          </cell>
          <cell r="AT389">
            <v>0</v>
          </cell>
          <cell r="AU389">
            <v>0</v>
          </cell>
          <cell r="AV389">
            <v>0</v>
          </cell>
          <cell r="AW389">
            <v>517135</v>
          </cell>
          <cell r="AX389">
            <v>517135</v>
          </cell>
          <cell r="AY389">
            <v>0</v>
          </cell>
          <cell r="AZ389">
            <v>538099.30000000005</v>
          </cell>
          <cell r="BA389">
            <v>538099.30000000005</v>
          </cell>
          <cell r="BB389">
            <v>553281.5</v>
          </cell>
          <cell r="BC389">
            <v>-54905.5</v>
          </cell>
          <cell r="BE389">
            <v>0.26</v>
          </cell>
          <cell r="BF389">
            <v>0</v>
          </cell>
          <cell r="BG389" t="str">
            <v>1 rozwojowo-modernizacyjne</v>
          </cell>
          <cell r="BH389">
            <v>6</v>
          </cell>
          <cell r="BI389">
            <v>1</v>
          </cell>
          <cell r="BJ389">
            <v>0</v>
          </cell>
          <cell r="BK389" t="str">
            <v>Zadanie zostało wydzielone z zadania nr 15-106. Zaopatrzenie w wodę nowych odbiorców.</v>
          </cell>
          <cell r="BL389" t="str">
            <v>Budowa sieci wodociągowej w ul. Chryzantemowej DN100mm, dł. 288,53m wraz z przyłączami 2020-2022 - dokumentacja projektowa 2022-2024 - roboty budowlano-montażowe</v>
          </cell>
          <cell r="BM389" t="str">
            <v>-</v>
          </cell>
          <cell r="BN389" t="str">
            <v>-</v>
          </cell>
          <cell r="BP389"/>
        </row>
        <row r="390">
          <cell r="B390" t="str">
            <v>3-05-19-239-1</v>
          </cell>
          <cell r="C390" t="str">
            <v>3</v>
          </cell>
          <cell r="D390" t="str">
            <v>Poznań - sieć wodociągowa w ul. Unii Lubelskiej (łącznik)</v>
          </cell>
          <cell r="E390" t="str">
            <v>Realizowane-dokumentacja-w toku</v>
          </cell>
          <cell r="G390" t="str">
            <v>rezerwa zadania wielozakresowe</v>
          </cell>
          <cell r="H390" t="str">
            <v>druga</v>
          </cell>
          <cell r="I390" t="str">
            <v>sieci rozdzielcze</v>
          </cell>
          <cell r="J390" t="str">
            <v>rozwojowe</v>
          </cell>
          <cell r="K390" t="str">
            <v>opłacalne</v>
          </cell>
          <cell r="L390" t="str">
            <v>Poznań</v>
          </cell>
          <cell r="M390" t="str">
            <v>Agnieszka Mitura-Grabowska</v>
          </cell>
          <cell r="N390" t="str">
            <v>Marcin Krawczyk</v>
          </cell>
          <cell r="O390" t="str">
            <v>Jolanta Kowalczyk</v>
          </cell>
          <cell r="P390">
            <v>0</v>
          </cell>
          <cell r="Q390">
            <v>0</v>
          </cell>
          <cell r="R390" t="str">
            <v>05</v>
          </cell>
          <cell r="S390" t="str">
            <v>nd</v>
          </cell>
          <cell r="T390">
            <v>0</v>
          </cell>
          <cell r="U390">
            <v>0</v>
          </cell>
          <cell r="V390">
            <v>0</v>
          </cell>
          <cell r="W390">
            <v>36000</v>
          </cell>
          <cell r="X390">
            <v>54000</v>
          </cell>
          <cell r="Y390">
            <v>93000</v>
          </cell>
          <cell r="Z390">
            <v>477000</v>
          </cell>
          <cell r="AA390">
            <v>0</v>
          </cell>
          <cell r="AB390">
            <v>0</v>
          </cell>
          <cell r="AC390">
            <v>0</v>
          </cell>
          <cell r="AD390">
            <v>0</v>
          </cell>
          <cell r="AE390">
            <v>0</v>
          </cell>
          <cell r="AF390">
            <v>660000</v>
          </cell>
          <cell r="AG390">
            <v>0</v>
          </cell>
          <cell r="AH390">
            <v>17300</v>
          </cell>
          <cell r="AI390">
            <v>17300</v>
          </cell>
          <cell r="AJ390">
            <v>17300</v>
          </cell>
          <cell r="AK390">
            <v>51900</v>
          </cell>
          <cell r="AL390">
            <v>51769</v>
          </cell>
          <cell r="AM390">
            <v>624228</v>
          </cell>
          <cell r="AN390">
            <v>155307</v>
          </cell>
          <cell r="AO390">
            <v>0</v>
          </cell>
          <cell r="AP390">
            <v>0</v>
          </cell>
          <cell r="AQ390">
            <v>0</v>
          </cell>
          <cell r="AR390">
            <v>0</v>
          </cell>
          <cell r="AS390">
            <v>0</v>
          </cell>
          <cell r="AT390">
            <v>0</v>
          </cell>
          <cell r="AU390">
            <v>0</v>
          </cell>
          <cell r="AV390">
            <v>0</v>
          </cell>
          <cell r="AW390">
            <v>883204</v>
          </cell>
          <cell r="AX390">
            <v>883204</v>
          </cell>
          <cell r="AY390">
            <v>0</v>
          </cell>
          <cell r="AZ390">
            <v>900504</v>
          </cell>
          <cell r="BA390">
            <v>900504</v>
          </cell>
          <cell r="BB390">
            <v>917804</v>
          </cell>
          <cell r="BC390">
            <v>-257804</v>
          </cell>
          <cell r="BE390">
            <v>0</v>
          </cell>
          <cell r="BF390">
            <v>0</v>
          </cell>
          <cell r="BG390" t="str">
            <v>1 rozwojowo-modernizacyjne</v>
          </cell>
          <cell r="BH390">
            <v>0</v>
          </cell>
          <cell r="BI390">
            <v>0</v>
          </cell>
          <cell r="BJ390">
            <v>0</v>
          </cell>
          <cell r="BK390" t="str">
            <v>Zadanie zostało wydzielone z zadania nr 17-094. Zaopatrzenie w wodę nowych odbiorców.</v>
          </cell>
          <cell r="BL390" t="str">
            <v>ETAP III wg PIM oznaczenie IIIb odcinek od pętli tramwajowej do połączenia z etapem IV DN 300mm, dł. 160m 2021-2023 dokumentacja projektowa 2024-2025 roboty budowlano-montażowe</v>
          </cell>
          <cell r="BM390" t="str">
            <v>-</v>
          </cell>
          <cell r="BN390" t="str">
            <v>-</v>
          </cell>
          <cell r="BP390"/>
        </row>
        <row r="391">
          <cell r="B391" t="str">
            <v>3-05-19-264-0</v>
          </cell>
          <cell r="C391" t="str">
            <v>3</v>
          </cell>
          <cell r="D391" t="str">
            <v>Poznań - sieć wodociągowa w ul. Św. Marcina - Zakres 2.1</v>
          </cell>
          <cell r="E391" t="str">
            <v>Realizowane-RBM-w toku</v>
          </cell>
          <cell r="G391" t="str">
            <v>rezerwa zadania wielozakresowe</v>
          </cell>
          <cell r="H391" t="str">
            <v>pierwsza</v>
          </cell>
          <cell r="I391" t="str">
            <v>sieci rozdzielcze</v>
          </cell>
          <cell r="J391" t="str">
            <v>modernizacyjne</v>
          </cell>
          <cell r="K391" t="str">
            <v>koordynacja</v>
          </cell>
          <cell r="L391" t="str">
            <v>Poznań</v>
          </cell>
          <cell r="M391" t="str">
            <v>Katarzyna Józefiak</v>
          </cell>
          <cell r="N391" t="str">
            <v>Michał Kamiński</v>
          </cell>
          <cell r="O391" t="str">
            <v>Mariusz Dados</v>
          </cell>
          <cell r="P391" t="str">
            <v>Anna Danek</v>
          </cell>
          <cell r="Q391" t="str">
            <v>Łukasz Wędrychowicz</v>
          </cell>
          <cell r="R391" t="str">
            <v>05</v>
          </cell>
          <cell r="S391" t="str">
            <v>PIM</v>
          </cell>
          <cell r="T391">
            <v>0</v>
          </cell>
          <cell r="U391">
            <v>143369</v>
          </cell>
          <cell r="V391">
            <v>105000</v>
          </cell>
          <cell r="W391">
            <v>358394.3</v>
          </cell>
          <cell r="X391">
            <v>94394.39</v>
          </cell>
          <cell r="Y391">
            <v>0</v>
          </cell>
          <cell r="Z391">
            <v>0</v>
          </cell>
          <cell r="AA391">
            <v>0</v>
          </cell>
          <cell r="AB391">
            <v>0</v>
          </cell>
          <cell r="AC391">
            <v>0</v>
          </cell>
          <cell r="AD391">
            <v>0</v>
          </cell>
          <cell r="AE391">
            <v>0</v>
          </cell>
          <cell r="AF391">
            <v>701157.69000000006</v>
          </cell>
          <cell r="AG391">
            <v>86094</v>
          </cell>
          <cell r="AH391">
            <v>40351</v>
          </cell>
          <cell r="AI391">
            <v>126445</v>
          </cell>
          <cell r="AJ391">
            <v>348433.54999999993</v>
          </cell>
          <cell r="AK391">
            <v>339691.96</v>
          </cell>
          <cell r="AL391">
            <v>0</v>
          </cell>
          <cell r="AM391">
            <v>0</v>
          </cell>
          <cell r="AN391">
            <v>0</v>
          </cell>
          <cell r="AO391">
            <v>0</v>
          </cell>
          <cell r="AP391">
            <v>0</v>
          </cell>
          <cell r="AQ391">
            <v>0</v>
          </cell>
          <cell r="AR391">
            <v>0</v>
          </cell>
          <cell r="AS391">
            <v>0</v>
          </cell>
          <cell r="AT391">
            <v>0</v>
          </cell>
          <cell r="AU391">
            <v>0</v>
          </cell>
          <cell r="AV391">
            <v>0</v>
          </cell>
          <cell r="AW391">
            <v>339691.96</v>
          </cell>
          <cell r="AX391">
            <v>339691.96</v>
          </cell>
          <cell r="AY391">
            <v>0</v>
          </cell>
          <cell r="AZ391">
            <v>688125.51</v>
          </cell>
          <cell r="BA391">
            <v>688125.51</v>
          </cell>
          <cell r="BB391">
            <v>814570.51</v>
          </cell>
          <cell r="BC391">
            <v>-113412.81999999995</v>
          </cell>
          <cell r="BE391">
            <v>0</v>
          </cell>
          <cell r="BF391">
            <v>0</v>
          </cell>
          <cell r="BG391" t="str">
            <v>1 rozwojowo-modernizacyjne</v>
          </cell>
          <cell r="BH391">
            <v>0</v>
          </cell>
          <cell r="BI391">
            <v>0</v>
          </cell>
          <cell r="BJ391">
            <v>6</v>
          </cell>
          <cell r="BK391"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391" t="str">
            <v>Sieć wodociągowa - przebudowa (zakres W4-W6) ok. 147m DN100-150 (przebudowa do granicy układu drogowego), przełączenie, likwidacja ok. 584m DN150-300 w ulicach: Sw. Marcin, Kościuszki wraz z przyłączami. 2020 - dokumentacja projektowa 2021 - 2023 - roboty budowlano-montażowe</v>
          </cell>
          <cell r="BM391" t="str">
            <v>-</v>
          </cell>
          <cell r="BN391" t="str">
            <v>-</v>
          </cell>
          <cell r="BP391"/>
        </row>
        <row r="392">
          <cell r="B392" t="str">
            <v>3-05-19-265-0</v>
          </cell>
          <cell r="C392" t="str">
            <v>3</v>
          </cell>
          <cell r="D392" t="str">
            <v>Poznań - sieć wodociągowa w ul. Św. Marcina - Zakres 3</v>
          </cell>
          <cell r="E392" t="str">
            <v>Realizowane-RBM-w toku</v>
          </cell>
          <cell r="G392" t="str">
            <v>rezerwa zadania wielozakresowe</v>
          </cell>
          <cell r="H392" t="str">
            <v>pierwsza</v>
          </cell>
          <cell r="I392" t="str">
            <v>sieci rozdzielcze</v>
          </cell>
          <cell r="J392" t="str">
            <v>modernizacyjne</v>
          </cell>
          <cell r="K392" t="str">
            <v>koordynacja</v>
          </cell>
          <cell r="L392" t="str">
            <v>Poznań</v>
          </cell>
          <cell r="M392" t="str">
            <v>Katarzyna Józefiak</v>
          </cell>
          <cell r="N392" t="str">
            <v>Michał Kamiński</v>
          </cell>
          <cell r="O392" t="str">
            <v>Mariusz Dados</v>
          </cell>
          <cell r="P392" t="str">
            <v>Anna Danek</v>
          </cell>
          <cell r="Q392" t="str">
            <v>Łukasz Wędrychowicz</v>
          </cell>
          <cell r="R392" t="str">
            <v>05</v>
          </cell>
          <cell r="S392" t="str">
            <v>PIM</v>
          </cell>
          <cell r="T392">
            <v>0</v>
          </cell>
          <cell r="U392">
            <v>100000</v>
          </cell>
          <cell r="V392">
            <v>0</v>
          </cell>
          <cell r="W392">
            <v>1100000</v>
          </cell>
          <cell r="X392">
            <v>1028360</v>
          </cell>
          <cell r="Y392">
            <v>671640</v>
          </cell>
          <cell r="Z392">
            <v>0</v>
          </cell>
          <cell r="AA392">
            <v>0</v>
          </cell>
          <cell r="AB392">
            <v>0</v>
          </cell>
          <cell r="AC392">
            <v>0</v>
          </cell>
          <cell r="AD392">
            <v>0</v>
          </cell>
          <cell r="AE392">
            <v>0</v>
          </cell>
          <cell r="AF392">
            <v>2900000</v>
          </cell>
          <cell r="AG392">
            <v>0</v>
          </cell>
          <cell r="AH392">
            <v>3015</v>
          </cell>
          <cell r="AI392">
            <v>3015</v>
          </cell>
          <cell r="AJ392">
            <v>0</v>
          </cell>
          <cell r="AK392">
            <v>0</v>
          </cell>
          <cell r="AL392">
            <v>1980073.2</v>
          </cell>
          <cell r="AM392">
            <v>0</v>
          </cell>
          <cell r="AN392">
            <v>0</v>
          </cell>
          <cell r="AO392">
            <v>0</v>
          </cell>
          <cell r="AP392">
            <v>0</v>
          </cell>
          <cell r="AQ392">
            <v>0</v>
          </cell>
          <cell r="AR392">
            <v>0</v>
          </cell>
          <cell r="AS392">
            <v>0</v>
          </cell>
          <cell r="AT392">
            <v>0</v>
          </cell>
          <cell r="AU392">
            <v>0</v>
          </cell>
          <cell r="AV392">
            <v>0</v>
          </cell>
          <cell r="AW392">
            <v>1980073.2</v>
          </cell>
          <cell r="AX392">
            <v>1980073.2</v>
          </cell>
          <cell r="AY392">
            <v>0</v>
          </cell>
          <cell r="AZ392">
            <v>1980073.2</v>
          </cell>
          <cell r="BA392">
            <v>1980073.2</v>
          </cell>
          <cell r="BB392">
            <v>1983088.2</v>
          </cell>
          <cell r="BC392">
            <v>916911.8</v>
          </cell>
          <cell r="BE392">
            <v>0</v>
          </cell>
          <cell r="BF392">
            <v>0</v>
          </cell>
          <cell r="BG392" t="str">
            <v>1 rozwojowo-modernizacyjne</v>
          </cell>
          <cell r="BH392">
            <v>0</v>
          </cell>
          <cell r="BI392">
            <v>0</v>
          </cell>
          <cell r="BJ392">
            <v>21</v>
          </cell>
          <cell r="BK392"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392" t="str">
            <v>Wymiana DN150mm na DN150mm ul. Ratajczaka 250+80m. Wymiana DN200mm na DN150mm ul. Ratajczaka 20m. Likwidacja DN150mm ul. Ratajczaka 25+20m. Wymiana DN150mm na DN150mm ul. Powstańców Wielkopolskich 40m. Wymiana DN150mm na DN150mm ul. Ogrodowa 20m. Wymiana DN500mm na DN500mm ul. Królowej Jadwigi 145m. Wymiana DN200mm na DN150mm Al. Niepodległości 20m. Wymiana DN500mm na DN500mm ul. Wierzbięcice 45m. wraz z przyłączami 2019 - 2020 - dokumentacja projektowa 2022 - 2024 - roboty budowlano-montażowe</v>
          </cell>
          <cell r="BM392" t="str">
            <v>-</v>
          </cell>
          <cell r="BN392" t="str">
            <v>-</v>
          </cell>
          <cell r="BP392"/>
        </row>
        <row r="393">
          <cell r="B393" t="str">
            <v>3-05-19-266-0</v>
          </cell>
          <cell r="C393" t="str">
            <v>3</v>
          </cell>
          <cell r="D393" t="str">
            <v>Poznań - sieć wodociągowa w ul. Św. Marcina - Zakres 4</v>
          </cell>
          <cell r="E393" t="str">
            <v>Realizowane-RBM-w toku</v>
          </cell>
          <cell r="G393" t="str">
            <v>rezerwa zadania wielozakresowe</v>
          </cell>
          <cell r="H393" t="str">
            <v>pierwsza</v>
          </cell>
          <cell r="I393" t="str">
            <v>sieci rozdzielcze</v>
          </cell>
          <cell r="J393" t="str">
            <v>modernizacyjne</v>
          </cell>
          <cell r="K393" t="str">
            <v>koordynacja</v>
          </cell>
          <cell r="L393" t="str">
            <v>Poznań</v>
          </cell>
          <cell r="M393" t="str">
            <v>Katarzyna Józefiak</v>
          </cell>
          <cell r="N393" t="str">
            <v>Michał Kamiński</v>
          </cell>
          <cell r="O393" t="str">
            <v>Mariusz Dados</v>
          </cell>
          <cell r="P393" t="str">
            <v>Anna Danek</v>
          </cell>
          <cell r="Q393" t="str">
            <v>Łukasz Wędrychowicz</v>
          </cell>
          <cell r="R393" t="str">
            <v>05</v>
          </cell>
          <cell r="S393" t="str">
            <v>PIM</v>
          </cell>
          <cell r="T393">
            <v>0</v>
          </cell>
          <cell r="U393">
            <v>1155.75</v>
          </cell>
          <cell r="V393">
            <v>318000</v>
          </cell>
          <cell r="W393">
            <v>644800</v>
          </cell>
          <cell r="X393">
            <v>192600</v>
          </cell>
          <cell r="Y393">
            <v>0</v>
          </cell>
          <cell r="Z393">
            <v>0</v>
          </cell>
          <cell r="AA393">
            <v>0</v>
          </cell>
          <cell r="AB393">
            <v>0</v>
          </cell>
          <cell r="AC393">
            <v>0</v>
          </cell>
          <cell r="AD393">
            <v>0</v>
          </cell>
          <cell r="AE393">
            <v>0</v>
          </cell>
          <cell r="AF393">
            <v>1156555.75</v>
          </cell>
          <cell r="AG393">
            <v>111236.99</v>
          </cell>
          <cell r="AH393">
            <v>8292.66</v>
          </cell>
          <cell r="AI393">
            <v>119529.65000000001</v>
          </cell>
          <cell r="AJ393">
            <v>374505.91999999993</v>
          </cell>
          <cell r="AK393">
            <v>712000.28</v>
          </cell>
          <cell r="AL393">
            <v>0</v>
          </cell>
          <cell r="AM393">
            <v>0</v>
          </cell>
          <cell r="AN393">
            <v>0</v>
          </cell>
          <cell r="AO393">
            <v>0</v>
          </cell>
          <cell r="AP393">
            <v>0</v>
          </cell>
          <cell r="AQ393">
            <v>0</v>
          </cell>
          <cell r="AR393">
            <v>0</v>
          </cell>
          <cell r="AS393">
            <v>0</v>
          </cell>
          <cell r="AT393">
            <v>0</v>
          </cell>
          <cell r="AU393">
            <v>0</v>
          </cell>
          <cell r="AV393">
            <v>0</v>
          </cell>
          <cell r="AW393">
            <v>712000.28</v>
          </cell>
          <cell r="AX393">
            <v>712000.28</v>
          </cell>
          <cell r="AY393">
            <v>0</v>
          </cell>
          <cell r="AZ393">
            <v>1086506.2</v>
          </cell>
          <cell r="BA393">
            <v>1086506.2</v>
          </cell>
          <cell r="BB393">
            <v>1206035.8500000001</v>
          </cell>
          <cell r="BC393">
            <v>-49480.100000000093</v>
          </cell>
          <cell r="BE393">
            <v>0</v>
          </cell>
          <cell r="BF393">
            <v>0</v>
          </cell>
          <cell r="BG393" t="str">
            <v>1 rozwojowo-modernizacyjne</v>
          </cell>
          <cell r="BH393">
            <v>0</v>
          </cell>
          <cell r="BI393">
            <v>0</v>
          </cell>
          <cell r="BJ393">
            <v>5</v>
          </cell>
          <cell r="BK393"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393" t="str">
            <v>Renowacja wodociągu DN300mm ul. Skośna 53m. Likwidacja magistrali DN630mm ul. Skośna 16m. Budowa wodociągu DN150mm ul. Towarowa/Św. Marcin 31m. Renowacja magistrali DN630mm ul.Al. Niepodległości 135m. Przebudowa magistrali DN630mm na wodociąg DN300mm ul. Skośna 14m. Likwidacja magistrali DN630mm ul. Skośna 36m. Likwidacja magistrali DN150mm ul. Skośna 175m. Węzeł wodociągowy ul. Towarowa 1szt. wraz z przyłączami 2019 - 2020 - dokumentacja projektowa 2021 - 2023 - roboty budowlano-montażowe</v>
          </cell>
          <cell r="BM393" t="str">
            <v>-</v>
          </cell>
          <cell r="BN393" t="str">
            <v>-</v>
          </cell>
          <cell r="BP393"/>
        </row>
        <row r="394">
          <cell r="B394" t="str">
            <v>3-05-19-279-0</v>
          </cell>
          <cell r="C394" t="str">
            <v>3</v>
          </cell>
          <cell r="D394" t="str">
            <v>Poznań - sieć wodociągowa w ul. Marcelińskiej 11/4, 11/5, 12/3, 13/11 i 4</v>
          </cell>
          <cell r="E394">
            <v>0</v>
          </cell>
          <cell r="G394" t="str">
            <v>rezerwa na zaspokojenie roszczeń z tyt realizacji sieci wod-kan</v>
          </cell>
          <cell r="H394" t="str">
            <v>pierwsza</v>
          </cell>
          <cell r="I394" t="str">
            <v>sieci rozdzielcze</v>
          </cell>
          <cell r="J394" t="str">
            <v>rozwojowe</v>
          </cell>
          <cell r="K394" t="str">
            <v>wykupy</v>
          </cell>
          <cell r="L394" t="str">
            <v>Poznań</v>
          </cell>
          <cell r="M394">
            <v>0</v>
          </cell>
          <cell r="N394">
            <v>0</v>
          </cell>
          <cell r="O394">
            <v>0</v>
          </cell>
          <cell r="P394">
            <v>0</v>
          </cell>
          <cell r="Q394">
            <v>0</v>
          </cell>
          <cell r="R394" t="str">
            <v>05</v>
          </cell>
          <cell r="S394" t="str">
            <v>nd</v>
          </cell>
          <cell r="T394">
            <v>0</v>
          </cell>
          <cell r="U394">
            <v>800</v>
          </cell>
          <cell r="V394">
            <v>0</v>
          </cell>
          <cell r="W394">
            <v>0</v>
          </cell>
          <cell r="X394">
            <v>0</v>
          </cell>
          <cell r="Y394">
            <v>0</v>
          </cell>
          <cell r="Z394">
            <v>0</v>
          </cell>
          <cell r="AA394">
            <v>0</v>
          </cell>
          <cell r="AB394">
            <v>0</v>
          </cell>
          <cell r="AC394">
            <v>0</v>
          </cell>
          <cell r="AD394">
            <v>0</v>
          </cell>
          <cell r="AE394">
            <v>0</v>
          </cell>
          <cell r="AF394">
            <v>800</v>
          </cell>
          <cell r="AG394">
            <v>175241.86000000002</v>
          </cell>
          <cell r="AH394">
            <v>0</v>
          </cell>
          <cell r="AI394">
            <v>175241.86000000002</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175241.86000000002</v>
          </cell>
          <cell r="BC394">
            <v>-174441.86000000002</v>
          </cell>
          <cell r="BD394"/>
          <cell r="BE394">
            <v>0</v>
          </cell>
          <cell r="BF394">
            <v>0</v>
          </cell>
          <cell r="BG394">
            <v>0</v>
          </cell>
          <cell r="BH394">
            <v>0</v>
          </cell>
          <cell r="BI394">
            <v>0</v>
          </cell>
          <cell r="BJ394">
            <v>0</v>
          </cell>
          <cell r="BK394">
            <v>0</v>
          </cell>
          <cell r="BL394">
            <v>0</v>
          </cell>
          <cell r="BM394" t="str">
            <v>-</v>
          </cell>
          <cell r="BN394" t="str">
            <v>-</v>
          </cell>
        </row>
        <row r="395">
          <cell r="B395" t="str">
            <v>3-05-19-292-0</v>
          </cell>
          <cell r="C395" t="str">
            <v>3</v>
          </cell>
          <cell r="D395" t="str">
            <v>Poznań - sieć wodociągowa i kanalizacja sanitarna w ul. Kotarbińskiego</v>
          </cell>
          <cell r="E395">
            <v>0</v>
          </cell>
          <cell r="G395" t="str">
            <v>rezerwa na zaspokojenie roszczeń z tyt realizacji sieci wod-kan</v>
          </cell>
          <cell r="H395" t="str">
            <v>pierwsza</v>
          </cell>
          <cell r="I395" t="str">
            <v>sieci rozdzielcze</v>
          </cell>
          <cell r="J395" t="str">
            <v>rozwojowe</v>
          </cell>
          <cell r="K395" t="str">
            <v>wykupy</v>
          </cell>
          <cell r="L395" t="str">
            <v>Poznań</v>
          </cell>
          <cell r="M395">
            <v>0</v>
          </cell>
          <cell r="N395">
            <v>0</v>
          </cell>
          <cell r="O395">
            <v>0</v>
          </cell>
          <cell r="P395">
            <v>0</v>
          </cell>
          <cell r="Q395">
            <v>0</v>
          </cell>
          <cell r="R395" t="str">
            <v>05</v>
          </cell>
          <cell r="S395" t="str">
            <v>nd</v>
          </cell>
          <cell r="T395">
            <v>0</v>
          </cell>
          <cell r="U395">
            <v>9653.7800000000007</v>
          </cell>
          <cell r="V395">
            <v>0</v>
          </cell>
          <cell r="W395">
            <v>0</v>
          </cell>
          <cell r="X395">
            <v>0</v>
          </cell>
          <cell r="Y395">
            <v>0</v>
          </cell>
          <cell r="Z395">
            <v>0</v>
          </cell>
          <cell r="AA395">
            <v>0</v>
          </cell>
          <cell r="AB395">
            <v>0</v>
          </cell>
          <cell r="AC395">
            <v>0</v>
          </cell>
          <cell r="AD395">
            <v>0</v>
          </cell>
          <cell r="AE395">
            <v>0</v>
          </cell>
          <cell r="AF395">
            <v>9653.7800000000007</v>
          </cell>
          <cell r="AG395">
            <v>9685.99</v>
          </cell>
          <cell r="AH395">
            <v>55.2</v>
          </cell>
          <cell r="AI395">
            <v>9741.19</v>
          </cell>
          <cell r="AJ395">
            <v>55.2</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55.2</v>
          </cell>
          <cell r="BA395">
            <v>55.2</v>
          </cell>
          <cell r="BB395">
            <v>9796.3900000000012</v>
          </cell>
          <cell r="BC395">
            <v>-142.61000000000058</v>
          </cell>
          <cell r="BD395"/>
          <cell r="BE395">
            <v>0</v>
          </cell>
          <cell r="BF395">
            <v>0</v>
          </cell>
          <cell r="BG395">
            <v>0</v>
          </cell>
          <cell r="BH395">
            <v>0</v>
          </cell>
          <cell r="BI395">
            <v>0</v>
          </cell>
          <cell r="BJ395">
            <v>0</v>
          </cell>
          <cell r="BK395">
            <v>0</v>
          </cell>
          <cell r="BL395">
            <v>0</v>
          </cell>
          <cell r="BM395" t="str">
            <v>-</v>
          </cell>
          <cell r="BN395" t="str">
            <v>-</v>
          </cell>
        </row>
        <row r="396">
          <cell r="B396" t="str">
            <v>3-05-19-302-1</v>
          </cell>
          <cell r="C396" t="str">
            <v>3</v>
          </cell>
          <cell r="D396" t="str">
            <v>Poznań - przebudowa przyłącza wodociągowego do dz. 26/45 przy ul. Unii Lubelskiej</v>
          </cell>
          <cell r="E396" t="str">
            <v>Realizowane-RBM-zakończono</v>
          </cell>
          <cell r="G396" t="str">
            <v>rezerwa zadania wielozakresowe</v>
          </cell>
          <cell r="H396" t="str">
            <v>druga</v>
          </cell>
          <cell r="I396" t="str">
            <v>sieci rozdzielcze</v>
          </cell>
          <cell r="J396" t="str">
            <v>rozwojowe</v>
          </cell>
          <cell r="K396" t="str">
            <v>opłacalne</v>
          </cell>
          <cell r="L396" t="str">
            <v>Poznań</v>
          </cell>
          <cell r="M396" t="str">
            <v>Agnieszka Mitura-Grabowska</v>
          </cell>
          <cell r="N396">
            <v>0</v>
          </cell>
          <cell r="O396" t="str">
            <v>Jolanta Kowalczyk</v>
          </cell>
          <cell r="P396" t="str">
            <v>Aleksandra Jukiewicz</v>
          </cell>
          <cell r="Q396" t="str">
            <v>Maciej Antecki</v>
          </cell>
          <cell r="R396" t="str">
            <v>05</v>
          </cell>
          <cell r="S396" t="str">
            <v>nd</v>
          </cell>
          <cell r="T396">
            <v>0</v>
          </cell>
          <cell r="U396">
            <v>41124.75</v>
          </cell>
          <cell r="V396">
            <v>0</v>
          </cell>
          <cell r="W396">
            <v>0</v>
          </cell>
          <cell r="X396">
            <v>0</v>
          </cell>
          <cell r="Y396">
            <v>0</v>
          </cell>
          <cell r="Z396">
            <v>0</v>
          </cell>
          <cell r="AA396">
            <v>0</v>
          </cell>
          <cell r="AB396">
            <v>0</v>
          </cell>
          <cell r="AC396">
            <v>0</v>
          </cell>
          <cell r="AD396">
            <v>0</v>
          </cell>
          <cell r="AE396">
            <v>0</v>
          </cell>
          <cell r="AF396">
            <v>41124.75</v>
          </cell>
          <cell r="AG396">
            <v>41191.83</v>
          </cell>
          <cell r="AH396">
            <v>115.5</v>
          </cell>
          <cell r="AI396">
            <v>41307.33</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41307.33</v>
          </cell>
          <cell r="BC396">
            <v>-182.58000000000175</v>
          </cell>
          <cell r="BD396"/>
          <cell r="BE396">
            <v>0</v>
          </cell>
          <cell r="BF396">
            <v>0</v>
          </cell>
          <cell r="BG396" t="str">
            <v>1 rozwojowo-modernizacyjne</v>
          </cell>
          <cell r="BH396">
            <v>0</v>
          </cell>
          <cell r="BI396">
            <v>0</v>
          </cell>
          <cell r="BJ396">
            <v>1</v>
          </cell>
          <cell r="BK396" t="str">
            <v>Zaopatrzenie w wodę nowych odbiorców. Koordynacja prac z PIM przy budowie zajezdni tramwajowej przy ul. Unii Lubelskiej</v>
          </cell>
          <cell r="BL396" t="str">
            <v>Budowa przyłącza wodociągowego do dz. 26/45 (blok mieszkalny) przy ul. Unii Lubelskiej. 2017 - dokumentacja projektowa 2020 - roboty budowlano-montażowe</v>
          </cell>
          <cell r="BM396" t="str">
            <v>-</v>
          </cell>
          <cell r="BN396" t="str">
            <v>-</v>
          </cell>
        </row>
        <row r="397">
          <cell r="B397" t="str">
            <v>3-05-19-305-1</v>
          </cell>
          <cell r="C397" t="str">
            <v>3</v>
          </cell>
          <cell r="D397" t="str">
            <v>Poznań - sieć wodociągowa w ul. Rzepińskiej poza ZRIDem</v>
          </cell>
          <cell r="E397" t="str">
            <v>Realizowane-dokumentacja-w toku</v>
          </cell>
          <cell r="G397" t="str">
            <v>rezerwa zadania wielozakresowe</v>
          </cell>
          <cell r="H397" t="str">
            <v>druga</v>
          </cell>
          <cell r="I397" t="str">
            <v>sieci rozdzielcze</v>
          </cell>
          <cell r="J397" t="str">
            <v>rozwojowe</v>
          </cell>
          <cell r="K397" t="str">
            <v>nieopłacalne tak</v>
          </cell>
          <cell r="L397" t="str">
            <v>Poznań</v>
          </cell>
          <cell r="M397" t="str">
            <v>Kamilla Oberenkowska</v>
          </cell>
          <cell r="N397" t="str">
            <v>Barbara Bartkowiak</v>
          </cell>
          <cell r="O397" t="str">
            <v>Jolanta Kowalczyk</v>
          </cell>
          <cell r="P397" t="str">
            <v>Monika Mazurczak-Sadowska</v>
          </cell>
          <cell r="Q397" t="str">
            <v>Maciej Urbaniak</v>
          </cell>
          <cell r="R397" t="str">
            <v>05</v>
          </cell>
          <cell r="S397" t="str">
            <v>nd</v>
          </cell>
          <cell r="T397">
            <v>0</v>
          </cell>
          <cell r="U397">
            <v>1300</v>
          </cell>
          <cell r="V397">
            <v>32693.5</v>
          </cell>
          <cell r="W397">
            <v>194377.5</v>
          </cell>
          <cell r="X397">
            <v>0</v>
          </cell>
          <cell r="Y397">
            <v>0</v>
          </cell>
          <cell r="Z397">
            <v>0</v>
          </cell>
          <cell r="AA397">
            <v>0</v>
          </cell>
          <cell r="AB397">
            <v>0</v>
          </cell>
          <cell r="AC397">
            <v>0</v>
          </cell>
          <cell r="AD397">
            <v>0</v>
          </cell>
          <cell r="AE397">
            <v>0</v>
          </cell>
          <cell r="AF397">
            <v>228371</v>
          </cell>
          <cell r="AG397">
            <v>0</v>
          </cell>
          <cell r="AH397">
            <v>356</v>
          </cell>
          <cell r="AI397">
            <v>356</v>
          </cell>
          <cell r="AJ397">
            <v>465122.85000000003</v>
          </cell>
          <cell r="AK397">
            <v>142339.57</v>
          </cell>
          <cell r="AL397">
            <v>40000</v>
          </cell>
          <cell r="AM397">
            <v>0</v>
          </cell>
          <cell r="AN397">
            <v>0</v>
          </cell>
          <cell r="AO397">
            <v>0</v>
          </cell>
          <cell r="AP397">
            <v>0</v>
          </cell>
          <cell r="AQ397">
            <v>0</v>
          </cell>
          <cell r="AR397">
            <v>0</v>
          </cell>
          <cell r="AS397">
            <v>0</v>
          </cell>
          <cell r="AT397">
            <v>0</v>
          </cell>
          <cell r="AU397">
            <v>0</v>
          </cell>
          <cell r="AV397">
            <v>0</v>
          </cell>
          <cell r="AW397">
            <v>182339.57</v>
          </cell>
          <cell r="AX397">
            <v>182339.57</v>
          </cell>
          <cell r="AY397">
            <v>0</v>
          </cell>
          <cell r="AZ397">
            <v>647462.42000000004</v>
          </cell>
          <cell r="BA397">
            <v>647462.42000000004</v>
          </cell>
          <cell r="BB397">
            <v>647818.42000000004</v>
          </cell>
          <cell r="BC397">
            <v>-419447.42000000004</v>
          </cell>
          <cell r="BE397">
            <v>0</v>
          </cell>
          <cell r="BF397">
            <v>0</v>
          </cell>
          <cell r="BG397" t="str">
            <v>1 rozwojowo-modernizacyjne</v>
          </cell>
          <cell r="BH397">
            <v>6</v>
          </cell>
          <cell r="BI397">
            <v>3</v>
          </cell>
          <cell r="BJ397">
            <v>0</v>
          </cell>
          <cell r="BK397" t="str">
            <v>Zadanie zostało wydzielone z zadania nr 12-105. Zaopatrzenie w wodę nowych odbiorców.</v>
          </cell>
          <cell r="BL397" t="str">
            <v>Budowa sieci wodociągowej w ul.Cmentarnej oraz drodze bocznej od ul. Rzepińskiej dz. nr 113/1 (obręb Junikowo ark. 25): DN 100 mm, dł. 122,76 m wraz z przyłączami 2019-2022 - dokumentacja projektowa 2022 - roboty budowlano-montażowe</v>
          </cell>
          <cell r="BM397" t="str">
            <v>-</v>
          </cell>
          <cell r="BN397" t="str">
            <v>-</v>
          </cell>
          <cell r="BP397">
            <v>27350.9355</v>
          </cell>
        </row>
        <row r="398">
          <cell r="B398" t="str">
            <v>3-05-19-312-0</v>
          </cell>
          <cell r="C398" t="str">
            <v>3</v>
          </cell>
          <cell r="D398" t="str">
            <v>Poznań - sieć wodociągowa i kanalizacja sanitarna w ul. Byka</v>
          </cell>
          <cell r="E398" t="str">
            <v>Realizowane-RBM-w toku</v>
          </cell>
          <cell r="G398" t="str">
            <v>rezerwa na zaspokojenie roszczeń z tyt realizacji sieci wod-kan</v>
          </cell>
          <cell r="H398" t="str">
            <v>pierwsza</v>
          </cell>
          <cell r="I398" t="str">
            <v>sieci rozdzielcze</v>
          </cell>
          <cell r="J398" t="str">
            <v>rozwojowe</v>
          </cell>
          <cell r="K398" t="str">
            <v>wykupy</v>
          </cell>
          <cell r="L398" t="str">
            <v>Poznań</v>
          </cell>
          <cell r="M398">
            <v>0</v>
          </cell>
          <cell r="N398">
            <v>0</v>
          </cell>
          <cell r="O398">
            <v>0</v>
          </cell>
          <cell r="P398" t="str">
            <v>Aleksandra Klecha</v>
          </cell>
          <cell r="Q398">
            <v>0</v>
          </cell>
          <cell r="R398" t="str">
            <v>05</v>
          </cell>
          <cell r="S398" t="str">
            <v>nd</v>
          </cell>
          <cell r="T398">
            <v>0</v>
          </cell>
          <cell r="U398">
            <v>1000</v>
          </cell>
          <cell r="V398">
            <v>0</v>
          </cell>
          <cell r="W398">
            <v>0</v>
          </cell>
          <cell r="X398">
            <v>0</v>
          </cell>
          <cell r="Y398">
            <v>0</v>
          </cell>
          <cell r="Z398">
            <v>0</v>
          </cell>
          <cell r="AA398">
            <v>0</v>
          </cell>
          <cell r="AB398">
            <v>0</v>
          </cell>
          <cell r="AC398">
            <v>0</v>
          </cell>
          <cell r="AD398">
            <v>0</v>
          </cell>
          <cell r="AE398">
            <v>0</v>
          </cell>
          <cell r="AF398">
            <v>1000</v>
          </cell>
          <cell r="AG398">
            <v>209941</v>
          </cell>
          <cell r="AH398">
            <v>626.70000000000005</v>
          </cell>
          <cell r="AI398">
            <v>210567.7</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210567.7</v>
          </cell>
          <cell r="BC398">
            <v>-209567.7</v>
          </cell>
          <cell r="BD398"/>
          <cell r="BE398">
            <v>0</v>
          </cell>
          <cell r="BF398">
            <v>0</v>
          </cell>
          <cell r="BG398" t="str">
            <v xml:space="preserve"> </v>
          </cell>
          <cell r="BH398">
            <v>0</v>
          </cell>
          <cell r="BI398">
            <v>0</v>
          </cell>
          <cell r="BJ398">
            <v>0</v>
          </cell>
          <cell r="BK398">
            <v>0</v>
          </cell>
          <cell r="BL398">
            <v>0</v>
          </cell>
          <cell r="BM398" t="str">
            <v>-</v>
          </cell>
          <cell r="BN398" t="str">
            <v>-</v>
          </cell>
        </row>
        <row r="399">
          <cell r="B399" t="str">
            <v>3-05-19-315-1</v>
          </cell>
          <cell r="C399" t="str">
            <v>3</v>
          </cell>
          <cell r="D399" t="str">
            <v>Stabilizacja wody w magistralach wodociągowych PSW - Pożegowo</v>
          </cell>
          <cell r="E399" t="str">
            <v>Realizowane-RBM-w toku</v>
          </cell>
          <cell r="G399" t="str">
            <v>rezerwa zadania wielozakresowe</v>
          </cell>
          <cell r="H399" t="str">
            <v>pierwsza</v>
          </cell>
          <cell r="I399" t="str">
            <v>wspólne</v>
          </cell>
          <cell r="J399" t="str">
            <v>modernizacyjne</v>
          </cell>
          <cell r="K399" t="str">
            <v>magistrale wodociągowe</v>
          </cell>
          <cell r="L399" t="str">
            <v>Poznań</v>
          </cell>
          <cell r="M399" t="str">
            <v>Danuta Kijko</v>
          </cell>
          <cell r="N399">
            <v>0</v>
          </cell>
          <cell r="O399" t="str">
            <v>Anna Padurska</v>
          </cell>
          <cell r="P399" t="str">
            <v>Wojciech Wróblewski</v>
          </cell>
          <cell r="Q399" t="str">
            <v>Jerzy Rykała</v>
          </cell>
          <cell r="R399" t="str">
            <v>05</v>
          </cell>
          <cell r="S399" t="str">
            <v>nd</v>
          </cell>
          <cell r="T399">
            <v>0</v>
          </cell>
          <cell r="U399">
            <v>33170</v>
          </cell>
          <cell r="V399">
            <v>0</v>
          </cell>
          <cell r="W399">
            <v>0</v>
          </cell>
          <cell r="X399">
            <v>0</v>
          </cell>
          <cell r="Y399">
            <v>0</v>
          </cell>
          <cell r="Z399">
            <v>0</v>
          </cell>
          <cell r="AA399">
            <v>0</v>
          </cell>
          <cell r="AB399">
            <v>0</v>
          </cell>
          <cell r="AC399">
            <v>0</v>
          </cell>
          <cell r="AD399">
            <v>0</v>
          </cell>
          <cell r="AE399">
            <v>0</v>
          </cell>
          <cell r="AF399">
            <v>33170</v>
          </cell>
          <cell r="AG399">
            <v>596.95000000000005</v>
          </cell>
          <cell r="AH399">
            <v>342398.83999999997</v>
          </cell>
          <cell r="AI399">
            <v>342995.79</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342995.79</v>
          </cell>
          <cell r="BC399">
            <v>-309825.78999999998</v>
          </cell>
          <cell r="BD399"/>
          <cell r="BE399">
            <v>0</v>
          </cell>
          <cell r="BF399">
            <v>0</v>
          </cell>
          <cell r="BG399" t="str">
            <v>2 racjonalizujące zużycie wody i odprowadzanie ścieków</v>
          </cell>
          <cell r="BH399">
            <v>0</v>
          </cell>
          <cell r="BI399">
            <v>0</v>
          </cell>
          <cell r="BJ399">
            <v>0</v>
          </cell>
          <cell r="BK399" t="str">
            <v>Zadanie zostało wydzielone z zadania nr 03-304. Utrzymanie bakteriologicznej stabilności wody w PSW.</v>
          </cell>
          <cell r="BL399" t="str">
            <v>Punkty wtórnej dezynfekcji wody w obrębie zbiorników na Pożegowie. 2016 - 2018 - dokumentacja projektowa dla punktów: Pożegowo, Czapury - zakończone. 2019 - 2021 - roboty budowlano-montażowe punktów w Pożegowie</v>
          </cell>
          <cell r="BM399" t="str">
            <v>-</v>
          </cell>
          <cell r="BN399" t="str">
            <v>-</v>
          </cell>
        </row>
        <row r="400">
          <cell r="B400" t="str">
            <v>3-05-19-317-1</v>
          </cell>
          <cell r="C400" t="str">
            <v>3</v>
          </cell>
          <cell r="D400" t="str">
            <v>Poznań - sieć wodociągowa w ul.: Kobylepole, Darzyńska, Darzyborska - zakres II</v>
          </cell>
          <cell r="E400" t="str">
            <v>Realizowane-RBM-w toku</v>
          </cell>
          <cell r="F400" t="str">
            <v>FS7</v>
          </cell>
          <cell r="G400" t="str">
            <v>rezerwa zadania wielozakresowe</v>
          </cell>
          <cell r="H400" t="str">
            <v>druga</v>
          </cell>
          <cell r="I400" t="str">
            <v>sieci rozdzielcze</v>
          </cell>
          <cell r="J400" t="str">
            <v>rozwojowe</v>
          </cell>
          <cell r="K400" t="str">
            <v>nieopłacalne tak</v>
          </cell>
          <cell r="L400" t="str">
            <v>Poznań</v>
          </cell>
          <cell r="M400" t="str">
            <v>Przemysław Jasiński</v>
          </cell>
          <cell r="N400" t="str">
            <v>Wioletta Frankowska</v>
          </cell>
          <cell r="O400" t="str">
            <v>Mariusz Dados</v>
          </cell>
          <cell r="P400" t="str">
            <v>Agnieszka Kulczyk</v>
          </cell>
          <cell r="Q400" t="str">
            <v>Michał Plewa</v>
          </cell>
          <cell r="R400" t="str">
            <v>05</v>
          </cell>
          <cell r="S400" t="str">
            <v>nd</v>
          </cell>
          <cell r="T400">
            <v>0</v>
          </cell>
          <cell r="U400">
            <v>52813.2</v>
          </cell>
          <cell r="V400">
            <v>320000</v>
          </cell>
          <cell r="W400">
            <v>1645075.8</v>
          </cell>
          <cell r="X400">
            <v>0</v>
          </cell>
          <cell r="Y400">
            <v>0</v>
          </cell>
          <cell r="Z400">
            <v>0</v>
          </cell>
          <cell r="AA400">
            <v>0</v>
          </cell>
          <cell r="AB400">
            <v>0</v>
          </cell>
          <cell r="AC400">
            <v>0</v>
          </cell>
          <cell r="AD400">
            <v>0</v>
          </cell>
          <cell r="AE400">
            <v>0</v>
          </cell>
          <cell r="AF400">
            <v>2017889</v>
          </cell>
          <cell r="AG400">
            <v>10899.2</v>
          </cell>
          <cell r="AH400">
            <v>62964.2</v>
          </cell>
          <cell r="AI400">
            <v>73863.399999999994</v>
          </cell>
          <cell r="AJ400">
            <v>1320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1320</v>
          </cell>
          <cell r="BA400">
            <v>1320</v>
          </cell>
          <cell r="BB400">
            <v>75183.399999999994</v>
          </cell>
          <cell r="BC400">
            <v>1942705.6</v>
          </cell>
          <cell r="BE400">
            <v>0</v>
          </cell>
          <cell r="BF400">
            <v>0</v>
          </cell>
          <cell r="BG400" t="str">
            <v>1 rozwojowo-modernizacyjne</v>
          </cell>
          <cell r="BH400">
            <v>6</v>
          </cell>
          <cell r="BI400">
            <v>19</v>
          </cell>
          <cell r="BJ400">
            <v>0</v>
          </cell>
          <cell r="BK400" t="str">
            <v>Zadanie zostało wydzielone z zadania nr 14-210. Potrzeba rozbudowy sieci wodociągowej dla potrzeb planowanego osiedla mieszkaniowego ZKZL</v>
          </cell>
          <cell r="BL400" t="str">
            <v>Budowa sieci wodociągowe DN 250 mm o dł. 110 m i wodociągu DN 150 mm o dł. 600m, wraz z przyłączami 2017 - 2021 - dokumentacja projektowa 2022 - 2023 - roboty budowlano-montażowe</v>
          </cell>
          <cell r="BM400" t="str">
            <v>-</v>
          </cell>
          <cell r="BN400" t="str">
            <v>-</v>
          </cell>
          <cell r="BP400"/>
        </row>
        <row r="401">
          <cell r="B401" t="str">
            <v>3-05-19-318-1</v>
          </cell>
          <cell r="C401" t="str">
            <v>3</v>
          </cell>
          <cell r="D401" t="str">
            <v>Poznań - sieć wodociągowa w ulicach Piwnej i Reknickiej - zakres II</v>
          </cell>
          <cell r="E401" t="str">
            <v>Realizowane-RBM-zakończono</v>
          </cell>
          <cell r="G401" t="str">
            <v>rezerwa zadania wielozakresowe</v>
          </cell>
          <cell r="H401" t="str">
            <v>druga</v>
          </cell>
          <cell r="I401" t="str">
            <v>sieci rozdzielcze</v>
          </cell>
          <cell r="J401" t="str">
            <v>rozwojowe</v>
          </cell>
          <cell r="K401" t="str">
            <v>nieopłacalne tak</v>
          </cell>
          <cell r="L401" t="str">
            <v>Poznań</v>
          </cell>
          <cell r="M401" t="str">
            <v>Przemysław Jasiński</v>
          </cell>
          <cell r="N401">
            <v>0</v>
          </cell>
          <cell r="O401" t="str">
            <v>Mariusz Dados</v>
          </cell>
          <cell r="P401" t="str">
            <v>Agnieszka Kulczyk</v>
          </cell>
          <cell r="Q401" t="str">
            <v>Michał Plewa</v>
          </cell>
          <cell r="R401" t="str">
            <v>05</v>
          </cell>
          <cell r="S401" t="str">
            <v>nd</v>
          </cell>
          <cell r="T401">
            <v>0</v>
          </cell>
          <cell r="U401">
            <v>0</v>
          </cell>
          <cell r="V401">
            <v>1034000</v>
          </cell>
          <cell r="W401">
            <v>450000</v>
          </cell>
          <cell r="X401">
            <v>0</v>
          </cell>
          <cell r="Y401">
            <v>0</v>
          </cell>
          <cell r="Z401">
            <v>0</v>
          </cell>
          <cell r="AA401">
            <v>0</v>
          </cell>
          <cell r="AB401">
            <v>0</v>
          </cell>
          <cell r="AC401">
            <v>0</v>
          </cell>
          <cell r="AD401">
            <v>0</v>
          </cell>
          <cell r="AE401">
            <v>0</v>
          </cell>
          <cell r="AF401">
            <v>1484000</v>
          </cell>
          <cell r="AG401">
            <v>0</v>
          </cell>
          <cell r="AH401">
            <v>702812.83</v>
          </cell>
          <cell r="AI401">
            <v>702812.83</v>
          </cell>
          <cell r="AJ401">
            <v>2662.8</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2662.8</v>
          </cell>
          <cell r="BA401">
            <v>2662.8</v>
          </cell>
          <cell r="BB401">
            <v>705475.63</v>
          </cell>
          <cell r="BC401">
            <v>778524.37</v>
          </cell>
          <cell r="BE401">
            <v>0</v>
          </cell>
          <cell r="BF401">
            <v>0</v>
          </cell>
          <cell r="BG401" t="str">
            <v>1 rozwojowo-modernizacyjne</v>
          </cell>
          <cell r="BH401">
            <v>10</v>
          </cell>
          <cell r="BI401">
            <v>0</v>
          </cell>
          <cell r="BJ401">
            <v>0</v>
          </cell>
          <cell r="BK401" t="str">
            <v>Zadanie zostało wydzielone z zadania nr 15-201. Zaopatrzenie w wodę nowych odbiorców.</v>
          </cell>
          <cell r="BL401" t="str">
            <v>Budowa wodociągu DN = 180 mm o dł. 478 m wraz z przyłączami 2017-2019 - dokumentacja projektowa 2020-2022 - roboty budowlano-montażowe</v>
          </cell>
          <cell r="BM401" t="str">
            <v>-</v>
          </cell>
          <cell r="BN401" t="str">
            <v>-</v>
          </cell>
          <cell r="BP401"/>
        </row>
        <row r="402">
          <cell r="B402" t="str">
            <v>3-05-20-006-1</v>
          </cell>
          <cell r="C402" t="str">
            <v>3</v>
          </cell>
          <cell r="D402" t="str">
            <v>Poznań - sieć wodociągowa ul. Mateckiego</v>
          </cell>
          <cell r="E402" t="str">
            <v>Realizowane-RBM-zakończono</v>
          </cell>
          <cell r="G402" t="str">
            <v>rezerwa zadania wielozakresowe</v>
          </cell>
          <cell r="H402" t="str">
            <v>druga</v>
          </cell>
          <cell r="I402" t="str">
            <v>sieci rozdzielcze</v>
          </cell>
          <cell r="J402" t="str">
            <v>rozwojowe</v>
          </cell>
          <cell r="K402" t="str">
            <v>nieopłacalne tak</v>
          </cell>
          <cell r="L402" t="str">
            <v>Poznań</v>
          </cell>
          <cell r="M402" t="str">
            <v>Katarzyna Stawińska</v>
          </cell>
          <cell r="N402" t="str">
            <v>Daniel Michalik</v>
          </cell>
          <cell r="O402" t="str">
            <v>Monika Mrozińska</v>
          </cell>
          <cell r="P402" t="str">
            <v>Margareta Szymkowiak-Matuszak</v>
          </cell>
          <cell r="Q402" t="str">
            <v>Tomasz Wilas</v>
          </cell>
          <cell r="R402" t="str">
            <v>05</v>
          </cell>
          <cell r="S402" t="str">
            <v>PIM</v>
          </cell>
          <cell r="T402">
            <v>0</v>
          </cell>
          <cell r="U402">
            <v>27737.5</v>
          </cell>
          <cell r="V402">
            <v>1000000</v>
          </cell>
          <cell r="W402">
            <v>466282.5</v>
          </cell>
          <cell r="X402">
            <v>0</v>
          </cell>
          <cell r="Y402">
            <v>0</v>
          </cell>
          <cell r="Z402">
            <v>0</v>
          </cell>
          <cell r="AA402">
            <v>0</v>
          </cell>
          <cell r="AB402">
            <v>0</v>
          </cell>
          <cell r="AC402">
            <v>0</v>
          </cell>
          <cell r="AD402">
            <v>0</v>
          </cell>
          <cell r="AE402">
            <v>0</v>
          </cell>
          <cell r="AF402">
            <v>1494020</v>
          </cell>
          <cell r="AG402">
            <v>8879</v>
          </cell>
          <cell r="AH402">
            <v>629397.4800000001</v>
          </cell>
          <cell r="AI402">
            <v>638276.4800000001</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638276.4800000001</v>
          </cell>
          <cell r="BC402">
            <v>855743.5199999999</v>
          </cell>
          <cell r="BD402"/>
          <cell r="BE402">
            <v>0</v>
          </cell>
          <cell r="BF402">
            <v>0</v>
          </cell>
          <cell r="BG402" t="str">
            <v>1 rozwojowo-modernizacyjne</v>
          </cell>
          <cell r="BH402">
            <v>3</v>
          </cell>
          <cell r="BI402">
            <v>1</v>
          </cell>
          <cell r="BJ402">
            <v>0</v>
          </cell>
          <cell r="BK402" t="str">
            <v>Zadanie zostało wydzielone z zadania nr 14-184. Zaopatrzenie w wodę nowych odbiorców.</v>
          </cell>
          <cell r="BL402" t="str">
            <v>Budowa wodociągu o średnicy DN 300, dł. ok. 271 m wraz z przyłączami 2016-2019 - dokumentacja projektowa 2020-2022 - roboty budowlano-montażowe</v>
          </cell>
          <cell r="BM402" t="str">
            <v>-</v>
          </cell>
          <cell r="BN402" t="str">
            <v>-</v>
          </cell>
        </row>
        <row r="403">
          <cell r="B403" t="str">
            <v>3-05-20-016-1</v>
          </cell>
          <cell r="C403" t="str">
            <v>3</v>
          </cell>
          <cell r="D403" t="str">
            <v>Poznań - sięc wodociagowa do Nowego Ogrodu Zoologicznego - etap II</v>
          </cell>
          <cell r="E403" t="str">
            <v>Realizowane-dokumentacja-w toku</v>
          </cell>
          <cell r="G403" t="str">
            <v>Pule</v>
          </cell>
          <cell r="H403" t="str">
            <v>druga</v>
          </cell>
          <cell r="I403" t="str">
            <v>sieci rozdzielcze</v>
          </cell>
          <cell r="J403" t="str">
            <v>rozwojowe</v>
          </cell>
          <cell r="K403" t="str">
            <v>opłacalne</v>
          </cell>
          <cell r="L403" t="str">
            <v>Poznań</v>
          </cell>
          <cell r="M403" t="str">
            <v>Przemysław Jasiński</v>
          </cell>
          <cell r="N403" t="str">
            <v>Magdalena Daszkiewicz-Jankowska</v>
          </cell>
          <cell r="O403" t="str">
            <v>Mariusz Dados</v>
          </cell>
          <cell r="P403" t="str">
            <v>Agnieszka Kulczyk</v>
          </cell>
          <cell r="Q403" t="str">
            <v>Michał Plewa</v>
          </cell>
          <cell r="R403" t="str">
            <v>05</v>
          </cell>
          <cell r="S403" t="str">
            <v>nd</v>
          </cell>
          <cell r="T403">
            <v>0</v>
          </cell>
          <cell r="U403">
            <v>20534.2</v>
          </cell>
          <cell r="V403">
            <v>40392.400000000001</v>
          </cell>
          <cell r="W403">
            <v>40392.400000000001</v>
          </cell>
          <cell r="X403">
            <v>233442.5</v>
          </cell>
          <cell r="Y403">
            <v>967702.5</v>
          </cell>
          <cell r="Z403">
            <v>0</v>
          </cell>
          <cell r="AA403">
            <v>0</v>
          </cell>
          <cell r="AB403">
            <v>0</v>
          </cell>
          <cell r="AC403">
            <v>0</v>
          </cell>
          <cell r="AD403">
            <v>0</v>
          </cell>
          <cell r="AE403">
            <v>0</v>
          </cell>
          <cell r="AF403">
            <v>1302464</v>
          </cell>
          <cell r="AG403">
            <v>10684.2</v>
          </cell>
          <cell r="AH403">
            <v>11377.11</v>
          </cell>
          <cell r="AI403">
            <v>22061.31</v>
          </cell>
          <cell r="AJ403">
            <v>14652.27</v>
          </cell>
          <cell r="AK403">
            <v>18664.400000000001</v>
          </cell>
          <cell r="AL403">
            <v>835148.75</v>
          </cell>
          <cell r="AM403">
            <v>665581.25</v>
          </cell>
          <cell r="AN403">
            <v>0</v>
          </cell>
          <cell r="AO403">
            <v>0</v>
          </cell>
          <cell r="AP403">
            <v>0</v>
          </cell>
          <cell r="AQ403">
            <v>0</v>
          </cell>
          <cell r="AR403">
            <v>0</v>
          </cell>
          <cell r="AS403">
            <v>0</v>
          </cell>
          <cell r="AT403">
            <v>0</v>
          </cell>
          <cell r="AU403">
            <v>0</v>
          </cell>
          <cell r="AV403">
            <v>0</v>
          </cell>
          <cell r="AW403">
            <v>1519394.4</v>
          </cell>
          <cell r="AX403">
            <v>1519394.4</v>
          </cell>
          <cell r="AY403">
            <v>0</v>
          </cell>
          <cell r="AZ403">
            <v>1534046.67</v>
          </cell>
          <cell r="BA403">
            <v>1534046.67</v>
          </cell>
          <cell r="BB403">
            <v>1556107.98</v>
          </cell>
          <cell r="BC403">
            <v>-253643.97999999998</v>
          </cell>
          <cell r="BE403">
            <v>0.72</v>
          </cell>
          <cell r="BF403">
            <v>0</v>
          </cell>
          <cell r="BG403" t="str">
            <v>1 rozwojowo-modernizacyjne</v>
          </cell>
          <cell r="BH403">
            <v>1</v>
          </cell>
          <cell r="BI403">
            <v>0</v>
          </cell>
          <cell r="BJ403">
            <v>0</v>
          </cell>
          <cell r="BK403" t="str">
            <v>Zadanie wydzielone z zad. 18-086. Potrzeba budowy sieci wodociągowej w związku z planowana budową fokarium na terenie Nowego Ogrodu Zoologicznego.</v>
          </cell>
          <cell r="BL403" t="str">
            <v>Budowa sieci wodociągowej Dn 200 mm o długości 720 m w ul. Krańcowej wraz z przyłączem 2020-2023 dokumentacja projektowa 2024-2025 roboty budowlano-montażowe</v>
          </cell>
          <cell r="BM403" t="str">
            <v>-</v>
          </cell>
          <cell r="BN403" t="str">
            <v>-</v>
          </cell>
          <cell r="BP403"/>
        </row>
        <row r="404">
          <cell r="B404" t="str">
            <v>3-05-20-019-0</v>
          </cell>
          <cell r="C404" t="str">
            <v>3</v>
          </cell>
          <cell r="D404" t="str">
            <v>Poznań - siec wodociągowa w ul. Dobrepole 5</v>
          </cell>
          <cell r="E404">
            <v>0</v>
          </cell>
          <cell r="G404" t="str">
            <v>rezerwa na zaspokojenie roszczeń z tyt realizacji sieci wod-kan</v>
          </cell>
          <cell r="H404" t="str">
            <v>pierwsza</v>
          </cell>
          <cell r="I404" t="str">
            <v>sieci rozdzielcze</v>
          </cell>
          <cell r="J404" t="str">
            <v>rozwojowe</v>
          </cell>
          <cell r="K404" t="str">
            <v>wykupy</v>
          </cell>
          <cell r="L404" t="str">
            <v>Poznań</v>
          </cell>
          <cell r="M404">
            <v>0</v>
          </cell>
          <cell r="N404">
            <v>0</v>
          </cell>
          <cell r="O404">
            <v>0</v>
          </cell>
          <cell r="P404">
            <v>0</v>
          </cell>
          <cell r="Q404">
            <v>0</v>
          </cell>
          <cell r="R404" t="str">
            <v>05</v>
          </cell>
          <cell r="S404" t="str">
            <v>nd</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cell r="BE404">
            <v>0</v>
          </cell>
          <cell r="BF404">
            <v>0</v>
          </cell>
          <cell r="BG404">
            <v>0</v>
          </cell>
          <cell r="BH404">
            <v>0</v>
          </cell>
          <cell r="BI404">
            <v>0</v>
          </cell>
          <cell r="BJ404">
            <v>0</v>
          </cell>
          <cell r="BK404">
            <v>0</v>
          </cell>
          <cell r="BL404">
            <v>0</v>
          </cell>
          <cell r="BM404" t="str">
            <v>-</v>
          </cell>
          <cell r="BN404" t="str">
            <v>-</v>
          </cell>
        </row>
        <row r="405">
          <cell r="B405" t="str">
            <v>3-05-20-021-0</v>
          </cell>
          <cell r="C405" t="str">
            <v>3</v>
          </cell>
          <cell r="D405" t="str">
            <v>Poznań - sieć wodocuiągowa w ul. Traugutta</v>
          </cell>
          <cell r="E405" t="str">
            <v>Realizowane-dokumentacja-w toku</v>
          </cell>
          <cell r="G405" t="str">
            <v>rezerwa na zaspokojenie roszczeń z tyt realizacji sieci wod-kan</v>
          </cell>
          <cell r="H405" t="str">
            <v>pierwsza</v>
          </cell>
          <cell r="I405" t="str">
            <v>sieci rozdzielcze</v>
          </cell>
          <cell r="J405" t="str">
            <v>rozwojowe</v>
          </cell>
          <cell r="K405" t="str">
            <v>wykupy</v>
          </cell>
          <cell r="L405" t="str">
            <v>Poznań</v>
          </cell>
          <cell r="M405">
            <v>0</v>
          </cell>
          <cell r="N405">
            <v>0</v>
          </cell>
          <cell r="O405">
            <v>0</v>
          </cell>
          <cell r="P405" t="str">
            <v>Magdalena Borowska</v>
          </cell>
          <cell r="Q405">
            <v>0</v>
          </cell>
          <cell r="R405" t="str">
            <v>05</v>
          </cell>
          <cell r="S405" t="str">
            <v>nd</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35783.269999999997</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35783.269999999997</v>
          </cell>
          <cell r="BA405">
            <v>35783.269999999997</v>
          </cell>
          <cell r="BB405">
            <v>35783.269999999997</v>
          </cell>
          <cell r="BC405">
            <v>-35783.269999999997</v>
          </cell>
          <cell r="BD405"/>
          <cell r="BE405">
            <v>0</v>
          </cell>
          <cell r="BF405">
            <v>0</v>
          </cell>
          <cell r="BG405" t="str">
            <v xml:space="preserve"> </v>
          </cell>
          <cell r="BH405">
            <v>0</v>
          </cell>
          <cell r="BI405">
            <v>0</v>
          </cell>
          <cell r="BJ405">
            <v>0</v>
          </cell>
          <cell r="BK405">
            <v>0</v>
          </cell>
          <cell r="BL405">
            <v>0</v>
          </cell>
          <cell r="BM405" t="str">
            <v>-</v>
          </cell>
          <cell r="BN405" t="str">
            <v>-</v>
          </cell>
        </row>
        <row r="406">
          <cell r="B406" t="str">
            <v>3-05-20-025-0</v>
          </cell>
          <cell r="C406" t="str">
            <v>3</v>
          </cell>
          <cell r="D406" t="str">
            <v>Poznań - siec wodociągowa i kanalizacja sanitarna w ul. Czarnucha</v>
          </cell>
          <cell r="E406" t="str">
            <v>Realizowane-dokumentacja-w toku</v>
          </cell>
          <cell r="G406" t="str">
            <v>rezerwa na zaspokojenie roszczeń z tyt realizacji sieci wod-kan</v>
          </cell>
          <cell r="H406" t="str">
            <v>pierwsza</v>
          </cell>
          <cell r="I406" t="str">
            <v>sieci rozdzielcze</v>
          </cell>
          <cell r="J406" t="str">
            <v>rozwojowe</v>
          </cell>
          <cell r="K406" t="str">
            <v>wykupy</v>
          </cell>
          <cell r="L406" t="str">
            <v>Poznań</v>
          </cell>
          <cell r="M406">
            <v>0</v>
          </cell>
          <cell r="N406">
            <v>0</v>
          </cell>
          <cell r="O406">
            <v>0</v>
          </cell>
          <cell r="P406" t="str">
            <v>Aleksandra Klecha</v>
          </cell>
          <cell r="Q406">
            <v>0</v>
          </cell>
          <cell r="R406" t="str">
            <v>05</v>
          </cell>
          <cell r="S406" t="str">
            <v>nd</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cell r="BE406">
            <v>0</v>
          </cell>
          <cell r="BF406">
            <v>0</v>
          </cell>
          <cell r="BG406" t="str">
            <v xml:space="preserve"> </v>
          </cell>
          <cell r="BH406">
            <v>0</v>
          </cell>
          <cell r="BI406">
            <v>0</v>
          </cell>
          <cell r="BJ406">
            <v>0</v>
          </cell>
          <cell r="BK406">
            <v>0</v>
          </cell>
          <cell r="BL406">
            <v>0</v>
          </cell>
          <cell r="BM406" t="str">
            <v>-</v>
          </cell>
          <cell r="BN406" t="str">
            <v>-</v>
          </cell>
        </row>
        <row r="407">
          <cell r="B407" t="str">
            <v>3-05-20-027-0</v>
          </cell>
          <cell r="C407" t="str">
            <v>3</v>
          </cell>
          <cell r="D407" t="str">
            <v>Poznań - sieć wodociągowa w ul. Omańkowskiej 97 - etap 1</v>
          </cell>
          <cell r="E407" t="str">
            <v>Realizowane-dokumentacja-w toku</v>
          </cell>
          <cell r="G407" t="str">
            <v>rezerwa na zaspokojenie roszczeń z tyt realizacji sieci wod-kan</v>
          </cell>
          <cell r="H407" t="str">
            <v>pierwsza</v>
          </cell>
          <cell r="I407" t="str">
            <v>sieci rozdzielcze</v>
          </cell>
          <cell r="J407" t="str">
            <v>rozwojowe</v>
          </cell>
          <cell r="K407" t="str">
            <v>wykupy</v>
          </cell>
          <cell r="L407" t="str">
            <v>Poznań</v>
          </cell>
          <cell r="M407">
            <v>0</v>
          </cell>
          <cell r="N407">
            <v>0</v>
          </cell>
          <cell r="O407">
            <v>0</v>
          </cell>
          <cell r="P407" t="str">
            <v>Magdalena Borowska</v>
          </cell>
          <cell r="Q407">
            <v>0</v>
          </cell>
          <cell r="R407" t="str">
            <v>05</v>
          </cell>
          <cell r="S407" t="str">
            <v>nd</v>
          </cell>
          <cell r="T407">
            <v>0</v>
          </cell>
          <cell r="U407">
            <v>800</v>
          </cell>
          <cell r="V407">
            <v>0</v>
          </cell>
          <cell r="W407">
            <v>0</v>
          </cell>
          <cell r="X407">
            <v>0</v>
          </cell>
          <cell r="Y407">
            <v>0</v>
          </cell>
          <cell r="Z407">
            <v>0</v>
          </cell>
          <cell r="AA407">
            <v>0</v>
          </cell>
          <cell r="AB407">
            <v>0</v>
          </cell>
          <cell r="AC407">
            <v>0</v>
          </cell>
          <cell r="AD407">
            <v>0</v>
          </cell>
          <cell r="AE407">
            <v>0</v>
          </cell>
          <cell r="AF407">
            <v>800</v>
          </cell>
          <cell r="AG407">
            <v>800</v>
          </cell>
          <cell r="AH407">
            <v>0</v>
          </cell>
          <cell r="AI407">
            <v>800</v>
          </cell>
          <cell r="AJ407">
            <v>177660.86</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177660.86</v>
          </cell>
          <cell r="BA407">
            <v>177660.86</v>
          </cell>
          <cell r="BB407">
            <v>178460.86</v>
          </cell>
          <cell r="BC407">
            <v>-177660.86</v>
          </cell>
          <cell r="BD407"/>
          <cell r="BE407">
            <v>0</v>
          </cell>
          <cell r="BF407">
            <v>0</v>
          </cell>
          <cell r="BG407" t="str">
            <v xml:space="preserve"> </v>
          </cell>
          <cell r="BH407">
            <v>0</v>
          </cell>
          <cell r="BI407">
            <v>0</v>
          </cell>
          <cell r="BJ407">
            <v>0</v>
          </cell>
          <cell r="BK407">
            <v>0</v>
          </cell>
          <cell r="BL407">
            <v>0</v>
          </cell>
          <cell r="BM407" t="str">
            <v>-</v>
          </cell>
          <cell r="BN407" t="str">
            <v>-</v>
          </cell>
        </row>
        <row r="408">
          <cell r="B408" t="str">
            <v>3-05-20-028-0</v>
          </cell>
          <cell r="C408" t="str">
            <v>3</v>
          </cell>
          <cell r="D408" t="str">
            <v>Poznań - siec wodociągowa w ul. Omańkowskiej 105 - etap 3</v>
          </cell>
          <cell r="E408" t="str">
            <v>Zakończone</v>
          </cell>
          <cell r="G408" t="str">
            <v>rezerwa na zaspokojenie roszczeń z tyt realizacji sieci wod-kan</v>
          </cell>
          <cell r="H408" t="str">
            <v>pierwsza</v>
          </cell>
          <cell r="I408" t="str">
            <v>sieci rozdzielcze</v>
          </cell>
          <cell r="J408" t="str">
            <v>rozwojowe</v>
          </cell>
          <cell r="K408" t="str">
            <v>wykupy</v>
          </cell>
          <cell r="L408" t="str">
            <v>Poznań</v>
          </cell>
          <cell r="M408">
            <v>0</v>
          </cell>
          <cell r="N408">
            <v>0</v>
          </cell>
          <cell r="O408">
            <v>0</v>
          </cell>
          <cell r="P408" t="str">
            <v>Magdalena Borowska</v>
          </cell>
          <cell r="Q408">
            <v>0</v>
          </cell>
          <cell r="R408" t="str">
            <v>05</v>
          </cell>
          <cell r="S408" t="str">
            <v>nd</v>
          </cell>
          <cell r="T408">
            <v>0</v>
          </cell>
          <cell r="U408">
            <v>700</v>
          </cell>
          <cell r="V408">
            <v>0</v>
          </cell>
          <cell r="W408">
            <v>0</v>
          </cell>
          <cell r="X408">
            <v>0</v>
          </cell>
          <cell r="Y408">
            <v>0</v>
          </cell>
          <cell r="Z408">
            <v>0</v>
          </cell>
          <cell r="AA408">
            <v>0</v>
          </cell>
          <cell r="AB408">
            <v>0</v>
          </cell>
          <cell r="AC408">
            <v>0</v>
          </cell>
          <cell r="AD408">
            <v>0</v>
          </cell>
          <cell r="AE408">
            <v>0</v>
          </cell>
          <cell r="AF408">
            <v>700</v>
          </cell>
          <cell r="AG408">
            <v>46698.22</v>
          </cell>
          <cell r="AH408">
            <v>0</v>
          </cell>
          <cell r="AI408">
            <v>46698.22</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46698.22</v>
          </cell>
          <cell r="BC408">
            <v>-45998.22</v>
          </cell>
          <cell r="BD408"/>
          <cell r="BE408">
            <v>0</v>
          </cell>
          <cell r="BF408">
            <v>0</v>
          </cell>
          <cell r="BG408" t="str">
            <v xml:space="preserve"> </v>
          </cell>
          <cell r="BH408">
            <v>0</v>
          </cell>
          <cell r="BI408">
            <v>0</v>
          </cell>
          <cell r="BJ408">
            <v>0</v>
          </cell>
          <cell r="BK408">
            <v>0</v>
          </cell>
          <cell r="BL408">
            <v>0</v>
          </cell>
          <cell r="BM408" t="str">
            <v>-</v>
          </cell>
          <cell r="BN408" t="str">
            <v>-</v>
          </cell>
        </row>
        <row r="409">
          <cell r="B409" t="str">
            <v>3-05-20-032-0</v>
          </cell>
          <cell r="C409" t="str">
            <v>3</v>
          </cell>
          <cell r="D409" t="str">
            <v>Poznań - siec wodociągowa i kanalizacja sanitarna w ul. Krynickiej 19a</v>
          </cell>
          <cell r="E409" t="str">
            <v>Realizowane-RBM-zakończono</v>
          </cell>
          <cell r="G409" t="str">
            <v>rezerwa na zaspokojenie roszczeń z tyt realizacji sieci wod-kan</v>
          </cell>
          <cell r="H409" t="str">
            <v>pierwsza</v>
          </cell>
          <cell r="I409" t="str">
            <v>sieci rozdzielcze</v>
          </cell>
          <cell r="J409" t="str">
            <v>rozwojowe</v>
          </cell>
          <cell r="K409" t="str">
            <v>wykupy</v>
          </cell>
          <cell r="L409" t="str">
            <v>Poznań</v>
          </cell>
          <cell r="M409">
            <v>0</v>
          </cell>
          <cell r="N409">
            <v>0</v>
          </cell>
          <cell r="O409">
            <v>0</v>
          </cell>
          <cell r="P409" t="str">
            <v>Aleksandra Klecha</v>
          </cell>
          <cell r="Q409">
            <v>0</v>
          </cell>
          <cell r="R409" t="str">
            <v>05</v>
          </cell>
          <cell r="S409" t="str">
            <v>nd</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42227.78</v>
          </cell>
          <cell r="AH409">
            <v>31.15</v>
          </cell>
          <cell r="AI409">
            <v>42258.93</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42258.93</v>
          </cell>
          <cell r="BC409">
            <v>-42258.93</v>
          </cell>
          <cell r="BD409"/>
          <cell r="BE409">
            <v>0</v>
          </cell>
          <cell r="BF409">
            <v>0</v>
          </cell>
          <cell r="BG409" t="str">
            <v xml:space="preserve"> </v>
          </cell>
          <cell r="BH409">
            <v>0</v>
          </cell>
          <cell r="BI409">
            <v>0</v>
          </cell>
          <cell r="BJ409">
            <v>0</v>
          </cell>
          <cell r="BK409">
            <v>0</v>
          </cell>
          <cell r="BL409">
            <v>0</v>
          </cell>
          <cell r="BM409" t="str">
            <v>-</v>
          </cell>
          <cell r="BN409" t="str">
            <v>-</v>
          </cell>
        </row>
        <row r="410">
          <cell r="B410" t="str">
            <v>3-05-20-033-0</v>
          </cell>
          <cell r="C410" t="str">
            <v>3</v>
          </cell>
          <cell r="D410" t="str">
            <v>Poznań - siec wodociągowa i kanalizacja sanitarna w ul. Rembertowskiej 15</v>
          </cell>
          <cell r="E410">
            <v>0</v>
          </cell>
          <cell r="G410" t="str">
            <v>rezerwa na zaspokojenie roszczeń z tyt realizacji sieci wod-kan</v>
          </cell>
          <cell r="H410" t="str">
            <v>pierwsza</v>
          </cell>
          <cell r="I410" t="str">
            <v>sieci rozdzielcze</v>
          </cell>
          <cell r="J410" t="str">
            <v>rozwojowe</v>
          </cell>
          <cell r="K410" t="str">
            <v>wykupy</v>
          </cell>
          <cell r="L410" t="str">
            <v>Poznań</v>
          </cell>
          <cell r="M410">
            <v>0</v>
          </cell>
          <cell r="N410">
            <v>0</v>
          </cell>
          <cell r="O410">
            <v>0</v>
          </cell>
          <cell r="P410">
            <v>0</v>
          </cell>
          <cell r="Q410">
            <v>0</v>
          </cell>
          <cell r="R410" t="str">
            <v>05</v>
          </cell>
          <cell r="S410" t="str">
            <v>nd</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284814.81</v>
          </cell>
          <cell r="AH410">
            <v>382.22</v>
          </cell>
          <cell r="AI410">
            <v>285197.02999999997</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285197.02999999997</v>
          </cell>
          <cell r="BC410">
            <v>-285197.02999999997</v>
          </cell>
          <cell r="BD410"/>
          <cell r="BE410">
            <v>0</v>
          </cell>
          <cell r="BF410">
            <v>0</v>
          </cell>
          <cell r="BG410">
            <v>0</v>
          </cell>
          <cell r="BH410">
            <v>0</v>
          </cell>
          <cell r="BI410">
            <v>0</v>
          </cell>
          <cell r="BJ410">
            <v>0</v>
          </cell>
          <cell r="BK410">
            <v>0</v>
          </cell>
          <cell r="BL410">
            <v>0</v>
          </cell>
          <cell r="BM410" t="str">
            <v>-</v>
          </cell>
          <cell r="BN410" t="str">
            <v>-</v>
          </cell>
        </row>
        <row r="411">
          <cell r="B411" t="str">
            <v>3-05-20-052-0</v>
          </cell>
          <cell r="C411" t="str">
            <v>3</v>
          </cell>
          <cell r="D411" t="str">
            <v>Poznań - sieć wodociągowa w ul. Radosnej (odcinek od ul. Miodowej do ul. Dąbrowskiego)</v>
          </cell>
          <cell r="E411" t="str">
            <v>Realizowane-dokumentacja-w toku</v>
          </cell>
          <cell r="G411" t="str">
            <v>rury azbestowo-cementowe</v>
          </cell>
          <cell r="H411" t="str">
            <v>pierwsza</v>
          </cell>
          <cell r="I411" t="str">
            <v>sieci rozdzielcze</v>
          </cell>
          <cell r="J411" t="str">
            <v>modernizacyjne</v>
          </cell>
          <cell r="K411" t="str">
            <v>azbestocement</v>
          </cell>
          <cell r="L411" t="str">
            <v>Poznań</v>
          </cell>
          <cell r="M411" t="str">
            <v>Agata Chmurzyńska</v>
          </cell>
          <cell r="N411" t="str">
            <v>Wioletta Frankowska</v>
          </cell>
          <cell r="O411" t="str">
            <v>Mariusz Dados</v>
          </cell>
          <cell r="P411" t="str">
            <v>Agnieszka Kulczyk</v>
          </cell>
          <cell r="Q411" t="str">
            <v>Michał Plewa</v>
          </cell>
          <cell r="R411" t="str">
            <v>05</v>
          </cell>
          <cell r="S411" t="str">
            <v>Miasto Poznań</v>
          </cell>
          <cell r="T411">
            <v>0</v>
          </cell>
          <cell r="U411">
            <v>40338</v>
          </cell>
          <cell r="V411">
            <v>137809</v>
          </cell>
          <cell r="W411">
            <v>455899</v>
          </cell>
          <cell r="X411">
            <v>790992</v>
          </cell>
          <cell r="Y411">
            <v>0</v>
          </cell>
          <cell r="Z411">
            <v>0</v>
          </cell>
          <cell r="AA411">
            <v>0</v>
          </cell>
          <cell r="AB411">
            <v>0</v>
          </cell>
          <cell r="AC411">
            <v>0</v>
          </cell>
          <cell r="AD411">
            <v>0</v>
          </cell>
          <cell r="AE411">
            <v>0</v>
          </cell>
          <cell r="AF411">
            <v>1425038</v>
          </cell>
          <cell r="AG411">
            <v>15039.62</v>
          </cell>
          <cell r="AH411">
            <v>29176.52</v>
          </cell>
          <cell r="AI411">
            <v>44216.14</v>
          </cell>
          <cell r="AJ411">
            <v>45719.58</v>
          </cell>
          <cell r="AK411">
            <v>2744250</v>
          </cell>
          <cell r="AL411">
            <v>1041990</v>
          </cell>
          <cell r="AM411">
            <v>0</v>
          </cell>
          <cell r="AN411">
            <v>0</v>
          </cell>
          <cell r="AO411">
            <v>0</v>
          </cell>
          <cell r="AP411">
            <v>0</v>
          </cell>
          <cell r="AQ411">
            <v>0</v>
          </cell>
          <cell r="AR411">
            <v>0</v>
          </cell>
          <cell r="AS411">
            <v>0</v>
          </cell>
          <cell r="AT411">
            <v>0</v>
          </cell>
          <cell r="AU411">
            <v>0</v>
          </cell>
          <cell r="AV411">
            <v>0</v>
          </cell>
          <cell r="AW411">
            <v>3786240</v>
          </cell>
          <cell r="AX411">
            <v>3786240</v>
          </cell>
          <cell r="AY411">
            <v>0</v>
          </cell>
          <cell r="AZ411">
            <v>3831959.58</v>
          </cell>
          <cell r="BA411">
            <v>3831959.58</v>
          </cell>
          <cell r="BB411">
            <v>3876175.72</v>
          </cell>
          <cell r="BC411">
            <v>-2451137.7200000002</v>
          </cell>
          <cell r="BE411">
            <v>0</v>
          </cell>
          <cell r="BF411">
            <v>0</v>
          </cell>
          <cell r="BG411" t="str">
            <v>1 rozwojowo-modernizacyjne</v>
          </cell>
          <cell r="BH411">
            <v>0</v>
          </cell>
          <cell r="BI411">
            <v>0</v>
          </cell>
          <cell r="BJ411">
            <v>63</v>
          </cell>
          <cell r="BK411" t="str">
            <v>Wymiana sieci wodociągowej z uwagi na zły stan techniczny, sieci z rur azbestocementowych. Koordynacja z ZDM.</v>
          </cell>
          <cell r="BL411" t="str">
            <v>Wymiana sieci wodociągowej wraz z przyłączami w ul. Radosnej na odcinku od ul. Bukowskiej do ul. Dąbrowskiego. DN150mm, ok. 360m - żeliwo szare , DN150mm, ok. 475m - azbestocement , DN63mm, ok. 88 m Na skrzyżowaniach z ulicami: Miodowa DN150mm, dł. ok. 30m - żeliwo szare Swojska DN150mm, dł. ok. 29m - azbestocement, Złota DN150mm, dł. ok. 59m - azbestocement, Dąbrowskiego DN300, dł. ok. 28m - żeliwo szare. 2020 - 2022 - dokumentacja projektowa 2023 - 2024 - roboty budowlano-montażowe</v>
          </cell>
          <cell r="BM411" t="str">
            <v>-</v>
          </cell>
          <cell r="BN411" t="str">
            <v>-</v>
          </cell>
          <cell r="BP411">
            <v>567936</v>
          </cell>
        </row>
        <row r="412">
          <cell r="B412" t="str">
            <v>3-05-20-062-0</v>
          </cell>
          <cell r="C412" t="str">
            <v>3</v>
          </cell>
          <cell r="D412" t="str">
            <v>Poznań - sieć wodociągowa w ul. Snopowej</v>
          </cell>
          <cell r="E412" t="str">
            <v>Realizowane-koncepcja-w toku</v>
          </cell>
          <cell r="H412" t="str">
            <v>pierwsza</v>
          </cell>
          <cell r="I412" t="str">
            <v>sieci rozdzielcze</v>
          </cell>
          <cell r="J412" t="str">
            <v>modernizacyjne</v>
          </cell>
          <cell r="K412" t="str">
            <v>PSW</v>
          </cell>
          <cell r="L412" t="str">
            <v>Poznań</v>
          </cell>
          <cell r="R412" t="str">
            <v>05</v>
          </cell>
          <cell r="T412">
            <v>0</v>
          </cell>
          <cell r="U412">
            <v>0</v>
          </cell>
          <cell r="V412">
            <v>0</v>
          </cell>
          <cell r="W412">
            <v>0</v>
          </cell>
          <cell r="X412">
            <v>0</v>
          </cell>
          <cell r="Y412">
            <v>0</v>
          </cell>
          <cell r="Z412">
            <v>0</v>
          </cell>
          <cell r="AA412">
            <v>0</v>
          </cell>
          <cell r="AB412">
            <v>0</v>
          </cell>
          <cell r="AC412">
            <v>0</v>
          </cell>
          <cell r="AD412">
            <v>0</v>
          </cell>
          <cell r="AE412">
            <v>1326000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1326000</v>
          </cell>
          <cell r="AT412">
            <v>0</v>
          </cell>
          <cell r="AU412">
            <v>0</v>
          </cell>
          <cell r="AV412">
            <v>0</v>
          </cell>
          <cell r="AW412">
            <v>1326000</v>
          </cell>
          <cell r="AX412">
            <v>0</v>
          </cell>
          <cell r="AY412">
            <v>1326000</v>
          </cell>
          <cell r="AZ412">
            <v>1326000</v>
          </cell>
          <cell r="BA412">
            <v>1326000</v>
          </cell>
          <cell r="BB412">
            <v>0</v>
          </cell>
          <cell r="BC412">
            <v>0</v>
          </cell>
          <cell r="BE412">
            <v>0.63</v>
          </cell>
          <cell r="BF412">
            <v>0</v>
          </cell>
          <cell r="BG412" t="str">
            <v>1 rozwojowo-modernizacyjne</v>
          </cell>
          <cell r="BH412">
            <v>0</v>
          </cell>
          <cell r="BI412">
            <v>0</v>
          </cell>
          <cell r="BJ412">
            <v>30</v>
          </cell>
          <cell r="BK412" t="str">
            <v>Ograniczenie awaryjności sieci.</v>
          </cell>
          <cell r="BL412" t="str">
            <v>Budowa wodociągu DN150mm o dł. 630m w ul. Snopowej, wraz z przyłączami po 2029 - dokumentacja projektowa i roboty budowlano-montażowe</v>
          </cell>
          <cell r="BM412" t="str">
            <v>-</v>
          </cell>
          <cell r="BN412" t="str">
            <v>-</v>
          </cell>
          <cell r="BP412"/>
        </row>
        <row r="413">
          <cell r="B413" t="str">
            <v>3-05-20-063-0</v>
          </cell>
          <cell r="C413" t="str">
            <v>3</v>
          </cell>
          <cell r="D413" t="str">
            <v>Poznań - sieć wodociągowa w ul. Oliwkowej</v>
          </cell>
          <cell r="E413" t="str">
            <v>Realizowane-koncepcja-w toku</v>
          </cell>
          <cell r="H413" t="str">
            <v>pierwsza</v>
          </cell>
          <cell r="I413" t="str">
            <v>sieci rozdzielcze</v>
          </cell>
          <cell r="J413" t="str">
            <v>modernizacyjne</v>
          </cell>
          <cell r="K413" t="str">
            <v>azbestocement</v>
          </cell>
          <cell r="L413" t="str">
            <v>Poznań</v>
          </cell>
          <cell r="R413" t="str">
            <v>05</v>
          </cell>
          <cell r="T413">
            <v>0</v>
          </cell>
          <cell r="U413">
            <v>0</v>
          </cell>
          <cell r="V413">
            <v>0</v>
          </cell>
          <cell r="W413">
            <v>0</v>
          </cell>
          <cell r="X413">
            <v>0</v>
          </cell>
          <cell r="Y413">
            <v>0</v>
          </cell>
          <cell r="Z413">
            <v>0</v>
          </cell>
          <cell r="AA413">
            <v>0</v>
          </cell>
          <cell r="AB413">
            <v>20000</v>
          </cell>
          <cell r="AC413">
            <v>20000</v>
          </cell>
          <cell r="AD413">
            <v>65000</v>
          </cell>
          <cell r="AE413">
            <v>0</v>
          </cell>
          <cell r="AF413">
            <v>105000</v>
          </cell>
          <cell r="AG413">
            <v>0</v>
          </cell>
          <cell r="AH413">
            <v>0</v>
          </cell>
          <cell r="AI413">
            <v>0</v>
          </cell>
          <cell r="AJ413">
            <v>0</v>
          </cell>
          <cell r="AK413">
            <v>0</v>
          </cell>
          <cell r="AL413">
            <v>0</v>
          </cell>
          <cell r="AM413">
            <v>0</v>
          </cell>
          <cell r="AN413">
            <v>0</v>
          </cell>
          <cell r="AO413">
            <v>16000</v>
          </cell>
          <cell r="AP413">
            <v>16000</v>
          </cell>
          <cell r="AQ413">
            <v>8000</v>
          </cell>
          <cell r="AR413">
            <v>54170</v>
          </cell>
          <cell r="AS413">
            <v>10830</v>
          </cell>
          <cell r="AT413">
            <v>0</v>
          </cell>
          <cell r="AU413">
            <v>0</v>
          </cell>
          <cell r="AV413">
            <v>0</v>
          </cell>
          <cell r="AW413">
            <v>105000</v>
          </cell>
          <cell r="AX413">
            <v>40000</v>
          </cell>
          <cell r="AY413">
            <v>65000</v>
          </cell>
          <cell r="AZ413">
            <v>105000</v>
          </cell>
          <cell r="BA413">
            <v>105000</v>
          </cell>
          <cell r="BB413">
            <v>40000</v>
          </cell>
          <cell r="BC413">
            <v>65000</v>
          </cell>
          <cell r="BE413">
            <v>0.09</v>
          </cell>
          <cell r="BF413">
            <v>0</v>
          </cell>
          <cell r="BG413" t="str">
            <v>1 rozwojowo-modernizacyjne</v>
          </cell>
          <cell r="BH413">
            <v>0</v>
          </cell>
          <cell r="BI413">
            <v>0</v>
          </cell>
          <cell r="BJ413">
            <v>2</v>
          </cell>
          <cell r="BK413" t="str">
            <v>Ograniczenie awaryjności sieci, likwidacja przewodów z azbestocementu.</v>
          </cell>
          <cell r="BL413" t="str">
            <v>Budowa wodociągu DN150mm o dł. 90 m, wraz z przyłączami. 2027 - 2028 - dokumentacja projektowa 2029 - roboty budowlano-montażowe</v>
          </cell>
          <cell r="BM413" t="str">
            <v>-</v>
          </cell>
          <cell r="BN413" t="str">
            <v>-</v>
          </cell>
          <cell r="BP413"/>
        </row>
        <row r="414">
          <cell r="B414" t="str">
            <v>3-05-20-072-1</v>
          </cell>
          <cell r="C414" t="str">
            <v>3</v>
          </cell>
          <cell r="D414" t="str">
            <v>Poznań - sieć wodociągowa w ul. Psarskie</v>
          </cell>
          <cell r="H414" t="str">
            <v>druga</v>
          </cell>
          <cell r="I414" t="str">
            <v>sieci rozdzielcze</v>
          </cell>
          <cell r="J414" t="str">
            <v>rozwojowe</v>
          </cell>
          <cell r="K414" t="str">
            <v>nieopłacalne nie</v>
          </cell>
          <cell r="L414" t="str">
            <v>Poznań</v>
          </cell>
          <cell r="R414" t="str">
            <v>05</v>
          </cell>
          <cell r="T414">
            <v>0</v>
          </cell>
          <cell r="U414">
            <v>0</v>
          </cell>
          <cell r="V414">
            <v>0</v>
          </cell>
          <cell r="W414">
            <v>0</v>
          </cell>
          <cell r="X414">
            <v>0</v>
          </cell>
          <cell r="Y414">
            <v>0</v>
          </cell>
          <cell r="Z414">
            <v>14000</v>
          </cell>
          <cell r="AA414">
            <v>14000</v>
          </cell>
          <cell r="AB414">
            <v>42000</v>
          </cell>
          <cell r="AC414">
            <v>238000</v>
          </cell>
          <cell r="AD414">
            <v>0</v>
          </cell>
          <cell r="AE414">
            <v>0</v>
          </cell>
          <cell r="AF414">
            <v>308000</v>
          </cell>
          <cell r="AG414">
            <v>0</v>
          </cell>
          <cell r="AH414">
            <v>0</v>
          </cell>
          <cell r="AI414">
            <v>0</v>
          </cell>
          <cell r="AJ414">
            <v>0</v>
          </cell>
          <cell r="AK414">
            <v>0</v>
          </cell>
          <cell r="AL414">
            <v>0</v>
          </cell>
          <cell r="AM414">
            <v>14000</v>
          </cell>
          <cell r="AN414">
            <v>14000</v>
          </cell>
          <cell r="AO414">
            <v>42000</v>
          </cell>
          <cell r="AP414">
            <v>125090</v>
          </cell>
          <cell r="AQ414">
            <v>112910</v>
          </cell>
          <cell r="AR414">
            <v>0</v>
          </cell>
          <cell r="AS414">
            <v>0</v>
          </cell>
          <cell r="AT414">
            <v>0</v>
          </cell>
          <cell r="AU414">
            <v>0</v>
          </cell>
          <cell r="AV414">
            <v>0</v>
          </cell>
          <cell r="AW414">
            <v>308000</v>
          </cell>
          <cell r="AX414">
            <v>308000</v>
          </cell>
          <cell r="AY414">
            <v>0</v>
          </cell>
          <cell r="AZ414">
            <v>308000</v>
          </cell>
          <cell r="BA414">
            <v>308000</v>
          </cell>
          <cell r="BB414">
            <v>308000</v>
          </cell>
          <cell r="BC414">
            <v>0</v>
          </cell>
          <cell r="BE414">
            <v>0</v>
          </cell>
          <cell r="BF414">
            <v>0</v>
          </cell>
          <cell r="BG414" t="str">
            <v>1 rozwojowo-modernizacyjne</v>
          </cell>
          <cell r="BH414">
            <v>3</v>
          </cell>
          <cell r="BI414">
            <v>0</v>
          </cell>
          <cell r="BJ414">
            <v>0</v>
          </cell>
          <cell r="BK414" t="str">
            <v>Zaopatrzenie w wodę nowych odbiorców.</v>
          </cell>
          <cell r="BL414" t="str">
            <v>Budowa sieci wodociągowej w ul. Psarskie DN 100 dł.155 m wraz z przyłączami 2025-2027 dokumentacja projektowa 2028-2029 roboty montażowo-budowlane</v>
          </cell>
          <cell r="BM414" t="str">
            <v>-</v>
          </cell>
          <cell r="BN414" t="str">
            <v>-</v>
          </cell>
          <cell r="BP414"/>
        </row>
        <row r="415">
          <cell r="B415" t="str">
            <v>3-05-20-075-1</v>
          </cell>
          <cell r="C415" t="str">
            <v>3</v>
          </cell>
          <cell r="D415" t="str">
            <v>Poznań - sieć wodociągowa dla POSiR przy ul. Koszalińskiej 15</v>
          </cell>
          <cell r="E415" t="str">
            <v>Realizowane-koncepcja-w toku</v>
          </cell>
          <cell r="H415" t="str">
            <v>druga</v>
          </cell>
          <cell r="I415" t="str">
            <v>sieci rozdzielcze</v>
          </cell>
          <cell r="J415" t="str">
            <v>rozwojowe</v>
          </cell>
          <cell r="K415" t="str">
            <v>nieopłacalne nie</v>
          </cell>
          <cell r="L415" t="str">
            <v>Poznań</v>
          </cell>
          <cell r="M415" t="str">
            <v>Agata Chmurzyńska</v>
          </cell>
          <cell r="N415">
            <v>0</v>
          </cell>
          <cell r="O415">
            <v>0</v>
          </cell>
          <cell r="P415">
            <v>0</v>
          </cell>
          <cell r="Q415">
            <v>0</v>
          </cell>
          <cell r="R415" t="str">
            <v>05</v>
          </cell>
          <cell r="S415" t="str">
            <v>nd</v>
          </cell>
          <cell r="T415">
            <v>0</v>
          </cell>
          <cell r="U415">
            <v>0</v>
          </cell>
          <cell r="V415">
            <v>70000</v>
          </cell>
          <cell r="W415">
            <v>79500</v>
          </cell>
          <cell r="X415">
            <v>0</v>
          </cell>
          <cell r="Y415">
            <v>0</v>
          </cell>
          <cell r="Z415">
            <v>0</v>
          </cell>
          <cell r="AA415">
            <v>0</v>
          </cell>
          <cell r="AB415">
            <v>0</v>
          </cell>
          <cell r="AC415">
            <v>0</v>
          </cell>
          <cell r="AD415">
            <v>0</v>
          </cell>
          <cell r="AE415">
            <v>0</v>
          </cell>
          <cell r="AF415">
            <v>149500</v>
          </cell>
          <cell r="AG415">
            <v>0</v>
          </cell>
          <cell r="AH415">
            <v>0</v>
          </cell>
          <cell r="AI415">
            <v>0</v>
          </cell>
          <cell r="AJ415">
            <v>0</v>
          </cell>
          <cell r="AK415">
            <v>0</v>
          </cell>
          <cell r="AL415">
            <v>0</v>
          </cell>
          <cell r="AM415">
            <v>0</v>
          </cell>
          <cell r="AN415">
            <v>28000</v>
          </cell>
          <cell r="AO415">
            <v>28000</v>
          </cell>
          <cell r="AP415">
            <v>14000</v>
          </cell>
          <cell r="AQ415">
            <v>73450</v>
          </cell>
          <cell r="AR415">
            <v>6550</v>
          </cell>
          <cell r="AS415">
            <v>0</v>
          </cell>
          <cell r="AT415">
            <v>0</v>
          </cell>
          <cell r="AU415">
            <v>0</v>
          </cell>
          <cell r="AV415">
            <v>0</v>
          </cell>
          <cell r="AW415">
            <v>150000</v>
          </cell>
          <cell r="AX415">
            <v>143450</v>
          </cell>
          <cell r="AY415">
            <v>6550</v>
          </cell>
          <cell r="AZ415">
            <v>150000</v>
          </cell>
          <cell r="BA415">
            <v>150000</v>
          </cell>
          <cell r="BB415">
            <v>143450</v>
          </cell>
          <cell r="BC415">
            <v>6050</v>
          </cell>
          <cell r="BE415">
            <v>0</v>
          </cell>
          <cell r="BF415">
            <v>0</v>
          </cell>
          <cell r="BG415" t="str">
            <v xml:space="preserve"> </v>
          </cell>
          <cell r="BH415">
            <v>1</v>
          </cell>
          <cell r="BI415">
            <v>0</v>
          </cell>
          <cell r="BJ415">
            <v>0</v>
          </cell>
          <cell r="BK415" t="str">
            <v>Zaopatrzenie w wodę nowych odbiorców.</v>
          </cell>
          <cell r="BL415" t="str">
            <v>Budowa sieci wodociągowej DN 100 o dł. ok. 60 m zakończonej hydrantem, wraz z przyłączami 2026 - 2028 dokumentacja projektowa 2029 - 2030 roboty montażowo-budowlane</v>
          </cell>
          <cell r="BM415" t="str">
            <v>-</v>
          </cell>
          <cell r="BN415" t="str">
            <v>-</v>
          </cell>
          <cell r="BP415"/>
        </row>
        <row r="416">
          <cell r="B416" t="str">
            <v>3-05-20-085-1</v>
          </cell>
          <cell r="C416" t="str">
            <v>3</v>
          </cell>
          <cell r="D416" t="str">
            <v>Poznań – sieć wodociągowa w rejonie ul. Perzyckiej i Głowickiej - etap I</v>
          </cell>
          <cell r="H416" t="str">
            <v>druga</v>
          </cell>
          <cell r="I416" t="str">
            <v>sieci rozdzielcze</v>
          </cell>
          <cell r="J416" t="str">
            <v>rozwojowe</v>
          </cell>
          <cell r="K416" t="str">
            <v>nieopłacalne nie</v>
          </cell>
          <cell r="L416" t="str">
            <v>Poznań</v>
          </cell>
          <cell r="R416" t="str">
            <v>05</v>
          </cell>
          <cell r="T416">
            <v>0</v>
          </cell>
          <cell r="U416">
            <v>0</v>
          </cell>
          <cell r="V416">
            <v>0</v>
          </cell>
          <cell r="W416">
            <v>0</v>
          </cell>
          <cell r="X416">
            <v>0</v>
          </cell>
          <cell r="Y416">
            <v>0</v>
          </cell>
          <cell r="Z416">
            <v>28000</v>
          </cell>
          <cell r="AA416">
            <v>42000</v>
          </cell>
          <cell r="AB416">
            <v>113000</v>
          </cell>
          <cell r="AC416">
            <v>37000</v>
          </cell>
          <cell r="AD416">
            <v>0</v>
          </cell>
          <cell r="AE416">
            <v>0</v>
          </cell>
          <cell r="AF416">
            <v>220000</v>
          </cell>
          <cell r="AG416">
            <v>0</v>
          </cell>
          <cell r="AH416">
            <v>0</v>
          </cell>
          <cell r="AI416">
            <v>0</v>
          </cell>
          <cell r="AJ416">
            <v>0</v>
          </cell>
          <cell r="AK416">
            <v>0</v>
          </cell>
          <cell r="AL416">
            <v>0</v>
          </cell>
          <cell r="AM416">
            <v>28000</v>
          </cell>
          <cell r="AN416">
            <v>28000</v>
          </cell>
          <cell r="AO416">
            <v>23000</v>
          </cell>
          <cell r="AP416">
            <v>122000</v>
          </cell>
          <cell r="AQ416">
            <v>19000</v>
          </cell>
          <cell r="AR416">
            <v>0</v>
          </cell>
          <cell r="AS416">
            <v>0</v>
          </cell>
          <cell r="AT416">
            <v>0</v>
          </cell>
          <cell r="AU416">
            <v>0</v>
          </cell>
          <cell r="AV416">
            <v>0</v>
          </cell>
          <cell r="AW416">
            <v>220000</v>
          </cell>
          <cell r="AX416">
            <v>220000</v>
          </cell>
          <cell r="AY416">
            <v>0</v>
          </cell>
          <cell r="AZ416">
            <v>220000</v>
          </cell>
          <cell r="BA416">
            <v>220000</v>
          </cell>
          <cell r="BB416">
            <v>220000</v>
          </cell>
          <cell r="BC416">
            <v>0</v>
          </cell>
          <cell r="BE416">
            <v>0.87</v>
          </cell>
          <cell r="BF416">
            <v>0</v>
          </cell>
          <cell r="BG416" t="str">
            <v>1 rozwojowo-modernizacyjne</v>
          </cell>
          <cell r="BH416">
            <v>2</v>
          </cell>
          <cell r="BI416">
            <v>4</v>
          </cell>
          <cell r="BJ416">
            <v>0</v>
          </cell>
          <cell r="BK416" t="str">
            <v>Zaopatrzenie w wodę nowych odbiorców.</v>
          </cell>
          <cell r="BL416" t="str">
            <v>Budowa sieci wodociągowej w ul. bocznych od ul. Perzyckiej: DN 150 mm, dł. 150m wraz z przyłączami 2024-2027 - dokumentacja projektowa 2027-2029 - roboty montażowo-budowlane</v>
          </cell>
          <cell r="BM416" t="str">
            <v>-</v>
          </cell>
          <cell r="BN416" t="str">
            <v>-</v>
          </cell>
          <cell r="BP416"/>
        </row>
        <row r="417">
          <cell r="B417" t="str">
            <v>3-05-20-101-1</v>
          </cell>
          <cell r="C417" t="str">
            <v>3</v>
          </cell>
          <cell r="D417" t="str">
            <v>Poznań - sieć wodociągowa w ulicy bocznej od Krzesiny</v>
          </cell>
          <cell r="H417" t="str">
            <v>druga</v>
          </cell>
          <cell r="I417" t="str">
            <v>sieci rozdzielcze</v>
          </cell>
          <cell r="J417" t="str">
            <v>rozwojowe</v>
          </cell>
          <cell r="K417" t="str">
            <v>nieopłacalne nie</v>
          </cell>
          <cell r="L417" t="str">
            <v>Poznań</v>
          </cell>
          <cell r="R417" t="str">
            <v>05</v>
          </cell>
          <cell r="T417">
            <v>0</v>
          </cell>
          <cell r="U417">
            <v>0</v>
          </cell>
          <cell r="V417">
            <v>0</v>
          </cell>
          <cell r="W417">
            <v>0</v>
          </cell>
          <cell r="X417">
            <v>14000</v>
          </cell>
          <cell r="Y417">
            <v>14000</v>
          </cell>
          <cell r="Z417">
            <v>42000</v>
          </cell>
          <cell r="AA417">
            <v>106000</v>
          </cell>
          <cell r="AB417">
            <v>19000</v>
          </cell>
          <cell r="AC417">
            <v>0</v>
          </cell>
          <cell r="AD417">
            <v>0</v>
          </cell>
          <cell r="AE417">
            <v>0</v>
          </cell>
          <cell r="AF417">
            <v>195000</v>
          </cell>
          <cell r="AG417">
            <v>0</v>
          </cell>
          <cell r="AH417">
            <v>0</v>
          </cell>
          <cell r="AI417">
            <v>0</v>
          </cell>
          <cell r="AJ417">
            <v>0</v>
          </cell>
          <cell r="AK417">
            <v>27126</v>
          </cell>
          <cell r="AL417">
            <v>40689</v>
          </cell>
          <cell r="AM417">
            <v>37296</v>
          </cell>
          <cell r="AN417">
            <v>111888</v>
          </cell>
          <cell r="AO417">
            <v>0</v>
          </cell>
          <cell r="AP417">
            <v>0</v>
          </cell>
          <cell r="AQ417">
            <v>0</v>
          </cell>
          <cell r="AR417">
            <v>0</v>
          </cell>
          <cell r="AS417">
            <v>0</v>
          </cell>
          <cell r="AT417">
            <v>0</v>
          </cell>
          <cell r="AU417">
            <v>0</v>
          </cell>
          <cell r="AV417">
            <v>0</v>
          </cell>
          <cell r="AW417">
            <v>216999</v>
          </cell>
          <cell r="AX417">
            <v>216999</v>
          </cell>
          <cell r="AY417">
            <v>0</v>
          </cell>
          <cell r="AZ417">
            <v>216999</v>
          </cell>
          <cell r="BA417">
            <v>216999</v>
          </cell>
          <cell r="BB417">
            <v>216999</v>
          </cell>
          <cell r="BC417">
            <v>-21999</v>
          </cell>
          <cell r="BE417">
            <v>0.1</v>
          </cell>
          <cell r="BF417">
            <v>0</v>
          </cell>
          <cell r="BG417" t="str">
            <v>1 rozwojowo-modernizacyjne</v>
          </cell>
          <cell r="BH417">
            <v>1</v>
          </cell>
          <cell r="BI417">
            <v>0</v>
          </cell>
          <cell r="BJ417">
            <v>0</v>
          </cell>
          <cell r="BK417" t="str">
            <v>Zaopatrzenie w wodę nowych odbiorców.</v>
          </cell>
          <cell r="BL417" t="str">
            <v>Budowa wodociągu DN 125 mm o dł. ok 100,0 m w ul. Krzesiny wraz z przyłączami 2023 - 2025 dokumentacja techniczna 2026 - 2027 roboty budowlano montażowe</v>
          </cell>
          <cell r="BM417" t="str">
            <v>-</v>
          </cell>
          <cell r="BN417" t="str">
            <v>-</v>
          </cell>
          <cell r="BP417"/>
        </row>
        <row r="418">
          <cell r="B418" t="str">
            <v>3-05-20-104-0</v>
          </cell>
          <cell r="C418" t="str">
            <v>3</v>
          </cell>
          <cell r="D418" t="str">
            <v>Poznań - sieć wodociągowa i kanalizacja sanitarna na os. Strzeszyn Grecki etap III</v>
          </cell>
          <cell r="E418" t="str">
            <v>Realizowane-dokumentacja-w toku</v>
          </cell>
          <cell r="G418" t="str">
            <v>rezerwa na zaspokojenie roszczeń z tyt realizacji sieci wod-kan</v>
          </cell>
          <cell r="H418" t="str">
            <v>pierwsza</v>
          </cell>
          <cell r="I418" t="str">
            <v>sieci rozdzielcze</v>
          </cell>
          <cell r="J418" t="str">
            <v>rozwojowe</v>
          </cell>
          <cell r="K418" t="str">
            <v>wykupy</v>
          </cell>
          <cell r="L418" t="str">
            <v>Poznań</v>
          </cell>
          <cell r="M418">
            <v>0</v>
          </cell>
          <cell r="N418">
            <v>0</v>
          </cell>
          <cell r="O418">
            <v>0</v>
          </cell>
          <cell r="P418" t="str">
            <v>Magdalena Borowska</v>
          </cell>
          <cell r="Q418">
            <v>0</v>
          </cell>
          <cell r="R418" t="str">
            <v>05</v>
          </cell>
          <cell r="S418" t="str">
            <v>nd</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1800</v>
          </cell>
          <cell r="AH418">
            <v>0</v>
          </cell>
          <cell r="AI418">
            <v>1800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1800</v>
          </cell>
          <cell r="BC418">
            <v>-1800</v>
          </cell>
          <cell r="BD418"/>
          <cell r="BE418">
            <v>0</v>
          </cell>
          <cell r="BF418">
            <v>0</v>
          </cell>
          <cell r="BG418" t="str">
            <v xml:space="preserve"> </v>
          </cell>
          <cell r="BH418">
            <v>0</v>
          </cell>
          <cell r="BI418">
            <v>0</v>
          </cell>
          <cell r="BJ418">
            <v>0</v>
          </cell>
          <cell r="BK418">
            <v>0</v>
          </cell>
          <cell r="BL418">
            <v>0</v>
          </cell>
          <cell r="BM418" t="str">
            <v>-</v>
          </cell>
          <cell r="BN418" t="str">
            <v>-</v>
          </cell>
        </row>
        <row r="419">
          <cell r="B419" t="str">
            <v>3-05-20-108-0</v>
          </cell>
          <cell r="C419" t="str">
            <v>3</v>
          </cell>
          <cell r="D419" t="str">
            <v>Poznań - sieci wodociągowe na terenie m.Poznań</v>
          </cell>
          <cell r="E419" t="str">
            <v>Realizowane-inne-w toku</v>
          </cell>
          <cell r="G419" t="str">
            <v>Nabycie infrastruktury wod.-kan. od gmin</v>
          </cell>
          <cell r="H419" t="str">
            <v>pierwsza</v>
          </cell>
          <cell r="I419" t="str">
            <v>sieci rozdzielcze</v>
          </cell>
          <cell r="J419" t="str">
            <v>rozwojowe</v>
          </cell>
          <cell r="K419" t="str">
            <v>nabycie infrastruktury od Gmin</v>
          </cell>
          <cell r="L419" t="str">
            <v>Poznań</v>
          </cell>
          <cell r="M419">
            <v>0</v>
          </cell>
          <cell r="N419">
            <v>0</v>
          </cell>
          <cell r="O419">
            <v>0</v>
          </cell>
          <cell r="P419" t="str">
            <v>Dariusz Schmidt</v>
          </cell>
          <cell r="Q419">
            <v>0</v>
          </cell>
          <cell r="R419" t="str">
            <v>05</v>
          </cell>
          <cell r="S419" t="str">
            <v>nd</v>
          </cell>
          <cell r="T419">
            <v>0</v>
          </cell>
          <cell r="U419">
            <v>6518740</v>
          </cell>
          <cell r="V419">
            <v>0</v>
          </cell>
          <cell r="W419">
            <v>0</v>
          </cell>
          <cell r="X419">
            <v>0</v>
          </cell>
          <cell r="Y419">
            <v>0</v>
          </cell>
          <cell r="Z419">
            <v>0</v>
          </cell>
          <cell r="AA419">
            <v>0</v>
          </cell>
          <cell r="AB419">
            <v>0</v>
          </cell>
          <cell r="AC419">
            <v>0</v>
          </cell>
          <cell r="AD419">
            <v>0</v>
          </cell>
          <cell r="AE419">
            <v>0</v>
          </cell>
          <cell r="AF419">
            <v>6518740</v>
          </cell>
          <cell r="AG419">
            <v>6521413.2199999997</v>
          </cell>
          <cell r="AH419">
            <v>0</v>
          </cell>
          <cell r="AI419">
            <v>6521413.2199999997</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6521413.2199999997</v>
          </cell>
          <cell r="BC419">
            <v>-2673.2199999997392</v>
          </cell>
          <cell r="BD419"/>
          <cell r="BE419">
            <v>0</v>
          </cell>
          <cell r="BF419">
            <v>0</v>
          </cell>
          <cell r="BG419" t="str">
            <v>1 rozwojowo-modernizacyjne</v>
          </cell>
          <cell r="BH419">
            <v>0</v>
          </cell>
          <cell r="BI419">
            <v>0</v>
          </cell>
          <cell r="BJ419">
            <v>0</v>
          </cell>
          <cell r="BK419">
            <v>0</v>
          </cell>
          <cell r="BL419" t="str">
            <v>Wykup sieci wodociągowej 2020 - realizacja</v>
          </cell>
          <cell r="BM419" t="str">
            <v>-</v>
          </cell>
          <cell r="BN419" t="str">
            <v>-</v>
          </cell>
        </row>
        <row r="420">
          <cell r="B420" t="str">
            <v>3-05-20-113-1</v>
          </cell>
          <cell r="C420" t="str">
            <v>3</v>
          </cell>
          <cell r="D420" t="str">
            <v>Poznań - sieć wodociągowa w ul. Rycerskiej</v>
          </cell>
          <cell r="E420" t="str">
            <v>Realizowane-RBM-zakończono</v>
          </cell>
          <cell r="G420" t="str">
            <v>rezerwa zadania wielozakresowe</v>
          </cell>
          <cell r="H420" t="str">
            <v>pierwsza</v>
          </cell>
          <cell r="I420" t="str">
            <v>sieci rozdzielcze</v>
          </cell>
          <cell r="J420" t="str">
            <v>modernizacyjne</v>
          </cell>
          <cell r="K420" t="str">
            <v>koordynacja</v>
          </cell>
          <cell r="L420" t="str">
            <v>Poznań</v>
          </cell>
          <cell r="M420" t="str">
            <v>Dariusz Schmidt</v>
          </cell>
          <cell r="N420">
            <v>0</v>
          </cell>
          <cell r="O420" t="str">
            <v>Jolanta Kowalczyk</v>
          </cell>
          <cell r="P420" t="str">
            <v>Sonia Sperling</v>
          </cell>
          <cell r="Q420" t="str">
            <v>Jacek Bielicki</v>
          </cell>
          <cell r="R420" t="str">
            <v>05</v>
          </cell>
          <cell r="S420" t="str">
            <v>nd</v>
          </cell>
          <cell r="T420">
            <v>0</v>
          </cell>
          <cell r="U420">
            <v>326003.92</v>
          </cell>
          <cell r="V420">
            <v>0</v>
          </cell>
          <cell r="W420">
            <v>0</v>
          </cell>
          <cell r="X420">
            <v>0</v>
          </cell>
          <cell r="Y420">
            <v>0</v>
          </cell>
          <cell r="Z420">
            <v>0</v>
          </cell>
          <cell r="AA420">
            <v>0</v>
          </cell>
          <cell r="AB420">
            <v>0</v>
          </cell>
          <cell r="AC420">
            <v>0</v>
          </cell>
          <cell r="AD420">
            <v>0</v>
          </cell>
          <cell r="AE420">
            <v>0</v>
          </cell>
          <cell r="AF420">
            <v>326003.92</v>
          </cell>
          <cell r="AG420">
            <v>298226.38</v>
          </cell>
          <cell r="AH420">
            <v>247.2</v>
          </cell>
          <cell r="AI420">
            <v>298473.58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298473.58</v>
          </cell>
          <cell r="BC420">
            <v>27530.339999999967</v>
          </cell>
          <cell r="BD420"/>
          <cell r="BE420">
            <v>0</v>
          </cell>
          <cell r="BF420">
            <v>0</v>
          </cell>
          <cell r="BG420" t="str">
            <v>1 rozwojowo-modernizacyjne</v>
          </cell>
          <cell r="BH420">
            <v>0</v>
          </cell>
          <cell r="BI420">
            <v>0</v>
          </cell>
          <cell r="BJ420">
            <v>3</v>
          </cell>
          <cell r="BK420" t="str">
            <v>Zadanie zostało wydzielone z zadania nr 16-101.Zły stan techniczny, spełnienie wymagań wynikających z przepisów prawa. Konieczność realizacji przed inwestycją ZDM.</v>
          </cell>
          <cell r="BL420" t="str">
            <v>Sieć wodociągowa ok.150 m, demontaż istniejącego rurociągu z azbestocementu dł. 94 m, wraz z przyłączami 2016 - 2020 - dokumentacja projektowa 2020 - roboty budowlano-montażowe</v>
          </cell>
          <cell r="BM420" t="str">
            <v>-</v>
          </cell>
          <cell r="BN420" t="str">
            <v>-</v>
          </cell>
        </row>
        <row r="421">
          <cell r="B421" t="str">
            <v>3-05-20-114-0</v>
          </cell>
          <cell r="C421" t="str">
            <v>3</v>
          </cell>
          <cell r="D421" t="str">
            <v>Poznań - sieć wodociągowa w ul. Piotrowo</v>
          </cell>
          <cell r="E421" t="str">
            <v>Realizowane-koncepcja-w toku</v>
          </cell>
          <cell r="H421" t="str">
            <v>pierwsza</v>
          </cell>
          <cell r="I421" t="str">
            <v>sieci rozdzielcze</v>
          </cell>
          <cell r="J421" t="str">
            <v>modernizacyjne</v>
          </cell>
          <cell r="K421" t="str">
            <v>PSW</v>
          </cell>
          <cell r="L421" t="str">
            <v>Poznań</v>
          </cell>
          <cell r="R421" t="str">
            <v>05</v>
          </cell>
          <cell r="T421">
            <v>0</v>
          </cell>
          <cell r="U421">
            <v>0</v>
          </cell>
          <cell r="V421">
            <v>0</v>
          </cell>
          <cell r="W421">
            <v>0</v>
          </cell>
          <cell r="X421">
            <v>0</v>
          </cell>
          <cell r="Y421">
            <v>0</v>
          </cell>
          <cell r="Z421">
            <v>0</v>
          </cell>
          <cell r="AA421">
            <v>0</v>
          </cell>
          <cell r="AB421">
            <v>0</v>
          </cell>
          <cell r="AC421">
            <v>0</v>
          </cell>
          <cell r="AD421">
            <v>0</v>
          </cell>
          <cell r="AE421">
            <v>281483</v>
          </cell>
          <cell r="AF421">
            <v>0</v>
          </cell>
          <cell r="AG421">
            <v>0</v>
          </cell>
          <cell r="AH421">
            <v>0</v>
          </cell>
          <cell r="AI421">
            <v>0</v>
          </cell>
          <cell r="AJ421">
            <v>0</v>
          </cell>
          <cell r="AK421">
            <v>0</v>
          </cell>
          <cell r="AL421">
            <v>0</v>
          </cell>
          <cell r="AM421">
            <v>0</v>
          </cell>
          <cell r="AN421">
            <v>0</v>
          </cell>
          <cell r="AO421">
            <v>0</v>
          </cell>
          <cell r="AP421">
            <v>0</v>
          </cell>
          <cell r="AQ421">
            <v>0</v>
          </cell>
          <cell r="AR421">
            <v>5000</v>
          </cell>
          <cell r="AS421">
            <v>10000</v>
          </cell>
          <cell r="AT421">
            <v>8360</v>
          </cell>
          <cell r="AU421">
            <v>258123</v>
          </cell>
          <cell r="AV421">
            <v>266483</v>
          </cell>
          <cell r="AW421">
            <v>23360</v>
          </cell>
          <cell r="AX421">
            <v>0</v>
          </cell>
          <cell r="AY421">
            <v>23360</v>
          </cell>
          <cell r="AZ421">
            <v>23360</v>
          </cell>
          <cell r="BA421">
            <v>281483</v>
          </cell>
          <cell r="BB421">
            <v>0</v>
          </cell>
          <cell r="BC421">
            <v>0</v>
          </cell>
          <cell r="BE421">
            <v>0</v>
          </cell>
          <cell r="BF421">
            <v>0</v>
          </cell>
          <cell r="BG421" t="str">
            <v>1 rozwojowo-modernizacyjne</v>
          </cell>
          <cell r="BH421">
            <v>0</v>
          </cell>
          <cell r="BI421">
            <v>0</v>
          </cell>
          <cell r="BJ421">
            <v>1</v>
          </cell>
          <cell r="BK421" t="str">
            <v>Zły stan techniczny sieci, duża awaryjność sieci po terenach prywatnych Politechniki Poznańskiej. Ciągłość dostaw wody.</v>
          </cell>
          <cell r="BL421" t="str">
            <v>Wymiana sieci wodociągowej przebiegającej po terenach Politechniki Poznańskiej. Sieć wodociągowa DN100 żeliwo o dł. 104,5 m, wraz z przyłączem po 2029 - dokumentacja projektowa i roboty budowlano-montażowe</v>
          </cell>
          <cell r="BM421" t="str">
            <v>-</v>
          </cell>
          <cell r="BN421" t="str">
            <v>-</v>
          </cell>
          <cell r="BP421"/>
        </row>
        <row r="422">
          <cell r="B422" t="str">
            <v>3-05-20-124-0</v>
          </cell>
          <cell r="C422" t="str">
            <v>3</v>
          </cell>
          <cell r="D422" t="str">
            <v>Poznań - sieć wodociągowa i kanalizacja sanitarna w ul. Ceglanej</v>
          </cell>
          <cell r="E422" t="str">
            <v>Zakończone</v>
          </cell>
          <cell r="G422" t="str">
            <v>rezerwa na zaspokojenie roszczeń z tyt realizacji sieci wod-kan</v>
          </cell>
          <cell r="H422" t="str">
            <v>pierwsza</v>
          </cell>
          <cell r="I422" t="str">
            <v>sieci rozdzielcze</v>
          </cell>
          <cell r="J422" t="str">
            <v>rozwojowe</v>
          </cell>
          <cell r="K422" t="str">
            <v>wykupy</v>
          </cell>
          <cell r="L422" t="str">
            <v>Poznań</v>
          </cell>
          <cell r="M422">
            <v>0</v>
          </cell>
          <cell r="N422" t="str">
            <v>Magdalena Borowska</v>
          </cell>
          <cell r="O422">
            <v>0</v>
          </cell>
          <cell r="P422" t="str">
            <v>Magdalena Borowska</v>
          </cell>
          <cell r="Q422">
            <v>0</v>
          </cell>
          <cell r="R422" t="str">
            <v>05</v>
          </cell>
          <cell r="S422" t="str">
            <v>nd</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1600</v>
          </cell>
          <cell r="AH422">
            <v>901101.56</v>
          </cell>
          <cell r="AI422">
            <v>902701.56</v>
          </cell>
          <cell r="AJ422">
            <v>178.2</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178.2</v>
          </cell>
          <cell r="BA422">
            <v>178.2</v>
          </cell>
          <cell r="BB422">
            <v>902879.76</v>
          </cell>
          <cell r="BC422">
            <v>-902879.76</v>
          </cell>
          <cell r="BD422"/>
          <cell r="BE422">
            <v>0</v>
          </cell>
          <cell r="BF422">
            <v>0</v>
          </cell>
          <cell r="BG422" t="str">
            <v xml:space="preserve"> </v>
          </cell>
          <cell r="BH422">
            <v>0</v>
          </cell>
          <cell r="BI422">
            <v>0</v>
          </cell>
          <cell r="BJ422">
            <v>0</v>
          </cell>
          <cell r="BK422">
            <v>0</v>
          </cell>
          <cell r="BL422">
            <v>0</v>
          </cell>
          <cell r="BM422" t="str">
            <v>-</v>
          </cell>
          <cell r="BN422" t="str">
            <v>-</v>
          </cell>
        </row>
        <row r="423">
          <cell r="B423" t="str">
            <v>3-05-20-125-0</v>
          </cell>
          <cell r="C423" t="str">
            <v>3</v>
          </cell>
          <cell r="D423" t="str">
            <v>Poznań - sieć wodociągowa oraz likwidacja kanału ogólnospławnego wraz z budową przyłącza ks przy ul. Wyspiańskiego 33 (teren Hali Widowisko-Sportowej Arena)</v>
          </cell>
          <cell r="E423" t="str">
            <v>Realizowane-dokumentacja-w toku</v>
          </cell>
          <cell r="G423" t="str">
            <v>rezerwa na inwestycje nieprzewidziane</v>
          </cell>
          <cell r="H423" t="str">
            <v>pierwsza</v>
          </cell>
          <cell r="I423" t="str">
            <v>sieci rozdzielcze</v>
          </cell>
          <cell r="J423" t="str">
            <v>modernizacyjne</v>
          </cell>
          <cell r="K423" t="str">
            <v>koordynacja</v>
          </cell>
          <cell r="L423" t="str">
            <v>Poznań</v>
          </cell>
          <cell r="M423" t="str">
            <v>Marcin Ostrzycki</v>
          </cell>
          <cell r="N423" t="str">
            <v>Barbara Bartkowiak</v>
          </cell>
          <cell r="O423">
            <v>0</v>
          </cell>
          <cell r="P423">
            <v>0</v>
          </cell>
          <cell r="Q423">
            <v>0</v>
          </cell>
          <cell r="R423" t="str">
            <v>05</v>
          </cell>
          <cell r="S423" t="str">
            <v>nd</v>
          </cell>
          <cell r="T423">
            <v>0</v>
          </cell>
          <cell r="U423">
            <v>26500</v>
          </cell>
          <cell r="V423">
            <v>547270</v>
          </cell>
          <cell r="W423">
            <v>54730</v>
          </cell>
          <cell r="X423">
            <v>0</v>
          </cell>
          <cell r="Y423">
            <v>0</v>
          </cell>
          <cell r="Z423">
            <v>0</v>
          </cell>
          <cell r="AA423">
            <v>0</v>
          </cell>
          <cell r="AB423">
            <v>0</v>
          </cell>
          <cell r="AC423">
            <v>0</v>
          </cell>
          <cell r="AD423">
            <v>0</v>
          </cell>
          <cell r="AE423">
            <v>0</v>
          </cell>
          <cell r="AF423">
            <v>628500</v>
          </cell>
          <cell r="AG423">
            <v>978</v>
          </cell>
          <cell r="AH423">
            <v>1415</v>
          </cell>
          <cell r="AI423">
            <v>2393</v>
          </cell>
          <cell r="AJ423">
            <v>628500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628500</v>
          </cell>
          <cell r="BA423">
            <v>628500</v>
          </cell>
          <cell r="BB423">
            <v>630893</v>
          </cell>
          <cell r="BC423">
            <v>-2393</v>
          </cell>
          <cell r="BE423">
            <v>0</v>
          </cell>
          <cell r="BF423">
            <v>0</v>
          </cell>
          <cell r="BG423" t="str">
            <v>1 rozwojowo-modernizacyjne</v>
          </cell>
          <cell r="BH423">
            <v>0</v>
          </cell>
          <cell r="BI423">
            <v>0</v>
          </cell>
          <cell r="BJ423">
            <v>1</v>
          </cell>
          <cell r="BK423" t="str">
            <v>Przebudowa Hali Widowisko-Sportowej Arena. Wniosek złożony przez Międzynarodowe Targi Poznańskie Sp. z o. o. z propozycją przełożenia kolidujących sieci wod-kan. z nowym planem zagospodarowania obiektu.</v>
          </cell>
          <cell r="BL423" t="str">
            <v>Przebudowa magistrali wodociągowej wraz z komorą zasuw: DN500 o dł. ok. 80m. Budowa przyłącza kanalizacji sanitarnej wraz z przepięciem budynku zlokalizowanego na działce obr. 39, ark. 29, nr geod. 14/2. DN200 o dł. ok. 13m, instalacja wewnętrzna o dł. ok.60m. Likwidacja kanałów ogólnospławnych: DN500 o dł. ok. 85m, DN400 o dł. ok.132m. 2020 - 2022 - dokumentacja projektowa 2022 - roboty budowlano-montażowe</v>
          </cell>
          <cell r="BM423" t="str">
            <v>-</v>
          </cell>
          <cell r="BN423" t="str">
            <v>-</v>
          </cell>
          <cell r="BP423"/>
        </row>
        <row r="424">
          <cell r="B424" t="str">
            <v>3-05-20-138-0</v>
          </cell>
          <cell r="C424" t="str">
            <v>3</v>
          </cell>
          <cell r="D424" t="str">
            <v>Poznań - sieć wodociągowa w ul. Rubież</v>
          </cell>
          <cell r="E424" t="str">
            <v>Realizowane-RBM-zakończono</v>
          </cell>
          <cell r="G424" t="str">
            <v>rezerwa na zaspokojenie roszczeń z tyt realizacji sieci wod-kan</v>
          </cell>
          <cell r="H424" t="str">
            <v>pierwsza</v>
          </cell>
          <cell r="I424" t="str">
            <v>sieci rozdzielcze</v>
          </cell>
          <cell r="J424" t="str">
            <v>rozwojowe</v>
          </cell>
          <cell r="K424" t="str">
            <v>wykupy</v>
          </cell>
          <cell r="L424" t="str">
            <v>Poznań</v>
          </cell>
          <cell r="M424">
            <v>0</v>
          </cell>
          <cell r="N424" t="str">
            <v>Magdalena Borowska</v>
          </cell>
          <cell r="O424">
            <v>0</v>
          </cell>
          <cell r="P424" t="str">
            <v>Magdalena Borowska</v>
          </cell>
          <cell r="Q424">
            <v>0</v>
          </cell>
          <cell r="R424" t="str">
            <v>05</v>
          </cell>
          <cell r="S424" t="str">
            <v>nd</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28485.95</v>
          </cell>
          <cell r="AH424">
            <v>577.54000000000008</v>
          </cell>
          <cell r="AI424">
            <v>29063.49</v>
          </cell>
          <cell r="AJ424">
            <v>516.4</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516.4</v>
          </cell>
          <cell r="BA424">
            <v>516.4</v>
          </cell>
          <cell r="BB424">
            <v>29579.890000000003</v>
          </cell>
          <cell r="BC424">
            <v>-29579.890000000003</v>
          </cell>
          <cell r="BD424"/>
          <cell r="BE424">
            <v>0</v>
          </cell>
          <cell r="BF424">
            <v>0</v>
          </cell>
          <cell r="BG424" t="str">
            <v xml:space="preserve"> </v>
          </cell>
          <cell r="BH424">
            <v>0</v>
          </cell>
          <cell r="BI424">
            <v>0</v>
          </cell>
          <cell r="BJ424">
            <v>0</v>
          </cell>
          <cell r="BK424">
            <v>0</v>
          </cell>
          <cell r="BL424">
            <v>0</v>
          </cell>
          <cell r="BM424" t="str">
            <v>-</v>
          </cell>
          <cell r="BN424" t="str">
            <v>-</v>
          </cell>
        </row>
        <row r="425">
          <cell r="B425" t="str">
            <v>3-05-20-155-0</v>
          </cell>
          <cell r="C425" t="str">
            <v>3</v>
          </cell>
          <cell r="D425" t="str">
            <v>Poznań - sieć wodociągowa w ul. Św. Marcina - Zakres 2.2</v>
          </cell>
          <cell r="E425" t="str">
            <v>Realizowane-RBM-w toku</v>
          </cell>
          <cell r="G425" t="str">
            <v>rezerwa zadania wielozakresowe</v>
          </cell>
          <cell r="H425" t="str">
            <v>pierwsza</v>
          </cell>
          <cell r="I425" t="str">
            <v>sieci rozdzielcze</v>
          </cell>
          <cell r="J425" t="str">
            <v>modernizacyjne</v>
          </cell>
          <cell r="K425" t="str">
            <v>koordynacja</v>
          </cell>
          <cell r="L425" t="str">
            <v>Poznań</v>
          </cell>
          <cell r="M425">
            <v>0</v>
          </cell>
          <cell r="N425" t="str">
            <v>Michał Kamiński</v>
          </cell>
          <cell r="O425" t="str">
            <v>Mariusz Dados</v>
          </cell>
          <cell r="P425" t="str">
            <v>Anna Danek</v>
          </cell>
          <cell r="Q425" t="str">
            <v>Łukasz Wędrychowicz</v>
          </cell>
          <cell r="R425" t="str">
            <v>05</v>
          </cell>
          <cell r="S425" t="str">
            <v>PIM</v>
          </cell>
          <cell r="T425">
            <v>0</v>
          </cell>
          <cell r="U425">
            <v>51480</v>
          </cell>
          <cell r="V425">
            <v>525000</v>
          </cell>
          <cell r="W425">
            <v>683942.34</v>
          </cell>
          <cell r="X425">
            <v>149446</v>
          </cell>
          <cell r="Y425">
            <v>184592.1</v>
          </cell>
          <cell r="Z425">
            <v>0</v>
          </cell>
          <cell r="AA425">
            <v>0</v>
          </cell>
          <cell r="AB425">
            <v>0</v>
          </cell>
          <cell r="AC425">
            <v>0</v>
          </cell>
          <cell r="AD425">
            <v>0</v>
          </cell>
          <cell r="AE425">
            <v>0</v>
          </cell>
          <cell r="AF425">
            <v>1594460.44</v>
          </cell>
          <cell r="AG425">
            <v>0</v>
          </cell>
          <cell r="AH425">
            <v>1359513.93</v>
          </cell>
          <cell r="AI425">
            <v>1359513.93</v>
          </cell>
          <cell r="AJ425">
            <v>2201236.6800000002</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2201236.6800000002</v>
          </cell>
          <cell r="BA425">
            <v>2201236.6800000002</v>
          </cell>
          <cell r="BB425">
            <v>3560750.6100000003</v>
          </cell>
          <cell r="BC425">
            <v>-1966290.1700000004</v>
          </cell>
          <cell r="BE425">
            <v>0</v>
          </cell>
          <cell r="BF425">
            <v>0</v>
          </cell>
          <cell r="BG425" t="str">
            <v>1 rozwojowo-modernizacyjne</v>
          </cell>
          <cell r="BH425">
            <v>0</v>
          </cell>
          <cell r="BI425">
            <v>0</v>
          </cell>
          <cell r="BJ425">
            <v>22</v>
          </cell>
          <cell r="BK425"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425" t="str">
            <v>Sieć wodociągowa - budowa ok.12m DN150, przebudowa ok.323m DN150-DN500, renowacja 426m DN150-500, przełączenie, likwidacja ok. 154m DN150-DN300 w ul. Piekary, Św. Marcin, pl. Wolności, al. Marcinkowskiego, Paderewskiego, 27 Grudnia wraz z przyłączami. 2020 - 2021 - dokumentacja projektowa 2021 - 2024 - roboty budowlano-montażowe</v>
          </cell>
          <cell r="BM425" t="str">
            <v>-</v>
          </cell>
          <cell r="BN425" t="str">
            <v>-</v>
          </cell>
          <cell r="BP425"/>
        </row>
        <row r="426">
          <cell r="B426" t="str">
            <v>3-05-20-156-0</v>
          </cell>
          <cell r="C426" t="str">
            <v>3</v>
          </cell>
          <cell r="D426" t="str">
            <v>Poznań - sieć wodociągowa w ul. Św. Marcina - Zakres 2.3</v>
          </cell>
          <cell r="E426" t="str">
            <v>Realizowane-RBM-w toku</v>
          </cell>
          <cell r="G426" t="str">
            <v>rezerwa zadania wielozakresowe</v>
          </cell>
          <cell r="H426" t="str">
            <v>pierwsza</v>
          </cell>
          <cell r="I426" t="str">
            <v>sieci rozdzielcze</v>
          </cell>
          <cell r="J426" t="str">
            <v>modernizacyjne</v>
          </cell>
          <cell r="K426" t="str">
            <v>koordynacja</v>
          </cell>
          <cell r="L426" t="str">
            <v>Poznań</v>
          </cell>
          <cell r="M426">
            <v>0</v>
          </cell>
          <cell r="N426" t="str">
            <v>Michał Kamiński</v>
          </cell>
          <cell r="O426" t="str">
            <v>Mariusz Dados</v>
          </cell>
          <cell r="P426" t="str">
            <v>Anna Danek</v>
          </cell>
          <cell r="Q426" t="str">
            <v>Łukasz Wędrychowicz</v>
          </cell>
          <cell r="R426" t="str">
            <v>05</v>
          </cell>
          <cell r="S426" t="str">
            <v>PIM</v>
          </cell>
          <cell r="T426">
            <v>0</v>
          </cell>
          <cell r="U426">
            <v>30865</v>
          </cell>
          <cell r="V426">
            <v>300000</v>
          </cell>
          <cell r="W426">
            <v>569135</v>
          </cell>
          <cell r="X426">
            <v>160000</v>
          </cell>
          <cell r="Y426">
            <v>0</v>
          </cell>
          <cell r="Z426">
            <v>0</v>
          </cell>
          <cell r="AA426">
            <v>0</v>
          </cell>
          <cell r="AB426">
            <v>0</v>
          </cell>
          <cell r="AC426">
            <v>0</v>
          </cell>
          <cell r="AD426">
            <v>0</v>
          </cell>
          <cell r="AE426">
            <v>0</v>
          </cell>
          <cell r="AF426">
            <v>1060000</v>
          </cell>
          <cell r="AG426">
            <v>0</v>
          </cell>
          <cell r="AH426">
            <v>2055</v>
          </cell>
          <cell r="AI426">
            <v>2055</v>
          </cell>
          <cell r="AJ426">
            <v>261635.78</v>
          </cell>
          <cell r="AK426">
            <v>730517.95</v>
          </cell>
          <cell r="AL426">
            <v>0</v>
          </cell>
          <cell r="AM426">
            <v>0</v>
          </cell>
          <cell r="AN426">
            <v>0</v>
          </cell>
          <cell r="AO426">
            <v>0</v>
          </cell>
          <cell r="AP426">
            <v>0</v>
          </cell>
          <cell r="AQ426">
            <v>0</v>
          </cell>
          <cell r="AR426">
            <v>0</v>
          </cell>
          <cell r="AS426">
            <v>0</v>
          </cell>
          <cell r="AT426">
            <v>0</v>
          </cell>
          <cell r="AU426">
            <v>0</v>
          </cell>
          <cell r="AV426">
            <v>0</v>
          </cell>
          <cell r="AW426">
            <v>730517.95</v>
          </cell>
          <cell r="AX426">
            <v>730517.95</v>
          </cell>
          <cell r="AY426">
            <v>0</v>
          </cell>
          <cell r="AZ426">
            <v>992153.73</v>
          </cell>
          <cell r="BA426">
            <v>992153.73</v>
          </cell>
          <cell r="BB426">
            <v>994208.73</v>
          </cell>
          <cell r="BC426">
            <v>65791.270000000019</v>
          </cell>
          <cell r="BE426">
            <v>0</v>
          </cell>
          <cell r="BF426">
            <v>0</v>
          </cell>
          <cell r="BG426" t="str">
            <v>1 rozwojowo-modernizacyjne</v>
          </cell>
          <cell r="BH426">
            <v>0</v>
          </cell>
          <cell r="BI426">
            <v>0</v>
          </cell>
          <cell r="BJ426">
            <v>25</v>
          </cell>
          <cell r="BK426"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426" t="str">
            <v>Sieć wodociągowa - przebudowa ok. 130m DN150, przełączenie, likwidacja ok 470m DN150 w ul. Ratajczaka, Św. Marcin, 27 Grudnia wraz z przyłączami. 2018 - 2020 - dokumentacja projektowa 2021 - 2023 - roboty budowlano-montażowe</v>
          </cell>
          <cell r="BM426" t="str">
            <v>-</v>
          </cell>
          <cell r="BN426" t="str">
            <v>-</v>
          </cell>
          <cell r="BP426"/>
        </row>
        <row r="427">
          <cell r="B427" t="str">
            <v>3-05-20-157-0</v>
          </cell>
          <cell r="C427" t="str">
            <v>3</v>
          </cell>
          <cell r="D427" t="str">
            <v>Poznań - sieć wodociągowa w ul. Św. Marcina - Zakres 2.4</v>
          </cell>
          <cell r="E427" t="str">
            <v>Realizowane-RBM-w toku</v>
          </cell>
          <cell r="G427" t="str">
            <v>rezerwa zadania wielozakresowe</v>
          </cell>
          <cell r="H427" t="str">
            <v>pierwsza</v>
          </cell>
          <cell r="I427" t="str">
            <v>sieci rozdzielcze</v>
          </cell>
          <cell r="J427" t="str">
            <v>modernizacyjne</v>
          </cell>
          <cell r="K427" t="str">
            <v>koordynacja</v>
          </cell>
          <cell r="L427" t="str">
            <v>Poznań</v>
          </cell>
          <cell r="M427">
            <v>0</v>
          </cell>
          <cell r="N427" t="str">
            <v>Michał Kamiński</v>
          </cell>
          <cell r="O427" t="str">
            <v>Mariusz Dados</v>
          </cell>
          <cell r="P427" t="str">
            <v>Anna Danek</v>
          </cell>
          <cell r="Q427" t="str">
            <v>Łukasz Wędrychowicz</v>
          </cell>
          <cell r="R427" t="str">
            <v>05</v>
          </cell>
          <cell r="S427" t="str">
            <v>PIM</v>
          </cell>
          <cell r="T427">
            <v>0</v>
          </cell>
          <cell r="U427">
            <v>0</v>
          </cell>
          <cell r="V427">
            <v>385000</v>
          </cell>
          <cell r="W427">
            <v>534000</v>
          </cell>
          <cell r="X427">
            <v>166000</v>
          </cell>
          <cell r="Y427">
            <v>0</v>
          </cell>
          <cell r="Z427">
            <v>0</v>
          </cell>
          <cell r="AA427">
            <v>0</v>
          </cell>
          <cell r="AB427">
            <v>0</v>
          </cell>
          <cell r="AC427">
            <v>0</v>
          </cell>
          <cell r="AD427">
            <v>0</v>
          </cell>
          <cell r="AE427">
            <v>0</v>
          </cell>
          <cell r="AF427">
            <v>1085000</v>
          </cell>
          <cell r="AG427">
            <v>0</v>
          </cell>
          <cell r="AH427">
            <v>2740</v>
          </cell>
          <cell r="AI427">
            <v>2740</v>
          </cell>
          <cell r="AJ427">
            <v>0</v>
          </cell>
          <cell r="AK427">
            <v>0</v>
          </cell>
          <cell r="AL427">
            <v>1092724.6200000001</v>
          </cell>
          <cell r="AM427">
            <v>0</v>
          </cell>
          <cell r="AN427">
            <v>0</v>
          </cell>
          <cell r="AO427">
            <v>0</v>
          </cell>
          <cell r="AP427">
            <v>0</v>
          </cell>
          <cell r="AQ427">
            <v>0</v>
          </cell>
          <cell r="AR427">
            <v>0</v>
          </cell>
          <cell r="AS427">
            <v>0</v>
          </cell>
          <cell r="AT427">
            <v>0</v>
          </cell>
          <cell r="AU427">
            <v>0</v>
          </cell>
          <cell r="AV427">
            <v>0</v>
          </cell>
          <cell r="AW427">
            <v>1092724.6200000001</v>
          </cell>
          <cell r="AX427">
            <v>1092724.6200000001</v>
          </cell>
          <cell r="AY427">
            <v>0</v>
          </cell>
          <cell r="AZ427">
            <v>1092724.6200000001</v>
          </cell>
          <cell r="BA427">
            <v>1092724.6200000001</v>
          </cell>
          <cell r="BB427">
            <v>1095464.6200000001</v>
          </cell>
          <cell r="BC427">
            <v>-10464.620000000112</v>
          </cell>
          <cell r="BE427">
            <v>0</v>
          </cell>
          <cell r="BF427">
            <v>0</v>
          </cell>
          <cell r="BG427" t="str">
            <v>1 rozwojowo-modernizacyjne</v>
          </cell>
          <cell r="BH427">
            <v>0</v>
          </cell>
          <cell r="BI427">
            <v>0</v>
          </cell>
          <cell r="BJ427">
            <v>21</v>
          </cell>
          <cell r="BK427" t="str">
            <v>Zadanie zostało wydzielone z zadania nr 14-157. Koordynacja w ramach programu Centrum. Na przedmiotowym obszarze znajduje się sieć wod-kan. wybudowana w latach 1896 - 1902, która jest obecnie w złym stanie technicznym i została zakwalifikowana do modernizacji.</v>
          </cell>
          <cell r="BL427" t="str">
            <v>Sieć wodociągowa – przebudowa ok.280m DN150-DN300, przełączenie, likwidacja ok.410m DN150 w ul. Gwarna, Św. Marcin, Kantaka, 27 Grudnia wraz z przyłączami. 2018 - 2019 - dokumentacja projektowa 2021 - 2023 - roboty budowlano-montażowe</v>
          </cell>
          <cell r="BM427" t="str">
            <v>-</v>
          </cell>
          <cell r="BN427" t="str">
            <v>-</v>
          </cell>
          <cell r="BP427"/>
        </row>
        <row r="428">
          <cell r="B428" t="str">
            <v>3-05-20-158-0</v>
          </cell>
          <cell r="C428" t="str">
            <v>3</v>
          </cell>
          <cell r="D428" t="str">
            <v>Poznań - sieć wodociągowa w ul. Czarna Rola</v>
          </cell>
          <cell r="E428">
            <v>0</v>
          </cell>
          <cell r="G428" t="str">
            <v>rezerwa na zaspokojenie roszczeń z tyt realizacji sieci wod-kan</v>
          </cell>
          <cell r="H428" t="str">
            <v>pierwsza</v>
          </cell>
          <cell r="I428" t="str">
            <v>sieci rozdzielcze</v>
          </cell>
          <cell r="J428" t="str">
            <v>rozwojowe</v>
          </cell>
          <cell r="K428" t="str">
            <v>wykupy</v>
          </cell>
          <cell r="L428" t="str">
            <v>Poznań</v>
          </cell>
          <cell r="M428">
            <v>0</v>
          </cell>
          <cell r="N428">
            <v>0</v>
          </cell>
          <cell r="O428">
            <v>0</v>
          </cell>
          <cell r="P428">
            <v>0</v>
          </cell>
          <cell r="Q428">
            <v>0</v>
          </cell>
          <cell r="R428" t="str">
            <v>05</v>
          </cell>
          <cell r="S428" t="str">
            <v>nd</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85445.84</v>
          </cell>
          <cell r="AH428">
            <v>29.66</v>
          </cell>
          <cell r="AI428">
            <v>85475.5</v>
          </cell>
          <cell r="AJ428">
            <v>43.2</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43.2</v>
          </cell>
          <cell r="BA428">
            <v>43.2</v>
          </cell>
          <cell r="BB428">
            <v>85518.7</v>
          </cell>
          <cell r="BC428">
            <v>-85518.7</v>
          </cell>
          <cell r="BD428"/>
          <cell r="BE428">
            <v>0</v>
          </cell>
          <cell r="BF428">
            <v>0</v>
          </cell>
          <cell r="BG428">
            <v>0</v>
          </cell>
          <cell r="BH428">
            <v>0</v>
          </cell>
          <cell r="BI428">
            <v>0</v>
          </cell>
          <cell r="BJ428">
            <v>0</v>
          </cell>
          <cell r="BK428">
            <v>0</v>
          </cell>
          <cell r="BL428">
            <v>0</v>
          </cell>
          <cell r="BM428" t="str">
            <v>-</v>
          </cell>
          <cell r="BN428" t="str">
            <v>-</v>
          </cell>
        </row>
        <row r="429">
          <cell r="B429" t="str">
            <v>3-05-20-160-0</v>
          </cell>
          <cell r="C429" t="str">
            <v>3</v>
          </cell>
          <cell r="D429" t="str">
            <v>Poznań - sieć wodociągowa w ul. Kobylepole</v>
          </cell>
          <cell r="E429" t="str">
            <v>Realizowane-RBM-zakończono</v>
          </cell>
          <cell r="G429" t="str">
            <v>rezerwa na zaspokojenie roszczeń z tyt realizacji sieci wod-kan</v>
          </cell>
          <cell r="H429" t="str">
            <v>pierwsza</v>
          </cell>
          <cell r="I429" t="str">
            <v>sieci rozdzielcze</v>
          </cell>
          <cell r="J429" t="str">
            <v>rozwojowe</v>
          </cell>
          <cell r="K429" t="str">
            <v>wykupy</v>
          </cell>
          <cell r="L429" t="str">
            <v>Poznań</v>
          </cell>
          <cell r="M429">
            <v>0</v>
          </cell>
          <cell r="N429" t="str">
            <v>Magdalena Borowska</v>
          </cell>
          <cell r="O429">
            <v>0</v>
          </cell>
          <cell r="P429" t="str">
            <v>Magdalena Borowska</v>
          </cell>
          <cell r="Q429">
            <v>0</v>
          </cell>
          <cell r="R429" t="str">
            <v>05</v>
          </cell>
          <cell r="S429" t="str">
            <v>nd</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800</v>
          </cell>
          <cell r="AH429">
            <v>36926.14</v>
          </cell>
          <cell r="AI429">
            <v>37726.14</v>
          </cell>
          <cell r="AJ429">
            <v>30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30</v>
          </cell>
          <cell r="BA429">
            <v>30</v>
          </cell>
          <cell r="BB429">
            <v>37756.14</v>
          </cell>
          <cell r="BC429">
            <v>-37756.14</v>
          </cell>
          <cell r="BD429"/>
          <cell r="BE429">
            <v>0</v>
          </cell>
          <cell r="BF429">
            <v>0</v>
          </cell>
          <cell r="BG429" t="str">
            <v xml:space="preserve"> </v>
          </cell>
          <cell r="BH429">
            <v>0</v>
          </cell>
          <cell r="BI429">
            <v>0</v>
          </cell>
          <cell r="BJ429">
            <v>0</v>
          </cell>
          <cell r="BK429">
            <v>0</v>
          </cell>
          <cell r="BL429">
            <v>0</v>
          </cell>
          <cell r="BM429" t="str">
            <v>-</v>
          </cell>
          <cell r="BN429" t="str">
            <v>-</v>
          </cell>
        </row>
        <row r="430">
          <cell r="B430" t="str">
            <v>3-05-20-170-0</v>
          </cell>
          <cell r="C430" t="str">
            <v>3</v>
          </cell>
          <cell r="D430" t="str">
            <v>Poznań - sieć wodociągowa w ul. Sytkowskiej</v>
          </cell>
          <cell r="E430" t="str">
            <v>Realizowane-koncepcja-w toku</v>
          </cell>
          <cell r="H430" t="str">
            <v>pierwsza</v>
          </cell>
          <cell r="I430" t="str">
            <v>sieci rozdzielcze</v>
          </cell>
          <cell r="J430" t="str">
            <v>modernizacyjne</v>
          </cell>
          <cell r="K430" t="str">
            <v>azbestocement</v>
          </cell>
          <cell r="L430" t="str">
            <v>Poznań</v>
          </cell>
          <cell r="M430" t="str">
            <v>Agata Chmurzyńska</v>
          </cell>
          <cell r="N430">
            <v>0</v>
          </cell>
          <cell r="O430">
            <v>0</v>
          </cell>
          <cell r="P430">
            <v>0</v>
          </cell>
          <cell r="Q430">
            <v>0</v>
          </cell>
          <cell r="R430" t="str">
            <v>05</v>
          </cell>
          <cell r="S430" t="str">
            <v>nd</v>
          </cell>
          <cell r="T430">
            <v>0</v>
          </cell>
          <cell r="U430">
            <v>0</v>
          </cell>
          <cell r="V430">
            <v>14000</v>
          </cell>
          <cell r="W430">
            <v>14000</v>
          </cell>
          <cell r="X430">
            <v>42000</v>
          </cell>
          <cell r="Y430">
            <v>174000</v>
          </cell>
          <cell r="Z430">
            <v>244000</v>
          </cell>
          <cell r="AA430">
            <v>0</v>
          </cell>
          <cell r="AB430">
            <v>0</v>
          </cell>
          <cell r="AC430">
            <v>0</v>
          </cell>
          <cell r="AD430">
            <v>0</v>
          </cell>
          <cell r="AE430">
            <v>0</v>
          </cell>
          <cell r="AF430">
            <v>488000</v>
          </cell>
          <cell r="AG430">
            <v>0</v>
          </cell>
          <cell r="AH430">
            <v>0</v>
          </cell>
          <cell r="AI430">
            <v>0</v>
          </cell>
          <cell r="AJ430">
            <v>0</v>
          </cell>
          <cell r="AK430">
            <v>0</v>
          </cell>
          <cell r="AL430">
            <v>0</v>
          </cell>
          <cell r="AM430">
            <v>0</v>
          </cell>
          <cell r="AN430">
            <v>0</v>
          </cell>
          <cell r="AO430">
            <v>28000</v>
          </cell>
          <cell r="AP430">
            <v>28000</v>
          </cell>
          <cell r="AQ430">
            <v>31727</v>
          </cell>
          <cell r="AR430">
            <v>193273</v>
          </cell>
          <cell r="AS430">
            <v>0</v>
          </cell>
          <cell r="AT430">
            <v>0</v>
          </cell>
          <cell r="AU430">
            <v>0</v>
          </cell>
          <cell r="AV430">
            <v>0</v>
          </cell>
          <cell r="AW430">
            <v>281000</v>
          </cell>
          <cell r="AX430">
            <v>87727</v>
          </cell>
          <cell r="AY430">
            <v>193273</v>
          </cell>
          <cell r="AZ430">
            <v>281000</v>
          </cell>
          <cell r="BA430">
            <v>281000</v>
          </cell>
          <cell r="BB430">
            <v>87727</v>
          </cell>
          <cell r="BC430">
            <v>400273</v>
          </cell>
          <cell r="BE430">
            <v>0</v>
          </cell>
          <cell r="BF430">
            <v>0</v>
          </cell>
          <cell r="BG430" t="str">
            <v>1 rozwojowo-modernizacyjne</v>
          </cell>
          <cell r="BH430">
            <v>0</v>
          </cell>
          <cell r="BI430">
            <v>0</v>
          </cell>
          <cell r="BJ430">
            <v>5</v>
          </cell>
          <cell r="BK430" t="str">
            <v>Wymiana sieci wodociągowej z azbestocementu. Koordynacja z modernizacją Węzła Wola w Poznaniu.</v>
          </cell>
          <cell r="BL430" t="str">
            <v>Wymiana sieci wodociągowej z azbestocementu w ul. Sytkowskiej DN150mm dł. 133m oraz DN 150 dł. ok 28 m żeliwo wraz z wymianą przyłączy. 2026 - 2028 dokumentacja projektowa 2029 - 2030 roboty montażowo-budowlane</v>
          </cell>
          <cell r="BM430" t="str">
            <v>-</v>
          </cell>
          <cell r="BN430" t="str">
            <v>-</v>
          </cell>
          <cell r="BP430"/>
        </row>
        <row r="431">
          <cell r="B431" t="str">
            <v>3-05-20-183-0</v>
          </cell>
          <cell r="C431" t="str">
            <v>3</v>
          </cell>
          <cell r="D431" t="str">
            <v>Poznań - zbiorniki Morasko - urządzenia zabezpieczające - zbiorniki</v>
          </cell>
          <cell r="E431" t="str">
            <v>Realizowane-dokumentacja-w toku</v>
          </cell>
          <cell r="G431" t="str">
            <v>rezerwa zadania wielozakresowe</v>
          </cell>
          <cell r="H431" t="str">
            <v>pierwsza</v>
          </cell>
          <cell r="I431" t="str">
            <v>wspólne</v>
          </cell>
          <cell r="J431" t="str">
            <v>modernizacyjne</v>
          </cell>
          <cell r="K431" t="str">
            <v>SUW</v>
          </cell>
          <cell r="L431" t="str">
            <v>Poznań</v>
          </cell>
          <cell r="M431" t="str">
            <v>Danuta Kijko</v>
          </cell>
          <cell r="N431" t="str">
            <v>Wioletta Frankowska</v>
          </cell>
          <cell r="O431">
            <v>0</v>
          </cell>
          <cell r="P431">
            <v>0</v>
          </cell>
          <cell r="Q431">
            <v>0</v>
          </cell>
          <cell r="R431" t="str">
            <v>05</v>
          </cell>
          <cell r="S431" t="str">
            <v>nd</v>
          </cell>
          <cell r="T431">
            <v>0</v>
          </cell>
          <cell r="U431">
            <v>50000</v>
          </cell>
          <cell r="V431">
            <v>150000</v>
          </cell>
          <cell r="W431">
            <v>450000</v>
          </cell>
          <cell r="X431">
            <v>150000</v>
          </cell>
          <cell r="Y431">
            <v>0</v>
          </cell>
          <cell r="Z431">
            <v>0</v>
          </cell>
          <cell r="AA431">
            <v>0</v>
          </cell>
          <cell r="AB431">
            <v>1000000</v>
          </cell>
          <cell r="AC431">
            <v>3000000</v>
          </cell>
          <cell r="AD431">
            <v>3000000</v>
          </cell>
          <cell r="AE431">
            <v>6000000</v>
          </cell>
          <cell r="AF431">
            <v>7800000</v>
          </cell>
          <cell r="AG431">
            <v>1078</v>
          </cell>
          <cell r="AH431">
            <v>101215</v>
          </cell>
          <cell r="AI431">
            <v>102293</v>
          </cell>
          <cell r="AJ431">
            <v>201200</v>
          </cell>
          <cell r="AK431">
            <v>201200</v>
          </cell>
          <cell r="AL431">
            <v>0</v>
          </cell>
          <cell r="AM431">
            <v>0</v>
          </cell>
          <cell r="AN431">
            <v>0</v>
          </cell>
          <cell r="AO431">
            <v>400000</v>
          </cell>
          <cell r="AP431">
            <v>6006000</v>
          </cell>
          <cell r="AQ431">
            <v>6891000</v>
          </cell>
          <cell r="AR431">
            <v>0</v>
          </cell>
          <cell r="AS431">
            <v>0</v>
          </cell>
          <cell r="AT431">
            <v>0</v>
          </cell>
          <cell r="AU431">
            <v>0</v>
          </cell>
          <cell r="AV431">
            <v>0</v>
          </cell>
          <cell r="AW431">
            <v>13498200</v>
          </cell>
          <cell r="AX431">
            <v>13498200</v>
          </cell>
          <cell r="AY431">
            <v>0</v>
          </cell>
          <cell r="AZ431">
            <v>13699400</v>
          </cell>
          <cell r="BA431">
            <v>13699400</v>
          </cell>
          <cell r="BB431">
            <v>13801693</v>
          </cell>
          <cell r="BC431">
            <v>-6001693</v>
          </cell>
          <cell r="BD431" t="str">
            <v>Przyspieszenie realizacji w latach 2027-2029</v>
          </cell>
          <cell r="BE431">
            <v>0</v>
          </cell>
          <cell r="BF431">
            <v>0</v>
          </cell>
          <cell r="BG431" t="str">
            <v>1 rozwojowo-modernizacyjne</v>
          </cell>
          <cell r="BH431">
            <v>0</v>
          </cell>
          <cell r="BI431">
            <v>0</v>
          </cell>
          <cell r="BJ431">
            <v>0</v>
          </cell>
          <cell r="BK431" t="str">
            <v>Zadanie zostało wydzielone z zadania nr 19-237. Zabezpieczenie terenów przyległych do obiektów wodociągowych przez skutkami ewentualnej awarii.</v>
          </cell>
          <cell r="BL431" t="str">
            <v>Budowa urządzeń zabezpieczających w obrębie zbiorników wodociągowych: 2015 - 2016 - koncepcja - zakończono 2020 - ekspertyza stanu technicznego rurociągów na terenie zbiorników 2020 - 2023 - dokumentacja projektowa zbiorników 2027 - 2029 - roboty budowlano-montażowe</v>
          </cell>
          <cell r="BM431" t="str">
            <v>-</v>
          </cell>
          <cell r="BN431" t="str">
            <v>-</v>
          </cell>
        </row>
        <row r="432">
          <cell r="B432" t="str">
            <v>3-05-20-187-0</v>
          </cell>
          <cell r="C432" t="str">
            <v>3</v>
          </cell>
          <cell r="D432" t="str">
            <v>Poznań - sieć wodociągowa i kanalizacja sanitarna w rejonie ul. Poetycka, Goethego, Literacka, Biskupińska I, II, III etap</v>
          </cell>
          <cell r="E432" t="str">
            <v>Realizowane-RBM-w toku</v>
          </cell>
          <cell r="G432" t="str">
            <v>rezerwa na zaspokojenie roszczeń z tyt realizacji sieci wod-kan</v>
          </cell>
          <cell r="H432" t="str">
            <v>pierwsza</v>
          </cell>
          <cell r="I432" t="str">
            <v>sieci rozdzielcze</v>
          </cell>
          <cell r="J432" t="str">
            <v>rozwojowe</v>
          </cell>
          <cell r="K432" t="str">
            <v>wykupy</v>
          </cell>
          <cell r="L432" t="str">
            <v>Poznań</v>
          </cell>
          <cell r="M432">
            <v>0</v>
          </cell>
          <cell r="N432" t="str">
            <v>Aleksandra Klecha</v>
          </cell>
          <cell r="O432">
            <v>0</v>
          </cell>
          <cell r="P432" t="str">
            <v>Aleksandra Klecha</v>
          </cell>
          <cell r="Q432">
            <v>0</v>
          </cell>
          <cell r="R432" t="str">
            <v>05</v>
          </cell>
          <cell r="S432" t="str">
            <v>nd</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774114.64</v>
          </cell>
          <cell r="AH432">
            <v>712</v>
          </cell>
          <cell r="AI432">
            <v>774826.64</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774826.64</v>
          </cell>
          <cell r="BC432">
            <v>-774826.64</v>
          </cell>
          <cell r="BD432"/>
          <cell r="BE432">
            <v>0</v>
          </cell>
          <cell r="BF432">
            <v>0</v>
          </cell>
          <cell r="BG432" t="str">
            <v xml:space="preserve"> </v>
          </cell>
          <cell r="BH432">
            <v>0</v>
          </cell>
          <cell r="BI432">
            <v>0</v>
          </cell>
          <cell r="BJ432">
            <v>0</v>
          </cell>
          <cell r="BK432">
            <v>0</v>
          </cell>
          <cell r="BL432">
            <v>0</v>
          </cell>
          <cell r="BM432" t="str">
            <v>-</v>
          </cell>
          <cell r="BN432" t="str">
            <v>-</v>
          </cell>
        </row>
        <row r="433">
          <cell r="B433" t="str">
            <v>3-05-20-193-0</v>
          </cell>
          <cell r="C433" t="str">
            <v>3</v>
          </cell>
          <cell r="D433" t="str">
            <v>Poznań - sieć wodociągowa na pl. Światowida</v>
          </cell>
          <cell r="E433" t="str">
            <v>Realizowane-dokumentacja-w toku</v>
          </cell>
          <cell r="G433" t="str">
            <v>rezerwa na zaspokojenie roszczeń z tyt realizacji sieci wod-kan</v>
          </cell>
          <cell r="H433" t="str">
            <v>pierwsza</v>
          </cell>
          <cell r="I433" t="str">
            <v>sieci rozdzielcze</v>
          </cell>
          <cell r="J433" t="str">
            <v>rozwojowe</v>
          </cell>
          <cell r="K433" t="str">
            <v>wykupy</v>
          </cell>
          <cell r="L433" t="str">
            <v>Poznań</v>
          </cell>
          <cell r="M433">
            <v>0</v>
          </cell>
          <cell r="N433" t="str">
            <v>Magdalena Borowska</v>
          </cell>
          <cell r="O433">
            <v>0</v>
          </cell>
          <cell r="P433" t="str">
            <v>Magdalena Borowska</v>
          </cell>
          <cell r="Q433">
            <v>0</v>
          </cell>
          <cell r="R433" t="str">
            <v>05</v>
          </cell>
          <cell r="S433" t="str">
            <v>nd</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800</v>
          </cell>
          <cell r="AH433">
            <v>0</v>
          </cell>
          <cell r="AI433">
            <v>800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800</v>
          </cell>
          <cell r="BC433">
            <v>-800</v>
          </cell>
          <cell r="BD433"/>
          <cell r="BE433">
            <v>0</v>
          </cell>
          <cell r="BF433">
            <v>0</v>
          </cell>
          <cell r="BG433" t="str">
            <v xml:space="preserve"> </v>
          </cell>
          <cell r="BH433">
            <v>0</v>
          </cell>
          <cell r="BI433">
            <v>0</v>
          </cell>
          <cell r="BJ433">
            <v>0</v>
          </cell>
          <cell r="BK433">
            <v>0</v>
          </cell>
          <cell r="BL433">
            <v>0</v>
          </cell>
          <cell r="BM433" t="str">
            <v>-</v>
          </cell>
          <cell r="BN433" t="str">
            <v>-</v>
          </cell>
        </row>
        <row r="434">
          <cell r="B434" t="str">
            <v>3-05-20-194-0</v>
          </cell>
          <cell r="C434" t="str">
            <v>3</v>
          </cell>
          <cell r="D434" t="str">
            <v>Poznań - sieć wodociągowa w boczna od ul. Roślinnej</v>
          </cell>
          <cell r="E434">
            <v>0</v>
          </cell>
          <cell r="G434" t="str">
            <v>rezerwa na zaspokojenie roszczeń z tyt realizacji sieci wod-kan</v>
          </cell>
          <cell r="H434" t="str">
            <v>pierwsza</v>
          </cell>
          <cell r="I434" t="str">
            <v>sieci rozdzielcze</v>
          </cell>
          <cell r="J434" t="str">
            <v>rozwojowe</v>
          </cell>
          <cell r="K434" t="str">
            <v>wykupy</v>
          </cell>
          <cell r="L434" t="str">
            <v>Poznań</v>
          </cell>
          <cell r="M434">
            <v>0</v>
          </cell>
          <cell r="N434">
            <v>0</v>
          </cell>
          <cell r="O434">
            <v>0</v>
          </cell>
          <cell r="P434">
            <v>0</v>
          </cell>
          <cell r="Q434">
            <v>0</v>
          </cell>
          <cell r="R434" t="str">
            <v>05</v>
          </cell>
          <cell r="S434" t="str">
            <v>nd</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1275</v>
          </cell>
          <cell r="AH434">
            <v>43082.45</v>
          </cell>
          <cell r="AI434">
            <v>44357.45</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44357.45</v>
          </cell>
          <cell r="BC434">
            <v>-44357.45</v>
          </cell>
          <cell r="BD434"/>
          <cell r="BE434">
            <v>0</v>
          </cell>
          <cell r="BF434">
            <v>0</v>
          </cell>
          <cell r="BG434">
            <v>0</v>
          </cell>
          <cell r="BH434">
            <v>0</v>
          </cell>
          <cell r="BI434">
            <v>0</v>
          </cell>
          <cell r="BJ434">
            <v>0</v>
          </cell>
          <cell r="BK434">
            <v>0</v>
          </cell>
          <cell r="BL434">
            <v>0</v>
          </cell>
          <cell r="BM434" t="str">
            <v>-</v>
          </cell>
          <cell r="BN434" t="str">
            <v>-</v>
          </cell>
        </row>
        <row r="435">
          <cell r="B435" t="str">
            <v>3-05-20-195-0</v>
          </cell>
          <cell r="C435" t="str">
            <v>3</v>
          </cell>
          <cell r="D435" t="str">
            <v>Poznań - sieć wodociągowa w ul. Owocowej</v>
          </cell>
          <cell r="E435">
            <v>0</v>
          </cell>
          <cell r="G435" t="str">
            <v>rezerwa na zaspokojenie roszczeń z tyt realizacji sieci wod-kan</v>
          </cell>
          <cell r="H435" t="str">
            <v>pierwsza</v>
          </cell>
          <cell r="I435" t="str">
            <v>sieci rozdzielcze</v>
          </cell>
          <cell r="J435" t="str">
            <v>rozwojowe</v>
          </cell>
          <cell r="K435" t="str">
            <v>wykupy</v>
          </cell>
          <cell r="L435" t="str">
            <v>Poznań</v>
          </cell>
          <cell r="M435">
            <v>0</v>
          </cell>
          <cell r="N435">
            <v>0</v>
          </cell>
          <cell r="O435">
            <v>0</v>
          </cell>
          <cell r="P435">
            <v>0</v>
          </cell>
          <cell r="Q435">
            <v>0</v>
          </cell>
          <cell r="R435" t="str">
            <v>05</v>
          </cell>
          <cell r="S435" t="str">
            <v>nd</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20191.46</v>
          </cell>
          <cell r="AH435">
            <v>423.2</v>
          </cell>
          <cell r="AI435">
            <v>20614.66</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20614.66</v>
          </cell>
          <cell r="BC435">
            <v>-20614.66</v>
          </cell>
          <cell r="BD435"/>
          <cell r="BE435">
            <v>0</v>
          </cell>
          <cell r="BF435">
            <v>0</v>
          </cell>
          <cell r="BG435">
            <v>0</v>
          </cell>
          <cell r="BH435">
            <v>0</v>
          </cell>
          <cell r="BI435">
            <v>0</v>
          </cell>
          <cell r="BJ435">
            <v>0</v>
          </cell>
          <cell r="BK435">
            <v>0</v>
          </cell>
          <cell r="BL435">
            <v>0</v>
          </cell>
          <cell r="BM435" t="str">
            <v>-</v>
          </cell>
          <cell r="BN435" t="str">
            <v>-</v>
          </cell>
        </row>
        <row r="436">
          <cell r="B436" t="str">
            <v>3-05-20-196-0</v>
          </cell>
          <cell r="C436" t="str">
            <v>3</v>
          </cell>
          <cell r="D436" t="str">
            <v>Poznań - sieć wodociągowa i kanalizacja ogólnospławna w ul. Zakątek</v>
          </cell>
          <cell r="E436">
            <v>0</v>
          </cell>
          <cell r="G436" t="str">
            <v>rezerwa na zaspokojenie roszczeń z tyt realizacji sieci wod-kan</v>
          </cell>
          <cell r="H436" t="str">
            <v>pierwsza</v>
          </cell>
          <cell r="I436" t="str">
            <v>sieci rozdzielcze</v>
          </cell>
          <cell r="J436" t="str">
            <v>rozwojowe</v>
          </cell>
          <cell r="K436" t="str">
            <v>wykupy</v>
          </cell>
          <cell r="L436" t="str">
            <v>Poznań</v>
          </cell>
          <cell r="M436">
            <v>0</v>
          </cell>
          <cell r="N436">
            <v>0</v>
          </cell>
          <cell r="O436">
            <v>0</v>
          </cell>
          <cell r="P436">
            <v>0</v>
          </cell>
          <cell r="Q436">
            <v>0</v>
          </cell>
          <cell r="R436" t="str">
            <v>05</v>
          </cell>
          <cell r="S436" t="str">
            <v>nd</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77245.279999999999</v>
          </cell>
          <cell r="AH436">
            <v>584.63</v>
          </cell>
          <cell r="AI436">
            <v>77829.91</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77829.91</v>
          </cell>
          <cell r="BC436">
            <v>-77829.91</v>
          </cell>
          <cell r="BD436"/>
          <cell r="BE436">
            <v>0</v>
          </cell>
          <cell r="BF436">
            <v>0</v>
          </cell>
          <cell r="BG436">
            <v>0</v>
          </cell>
          <cell r="BH436">
            <v>0</v>
          </cell>
          <cell r="BI436">
            <v>0</v>
          </cell>
          <cell r="BJ436">
            <v>0</v>
          </cell>
          <cell r="BK436">
            <v>0</v>
          </cell>
          <cell r="BL436">
            <v>0</v>
          </cell>
          <cell r="BM436" t="str">
            <v>-</v>
          </cell>
          <cell r="BN436" t="str">
            <v>-</v>
          </cell>
        </row>
        <row r="437">
          <cell r="B437" t="str">
            <v>3-05-20-205-0</v>
          </cell>
          <cell r="C437" t="str">
            <v>3</v>
          </cell>
          <cell r="D437" t="str">
            <v>Poznań - sieć wodociągowa w ul. w ulicy Dąbrowskiego (Od ul. Polskiej do Pętli Ogrody)</v>
          </cell>
          <cell r="E437" t="str">
            <v>Realizowane-koncepcja-w toku</v>
          </cell>
          <cell r="G437" t="str">
            <v>budżet - modernizacja PSW</v>
          </cell>
          <cell r="H437" t="str">
            <v>pierwsza</v>
          </cell>
          <cell r="I437" t="str">
            <v>sieci rozdzielcze</v>
          </cell>
          <cell r="J437" t="str">
            <v>modernizacyjne</v>
          </cell>
          <cell r="K437" t="str">
            <v>PSW</v>
          </cell>
          <cell r="L437" t="str">
            <v>Poznań</v>
          </cell>
          <cell r="M437" t="str">
            <v>Katarzyna Józefiak</v>
          </cell>
          <cell r="N437">
            <v>0</v>
          </cell>
          <cell r="O437">
            <v>0</v>
          </cell>
          <cell r="P437" t="str">
            <v>Anna Danek</v>
          </cell>
          <cell r="Q437" t="str">
            <v>Maciej Urbaniak</v>
          </cell>
          <cell r="R437" t="str">
            <v>05</v>
          </cell>
          <cell r="S437" t="str">
            <v>nd</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24000</v>
          </cell>
          <cell r="AL437">
            <v>72000</v>
          </cell>
          <cell r="AM437">
            <v>24000</v>
          </cell>
          <cell r="AN437">
            <v>1890000</v>
          </cell>
          <cell r="AO437">
            <v>650000</v>
          </cell>
          <cell r="AP437">
            <v>0</v>
          </cell>
          <cell r="AQ437">
            <v>0</v>
          </cell>
          <cell r="AR437">
            <v>0</v>
          </cell>
          <cell r="AS437">
            <v>0</v>
          </cell>
          <cell r="AT437">
            <v>0</v>
          </cell>
          <cell r="AU437">
            <v>0</v>
          </cell>
          <cell r="AV437">
            <v>0</v>
          </cell>
          <cell r="AW437">
            <v>2660000</v>
          </cell>
          <cell r="AX437">
            <v>2660000</v>
          </cell>
          <cell r="AY437">
            <v>0</v>
          </cell>
          <cell r="AZ437">
            <v>2660000</v>
          </cell>
          <cell r="BA437">
            <v>2660000</v>
          </cell>
          <cell r="BB437">
            <v>2660000</v>
          </cell>
          <cell r="BC437">
            <v>-2660000</v>
          </cell>
          <cell r="BD437"/>
          <cell r="BE437">
            <v>0</v>
          </cell>
          <cell r="BF437">
            <v>0</v>
          </cell>
          <cell r="BG437" t="str">
            <v>1 rozwojowo-modernizacyjne</v>
          </cell>
          <cell r="BH437">
            <v>0</v>
          </cell>
          <cell r="BI437">
            <v>0</v>
          </cell>
          <cell r="BJ437">
            <v>0</v>
          </cell>
          <cell r="BK437" t="str">
            <v>Zły stan techniczny. Przedmiotowy odcinek sieci wodociągowej stanowi kluczowy element zasilania w wodę dużego, północno-zachodniego obszaru miasta Poznania</v>
          </cell>
          <cell r="BL437" t="str">
            <v>Wymiana wodociągu DN 400 mm o dł. ok 710 m w ul. Dąbrowskiego Dokumentacja projektowa 2023 - 2025 Roboty budowlano - montażowe 2026 - 2027</v>
          </cell>
          <cell r="BM437" t="str">
            <v>-</v>
          </cell>
          <cell r="BN437" t="str">
            <v>-</v>
          </cell>
        </row>
        <row r="438">
          <cell r="B438" t="str">
            <v>3-05-20-209-0</v>
          </cell>
          <cell r="C438" t="str">
            <v>3</v>
          </cell>
          <cell r="D438" t="str">
            <v>Poznań - sieć wodociągowa i kanalizacja sanitarna w ul. Literackiej i Dobrzyńskiej-Rybickiej</v>
          </cell>
          <cell r="E438" t="str">
            <v>Realizowane-RBM-w toku</v>
          </cell>
          <cell r="G438" t="str">
            <v>rezerwa na zaspokojenie roszczeń z tyt realizacji sieci wod-kan</v>
          </cell>
          <cell r="H438" t="str">
            <v>pierwsza</v>
          </cell>
          <cell r="I438" t="str">
            <v>sieci rozdzielcze</v>
          </cell>
          <cell r="J438" t="str">
            <v>rozwojowe</v>
          </cell>
          <cell r="K438" t="str">
            <v>wykupy</v>
          </cell>
          <cell r="L438" t="str">
            <v>Poznań</v>
          </cell>
          <cell r="M438">
            <v>0</v>
          </cell>
          <cell r="N438" t="str">
            <v>Aleksandra Klecha</v>
          </cell>
          <cell r="O438">
            <v>0</v>
          </cell>
          <cell r="P438" t="str">
            <v>Aleksandra Klecha</v>
          </cell>
          <cell r="Q438">
            <v>0</v>
          </cell>
          <cell r="R438" t="str">
            <v>05</v>
          </cell>
          <cell r="S438" t="str">
            <v>nd</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340436.4</v>
          </cell>
          <cell r="AI438">
            <v>340436.4</v>
          </cell>
          <cell r="AJ438">
            <v>1900.8</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1900.8</v>
          </cell>
          <cell r="BA438">
            <v>1900.8</v>
          </cell>
          <cell r="BB438">
            <v>342337.2</v>
          </cell>
          <cell r="BC438">
            <v>-342337.2</v>
          </cell>
          <cell r="BD438"/>
          <cell r="BE438">
            <v>0</v>
          </cell>
          <cell r="BF438">
            <v>0</v>
          </cell>
          <cell r="BG438" t="str">
            <v xml:space="preserve"> </v>
          </cell>
          <cell r="BH438">
            <v>0</v>
          </cell>
          <cell r="BI438">
            <v>0</v>
          </cell>
          <cell r="BJ438">
            <v>0</v>
          </cell>
          <cell r="BK438">
            <v>0</v>
          </cell>
          <cell r="BL438">
            <v>0</v>
          </cell>
          <cell r="BM438" t="str">
            <v>-</v>
          </cell>
          <cell r="BN438" t="str">
            <v>-</v>
          </cell>
        </row>
        <row r="439">
          <cell r="B439" t="str">
            <v>3-05-20-215-0</v>
          </cell>
          <cell r="C439" t="str">
            <v>3</v>
          </cell>
          <cell r="D439" t="str">
            <v>Poznań - sieć wodociągowa i kanalizacja sanitarna w ul. Rembertowskiej</v>
          </cell>
          <cell r="E439" t="str">
            <v>Realizowane-RBM-w toku</v>
          </cell>
          <cell r="G439" t="str">
            <v>rezerwa na zaspokojenie roszczeń z tyt realizacji sieci wod-kan</v>
          </cell>
          <cell r="H439" t="str">
            <v>pierwsza</v>
          </cell>
          <cell r="I439" t="str">
            <v>sieci rozdzielcze</v>
          </cell>
          <cell r="J439" t="str">
            <v>rozwojowe</v>
          </cell>
          <cell r="K439" t="str">
            <v>wykupy</v>
          </cell>
          <cell r="L439" t="str">
            <v>Poznań</v>
          </cell>
          <cell r="M439">
            <v>0</v>
          </cell>
          <cell r="N439" t="str">
            <v>Aleksandra Klecha</v>
          </cell>
          <cell r="O439">
            <v>0</v>
          </cell>
          <cell r="P439" t="str">
            <v>Aleksandra Klecha</v>
          </cell>
          <cell r="Q439">
            <v>0</v>
          </cell>
          <cell r="R439" t="str">
            <v>05</v>
          </cell>
          <cell r="S439" t="str">
            <v>nd</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310859.83</v>
          </cell>
          <cell r="AI439">
            <v>310859.83</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310859.83</v>
          </cell>
          <cell r="BC439">
            <v>-310859.83</v>
          </cell>
          <cell r="BD439"/>
          <cell r="BE439">
            <v>0</v>
          </cell>
          <cell r="BF439">
            <v>0</v>
          </cell>
          <cell r="BG439" t="str">
            <v xml:space="preserve"> </v>
          </cell>
          <cell r="BH439">
            <v>0</v>
          </cell>
          <cell r="BI439">
            <v>0</v>
          </cell>
          <cell r="BJ439">
            <v>0</v>
          </cell>
          <cell r="BK439">
            <v>0</v>
          </cell>
          <cell r="BL439">
            <v>0</v>
          </cell>
          <cell r="BM439" t="str">
            <v>-</v>
          </cell>
          <cell r="BN439" t="str">
            <v>-</v>
          </cell>
        </row>
        <row r="440">
          <cell r="B440" t="str">
            <v>3-05-20-222-0</v>
          </cell>
          <cell r="C440" t="str">
            <v>3</v>
          </cell>
          <cell r="D440" t="str">
            <v>Poznań - sieć wodociągowa ul. Książęca</v>
          </cell>
          <cell r="E440" t="str">
            <v>Realizowane-RBM-zakończono</v>
          </cell>
          <cell r="G440" t="str">
            <v>rezerwa na zaspokojenie roszczeń z tyt realizacji sieci wod-kan</v>
          </cell>
          <cell r="H440" t="str">
            <v>pierwsza</v>
          </cell>
          <cell r="I440" t="str">
            <v>sieci rozdzielcze</v>
          </cell>
          <cell r="J440" t="str">
            <v>rozwojowe</v>
          </cell>
          <cell r="K440" t="str">
            <v>wykupy</v>
          </cell>
          <cell r="L440" t="str">
            <v>Poznań</v>
          </cell>
          <cell r="M440">
            <v>0</v>
          </cell>
          <cell r="N440" t="str">
            <v>Aleksandra Klecha</v>
          </cell>
          <cell r="O440">
            <v>0</v>
          </cell>
          <cell r="P440" t="str">
            <v>Aleksandra Klecha</v>
          </cell>
          <cell r="Q440">
            <v>0</v>
          </cell>
          <cell r="R440" t="str">
            <v>05</v>
          </cell>
          <cell r="S440" t="str">
            <v>nd</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34014.75</v>
          </cell>
          <cell r="AI440">
            <v>34014.75</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34014.75</v>
          </cell>
          <cell r="BC440">
            <v>-34014.75</v>
          </cell>
          <cell r="BD440"/>
          <cell r="BE440">
            <v>0</v>
          </cell>
          <cell r="BF440">
            <v>0</v>
          </cell>
          <cell r="BG440" t="str">
            <v xml:space="preserve"> </v>
          </cell>
          <cell r="BH440">
            <v>0</v>
          </cell>
          <cell r="BI440">
            <v>0</v>
          </cell>
          <cell r="BJ440">
            <v>0</v>
          </cell>
          <cell r="BK440">
            <v>0</v>
          </cell>
          <cell r="BL440">
            <v>0</v>
          </cell>
          <cell r="BM440" t="str">
            <v>-</v>
          </cell>
          <cell r="BN440" t="str">
            <v>-</v>
          </cell>
        </row>
        <row r="441">
          <cell r="B441" t="str">
            <v>3-05-20-226-0</v>
          </cell>
          <cell r="C441" t="str">
            <v>3</v>
          </cell>
          <cell r="D441" t="str">
            <v>Poznań - sieć wodociągowa i kanalizacja sanitarna w ul. Sycowskiej</v>
          </cell>
          <cell r="E441">
            <v>0</v>
          </cell>
          <cell r="G441" t="str">
            <v>rezerwa na zaspokojenie roszczeń z tyt realizacji sieci wod-kan</v>
          </cell>
          <cell r="H441" t="str">
            <v>pierwsza</v>
          </cell>
          <cell r="I441" t="str">
            <v>sieci rozdzielcze</v>
          </cell>
          <cell r="J441" t="str">
            <v>rozwojowe</v>
          </cell>
          <cell r="K441" t="str">
            <v>wykupy</v>
          </cell>
          <cell r="L441" t="str">
            <v>Poznań</v>
          </cell>
          <cell r="M441">
            <v>0</v>
          </cell>
          <cell r="N441">
            <v>0</v>
          </cell>
          <cell r="O441">
            <v>0</v>
          </cell>
          <cell r="P441">
            <v>0</v>
          </cell>
          <cell r="Q441">
            <v>0</v>
          </cell>
          <cell r="R441" t="str">
            <v>05</v>
          </cell>
          <cell r="S441" t="str">
            <v>nd</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123439.65000000001</v>
          </cell>
          <cell r="AI441">
            <v>123439.65000000001</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123439.65000000001</v>
          </cell>
          <cell r="BC441">
            <v>-123439.65000000001</v>
          </cell>
          <cell r="BD441"/>
          <cell r="BE441">
            <v>0</v>
          </cell>
          <cell r="BF441">
            <v>0</v>
          </cell>
          <cell r="BG441">
            <v>0</v>
          </cell>
          <cell r="BH441">
            <v>0</v>
          </cell>
          <cell r="BI441">
            <v>0</v>
          </cell>
          <cell r="BJ441">
            <v>0</v>
          </cell>
          <cell r="BK441">
            <v>0</v>
          </cell>
          <cell r="BL441">
            <v>0</v>
          </cell>
          <cell r="BM441" t="str">
            <v>-</v>
          </cell>
          <cell r="BN441" t="str">
            <v>-</v>
          </cell>
        </row>
        <row r="442">
          <cell r="B442" t="str">
            <v>3-05-20-230-0</v>
          </cell>
          <cell r="C442" t="str">
            <v>3</v>
          </cell>
          <cell r="D442" t="str">
            <v>Poznań - sieć wodociągowa w ul. Miodowej, Hożej i Bukowskiej</v>
          </cell>
          <cell r="E442" t="str">
            <v>Realizowane-koncepcja-w toku</v>
          </cell>
          <cell r="G442" t="str">
            <v>rezera zadania wielozakresowe</v>
          </cell>
          <cell r="H442" t="str">
            <v>pierwsza</v>
          </cell>
          <cell r="I442" t="str">
            <v>sieci rozdzielcze</v>
          </cell>
          <cell r="J442" t="str">
            <v>modernizacyjne</v>
          </cell>
          <cell r="K442" t="str">
            <v>azbestocement</v>
          </cell>
          <cell r="L442" t="str">
            <v>Poznań</v>
          </cell>
          <cell r="M442" t="str">
            <v>Agata Chmurzyńska</v>
          </cell>
          <cell r="N442" t="str">
            <v>Wioletta Frankowska</v>
          </cell>
          <cell r="O442" t="str">
            <v>Jolanta Kowalczyk</v>
          </cell>
          <cell r="P442" t="str">
            <v>Monika Mazurczak-Sadowska</v>
          </cell>
          <cell r="Q442" t="str">
            <v>Maciej Urbaniak</v>
          </cell>
          <cell r="R442" t="str">
            <v>05</v>
          </cell>
          <cell r="S442" t="str">
            <v>nd</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40000</v>
          </cell>
          <cell r="AM442">
            <v>1494449</v>
          </cell>
          <cell r="AN442">
            <v>0</v>
          </cell>
          <cell r="AO442">
            <v>0</v>
          </cell>
          <cell r="AP442">
            <v>0</v>
          </cell>
          <cell r="AQ442">
            <v>0</v>
          </cell>
          <cell r="AR442">
            <v>0</v>
          </cell>
          <cell r="AS442">
            <v>0</v>
          </cell>
          <cell r="AT442">
            <v>0</v>
          </cell>
          <cell r="AU442">
            <v>0</v>
          </cell>
          <cell r="AV442">
            <v>0</v>
          </cell>
          <cell r="AW442">
            <v>1534449</v>
          </cell>
          <cell r="AX442">
            <v>1534449</v>
          </cell>
          <cell r="AY442">
            <v>0</v>
          </cell>
          <cell r="AZ442">
            <v>1534449</v>
          </cell>
          <cell r="BA442">
            <v>1534449</v>
          </cell>
          <cell r="BB442">
            <v>1534449</v>
          </cell>
          <cell r="BC442">
            <v>-1534449</v>
          </cell>
          <cell r="BD442"/>
          <cell r="BE442">
            <v>0</v>
          </cell>
          <cell r="BF442">
            <v>0</v>
          </cell>
          <cell r="BG442" t="str">
            <v>1 rozwojowo-modernizacyjne</v>
          </cell>
          <cell r="BH442">
            <v>0</v>
          </cell>
          <cell r="BI442">
            <v>0</v>
          </cell>
          <cell r="BJ442">
            <v>0</v>
          </cell>
          <cell r="BK442" t="str">
            <v>Regulacja prawna - wymiana sieci azbestocementowych. Zły stan techniczny sieci.</v>
          </cell>
          <cell r="BL442" t="str">
            <v>- ulica Bukowska - wymiana sieci DN 150 na odcinku około 100mb wraz z przełączeniem; - ul. Miodowa - wymiana sieci DN 150 - 95 mb i DN 100 - 56 mb wraz z przełączeniem; - ul. Hoża - wymiana sieci DN 150 - 176 mb wraz z przełączeniem; - przełaczenie wszystkich przyłączy wodociągowych; 2017-2023 dokumentacja projektowa 2024-2026 roboty budowlano-montażowe</v>
          </cell>
          <cell r="BM442" t="str">
            <v>-</v>
          </cell>
          <cell r="BN442" t="str">
            <v>-</v>
          </cell>
        </row>
        <row r="443">
          <cell r="B443" t="str">
            <v>3-05-20-231-0</v>
          </cell>
          <cell r="C443" t="str">
            <v>3</v>
          </cell>
          <cell r="D443" t="str">
            <v>Poznań - siec wodociągowa w ul. Dobrepole 5</v>
          </cell>
          <cell r="E443" t="str">
            <v>Realizowane-RBM-zakończono</v>
          </cell>
          <cell r="G443" t="str">
            <v>rezerwa na zaspokojenie roszczeń z tyt realizacji sieci wod-kan</v>
          </cell>
          <cell r="H443" t="str">
            <v>pierwsza</v>
          </cell>
          <cell r="I443" t="str">
            <v>sieci rozdzielcze</v>
          </cell>
          <cell r="J443" t="str">
            <v>rozwojowe</v>
          </cell>
          <cell r="K443" t="str">
            <v>wykupy</v>
          </cell>
          <cell r="L443" t="str">
            <v>Poznań</v>
          </cell>
          <cell r="M443">
            <v>0</v>
          </cell>
          <cell r="N443">
            <v>0</v>
          </cell>
          <cell r="O443">
            <v>0</v>
          </cell>
          <cell r="P443" t="str">
            <v>Magdalena Borowska</v>
          </cell>
          <cell r="Q443">
            <v>0</v>
          </cell>
          <cell r="R443" t="str">
            <v>05</v>
          </cell>
          <cell r="S443" t="str">
            <v>nd</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35072.29</v>
          </cell>
          <cell r="AI443">
            <v>35072.29</v>
          </cell>
          <cell r="AJ443">
            <v>203.7</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203.7</v>
          </cell>
          <cell r="BA443">
            <v>203.7</v>
          </cell>
          <cell r="BB443">
            <v>35275.99</v>
          </cell>
          <cell r="BC443">
            <v>-35275.99</v>
          </cell>
          <cell r="BD443"/>
          <cell r="BE443">
            <v>0</v>
          </cell>
          <cell r="BF443">
            <v>0</v>
          </cell>
          <cell r="BG443" t="str">
            <v xml:space="preserve"> </v>
          </cell>
          <cell r="BH443">
            <v>0</v>
          </cell>
          <cell r="BI443">
            <v>0</v>
          </cell>
          <cell r="BJ443">
            <v>0</v>
          </cell>
          <cell r="BK443">
            <v>0</v>
          </cell>
          <cell r="BL443">
            <v>0</v>
          </cell>
          <cell r="BM443" t="str">
            <v>-</v>
          </cell>
          <cell r="BN443" t="str">
            <v>-</v>
          </cell>
        </row>
        <row r="444">
          <cell r="B444" t="str">
            <v>3-05-20-238-0</v>
          </cell>
          <cell r="C444" t="str">
            <v>3</v>
          </cell>
          <cell r="D444" t="str">
            <v>Poznań - sieć wodociągowa i kanalizacja sanitarna w ul. Lubieńskiej</v>
          </cell>
          <cell r="E444">
            <v>0</v>
          </cell>
          <cell r="G444" t="str">
            <v>rezerwa na zaspokojenie roszczeń z tyt realizacji sieci wod-kan</v>
          </cell>
          <cell r="H444" t="str">
            <v>pierwsza</v>
          </cell>
          <cell r="I444" t="str">
            <v>sieci rozdzielcze</v>
          </cell>
          <cell r="J444" t="str">
            <v>rozwojowe</v>
          </cell>
          <cell r="K444" t="str">
            <v>wykupy</v>
          </cell>
          <cell r="L444" t="str">
            <v>Poznań</v>
          </cell>
          <cell r="M444">
            <v>0</v>
          </cell>
          <cell r="N444">
            <v>0</v>
          </cell>
          <cell r="O444">
            <v>0</v>
          </cell>
          <cell r="P444">
            <v>0</v>
          </cell>
          <cell r="Q444">
            <v>0</v>
          </cell>
          <cell r="R444" t="str">
            <v>05</v>
          </cell>
          <cell r="S444" t="str">
            <v>nd</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65820.09</v>
          </cell>
          <cell r="AI444">
            <v>65820.09</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65820.09</v>
          </cell>
          <cell r="BC444">
            <v>-65820.09</v>
          </cell>
          <cell r="BD444"/>
          <cell r="BE444">
            <v>0</v>
          </cell>
          <cell r="BF444">
            <v>0</v>
          </cell>
          <cell r="BG444">
            <v>0</v>
          </cell>
          <cell r="BH444">
            <v>0</v>
          </cell>
          <cell r="BI444">
            <v>0</v>
          </cell>
          <cell r="BJ444">
            <v>0</v>
          </cell>
          <cell r="BK444">
            <v>0</v>
          </cell>
          <cell r="BL444">
            <v>0</v>
          </cell>
          <cell r="BM444" t="str">
            <v>-</v>
          </cell>
          <cell r="BN444" t="str">
            <v>-</v>
          </cell>
        </row>
        <row r="445">
          <cell r="B445" t="str">
            <v>3-05-21-003-0</v>
          </cell>
          <cell r="C445" t="str">
            <v>3</v>
          </cell>
          <cell r="D445" t="str">
            <v>Poznań - sieć wodociągowa i kanalizacja ogólnospławna w ul. Kącik</v>
          </cell>
          <cell r="E445" t="str">
            <v>Realizowane-RBM-zakończono</v>
          </cell>
          <cell r="G445" t="str">
            <v>rezerwa na zaspokojenie roszczeń z tyt realizacji sieci wod-kan</v>
          </cell>
          <cell r="H445" t="str">
            <v>pierwsza</v>
          </cell>
          <cell r="I445" t="str">
            <v>sieci rozdzielcze</v>
          </cell>
          <cell r="J445" t="str">
            <v>rozwojowe</v>
          </cell>
          <cell r="K445" t="str">
            <v>wykupy</v>
          </cell>
          <cell r="L445" t="str">
            <v>Poznań</v>
          </cell>
          <cell r="M445">
            <v>0</v>
          </cell>
          <cell r="N445" t="str">
            <v>Aleksandra Klecha</v>
          </cell>
          <cell r="O445">
            <v>0</v>
          </cell>
          <cell r="P445" t="str">
            <v>Aleksandra Klecha</v>
          </cell>
          <cell r="Q445">
            <v>0</v>
          </cell>
          <cell r="R445" t="str">
            <v>05</v>
          </cell>
          <cell r="S445" t="str">
            <v>nd</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96220.25</v>
          </cell>
          <cell r="AI445">
            <v>96220.25</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96220.25</v>
          </cell>
          <cell r="BC445">
            <v>-96220.25</v>
          </cell>
          <cell r="BD445"/>
          <cell r="BE445">
            <v>0</v>
          </cell>
          <cell r="BF445">
            <v>0</v>
          </cell>
          <cell r="BG445" t="str">
            <v xml:space="preserve"> </v>
          </cell>
          <cell r="BH445">
            <v>0</v>
          </cell>
          <cell r="BI445">
            <v>0</v>
          </cell>
          <cell r="BJ445">
            <v>0</v>
          </cell>
          <cell r="BK445">
            <v>0</v>
          </cell>
          <cell r="BL445">
            <v>0</v>
          </cell>
          <cell r="BM445" t="str">
            <v>-</v>
          </cell>
          <cell r="BN445" t="str">
            <v>-</v>
          </cell>
        </row>
        <row r="446">
          <cell r="B446" t="str">
            <v>3-05-21-006-0</v>
          </cell>
          <cell r="C446" t="str">
            <v>3</v>
          </cell>
          <cell r="D446" t="str">
            <v>Poznań - sieć wodociągowa i kanalizacja sanitarna w ul. Marcelińskiej i Świerzawskiej</v>
          </cell>
          <cell r="E446">
            <v>0</v>
          </cell>
          <cell r="G446" t="str">
            <v>rezerwa na zaspokojenie roszczeń z tyt realizacji sieci wod-kan</v>
          </cell>
          <cell r="H446" t="str">
            <v>pierwsza</v>
          </cell>
          <cell r="I446" t="str">
            <v>sieci rozdzielcze</v>
          </cell>
          <cell r="J446" t="str">
            <v>rozwojowe</v>
          </cell>
          <cell r="K446" t="str">
            <v>wykupy</v>
          </cell>
          <cell r="L446" t="str">
            <v>Poznań</v>
          </cell>
          <cell r="M446">
            <v>0</v>
          </cell>
          <cell r="N446">
            <v>0</v>
          </cell>
          <cell r="O446">
            <v>0</v>
          </cell>
          <cell r="P446">
            <v>0</v>
          </cell>
          <cell r="Q446">
            <v>0</v>
          </cell>
          <cell r="R446" t="str">
            <v>05</v>
          </cell>
          <cell r="S446" t="str">
            <v>nd</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928873.82</v>
          </cell>
          <cell r="AI446">
            <v>928873.82</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928873.82</v>
          </cell>
          <cell r="BC446">
            <v>-928873.82</v>
          </cell>
          <cell r="BD446"/>
          <cell r="BE446">
            <v>0</v>
          </cell>
          <cell r="BF446">
            <v>0</v>
          </cell>
          <cell r="BG446">
            <v>0</v>
          </cell>
          <cell r="BH446">
            <v>0</v>
          </cell>
          <cell r="BI446">
            <v>0</v>
          </cell>
          <cell r="BJ446">
            <v>0</v>
          </cell>
          <cell r="BK446">
            <v>0</v>
          </cell>
          <cell r="BL446">
            <v>0</v>
          </cell>
          <cell r="BM446" t="str">
            <v>-</v>
          </cell>
          <cell r="BN446" t="str">
            <v>-</v>
          </cell>
        </row>
        <row r="447">
          <cell r="B447" t="str">
            <v>3-05-21-017-0</v>
          </cell>
          <cell r="C447" t="str">
            <v>3</v>
          </cell>
          <cell r="D447" t="str">
            <v>Poznań - sieć wodociągowa w ul. bocznej od Szklarniowej</v>
          </cell>
          <cell r="E447" t="str">
            <v>Realizowane-RBM-w toku</v>
          </cell>
          <cell r="G447" t="str">
            <v>rezerwa na zaspokojenie roszczeń z tyt realizacji sieci wod-kan</v>
          </cell>
          <cell r="H447" t="str">
            <v>pierwsza</v>
          </cell>
          <cell r="I447" t="str">
            <v>sieci rozdzielcze</v>
          </cell>
          <cell r="J447" t="str">
            <v>rozwojowe</v>
          </cell>
          <cell r="K447" t="str">
            <v>wykupy</v>
          </cell>
          <cell r="L447" t="str">
            <v>Poznań</v>
          </cell>
          <cell r="M447">
            <v>0</v>
          </cell>
          <cell r="N447">
            <v>0</v>
          </cell>
          <cell r="O447">
            <v>0</v>
          </cell>
          <cell r="P447" t="str">
            <v>Aleksandra Klecha</v>
          </cell>
          <cell r="Q447">
            <v>0</v>
          </cell>
          <cell r="R447" t="str">
            <v>05</v>
          </cell>
          <cell r="S447" t="str">
            <v>nd</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984</v>
          </cell>
          <cell r="AI447">
            <v>984</v>
          </cell>
          <cell r="AJ447">
            <v>500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500</v>
          </cell>
          <cell r="BA447">
            <v>500</v>
          </cell>
          <cell r="BB447">
            <v>1484</v>
          </cell>
          <cell r="BC447">
            <v>-1484</v>
          </cell>
          <cell r="BD447"/>
          <cell r="BE447">
            <v>0</v>
          </cell>
          <cell r="BF447">
            <v>0</v>
          </cell>
          <cell r="BG447" t="str">
            <v>1 rozwojowo-modernizacyjne</v>
          </cell>
          <cell r="BH447">
            <v>0</v>
          </cell>
          <cell r="BI447">
            <v>0</v>
          </cell>
          <cell r="BJ447">
            <v>0</v>
          </cell>
          <cell r="BK447">
            <v>0</v>
          </cell>
          <cell r="BL447">
            <v>0</v>
          </cell>
          <cell r="BM447" t="str">
            <v>-</v>
          </cell>
          <cell r="BN447" t="str">
            <v>-</v>
          </cell>
        </row>
        <row r="448">
          <cell r="B448" t="str">
            <v>3-05-21-025-0</v>
          </cell>
          <cell r="C448" t="str">
            <v>3</v>
          </cell>
          <cell r="D448" t="str">
            <v>Poznań - sieć wodociągowa i kanalizacja sanitarna w ul. Rzepeckiej</v>
          </cell>
          <cell r="E448" t="str">
            <v>Realizowane-RBM-w toku</v>
          </cell>
          <cell r="G448" t="str">
            <v>rezerwa na zaspokojenie roszczeń z tyt realizacji sieci wod-kan</v>
          </cell>
          <cell r="H448" t="str">
            <v>pierwsza</v>
          </cell>
          <cell r="I448" t="str">
            <v>sieci rozdzielcze</v>
          </cell>
          <cell r="J448" t="str">
            <v>rozwojowe</v>
          </cell>
          <cell r="K448" t="str">
            <v>wykupy</v>
          </cell>
          <cell r="L448" t="str">
            <v>Poznań</v>
          </cell>
          <cell r="M448">
            <v>0</v>
          </cell>
          <cell r="N448" t="str">
            <v>Aleksandra Klecha</v>
          </cell>
          <cell r="O448">
            <v>0</v>
          </cell>
          <cell r="P448" t="str">
            <v>Aleksandra Klecha</v>
          </cell>
          <cell r="Q448">
            <v>0</v>
          </cell>
          <cell r="R448" t="str">
            <v>05</v>
          </cell>
          <cell r="S448" t="str">
            <v>nd</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822848</v>
          </cell>
          <cell r="AI448">
            <v>822848</v>
          </cell>
          <cell r="AJ448">
            <v>398.7</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398.7</v>
          </cell>
          <cell r="BA448">
            <v>398.7</v>
          </cell>
          <cell r="BB448">
            <v>823246.7</v>
          </cell>
          <cell r="BC448">
            <v>-823246.7</v>
          </cell>
          <cell r="BD448"/>
          <cell r="BE448">
            <v>0</v>
          </cell>
          <cell r="BF448">
            <v>0</v>
          </cell>
          <cell r="BG448" t="str">
            <v>1 rozwojowo-modernizacyjne</v>
          </cell>
          <cell r="BH448">
            <v>0</v>
          </cell>
          <cell r="BI448">
            <v>0</v>
          </cell>
          <cell r="BJ448">
            <v>0</v>
          </cell>
          <cell r="BK448">
            <v>0</v>
          </cell>
          <cell r="BL448">
            <v>0</v>
          </cell>
          <cell r="BM448" t="str">
            <v>-</v>
          </cell>
          <cell r="BN448" t="str">
            <v>-</v>
          </cell>
        </row>
        <row r="449">
          <cell r="B449" t="str">
            <v>3-05-21-042-0</v>
          </cell>
          <cell r="C449" t="str">
            <v>3</v>
          </cell>
          <cell r="D449" t="str">
            <v>Poznań - sieci wodociągowej i kanalizacji sanitarnej w ul. F. Luboińskiej</v>
          </cell>
          <cell r="E449" t="str">
            <v>Realizowane-RBM-w toku</v>
          </cell>
          <cell r="G449" t="str">
            <v>rezerwa na zaspokojenie roszczeń z tyt realizacji sieci wod-kan</v>
          </cell>
          <cell r="H449" t="str">
            <v>pierwsza</v>
          </cell>
          <cell r="I449" t="str">
            <v>sieci rozdzielcze</v>
          </cell>
          <cell r="J449" t="str">
            <v>rozwojowe</v>
          </cell>
          <cell r="K449" t="str">
            <v>wykupy</v>
          </cell>
          <cell r="L449" t="str">
            <v>Poznań</v>
          </cell>
          <cell r="M449">
            <v>0</v>
          </cell>
          <cell r="N449" t="str">
            <v>Aleksandra Klecha</v>
          </cell>
          <cell r="O449">
            <v>0</v>
          </cell>
          <cell r="P449" t="str">
            <v>Aleksandra Klecha</v>
          </cell>
          <cell r="Q449">
            <v>0</v>
          </cell>
          <cell r="R449" t="str">
            <v>05</v>
          </cell>
          <cell r="S449" t="str">
            <v>nd</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700</v>
          </cell>
          <cell r="AI449">
            <v>700</v>
          </cell>
          <cell r="AJ449">
            <v>82713.87000000001</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82713.87000000001</v>
          </cell>
          <cell r="BA449">
            <v>82713.87000000001</v>
          </cell>
          <cell r="BB449">
            <v>83413.87000000001</v>
          </cell>
          <cell r="BC449">
            <v>-83413.87000000001</v>
          </cell>
          <cell r="BD449"/>
          <cell r="BE449">
            <v>0</v>
          </cell>
          <cell r="BF449">
            <v>0</v>
          </cell>
          <cell r="BG449" t="str">
            <v>1 rozwojowo-modernizacyjne</v>
          </cell>
          <cell r="BH449">
            <v>0</v>
          </cell>
          <cell r="BI449">
            <v>0</v>
          </cell>
          <cell r="BJ449">
            <v>0</v>
          </cell>
          <cell r="BK449">
            <v>0</v>
          </cell>
          <cell r="BL449">
            <v>0</v>
          </cell>
          <cell r="BM449" t="str">
            <v>-</v>
          </cell>
          <cell r="BN449" t="str">
            <v>-</v>
          </cell>
        </row>
        <row r="450">
          <cell r="B450" t="str">
            <v>3-05-21-054-1</v>
          </cell>
          <cell r="C450" t="str">
            <v>3</v>
          </cell>
          <cell r="D450" t="str">
            <v>Poznań - sieć wodociągowa w rejonie ul. Deszczowej</v>
          </cell>
          <cell r="E450" t="str">
            <v>Realizowane-koncepcja-w toku</v>
          </cell>
          <cell r="G450" t="str">
            <v>rezerwa zadania wielozakresowe</v>
          </cell>
          <cell r="H450" t="str">
            <v>druga</v>
          </cell>
          <cell r="I450" t="str">
            <v>sieci rozdzielcze</v>
          </cell>
          <cell r="J450" t="str">
            <v>rozwojowe</v>
          </cell>
          <cell r="K450" t="str">
            <v>nieopłacalne tak</v>
          </cell>
          <cell r="L450" t="str">
            <v>Poznań</v>
          </cell>
          <cell r="R450" t="str">
            <v>05</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32000</v>
          </cell>
          <cell r="AR450">
            <v>32000</v>
          </cell>
          <cell r="AS450">
            <v>128000</v>
          </cell>
          <cell r="AT450">
            <v>566000</v>
          </cell>
          <cell r="AU450">
            <v>0</v>
          </cell>
          <cell r="AV450">
            <v>566000</v>
          </cell>
          <cell r="AW450">
            <v>758000</v>
          </cell>
          <cell r="AX450">
            <v>32000</v>
          </cell>
          <cell r="AY450">
            <v>726000</v>
          </cell>
          <cell r="AZ450">
            <v>758000</v>
          </cell>
          <cell r="BA450">
            <v>758000</v>
          </cell>
          <cell r="BB450">
            <v>32000</v>
          </cell>
          <cell r="BC450">
            <v>-32000</v>
          </cell>
          <cell r="BD450"/>
          <cell r="BE450">
            <v>0</v>
          </cell>
          <cell r="BF450">
            <v>0</v>
          </cell>
          <cell r="BG450" t="str">
            <v>1 rozwojowo-modernizacyjne</v>
          </cell>
          <cell r="BH450">
            <v>5</v>
          </cell>
          <cell r="BI450">
            <v>22</v>
          </cell>
          <cell r="BJ450">
            <v>0</v>
          </cell>
          <cell r="BK450" t="str">
            <v>Zaopatrzenie w wodę nowych odbiorców i zapewnienie bezpieczeństwa dostawy wody.</v>
          </cell>
          <cell r="BL450" t="str">
            <v>Zadanie wydzielone z zadania 5-05-14-191-1. Budowa sieci wodociągowej w rejonie ul. Deszczowej DN 150mm, dł. 720 m wraz z przyłączami. 2028 - 2030 dokumentacja projektowa 2031 - 2032 roboty budowlano-montażowe</v>
          </cell>
          <cell r="BM450" t="str">
            <v>-</v>
          </cell>
          <cell r="BN450" t="str">
            <v>-</v>
          </cell>
        </row>
        <row r="451">
          <cell r="B451" t="str">
            <v>3-05-21-078-0</v>
          </cell>
          <cell r="C451" t="str">
            <v>3</v>
          </cell>
          <cell r="D451" t="str">
            <v>Poznań - sieć wodociągowa w ul. Dyniowej</v>
          </cell>
          <cell r="E451" t="str">
            <v>Realizowane-RBM-w toku</v>
          </cell>
          <cell r="G451" t="str">
            <v>rezerwa na zaspokojenie roszczeń z tyt realizacji sieci wod-kan</v>
          </cell>
          <cell r="H451" t="str">
            <v>pierwsza</v>
          </cell>
          <cell r="I451" t="str">
            <v>sieci rozdzielcze</v>
          </cell>
          <cell r="J451" t="str">
            <v>rozwojowe</v>
          </cell>
          <cell r="K451" t="str">
            <v>wykupy</v>
          </cell>
          <cell r="L451" t="str">
            <v>Poznań</v>
          </cell>
          <cell r="M451">
            <v>0</v>
          </cell>
          <cell r="N451" t="str">
            <v>Aleksandra Klecha</v>
          </cell>
          <cell r="O451">
            <v>0</v>
          </cell>
          <cell r="P451" t="str">
            <v>Aleksandra Klecha</v>
          </cell>
          <cell r="Q451">
            <v>0</v>
          </cell>
          <cell r="R451" t="str">
            <v>05</v>
          </cell>
          <cell r="S451" t="str">
            <v>nd</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71677.08</v>
          </cell>
          <cell r="AI451">
            <v>71677.08</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71677.08</v>
          </cell>
          <cell r="BC451">
            <v>-71677.08</v>
          </cell>
          <cell r="BD451"/>
          <cell r="BE451">
            <v>0</v>
          </cell>
          <cell r="BF451">
            <v>0</v>
          </cell>
          <cell r="BG451" t="str">
            <v>1 rozwojowo-modernizacyjne</v>
          </cell>
          <cell r="BH451">
            <v>0</v>
          </cell>
          <cell r="BI451">
            <v>0</v>
          </cell>
          <cell r="BJ451">
            <v>0</v>
          </cell>
          <cell r="BK451">
            <v>0</v>
          </cell>
          <cell r="BL451">
            <v>0</v>
          </cell>
          <cell r="BM451" t="str">
            <v>-</v>
          </cell>
          <cell r="BN451" t="str">
            <v>-</v>
          </cell>
        </row>
        <row r="452">
          <cell r="B452" t="str">
            <v>3-05-21-083-1</v>
          </cell>
          <cell r="C452" t="str">
            <v>3</v>
          </cell>
          <cell r="D452" t="str">
            <v>! ZAD. UJĘTE WE WPRIM - WYDZIELONE Z ZAD. 19-200, CZEŚĆ ZAKRESU REALIZOWANA PRZEZ INWESTORA PRYW., WYMAGANE WCZEŚNIEJSZE POSZERZENIE DROGI Poznań - sieć wodociągowa w ul. Gubińskiej</v>
          </cell>
          <cell r="E452" t="str">
            <v>Realizowane-koncepcja-w toku</v>
          </cell>
          <cell r="G452" t="str">
            <v>rezerwa zadania wielozakresowe</v>
          </cell>
          <cell r="H452" t="str">
            <v>druga</v>
          </cell>
          <cell r="I452" t="str">
            <v>sieci rozdzielcze</v>
          </cell>
          <cell r="J452" t="str">
            <v>rozwojowe</v>
          </cell>
          <cell r="K452" t="str">
            <v>nieopłacalne nie</v>
          </cell>
          <cell r="L452" t="str">
            <v>Poznań</v>
          </cell>
          <cell r="R452" t="str">
            <v>05</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4000</v>
          </cell>
          <cell r="AO452">
            <v>6000</v>
          </cell>
          <cell r="AP452">
            <v>2000</v>
          </cell>
          <cell r="AQ452">
            <v>80000</v>
          </cell>
          <cell r="AR452">
            <v>61000</v>
          </cell>
          <cell r="AS452">
            <v>0</v>
          </cell>
          <cell r="AT452">
            <v>0</v>
          </cell>
          <cell r="AU452">
            <v>0</v>
          </cell>
          <cell r="AV452">
            <v>0</v>
          </cell>
          <cell r="AW452">
            <v>153000</v>
          </cell>
          <cell r="AX452">
            <v>92000</v>
          </cell>
          <cell r="AY452">
            <v>61000</v>
          </cell>
          <cell r="AZ452">
            <v>153000</v>
          </cell>
          <cell r="BA452">
            <v>153000</v>
          </cell>
          <cell r="BB452">
            <v>92000</v>
          </cell>
          <cell r="BC452">
            <v>-92000</v>
          </cell>
          <cell r="BD452"/>
          <cell r="BE452">
            <v>0.08</v>
          </cell>
          <cell r="BF452">
            <v>87.5</v>
          </cell>
          <cell r="BG452" t="str">
            <v>1 rozwojowo-modernizacyjne</v>
          </cell>
          <cell r="BH452">
            <v>2</v>
          </cell>
          <cell r="BI452">
            <v>2</v>
          </cell>
          <cell r="BJ452">
            <v>0</v>
          </cell>
          <cell r="BK452" t="str">
            <v>Zadanie wydzielone z zadania nr 5-05-19-200-1.</v>
          </cell>
          <cell r="BL452" t="str">
            <v>Budowa sieci wodociągowej w ul. Gubińskiej: DN150 dł. 80m wraz z przyłączami. 2026-2028 - dokumentacja projektowa 2029-2030 - roboty budowlano-montażowe</v>
          </cell>
          <cell r="BM452" t="str">
            <v>-</v>
          </cell>
          <cell r="BN452" t="str">
            <v>-</v>
          </cell>
        </row>
        <row r="453">
          <cell r="B453" t="str">
            <v>3-05-21-092-0</v>
          </cell>
          <cell r="C453" t="str">
            <v>3</v>
          </cell>
          <cell r="D453" t="str">
            <v>Poznań - sieć wodociągowa i kanalizacja sanitarna w ul. Niemena</v>
          </cell>
          <cell r="E453" t="str">
            <v>Realizowane-RBM-w toku</v>
          </cell>
          <cell r="H453" t="str">
            <v>pierwsza</v>
          </cell>
          <cell r="I453" t="str">
            <v>sieci rozdzielcze</v>
          </cell>
          <cell r="J453" t="str">
            <v>rozwojowe</v>
          </cell>
          <cell r="K453" t="str">
            <v>wykupy</v>
          </cell>
          <cell r="L453" t="str">
            <v>Poznań</v>
          </cell>
          <cell r="M453">
            <v>0</v>
          </cell>
          <cell r="N453" t="str">
            <v>Aleksandra Klecha</v>
          </cell>
          <cell r="O453">
            <v>0</v>
          </cell>
          <cell r="P453" t="str">
            <v>Aleksandra Klecha</v>
          </cell>
          <cell r="Q453">
            <v>0</v>
          </cell>
          <cell r="R453" t="str">
            <v>05</v>
          </cell>
          <cell r="S453" t="str">
            <v>nd</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79154.179999999993</v>
          </cell>
          <cell r="AI453">
            <v>79154.179999999993</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79154.179999999993</v>
          </cell>
          <cell r="BC453">
            <v>-79154.179999999993</v>
          </cell>
          <cell r="BD453"/>
          <cell r="BE453">
            <v>0</v>
          </cell>
          <cell r="BF453">
            <v>0</v>
          </cell>
          <cell r="BG453" t="str">
            <v xml:space="preserve"> </v>
          </cell>
          <cell r="BH453">
            <v>0</v>
          </cell>
          <cell r="BI453">
            <v>0</v>
          </cell>
          <cell r="BJ453">
            <v>0</v>
          </cell>
          <cell r="BK453">
            <v>0</v>
          </cell>
          <cell r="BL453">
            <v>0</v>
          </cell>
          <cell r="BM453" t="str">
            <v>-</v>
          </cell>
          <cell r="BN453" t="str">
            <v>-</v>
          </cell>
        </row>
        <row r="454">
          <cell r="B454" t="str">
            <v>3-05-21-099-1</v>
          </cell>
          <cell r="C454" t="str">
            <v>3</v>
          </cell>
          <cell r="D454" t="str">
            <v>Poznań - sieć wodociągowa w ul. Żelaznej dla nowego osiedla</v>
          </cell>
          <cell r="E454" t="str">
            <v>Realizowane-RBM-w toku</v>
          </cell>
          <cell r="G454" t="str">
            <v>rezerwa na inwestycje nieprzewidziane</v>
          </cell>
          <cell r="H454" t="str">
            <v>druga</v>
          </cell>
          <cell r="I454" t="str">
            <v>sieci rozdzielcze</v>
          </cell>
          <cell r="J454" t="str">
            <v>rozwojowe</v>
          </cell>
          <cell r="K454" t="str">
            <v>opłacalne</v>
          </cell>
          <cell r="L454" t="str">
            <v>Poznań</v>
          </cell>
          <cell r="M454" t="str">
            <v>Przemysław Jasiński</v>
          </cell>
          <cell r="N454" t="str">
            <v>Wioletta Frankowska</v>
          </cell>
          <cell r="O454" t="str">
            <v>Mariusz Dados</v>
          </cell>
          <cell r="P454" t="str">
            <v>Agnieszka Kulczyk</v>
          </cell>
          <cell r="Q454" t="str">
            <v>Michał Plewa</v>
          </cell>
          <cell r="R454" t="str">
            <v>05</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22360</v>
          </cell>
          <cell r="AI454">
            <v>22360</v>
          </cell>
          <cell r="AJ454">
            <v>49873</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49873</v>
          </cell>
          <cell r="BA454">
            <v>49873</v>
          </cell>
          <cell r="BB454">
            <v>72233</v>
          </cell>
          <cell r="BC454">
            <v>-72233</v>
          </cell>
          <cell r="BD454"/>
          <cell r="BE454">
            <v>0.04</v>
          </cell>
          <cell r="BF454">
            <v>0</v>
          </cell>
          <cell r="BG454" t="str">
            <v>1 rozwojowo-modernizacyjne</v>
          </cell>
          <cell r="BH454">
            <v>0</v>
          </cell>
          <cell r="BI454">
            <v>0</v>
          </cell>
          <cell r="BJ454">
            <v>0</v>
          </cell>
          <cell r="BK454" t="str">
            <v>Zaopatrzenie w wodę nowych odbiorców - pod projektowane osiedle mieszkaniowe.</v>
          </cell>
          <cell r="BL454" t="str">
            <v>Budowa sieci wodociągowej w ul. Żelaznej DN 150 i dł. 40 m. Konieczna koordynacja robót z ZDM. 2021 - dokumentacja projektowa; 2022 - robotyt budowlano-montażowe.</v>
          </cell>
          <cell r="BM454" t="str">
            <v>-</v>
          </cell>
          <cell r="BN454" t="str">
            <v>-</v>
          </cell>
        </row>
        <row r="455">
          <cell r="B455" t="str">
            <v>3-05-21-105-0</v>
          </cell>
          <cell r="C455" t="str">
            <v>3</v>
          </cell>
          <cell r="D455" t="str">
            <v>Poznań - sieć wodociągowa w ul. Truskawkowej</v>
          </cell>
          <cell r="E455">
            <v>0</v>
          </cell>
          <cell r="G455" t="str">
            <v>rezerwa na zaspokojenie roszczeń z tyt realizacji sieci wod-kan</v>
          </cell>
          <cell r="H455" t="str">
            <v>pierwsza</v>
          </cell>
          <cell r="I455" t="str">
            <v>sieci rozdzielcze</v>
          </cell>
          <cell r="J455" t="str">
            <v>rozwojowe</v>
          </cell>
          <cell r="K455" t="str">
            <v>wykupy</v>
          </cell>
          <cell r="L455" t="str">
            <v>Poznań</v>
          </cell>
          <cell r="M455">
            <v>0</v>
          </cell>
          <cell r="N455">
            <v>0</v>
          </cell>
          <cell r="O455">
            <v>0</v>
          </cell>
          <cell r="P455">
            <v>0</v>
          </cell>
          <cell r="Q455">
            <v>0</v>
          </cell>
          <cell r="R455" t="str">
            <v>05</v>
          </cell>
          <cell r="S455" t="str">
            <v>nd</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42041.27</v>
          </cell>
          <cell r="AI455">
            <v>42041.27</v>
          </cell>
          <cell r="AJ455">
            <v>31.23</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31.23</v>
          </cell>
          <cell r="BA455">
            <v>31.23</v>
          </cell>
          <cell r="BB455">
            <v>42072.5</v>
          </cell>
          <cell r="BC455">
            <v>-42072.5</v>
          </cell>
          <cell r="BD455"/>
          <cell r="BE455">
            <v>0</v>
          </cell>
          <cell r="BF455">
            <v>0</v>
          </cell>
          <cell r="BG455">
            <v>0</v>
          </cell>
          <cell r="BH455">
            <v>0</v>
          </cell>
          <cell r="BI455">
            <v>0</v>
          </cell>
          <cell r="BJ455">
            <v>0</v>
          </cell>
          <cell r="BK455">
            <v>0</v>
          </cell>
          <cell r="BL455">
            <v>0</v>
          </cell>
          <cell r="BM455" t="str">
            <v>-</v>
          </cell>
          <cell r="BN455" t="str">
            <v>-</v>
          </cell>
        </row>
        <row r="456">
          <cell r="B456" t="str">
            <v>3-05-21-134-0</v>
          </cell>
          <cell r="C456" t="str">
            <v>3</v>
          </cell>
          <cell r="D456" t="str">
            <v>Poznań - sieć wodociągowa w ul. Uradzkiej</v>
          </cell>
          <cell r="E456" t="str">
            <v>Realizowane-RBM-w toku</v>
          </cell>
          <cell r="G456" t="str">
            <v>rezerwa na zaspokojenie roszczeń z tyt realizacji sieci wod-kan</v>
          </cell>
          <cell r="H456" t="str">
            <v>pierwsza</v>
          </cell>
          <cell r="I456" t="str">
            <v>sieci rozdzielcze</v>
          </cell>
          <cell r="J456" t="str">
            <v>rozwojowe</v>
          </cell>
          <cell r="K456" t="str">
            <v>wykupy</v>
          </cell>
          <cell r="L456" t="str">
            <v>Poznań</v>
          </cell>
          <cell r="M456">
            <v>0</v>
          </cell>
          <cell r="N456">
            <v>0</v>
          </cell>
          <cell r="O456">
            <v>0</v>
          </cell>
          <cell r="P456" t="str">
            <v>Aleksandra Klecha</v>
          </cell>
          <cell r="Q456">
            <v>0</v>
          </cell>
          <cell r="R456" t="str">
            <v>05</v>
          </cell>
          <cell r="S456" t="str">
            <v>nd</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1449</v>
          </cell>
          <cell r="AI456">
            <v>1449</v>
          </cell>
          <cell r="AJ456">
            <v>48357.26</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48357.26</v>
          </cell>
          <cell r="BA456">
            <v>48357.26</v>
          </cell>
          <cell r="BB456">
            <v>49806.26</v>
          </cell>
          <cell r="BC456">
            <v>-49806.26</v>
          </cell>
          <cell r="BD456"/>
          <cell r="BE456">
            <v>0</v>
          </cell>
          <cell r="BF456">
            <v>0</v>
          </cell>
          <cell r="BG456" t="str">
            <v>1 rozwojowo-modernizacyjne</v>
          </cell>
          <cell r="BH456">
            <v>0</v>
          </cell>
          <cell r="BI456">
            <v>0</v>
          </cell>
          <cell r="BJ456">
            <v>0</v>
          </cell>
          <cell r="BK456">
            <v>0</v>
          </cell>
          <cell r="BL456">
            <v>0</v>
          </cell>
          <cell r="BM456" t="str">
            <v>-</v>
          </cell>
          <cell r="BN456" t="str">
            <v>-</v>
          </cell>
        </row>
        <row r="457">
          <cell r="B457" t="str">
            <v>3-05-21-138-1</v>
          </cell>
          <cell r="C457" t="str">
            <v>3</v>
          </cell>
          <cell r="D457" t="str">
            <v>Poznań - sieć wodociągowa na terenie osiedla Kiekrz</v>
          </cell>
          <cell r="E457" t="str">
            <v>Realizowane-dokumentacja-w toku</v>
          </cell>
          <cell r="F457" t="str">
            <v>FS7</v>
          </cell>
          <cell r="G457" t="str">
            <v>rezerwa zadania wielozakresowe</v>
          </cell>
          <cell r="H457" t="str">
            <v>druga</v>
          </cell>
          <cell r="I457" t="str">
            <v>sieci rozdzielcze</v>
          </cell>
          <cell r="J457" t="str">
            <v>rozwojowe</v>
          </cell>
          <cell r="K457" t="str">
            <v>opłacalne</v>
          </cell>
          <cell r="L457" t="str">
            <v>Poznań</v>
          </cell>
          <cell r="R457" t="str">
            <v>05</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36000.69</v>
          </cell>
          <cell r="AL457">
            <v>590157.73</v>
          </cell>
          <cell r="AM457">
            <v>640729.11</v>
          </cell>
          <cell r="AN457">
            <v>551112.47</v>
          </cell>
          <cell r="AO457">
            <v>0</v>
          </cell>
          <cell r="AP457">
            <v>0</v>
          </cell>
          <cell r="AQ457">
            <v>0</v>
          </cell>
          <cell r="AR457">
            <v>0</v>
          </cell>
          <cell r="AS457">
            <v>0</v>
          </cell>
          <cell r="AT457">
            <v>0</v>
          </cell>
          <cell r="AU457">
            <v>0</v>
          </cell>
          <cell r="AV457">
            <v>0</v>
          </cell>
          <cell r="AW457">
            <v>1817999.9999999998</v>
          </cell>
          <cell r="AX457">
            <v>1817999.9999999998</v>
          </cell>
          <cell r="AY457">
            <v>0</v>
          </cell>
          <cell r="AZ457">
            <v>1817999.9999999998</v>
          </cell>
          <cell r="BA457">
            <v>1817999.9999999998</v>
          </cell>
          <cell r="BB457">
            <v>1817999.9999999998</v>
          </cell>
          <cell r="BC457">
            <v>-1817999.9999999998</v>
          </cell>
          <cell r="BD457"/>
          <cell r="BE457">
            <v>1.82</v>
          </cell>
          <cell r="BF457">
            <v>0</v>
          </cell>
          <cell r="BG457" t="str">
            <v xml:space="preserve"> </v>
          </cell>
          <cell r="BH457">
            <v>0</v>
          </cell>
          <cell r="BI457">
            <v>0</v>
          </cell>
          <cell r="BJ457">
            <v>0</v>
          </cell>
          <cell r="BK457" t="str">
            <v>Zadanie wydzielone z zadania nr 5-05-12-111-1.</v>
          </cell>
          <cell r="BL457" t="str">
            <v>Budowa sieci wodociągowej na terenie os. Kiekrz ("Michałkowo") w ul. Biwakowej, ul. Admirała Józefa Urunga oraz częsci ul. Bojerowej o długości 1 818,00 km łącznie z przyłączami w ilości 30 szt. 2017-2021 - dokumentacja projektowa 2023-2025 - roboty budowlano-montażowe Spółka Aquanet jest inwestorem zastępczym dla ZDM w zakresie realizacji kanalizacji deszczowej oraz modernizacji układu drogowego. Planowana jest wspólna realizacja robót z zadaniem inwestycyjnym ZDM polegającym na budowie ul. Admiralskiej wraz z kanalizacją deszczową.</v>
          </cell>
          <cell r="BM457" t="str">
            <v>-</v>
          </cell>
          <cell r="BN457" t="str">
            <v>-</v>
          </cell>
        </row>
        <row r="458">
          <cell r="B458" t="str">
            <v>3-05-21-140-1</v>
          </cell>
          <cell r="C458" t="str">
            <v>3</v>
          </cell>
          <cell r="D458" t="str">
            <v>Poznań - sieć wodociągowa na terenie osiedla Kiekrz (Psarskie)</v>
          </cell>
          <cell r="E458" t="str">
            <v>Realizowane-dokumentacja-w toku</v>
          </cell>
          <cell r="F458" t="str">
            <v>FS7 zagrożona</v>
          </cell>
          <cell r="G458" t="str">
            <v>rezerwa wielozakres</v>
          </cell>
          <cell r="H458" t="str">
            <v>druga</v>
          </cell>
          <cell r="I458" t="str">
            <v>sieci rozdzielcze</v>
          </cell>
          <cell r="J458" t="str">
            <v>rozwojowe</v>
          </cell>
          <cell r="K458" t="str">
            <v>opłacalne</v>
          </cell>
          <cell r="L458" t="str">
            <v>Poznań</v>
          </cell>
          <cell r="M458" t="str">
            <v>Sylwia Białous</v>
          </cell>
          <cell r="N458" t="str">
            <v>Aleksandra Wąsiak-Piechota</v>
          </cell>
          <cell r="O458" t="str">
            <v>Jolanta Kowalczyk</v>
          </cell>
          <cell r="P458" t="str">
            <v>Aleksandra Wąsiak-Piechota</v>
          </cell>
          <cell r="Q458" t="str">
            <v>Łukasz Bil</v>
          </cell>
          <cell r="R458" t="str">
            <v>05</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25924.19</v>
          </cell>
          <cell r="AK458">
            <v>99123.72</v>
          </cell>
          <cell r="AL458">
            <v>396610.35</v>
          </cell>
          <cell r="AM458">
            <v>345865.93</v>
          </cell>
          <cell r="AN458">
            <v>0</v>
          </cell>
          <cell r="AO458">
            <v>0</v>
          </cell>
          <cell r="AP458">
            <v>0</v>
          </cell>
          <cell r="AQ458">
            <v>0</v>
          </cell>
          <cell r="AR458">
            <v>0</v>
          </cell>
          <cell r="AS458">
            <v>0</v>
          </cell>
          <cell r="AT458">
            <v>0</v>
          </cell>
          <cell r="AU458">
            <v>0</v>
          </cell>
          <cell r="AV458">
            <v>0</v>
          </cell>
          <cell r="AW458">
            <v>841600</v>
          </cell>
          <cell r="AX458">
            <v>841600</v>
          </cell>
          <cell r="AY458">
            <v>0</v>
          </cell>
          <cell r="AZ458">
            <v>867524.19</v>
          </cell>
          <cell r="BA458">
            <v>867524.19</v>
          </cell>
          <cell r="BB458">
            <v>867524.19</v>
          </cell>
          <cell r="BC458">
            <v>-867524.19</v>
          </cell>
          <cell r="BD458"/>
          <cell r="BE458">
            <v>0.84</v>
          </cell>
          <cell r="BF458">
            <v>0</v>
          </cell>
          <cell r="BG458" t="str">
            <v>1 rozwojowo-modernizacyjne</v>
          </cell>
          <cell r="BH458">
            <v>0</v>
          </cell>
          <cell r="BI458">
            <v>0</v>
          </cell>
          <cell r="BJ458">
            <v>0</v>
          </cell>
          <cell r="BK458" t="str">
            <v>Zadanie wydzielone z zadania nr 5-05-12-111-1.</v>
          </cell>
          <cell r="BL458" t="str">
            <v>Budowa sieci wodociągowej na terenie os. Psarskie (Kiekrz) w ul. Rekreacyjnej i ul. Spacerowej, o długości 841,60 m łącznie z przyłączami w ilości 31 szt. 2017-2021 - dokumentacja projektowa 2022-2024 - roboty budowlano-montażowe Spółka Aquanet jest inwestorem zastępczym dla ZDM w zakresie realizacji kanalizacji deszczowej oraz modernizacji układu drogowego.</v>
          </cell>
          <cell r="BM458" t="str">
            <v>-</v>
          </cell>
          <cell r="BN458" t="str">
            <v>-</v>
          </cell>
        </row>
        <row r="459">
          <cell r="B459" t="str">
            <v>3-05-21-141-1</v>
          </cell>
          <cell r="C459" t="str">
            <v>3</v>
          </cell>
          <cell r="D459" t="str">
            <v>Poznań - sieć wodociągowa w drodze bocznej od ul. Naramowickiej</v>
          </cell>
          <cell r="E459" t="str">
            <v>Realizowane-koncepcja-w toku</v>
          </cell>
          <cell r="G459" t="str">
            <v>rezerwa zadania wielozakresowe</v>
          </cell>
          <cell r="H459" t="str">
            <v>druga</v>
          </cell>
          <cell r="I459" t="str">
            <v>sieci rozdzielcze</v>
          </cell>
          <cell r="J459" t="str">
            <v>rozwojowe</v>
          </cell>
          <cell r="K459" t="str">
            <v>nieopłacalne tak</v>
          </cell>
          <cell r="L459" t="str">
            <v>Poznań</v>
          </cell>
          <cell r="R459" t="str">
            <v>05</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14000</v>
          </cell>
          <cell r="AM459">
            <v>14000</v>
          </cell>
          <cell r="AN459">
            <v>42000</v>
          </cell>
          <cell r="AO459">
            <v>0</v>
          </cell>
          <cell r="AP459">
            <v>14000</v>
          </cell>
          <cell r="AQ459">
            <v>43000</v>
          </cell>
          <cell r="AR459">
            <v>0</v>
          </cell>
          <cell r="AS459">
            <v>0</v>
          </cell>
          <cell r="AT459">
            <v>0</v>
          </cell>
          <cell r="AU459">
            <v>0</v>
          </cell>
          <cell r="AV459">
            <v>0</v>
          </cell>
          <cell r="AW459">
            <v>127000</v>
          </cell>
          <cell r="AX459">
            <v>127000</v>
          </cell>
          <cell r="AY459">
            <v>0</v>
          </cell>
          <cell r="AZ459">
            <v>127000</v>
          </cell>
          <cell r="BA459">
            <v>127000</v>
          </cell>
          <cell r="BB459">
            <v>127000</v>
          </cell>
          <cell r="BC459">
            <v>-127000</v>
          </cell>
          <cell r="BD459"/>
          <cell r="BE459">
            <v>0</v>
          </cell>
          <cell r="BF459">
            <v>0</v>
          </cell>
          <cell r="BG459" t="str">
            <v>1 rozwojowo-modernizacyjne</v>
          </cell>
          <cell r="BH459">
            <v>3</v>
          </cell>
          <cell r="BI459">
            <v>3</v>
          </cell>
          <cell r="BJ459">
            <v>0</v>
          </cell>
          <cell r="BK459" t="str">
            <v>Zadanie wydzielone z zadania nr 3-05-14-180-1. Zaopatrzenie w wodę nowych odbiorców.</v>
          </cell>
          <cell r="BL459" t="str">
            <v>Budowa sieci wodociągowej w drodze bocznej od ul. Naramowickiej (dz. nr geod.: 2/5) DN 100mm, dł. 75m wraz z przyłączami 2024-2026 - dokumentacja projektowa 2027-2029 - roboty budowlano-montażowe</v>
          </cell>
          <cell r="BM459" t="str">
            <v>-</v>
          </cell>
          <cell r="BN459" t="str">
            <v>-</v>
          </cell>
        </row>
        <row r="460">
          <cell r="B460" t="str">
            <v>3-05-21-142-0</v>
          </cell>
          <cell r="C460" t="str">
            <v>3</v>
          </cell>
          <cell r="D460" t="str">
            <v>Poznań - sieć wodociągowa i kanalizacja sanitarna w ul. Wierzyńskiego</v>
          </cell>
          <cell r="E460" t="str">
            <v>Realizowane-dokumentacja-w toku</v>
          </cell>
          <cell r="H460" t="str">
            <v>pierwsza</v>
          </cell>
          <cell r="I460" t="str">
            <v>sieci rozdzielcze</v>
          </cell>
          <cell r="J460" t="str">
            <v>rozwojowe</v>
          </cell>
          <cell r="K460" t="str">
            <v>wykupy</v>
          </cell>
          <cell r="L460" t="str">
            <v>Poznań</v>
          </cell>
          <cell r="M460">
            <v>0</v>
          </cell>
          <cell r="N460" t="str">
            <v>Aleksandra Klecha</v>
          </cell>
          <cell r="O460">
            <v>0</v>
          </cell>
          <cell r="P460" t="str">
            <v>Aleksandra Klecha</v>
          </cell>
          <cell r="Q460">
            <v>0</v>
          </cell>
          <cell r="R460" t="str">
            <v>05</v>
          </cell>
          <cell r="S460" t="str">
            <v>nd</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1200</v>
          </cell>
          <cell r="AI460">
            <v>1200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1200</v>
          </cell>
          <cell r="BC460">
            <v>-1200</v>
          </cell>
          <cell r="BD460"/>
          <cell r="BE460">
            <v>0</v>
          </cell>
          <cell r="BF460">
            <v>0</v>
          </cell>
          <cell r="BG460" t="str">
            <v xml:space="preserve"> </v>
          </cell>
          <cell r="BH460">
            <v>0</v>
          </cell>
          <cell r="BI460">
            <v>0</v>
          </cell>
          <cell r="BJ460">
            <v>0</v>
          </cell>
          <cell r="BK460">
            <v>0</v>
          </cell>
          <cell r="BL460">
            <v>0</v>
          </cell>
          <cell r="BM460" t="str">
            <v>-</v>
          </cell>
          <cell r="BN460" t="str">
            <v>-</v>
          </cell>
        </row>
        <row r="461">
          <cell r="B461" t="str">
            <v>3-05-21-143-0</v>
          </cell>
          <cell r="C461" t="str">
            <v>3</v>
          </cell>
          <cell r="D461" t="str">
            <v>Poznań - sieć wodociągowa i kanalizacyjna sanitarna w ul. Szczecińskiej</v>
          </cell>
          <cell r="E461" t="str">
            <v>Realizowane-RBM-w toku</v>
          </cell>
          <cell r="G461" t="str">
            <v>rezerwa na zaspokojenie roszczeń z tyt realizacji sieci wod-kan</v>
          </cell>
          <cell r="H461" t="str">
            <v>pierwsza</v>
          </cell>
          <cell r="I461" t="str">
            <v>sieci rozdzielcze</v>
          </cell>
          <cell r="J461" t="str">
            <v>rozwojowe</v>
          </cell>
          <cell r="K461" t="str">
            <v>wykupy</v>
          </cell>
          <cell r="L461" t="str">
            <v>Poznań</v>
          </cell>
          <cell r="M461">
            <v>0</v>
          </cell>
          <cell r="N461">
            <v>0</v>
          </cell>
          <cell r="O461">
            <v>0</v>
          </cell>
          <cell r="P461" t="str">
            <v>Aleksandra Klecha</v>
          </cell>
          <cell r="Q461">
            <v>0</v>
          </cell>
          <cell r="R461" t="str">
            <v>05</v>
          </cell>
          <cell r="S461" t="str">
            <v>nd</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1300</v>
          </cell>
          <cell r="AI461">
            <v>1300</v>
          </cell>
          <cell r="AJ461">
            <v>111060.74</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111060.74</v>
          </cell>
          <cell r="BA461">
            <v>111060.74</v>
          </cell>
          <cell r="BB461">
            <v>112360.74</v>
          </cell>
          <cell r="BC461">
            <v>-112360.74</v>
          </cell>
          <cell r="BD461"/>
          <cell r="BE461">
            <v>0</v>
          </cell>
          <cell r="BF461">
            <v>0</v>
          </cell>
          <cell r="BG461" t="str">
            <v>1 rozwojowo-modernizacyjne</v>
          </cell>
          <cell r="BH461">
            <v>0</v>
          </cell>
          <cell r="BI461">
            <v>0</v>
          </cell>
          <cell r="BJ461">
            <v>0</v>
          </cell>
          <cell r="BK461">
            <v>0</v>
          </cell>
          <cell r="BL461">
            <v>0</v>
          </cell>
          <cell r="BM461" t="str">
            <v>-</v>
          </cell>
          <cell r="BN461" t="str">
            <v>-</v>
          </cell>
        </row>
        <row r="462">
          <cell r="B462" t="str">
            <v>3-05-21-144-0</v>
          </cell>
          <cell r="C462" t="str">
            <v>3</v>
          </cell>
          <cell r="D462" t="str">
            <v>Poznań - sieć wodociągowa i kanalizacja sanitarna w ul. Rogozińskiej</v>
          </cell>
          <cell r="E462">
            <v>0</v>
          </cell>
          <cell r="G462" t="str">
            <v>rezerwa na zaspokojenie roszczeń z tyt realizacji sieci wod-kan</v>
          </cell>
          <cell r="H462" t="str">
            <v>pierwsza</v>
          </cell>
          <cell r="I462" t="str">
            <v>sieci rozdzielcze</v>
          </cell>
          <cell r="J462" t="str">
            <v>rozwojowe</v>
          </cell>
          <cell r="K462" t="str">
            <v>wykupy</v>
          </cell>
          <cell r="L462" t="str">
            <v>Poznań</v>
          </cell>
          <cell r="M462">
            <v>0</v>
          </cell>
          <cell r="N462">
            <v>0</v>
          </cell>
          <cell r="O462">
            <v>0</v>
          </cell>
          <cell r="P462">
            <v>0</v>
          </cell>
          <cell r="Q462">
            <v>0</v>
          </cell>
          <cell r="R462" t="str">
            <v>05</v>
          </cell>
          <cell r="S462" t="str">
            <v>nd</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1300</v>
          </cell>
          <cell r="AI462">
            <v>1300</v>
          </cell>
          <cell r="AJ462">
            <v>88006.94</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88006.94</v>
          </cell>
          <cell r="BA462">
            <v>88006.94</v>
          </cell>
          <cell r="BB462">
            <v>89306.94</v>
          </cell>
          <cell r="BC462">
            <v>-89306.94</v>
          </cell>
          <cell r="BD462"/>
          <cell r="BE462">
            <v>0</v>
          </cell>
          <cell r="BF462">
            <v>0</v>
          </cell>
          <cell r="BG462">
            <v>0</v>
          </cell>
          <cell r="BH462">
            <v>0</v>
          </cell>
          <cell r="BI462">
            <v>0</v>
          </cell>
          <cell r="BJ462">
            <v>0</v>
          </cell>
          <cell r="BK462">
            <v>0</v>
          </cell>
          <cell r="BL462">
            <v>0</v>
          </cell>
          <cell r="BM462" t="str">
            <v>-</v>
          </cell>
          <cell r="BN462" t="str">
            <v>-</v>
          </cell>
        </row>
        <row r="463">
          <cell r="B463" t="str">
            <v>3-05-21-168-0</v>
          </cell>
          <cell r="C463" t="str">
            <v>3</v>
          </cell>
          <cell r="D463" t="str">
            <v>Poznań - zbiorniki Morasko - ogrodzenie</v>
          </cell>
          <cell r="E463" t="str">
            <v>Realizowane-dokumentacja-w toku</v>
          </cell>
          <cell r="G463" t="str">
            <v>rezerwa na inwestycje nieprzewidziane</v>
          </cell>
          <cell r="H463" t="str">
            <v>pierwsza</v>
          </cell>
          <cell r="I463" t="str">
            <v>wspólne</v>
          </cell>
          <cell r="J463" t="str">
            <v>modernizacyjne</v>
          </cell>
          <cell r="K463" t="str">
            <v>SUW</v>
          </cell>
          <cell r="L463" t="str">
            <v>Poznań</v>
          </cell>
          <cell r="M463" t="str">
            <v>Irena Romaszewska-Malak</v>
          </cell>
          <cell r="N463" t="str">
            <v>Wioletta Frankowska</v>
          </cell>
          <cell r="O463">
            <v>0</v>
          </cell>
          <cell r="P463">
            <v>0</v>
          </cell>
          <cell r="Q463">
            <v>0</v>
          </cell>
          <cell r="R463" t="str">
            <v>05</v>
          </cell>
          <cell r="S463" t="str">
            <v>nd</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629200</v>
          </cell>
          <cell r="AL463">
            <v>0</v>
          </cell>
          <cell r="AM463">
            <v>0</v>
          </cell>
          <cell r="AN463">
            <v>0</v>
          </cell>
          <cell r="AO463">
            <v>0</v>
          </cell>
          <cell r="AP463">
            <v>0</v>
          </cell>
          <cell r="AQ463">
            <v>0</v>
          </cell>
          <cell r="AR463">
            <v>0</v>
          </cell>
          <cell r="AS463">
            <v>0</v>
          </cell>
          <cell r="AT463">
            <v>0</v>
          </cell>
          <cell r="AU463">
            <v>0</v>
          </cell>
          <cell r="AV463">
            <v>0</v>
          </cell>
          <cell r="AW463">
            <v>629200</v>
          </cell>
          <cell r="AX463">
            <v>629200</v>
          </cell>
          <cell r="AY463">
            <v>0</v>
          </cell>
          <cell r="AZ463">
            <v>629200</v>
          </cell>
          <cell r="BA463">
            <v>629200</v>
          </cell>
          <cell r="BB463">
            <v>629200</v>
          </cell>
          <cell r="BC463">
            <v>-629200</v>
          </cell>
          <cell r="BD463"/>
          <cell r="BE463">
            <v>0</v>
          </cell>
          <cell r="BF463">
            <v>0</v>
          </cell>
          <cell r="BG463" t="str">
            <v xml:space="preserve"> </v>
          </cell>
          <cell r="BH463">
            <v>0</v>
          </cell>
          <cell r="BI463">
            <v>0</v>
          </cell>
          <cell r="BJ463">
            <v>0</v>
          </cell>
          <cell r="BK463" t="str">
            <v>Zadanie wydzielone z zadania nr 3-05-20-183-0. Zabezpieczenie obiektu Zbiorników Morasko</v>
          </cell>
          <cell r="BL463" t="str">
            <v>Wykonanie ogrodzenia obiektu o długości ca. 600 mb. 2021-2022 dokumentacja projektowa 2022-2023 roboty budowlano-montażowe</v>
          </cell>
          <cell r="BM463" t="str">
            <v>-</v>
          </cell>
          <cell r="BN463" t="str">
            <v>-</v>
          </cell>
        </row>
        <row r="464">
          <cell r="B464" t="str">
            <v>3-05-21-186-0</v>
          </cell>
          <cell r="C464" t="str">
            <v>3</v>
          </cell>
          <cell r="D464" t="str">
            <v>Poznań - sieć wodociagowa w ul. Baraniaka</v>
          </cell>
          <cell r="E464" t="str">
            <v>Realizowane-RBM-zakończono</v>
          </cell>
          <cell r="H464" t="str">
            <v>pierwsza</v>
          </cell>
          <cell r="I464" t="str">
            <v>sieci rozdzielcze</v>
          </cell>
          <cell r="J464" t="str">
            <v>rozwojowe</v>
          </cell>
          <cell r="K464" t="str">
            <v>wykupy</v>
          </cell>
          <cell r="L464" t="str">
            <v>Poznań</v>
          </cell>
          <cell r="M464">
            <v>0</v>
          </cell>
          <cell r="N464" t="str">
            <v>Aleksandra Klecha</v>
          </cell>
          <cell r="O464">
            <v>0</v>
          </cell>
          <cell r="P464" t="str">
            <v>Aleksandra Klecha</v>
          </cell>
          <cell r="Q464">
            <v>0</v>
          </cell>
          <cell r="R464" t="str">
            <v>05</v>
          </cell>
          <cell r="S464" t="str">
            <v>nd</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1200</v>
          </cell>
          <cell r="AI464">
            <v>1200</v>
          </cell>
          <cell r="AJ464">
            <v>381750.64999999997</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381750.64999999997</v>
          </cell>
          <cell r="BA464">
            <v>381750.64999999997</v>
          </cell>
          <cell r="BB464">
            <v>382950.64999999997</v>
          </cell>
          <cell r="BC464">
            <v>-382950.64999999997</v>
          </cell>
          <cell r="BD464"/>
          <cell r="BE464">
            <v>0</v>
          </cell>
          <cell r="BF464">
            <v>0</v>
          </cell>
          <cell r="BG464" t="str">
            <v xml:space="preserve"> </v>
          </cell>
          <cell r="BH464">
            <v>0</v>
          </cell>
          <cell r="BI464">
            <v>0</v>
          </cell>
          <cell r="BJ464">
            <v>0</v>
          </cell>
          <cell r="BK464">
            <v>0</v>
          </cell>
          <cell r="BL464">
            <v>0</v>
          </cell>
          <cell r="BM464" t="str">
            <v>-</v>
          </cell>
          <cell r="BN464" t="str">
            <v>-</v>
          </cell>
        </row>
        <row r="465">
          <cell r="B465" t="str">
            <v>3-05-21-191-0</v>
          </cell>
          <cell r="C465" t="str">
            <v>3</v>
          </cell>
          <cell r="D465" t="str">
            <v>Poznań - przyłącza wodociągowe w ul. Grunwaldzkiej nr 402a-404</v>
          </cell>
          <cell r="E465" t="str">
            <v>Realizowane-dokumentacja-w toku</v>
          </cell>
          <cell r="H465" t="str">
            <v>pierwsza</v>
          </cell>
          <cell r="I465" t="str">
            <v>sieci rozdzielcze</v>
          </cell>
          <cell r="J465" t="str">
            <v>modernizacyjne</v>
          </cell>
          <cell r="K465" t="str">
            <v>PSW</v>
          </cell>
          <cell r="L465" t="str">
            <v>Poznań</v>
          </cell>
          <cell r="M465" t="str">
            <v>Kamilla Oberenkowska</v>
          </cell>
          <cell r="N465" t="str">
            <v>Honorata Łoza</v>
          </cell>
          <cell r="O465" t="str">
            <v>Jolanta Kowalczyk</v>
          </cell>
          <cell r="P465" t="str">
            <v>Monika Mazurczak-Sadowska</v>
          </cell>
          <cell r="Q465" t="str">
            <v>Jacek Bielicki</v>
          </cell>
          <cell r="R465" t="str">
            <v>05</v>
          </cell>
          <cell r="S465" t="str">
            <v>nd</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242929</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242929</v>
          </cell>
          <cell r="BA465">
            <v>242929</v>
          </cell>
          <cell r="BB465">
            <v>242929</v>
          </cell>
          <cell r="BC465">
            <v>-242929</v>
          </cell>
          <cell r="BD465"/>
          <cell r="BE465">
            <v>0</v>
          </cell>
          <cell r="BF465">
            <v>0</v>
          </cell>
          <cell r="BG465" t="str">
            <v>1 rozwojowo-modernizacyjne</v>
          </cell>
          <cell r="BH465">
            <v>0</v>
          </cell>
          <cell r="BI465">
            <v>0</v>
          </cell>
          <cell r="BJ465">
            <v>3</v>
          </cell>
          <cell r="BK465" t="str">
            <v>Rozdział wspólnej instalacji wodociągowej. Koordynacja z modernizacją drogi realizowaną przez PIM.</v>
          </cell>
          <cell r="BL465" t="str">
            <v>Budowa przyłączy wodociągowych w ul. Grunwaldzkiej nr 402a-404 2022 - dokumentacja projektowa 2022 - roboty budowlano-montażowe</v>
          </cell>
          <cell r="BM465" t="str">
            <v>-</v>
          </cell>
          <cell r="BN465" t="str">
            <v>-</v>
          </cell>
        </row>
        <row r="466">
          <cell r="B466" t="str">
            <v>3-05-21-195-0</v>
          </cell>
          <cell r="C466" t="str">
            <v>3</v>
          </cell>
          <cell r="D466" t="str">
            <v>Poznań - sieć wodociągowa ul. Łopianowej</v>
          </cell>
          <cell r="E466" t="str">
            <v>Realizowane-RBM-w toku</v>
          </cell>
          <cell r="G466" t="str">
            <v>rezerwa na zaspokojenie roszczeń z tyt realizacji sieci wod-kan</v>
          </cell>
          <cell r="H466" t="str">
            <v>pierwsza</v>
          </cell>
          <cell r="I466" t="str">
            <v>sieci rozdzielcze</v>
          </cell>
          <cell r="J466" t="str">
            <v>rozwojowe</v>
          </cell>
          <cell r="K466" t="str">
            <v>wykupy</v>
          </cell>
          <cell r="L466" t="str">
            <v>Poznań</v>
          </cell>
          <cell r="M466">
            <v>0</v>
          </cell>
          <cell r="N466" t="str">
            <v>Natalia Kaźmierczak</v>
          </cell>
          <cell r="O466">
            <v>0</v>
          </cell>
          <cell r="P466" t="str">
            <v>Aleksandra Klecha</v>
          </cell>
          <cell r="Q466">
            <v>0</v>
          </cell>
          <cell r="R466" t="str">
            <v>05</v>
          </cell>
          <cell r="S466" t="str">
            <v>nd</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137708.98000000001</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137708.98000000001</v>
          </cell>
          <cell r="BA466">
            <v>137708.98000000001</v>
          </cell>
          <cell r="BB466">
            <v>137708.98000000001</v>
          </cell>
          <cell r="BC466">
            <v>-137708.98000000001</v>
          </cell>
          <cell r="BD466"/>
          <cell r="BE466">
            <v>0</v>
          </cell>
          <cell r="BF466">
            <v>0</v>
          </cell>
          <cell r="BG466" t="str">
            <v>1 rozwojowo-modernizacyjne</v>
          </cell>
          <cell r="BH466">
            <v>0</v>
          </cell>
          <cell r="BI466">
            <v>0</v>
          </cell>
          <cell r="BJ466">
            <v>0</v>
          </cell>
          <cell r="BK466">
            <v>0</v>
          </cell>
          <cell r="BL466">
            <v>0</v>
          </cell>
          <cell r="BM466" t="str">
            <v>-</v>
          </cell>
          <cell r="BN466" t="str">
            <v>-</v>
          </cell>
        </row>
        <row r="467">
          <cell r="B467" t="str">
            <v>3-05-21-197-0</v>
          </cell>
          <cell r="C467" t="str">
            <v>3</v>
          </cell>
          <cell r="D467" t="str">
            <v>Poznań - sieć wodociągowa i kanalizacja sanitarna ul. M.Wicherkiewicz (dz. 65, 32/1)</v>
          </cell>
          <cell r="E467" t="str">
            <v>Realizowane-dokumentacja-zakończono</v>
          </cell>
          <cell r="G467" t="str">
            <v>rezerwa na zaspokojenie roszczeń z tyt realizacji sieci wod-kan</v>
          </cell>
          <cell r="H467" t="str">
            <v>pierwsza</v>
          </cell>
          <cell r="I467" t="str">
            <v>sieci rozdzielcze</v>
          </cell>
          <cell r="J467" t="str">
            <v>rozwojowe</v>
          </cell>
          <cell r="K467" t="str">
            <v>wykupy</v>
          </cell>
          <cell r="L467" t="str">
            <v>Poznań</v>
          </cell>
          <cell r="M467">
            <v>0</v>
          </cell>
          <cell r="N467" t="str">
            <v>Aleksandra Klecha</v>
          </cell>
          <cell r="O467">
            <v>0</v>
          </cell>
          <cell r="P467" t="str">
            <v>Aleksandra Klecha</v>
          </cell>
          <cell r="Q467">
            <v>0</v>
          </cell>
          <cell r="R467" t="str">
            <v>05</v>
          </cell>
          <cell r="S467" t="str">
            <v>nd</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1500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1500</v>
          </cell>
          <cell r="BA467">
            <v>1500</v>
          </cell>
          <cell r="BB467">
            <v>1500</v>
          </cell>
          <cell r="BC467">
            <v>-1500</v>
          </cell>
          <cell r="BD467"/>
          <cell r="BE467">
            <v>0</v>
          </cell>
          <cell r="BF467">
            <v>0</v>
          </cell>
          <cell r="BG467" t="str">
            <v>1 rozwojowo-modernizacyjne</v>
          </cell>
          <cell r="BH467">
            <v>0</v>
          </cell>
          <cell r="BI467">
            <v>0</v>
          </cell>
          <cell r="BJ467">
            <v>0</v>
          </cell>
          <cell r="BK467">
            <v>0</v>
          </cell>
          <cell r="BL467">
            <v>0</v>
          </cell>
          <cell r="BM467" t="str">
            <v>-</v>
          </cell>
          <cell r="BN467" t="str">
            <v>-</v>
          </cell>
        </row>
        <row r="468">
          <cell r="B468" t="str">
            <v>3-05-21-198-0</v>
          </cell>
          <cell r="C468" t="str">
            <v>3</v>
          </cell>
          <cell r="D468" t="str">
            <v>Poznań - sieć wodociągowa i kanalizacja sanitarna w ul. Snopowa (dz. 29/1, 48)</v>
          </cell>
          <cell r="E468" t="str">
            <v>Realizowane-dokumentacja-zakończono</v>
          </cell>
          <cell r="G468" t="str">
            <v>rezerwa na zaspokojenie roszczeń z tyt realizacji sieci wod-kan</v>
          </cell>
          <cell r="H468" t="str">
            <v>pierwsza</v>
          </cell>
          <cell r="I468" t="str">
            <v>sieci rozdzielcze</v>
          </cell>
          <cell r="J468" t="str">
            <v>rozwojowe</v>
          </cell>
          <cell r="K468" t="str">
            <v>wykupy</v>
          </cell>
          <cell r="L468" t="str">
            <v>Poznań</v>
          </cell>
          <cell r="M468">
            <v>0</v>
          </cell>
          <cell r="N468" t="str">
            <v>Aleksandra Klecha</v>
          </cell>
          <cell r="O468">
            <v>0</v>
          </cell>
          <cell r="P468" t="str">
            <v>Aleksandra Klecha</v>
          </cell>
          <cell r="Q468">
            <v>0</v>
          </cell>
          <cell r="R468" t="str">
            <v>05</v>
          </cell>
          <cell r="S468" t="str">
            <v>nd</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1500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1500</v>
          </cell>
          <cell r="BA468">
            <v>1500</v>
          </cell>
          <cell r="BB468">
            <v>1500</v>
          </cell>
          <cell r="BC468">
            <v>-1500</v>
          </cell>
          <cell r="BD468"/>
          <cell r="BE468">
            <v>0</v>
          </cell>
          <cell r="BF468">
            <v>0</v>
          </cell>
          <cell r="BG468" t="str">
            <v>1 rozwojowo-modernizacyjne</v>
          </cell>
          <cell r="BH468">
            <v>0</v>
          </cell>
          <cell r="BI468">
            <v>0</v>
          </cell>
          <cell r="BJ468">
            <v>0</v>
          </cell>
          <cell r="BK468">
            <v>0</v>
          </cell>
          <cell r="BL468">
            <v>0</v>
          </cell>
          <cell r="BM468" t="str">
            <v>-</v>
          </cell>
          <cell r="BN468" t="str">
            <v>-</v>
          </cell>
        </row>
        <row r="469">
          <cell r="B469" t="str">
            <v>3-05-21-199-0</v>
          </cell>
          <cell r="C469" t="str">
            <v>3</v>
          </cell>
          <cell r="D469" t="str">
            <v>Poznań - sieć wodociągowa i kanalizacyja sanitarna ul. Szczepankowo (działka 10/5, 10/2, 33)</v>
          </cell>
          <cell r="E469" t="str">
            <v>Realizowane-RBM-w toku</v>
          </cell>
          <cell r="G469" t="str">
            <v>rezerwa na zaspokojenie roszczeń z tyt realizacji sieci wod-kan</v>
          </cell>
          <cell r="H469" t="str">
            <v>pierwsza</v>
          </cell>
          <cell r="I469" t="str">
            <v>sieci rozdzielcze</v>
          </cell>
          <cell r="J469" t="str">
            <v>rozwojowe</v>
          </cell>
          <cell r="K469" t="str">
            <v>wykupy</v>
          </cell>
          <cell r="L469" t="str">
            <v>Poznań</v>
          </cell>
          <cell r="M469">
            <v>0</v>
          </cell>
          <cell r="N469" t="str">
            <v>Aleksandra Klecha</v>
          </cell>
          <cell r="O469">
            <v>0</v>
          </cell>
          <cell r="P469" t="str">
            <v>Aleksandra Klecha</v>
          </cell>
          <cell r="Q469">
            <v>0</v>
          </cell>
          <cell r="R469" t="str">
            <v>05</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165491.75</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165491.75</v>
          </cell>
          <cell r="BA469">
            <v>165491.75</v>
          </cell>
          <cell r="BB469">
            <v>165491.75</v>
          </cell>
          <cell r="BC469">
            <v>-165491.75</v>
          </cell>
          <cell r="BD469"/>
          <cell r="BE469">
            <v>0</v>
          </cell>
          <cell r="BF469">
            <v>0</v>
          </cell>
          <cell r="BG469" t="str">
            <v>1 rozwojowo-modernizacyjne</v>
          </cell>
          <cell r="BH469">
            <v>0</v>
          </cell>
          <cell r="BI469">
            <v>0</v>
          </cell>
          <cell r="BJ469">
            <v>0</v>
          </cell>
          <cell r="BK469">
            <v>0</v>
          </cell>
          <cell r="BL469">
            <v>0</v>
          </cell>
          <cell r="BM469" t="str">
            <v>-</v>
          </cell>
          <cell r="BN469" t="str">
            <v>-</v>
          </cell>
        </row>
        <row r="470">
          <cell r="B470" t="str">
            <v>3-05-21-204-0</v>
          </cell>
          <cell r="C470" t="str">
            <v>3</v>
          </cell>
          <cell r="D470" t="str">
            <v>Poznań - sieć wodociągow w ul. Chocimskiej</v>
          </cell>
          <cell r="E470" t="str">
            <v>Realizowane-RBM-zakończono</v>
          </cell>
          <cell r="G470" t="str">
            <v>rezerwa na zaspokojenie roszczeń z tyt realizacji sieci wod-kan</v>
          </cell>
          <cell r="H470" t="str">
            <v>pierwsza</v>
          </cell>
          <cell r="I470" t="str">
            <v>sieci rozdzielcze</v>
          </cell>
          <cell r="J470" t="str">
            <v>rozwojowe</v>
          </cell>
          <cell r="K470" t="str">
            <v>wykupy</v>
          </cell>
          <cell r="L470" t="str">
            <v>Poznań</v>
          </cell>
          <cell r="M470">
            <v>0</v>
          </cell>
          <cell r="N470" t="str">
            <v>Natalia Kaźmierczak</v>
          </cell>
          <cell r="O470">
            <v>0</v>
          </cell>
          <cell r="P470" t="str">
            <v>Aleksandra Klecha</v>
          </cell>
          <cell r="Q470">
            <v>0</v>
          </cell>
          <cell r="R470" t="str">
            <v>05</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170117.19999999998</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170117.19999999998</v>
          </cell>
          <cell r="BA470">
            <v>170117.19999999998</v>
          </cell>
          <cell r="BB470">
            <v>170117.19999999998</v>
          </cell>
          <cell r="BC470">
            <v>-170117.19999999998</v>
          </cell>
          <cell r="BD470"/>
          <cell r="BE470">
            <v>0</v>
          </cell>
          <cell r="BF470">
            <v>0</v>
          </cell>
          <cell r="BG470" t="str">
            <v>1 rozwojowo-modernizacyjne</v>
          </cell>
          <cell r="BH470">
            <v>0</v>
          </cell>
          <cell r="BI470">
            <v>0</v>
          </cell>
          <cell r="BJ470">
            <v>0</v>
          </cell>
          <cell r="BK470">
            <v>0</v>
          </cell>
          <cell r="BL470">
            <v>0</v>
          </cell>
          <cell r="BM470" t="str">
            <v>-</v>
          </cell>
          <cell r="BN470" t="str">
            <v>-</v>
          </cell>
        </row>
        <row r="471">
          <cell r="B471" t="str">
            <v>3-05-22-004-0</v>
          </cell>
          <cell r="C471" t="str">
            <v>3</v>
          </cell>
          <cell r="D471" t="str">
            <v>Poznań - sieć wodociągowa i kanalizacja sanitarna ul. Tczewskiej</v>
          </cell>
          <cell r="E471" t="str">
            <v>Realizowane-dokumentacja-w toku</v>
          </cell>
          <cell r="G471" t="str">
            <v>rezerwa na zaspokojenie roszczeń z tyt realizacji sieci wod-kan</v>
          </cell>
          <cell r="H471" t="str">
            <v>pierwsza</v>
          </cell>
          <cell r="I471" t="str">
            <v>sieci rozdzielcze</v>
          </cell>
          <cell r="J471" t="str">
            <v>rozwojowe</v>
          </cell>
          <cell r="K471" t="str">
            <v>wykupy</v>
          </cell>
          <cell r="L471" t="str">
            <v>Poznań</v>
          </cell>
          <cell r="M471">
            <v>0</v>
          </cell>
          <cell r="N471" t="str">
            <v>Aleksandra Klecha</v>
          </cell>
          <cell r="O471">
            <v>0</v>
          </cell>
          <cell r="P471" t="str">
            <v>Aleksandra Klecha</v>
          </cell>
          <cell r="Q471">
            <v>0</v>
          </cell>
          <cell r="R471" t="str">
            <v>05</v>
          </cell>
          <cell r="S471" t="str">
            <v>nd</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1300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1300</v>
          </cell>
          <cell r="BA471">
            <v>1300</v>
          </cell>
          <cell r="BB471">
            <v>1300</v>
          </cell>
          <cell r="BC471">
            <v>-1300</v>
          </cell>
          <cell r="BD471"/>
          <cell r="BE471">
            <v>0</v>
          </cell>
          <cell r="BF471">
            <v>0</v>
          </cell>
          <cell r="BG471" t="str">
            <v>1 rozwojowo-modernizacyjne</v>
          </cell>
          <cell r="BH471">
            <v>0</v>
          </cell>
          <cell r="BI471">
            <v>0</v>
          </cell>
          <cell r="BJ471">
            <v>0</v>
          </cell>
          <cell r="BK471">
            <v>0</v>
          </cell>
          <cell r="BL471">
            <v>0</v>
          </cell>
          <cell r="BM471" t="str">
            <v>-</v>
          </cell>
          <cell r="BN471" t="str">
            <v>-</v>
          </cell>
        </row>
        <row r="472">
          <cell r="B472" t="str">
            <v>3-07-03-348-0</v>
          </cell>
          <cell r="C472" t="str">
            <v>3</v>
          </cell>
          <cell r="D472" t="str">
            <v>Swarzędz - sieć wodociągowa w Placu Niezłomnych</v>
          </cell>
          <cell r="E472" t="str">
            <v>Realizowane-dokumentacja-w toku</v>
          </cell>
          <cell r="G472" t="str">
            <v>budżet - modernizacja PSW</v>
          </cell>
          <cell r="H472" t="str">
            <v>pierwsza</v>
          </cell>
          <cell r="I472" t="str">
            <v>sieci rozdzielcze</v>
          </cell>
          <cell r="J472" t="str">
            <v>modernizacyjne</v>
          </cell>
          <cell r="K472" t="str">
            <v>PSW</v>
          </cell>
          <cell r="L472" t="str">
            <v>Swarzędz</v>
          </cell>
          <cell r="M472" t="str">
            <v>Przemysław Jasiński</v>
          </cell>
          <cell r="N472" t="str">
            <v>Alina Wachowska</v>
          </cell>
          <cell r="O472" t="str">
            <v>Mariusz Dados</v>
          </cell>
          <cell r="P472" t="str">
            <v>Julita Andrzejewska</v>
          </cell>
          <cell r="Q472" t="str">
            <v>Michał Plewa</v>
          </cell>
          <cell r="R472" t="str">
            <v>07</v>
          </cell>
          <cell r="S472" t="str">
            <v>nd</v>
          </cell>
          <cell r="T472">
            <v>34818.710000000006</v>
          </cell>
          <cell r="U472">
            <v>18198.879999999997</v>
          </cell>
          <cell r="V472">
            <v>149222</v>
          </cell>
          <cell r="W472">
            <v>385118</v>
          </cell>
          <cell r="X472">
            <v>450714</v>
          </cell>
          <cell r="Y472">
            <v>0</v>
          </cell>
          <cell r="Z472">
            <v>0</v>
          </cell>
          <cell r="AA472">
            <v>0</v>
          </cell>
          <cell r="AB472">
            <v>0</v>
          </cell>
          <cell r="AC472">
            <v>0</v>
          </cell>
          <cell r="AD472">
            <v>0</v>
          </cell>
          <cell r="AE472">
            <v>0</v>
          </cell>
          <cell r="AF472">
            <v>1003252.88</v>
          </cell>
          <cell r="AG472">
            <v>1276.0700000000002</v>
          </cell>
          <cell r="AH472">
            <v>0</v>
          </cell>
          <cell r="AI472">
            <v>36094.780000000006</v>
          </cell>
          <cell r="AJ472">
            <v>0</v>
          </cell>
          <cell r="AK472">
            <v>37650</v>
          </cell>
          <cell r="AL472">
            <v>407100</v>
          </cell>
          <cell r="AM472">
            <v>970920</v>
          </cell>
          <cell r="AN472">
            <v>0</v>
          </cell>
          <cell r="AO472">
            <v>0</v>
          </cell>
          <cell r="AP472">
            <v>0</v>
          </cell>
          <cell r="AQ472">
            <v>0</v>
          </cell>
          <cell r="AR472">
            <v>0</v>
          </cell>
          <cell r="AS472">
            <v>0</v>
          </cell>
          <cell r="AT472">
            <v>0</v>
          </cell>
          <cell r="AU472">
            <v>0</v>
          </cell>
          <cell r="AV472">
            <v>0</v>
          </cell>
          <cell r="AW472">
            <v>1415670</v>
          </cell>
          <cell r="AX472">
            <v>1415670</v>
          </cell>
          <cell r="AY472">
            <v>0</v>
          </cell>
          <cell r="AZ472">
            <v>1415670</v>
          </cell>
          <cell r="BA472">
            <v>1415670</v>
          </cell>
          <cell r="BB472">
            <v>1416946.07</v>
          </cell>
          <cell r="BC472">
            <v>-413693.19000000006</v>
          </cell>
          <cell r="BD472"/>
          <cell r="BE472">
            <v>0</v>
          </cell>
          <cell r="BF472">
            <v>0</v>
          </cell>
          <cell r="BG472" t="str">
            <v>1 rozwojowo-modernizacyjne</v>
          </cell>
          <cell r="BH472">
            <v>0</v>
          </cell>
          <cell r="BI472">
            <v>0</v>
          </cell>
          <cell r="BJ472">
            <v>27</v>
          </cell>
          <cell r="BK472" t="str">
            <v>Wymiana, ze względu na dużą awaryjność (materiał: częściowo ołów) i zbyt małą średnicę.</v>
          </cell>
          <cell r="BL472" t="str">
            <v>Budowa sieci wodociągowej DN150mm o łącznej dł. 460 m, wraz z przyłączami 2018 - 2021 - dokumentacja projektowa 2021 - 2023 - roboty budowlano-montażowe</v>
          </cell>
          <cell r="BM472" t="str">
            <v>-</v>
          </cell>
          <cell r="BN472" t="str">
            <v>-</v>
          </cell>
        </row>
        <row r="473">
          <cell r="B473" t="str">
            <v>3-07-12-028-1</v>
          </cell>
          <cell r="C473" t="str">
            <v>3</v>
          </cell>
          <cell r="D473" t="str">
            <v>Swarzędz- sieć wodociągowa w ul. Rabowickiej</v>
          </cell>
          <cell r="E473" t="str">
            <v>Realizowane-koncepcja-w toku</v>
          </cell>
          <cell r="G473" t="str">
            <v>rezerwa "białe plamy"</v>
          </cell>
          <cell r="H473" t="str">
            <v>druga</v>
          </cell>
          <cell r="I473" t="str">
            <v>sieci rozdzielcze</v>
          </cell>
          <cell r="J473" t="str">
            <v>rozwojowe</v>
          </cell>
          <cell r="K473" t="str">
            <v>nieopłacalne tak</v>
          </cell>
          <cell r="L473" t="str">
            <v>Swarzędz</v>
          </cell>
          <cell r="M473" t="str">
            <v>Przemysław Jasiński</v>
          </cell>
          <cell r="N473" t="str">
            <v>Honorata Łoza</v>
          </cell>
          <cell r="O473" t="str">
            <v>Mariusz Dados</v>
          </cell>
          <cell r="P473" t="str">
            <v>Julita Andrzejewska</v>
          </cell>
          <cell r="Q473">
            <v>0</v>
          </cell>
          <cell r="R473" t="str">
            <v>07</v>
          </cell>
          <cell r="S473" t="str">
            <v>nd</v>
          </cell>
          <cell r="T473">
            <v>649322.56999999995</v>
          </cell>
          <cell r="U473">
            <v>0</v>
          </cell>
          <cell r="V473">
            <v>16000</v>
          </cell>
          <cell r="W473">
            <v>16000</v>
          </cell>
          <cell r="X473">
            <v>48000</v>
          </cell>
          <cell r="Y473">
            <v>662804</v>
          </cell>
          <cell r="Z473">
            <v>761196</v>
          </cell>
          <cell r="AA473">
            <v>0</v>
          </cell>
          <cell r="AB473">
            <v>0</v>
          </cell>
          <cell r="AC473">
            <v>0</v>
          </cell>
          <cell r="AD473">
            <v>0</v>
          </cell>
          <cell r="AE473">
            <v>0</v>
          </cell>
          <cell r="AF473">
            <v>1504000</v>
          </cell>
          <cell r="AG473">
            <v>0</v>
          </cell>
          <cell r="AH473">
            <v>0</v>
          </cell>
          <cell r="AI473">
            <v>649322.56999999995</v>
          </cell>
          <cell r="AJ473">
            <v>0</v>
          </cell>
          <cell r="AK473">
            <v>0</v>
          </cell>
          <cell r="AL473">
            <v>32000</v>
          </cell>
          <cell r="AM473">
            <v>32000</v>
          </cell>
          <cell r="AN473">
            <v>16000</v>
          </cell>
          <cell r="AO473">
            <v>985000</v>
          </cell>
          <cell r="AP473">
            <v>510000</v>
          </cell>
          <cell r="AQ473">
            <v>0</v>
          </cell>
          <cell r="AR473">
            <v>0</v>
          </cell>
          <cell r="AS473">
            <v>0</v>
          </cell>
          <cell r="AT473">
            <v>0</v>
          </cell>
          <cell r="AU473">
            <v>0</v>
          </cell>
          <cell r="AV473">
            <v>0</v>
          </cell>
          <cell r="AW473">
            <v>1575000</v>
          </cell>
          <cell r="AX473">
            <v>1575000</v>
          </cell>
          <cell r="AY473">
            <v>0</v>
          </cell>
          <cell r="AZ473">
            <v>1575000</v>
          </cell>
          <cell r="BA473">
            <v>1575000</v>
          </cell>
          <cell r="BB473">
            <v>1575000</v>
          </cell>
          <cell r="BC473">
            <v>-71000</v>
          </cell>
          <cell r="BD473"/>
          <cell r="BE473">
            <v>0</v>
          </cell>
          <cell r="BF473">
            <v>0</v>
          </cell>
          <cell r="BG473" t="str">
            <v>1 rozwojowo-modernizacyjne</v>
          </cell>
          <cell r="BH473">
            <v>0</v>
          </cell>
          <cell r="BI473">
            <v>0</v>
          </cell>
          <cell r="BJ473">
            <v>0</v>
          </cell>
          <cell r="BK473" t="str">
            <v>Realizacja wodociągu pozwoli na: - perspektywiczne pozyskanie nowych klientów w wyniku stworzenia warunków rozwoju dla terenów aktywizacji gospodarczej, zlokalizowanych przy ulicy Rabowickiej, jak również przewidzianych pod zabudowę terenów wsi Rabowice -poprawę hydrauliki systemu (docelowo, poprzez pierścieniowe połączenie systemu wodociągowego z wodociągiem ulicy Rabowickiej) z poprawą ciśnienia w sieci i zagwarantowaniem pewności dostawy wody odbiorcom (dwustronne zasilanie), w przypadku awarii sieci</v>
          </cell>
          <cell r="BL473" t="str">
            <v>Etap II wodociąg DN 225 mm o dł. 670 m wraz z przyłączami 2021 - 2023 dokumentacja projektowa 2024 - 2025 roboty budowlano - montażowe</v>
          </cell>
          <cell r="BM473" t="str">
            <v>-</v>
          </cell>
          <cell r="BN473" t="str">
            <v>-</v>
          </cell>
        </row>
        <row r="474">
          <cell r="B474" t="str">
            <v>3-07-12-050-0</v>
          </cell>
          <cell r="C474" t="str">
            <v>3</v>
          </cell>
          <cell r="D474" t="str">
            <v>Swarzędz - sieć wodociągowa w ul. Pogodnej</v>
          </cell>
          <cell r="E474" t="str">
            <v>Zakończone</v>
          </cell>
          <cell r="G474" t="str">
            <v>Plan</v>
          </cell>
          <cell r="H474" t="str">
            <v>pierwsza</v>
          </cell>
          <cell r="I474" t="str">
            <v>sieci rozdzielcze</v>
          </cell>
          <cell r="J474" t="str">
            <v>modernizacyjne</v>
          </cell>
          <cell r="K474" t="str">
            <v>PSW</v>
          </cell>
          <cell r="L474" t="str">
            <v>Swarzędz</v>
          </cell>
          <cell r="M474" t="str">
            <v>Przemysław Jasiński</v>
          </cell>
          <cell r="N474" t="str">
            <v>Alina Wachowska</v>
          </cell>
          <cell r="O474" t="str">
            <v>Mariusz Dados</v>
          </cell>
          <cell r="P474" t="str">
            <v>Julita Andrzejewska</v>
          </cell>
          <cell r="Q474" t="str">
            <v>Anna Michałowicz</v>
          </cell>
          <cell r="R474" t="str">
            <v>07</v>
          </cell>
          <cell r="S474" t="str">
            <v>nd</v>
          </cell>
          <cell r="T474">
            <v>54471.53</v>
          </cell>
          <cell r="U474">
            <v>1647464.2000000002</v>
          </cell>
          <cell r="V474">
            <v>0</v>
          </cell>
          <cell r="W474">
            <v>0</v>
          </cell>
          <cell r="X474">
            <v>0</v>
          </cell>
          <cell r="Y474">
            <v>0</v>
          </cell>
          <cell r="Z474">
            <v>0</v>
          </cell>
          <cell r="AA474">
            <v>0</v>
          </cell>
          <cell r="AB474">
            <v>0</v>
          </cell>
          <cell r="AC474">
            <v>0</v>
          </cell>
          <cell r="AD474">
            <v>0</v>
          </cell>
          <cell r="AE474">
            <v>0</v>
          </cell>
          <cell r="AF474">
            <v>1647464.2000000002</v>
          </cell>
          <cell r="AG474">
            <v>1570417.1800000002</v>
          </cell>
          <cell r="AH474">
            <v>5206.5</v>
          </cell>
          <cell r="AI474">
            <v>1630095.2100000002</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1575623.6800000002</v>
          </cell>
          <cell r="BC474">
            <v>71840.520000000019</v>
          </cell>
          <cell r="BD474"/>
          <cell r="BE474">
            <v>0</v>
          </cell>
          <cell r="BF474">
            <v>0</v>
          </cell>
          <cell r="BG474" t="str">
            <v>1 rozwojowo-modernizacyjne</v>
          </cell>
          <cell r="BH474">
            <v>0</v>
          </cell>
          <cell r="BI474">
            <v>0</v>
          </cell>
          <cell r="BJ474">
            <v>59</v>
          </cell>
          <cell r="BK474" t="str">
            <v>Wymiana, ze względu na dużą awaryjność oraz fakt, że sieć przebiega częściowo w terenach prywatnych (utrudniony dostęp do węzłów zasuw).</v>
          </cell>
          <cell r="BL474" t="str">
            <v>Wymiana sieci wodociągowej w ul. Pogodnej DN150mm dł. 909m oraz DN100mm dł. 18m wraz z przyłączami. 2016 - 2019 - dokumentacja projektowa 2020 - roboty budowlano-montażowe</v>
          </cell>
          <cell r="BM474" t="str">
            <v>-</v>
          </cell>
          <cell r="BN474" t="str">
            <v>-</v>
          </cell>
        </row>
        <row r="475">
          <cell r="B475" t="str">
            <v>3-07-12-059-0</v>
          </cell>
          <cell r="C475" t="str">
            <v>3</v>
          </cell>
          <cell r="D475" t="str">
            <v>Swarzędz - sieć wodociągowa w ul. Zamkowej, Krótkiej, pl. Powstańców Wielkopolskich, Mickiewicza, Nowy Świat, Mylnej, Bramkowej i Gołębiej</v>
          </cell>
          <cell r="E475" t="str">
            <v>Realizowane-RBM-w toku</v>
          </cell>
          <cell r="G475" t="str">
            <v>Plan</v>
          </cell>
          <cell r="H475" t="str">
            <v>pierwsza</v>
          </cell>
          <cell r="I475" t="str">
            <v>sieci rozdzielcze</v>
          </cell>
          <cell r="J475" t="str">
            <v>modernizacyjne</v>
          </cell>
          <cell r="K475" t="str">
            <v>koordynacja</v>
          </cell>
          <cell r="L475" t="str">
            <v>Swarzędz</v>
          </cell>
          <cell r="M475" t="str">
            <v>Przemysław Jasiński</v>
          </cell>
          <cell r="N475" t="str">
            <v>Julita Andrzejewska</v>
          </cell>
          <cell r="O475" t="str">
            <v>Mariusz Dados</v>
          </cell>
          <cell r="P475" t="str">
            <v>Łukasz Dąbrowski</v>
          </cell>
          <cell r="Q475">
            <v>0</v>
          </cell>
          <cell r="R475" t="str">
            <v>07</v>
          </cell>
          <cell r="S475" t="str">
            <v>Gmina Swarzędz</v>
          </cell>
          <cell r="T475">
            <v>43901.850000000006</v>
          </cell>
          <cell r="U475">
            <v>1848.4</v>
          </cell>
          <cell r="V475">
            <v>682058.58</v>
          </cell>
          <cell r="W475">
            <v>1228234.3700000001</v>
          </cell>
          <cell r="X475">
            <v>227352.87</v>
          </cell>
          <cell r="Y475">
            <v>1500000</v>
          </cell>
          <cell r="Z475">
            <v>0</v>
          </cell>
          <cell r="AA475">
            <v>0</v>
          </cell>
          <cell r="AB475">
            <v>0</v>
          </cell>
          <cell r="AC475">
            <v>0</v>
          </cell>
          <cell r="AD475">
            <v>0</v>
          </cell>
          <cell r="AE475">
            <v>0</v>
          </cell>
          <cell r="AF475">
            <v>3639494.22</v>
          </cell>
          <cell r="AG475">
            <v>24927.18</v>
          </cell>
          <cell r="AH475">
            <v>1339</v>
          </cell>
          <cell r="AI475">
            <v>70168.03</v>
          </cell>
          <cell r="AJ475">
            <v>654506.06999999995</v>
          </cell>
          <cell r="AK475">
            <v>654506.06999999995</v>
          </cell>
          <cell r="AL475">
            <v>0</v>
          </cell>
          <cell r="AM475">
            <v>0</v>
          </cell>
          <cell r="AN475">
            <v>0</v>
          </cell>
          <cell r="AO475">
            <v>0</v>
          </cell>
          <cell r="AP475">
            <v>0</v>
          </cell>
          <cell r="AQ475">
            <v>0</v>
          </cell>
          <cell r="AR475">
            <v>0</v>
          </cell>
          <cell r="AS475">
            <v>0</v>
          </cell>
          <cell r="AT475">
            <v>0</v>
          </cell>
          <cell r="AU475">
            <v>0</v>
          </cell>
          <cell r="AV475">
            <v>0</v>
          </cell>
          <cell r="AW475">
            <v>654506.06999999995</v>
          </cell>
          <cell r="AX475">
            <v>654506.06999999995</v>
          </cell>
          <cell r="AY475">
            <v>0</v>
          </cell>
          <cell r="AZ475">
            <v>1309012.1399999999</v>
          </cell>
          <cell r="BA475">
            <v>1309012.1399999999</v>
          </cell>
          <cell r="BB475">
            <v>1335278.3199999998</v>
          </cell>
          <cell r="BC475">
            <v>2304215.9000000004</v>
          </cell>
          <cell r="BD475"/>
          <cell r="BE475">
            <v>0</v>
          </cell>
          <cell r="BF475">
            <v>0</v>
          </cell>
          <cell r="BG475" t="str">
            <v>1 rozwojowo-modernizacyjne</v>
          </cell>
          <cell r="BH475">
            <v>9</v>
          </cell>
          <cell r="BI475">
            <v>0</v>
          </cell>
          <cell r="BJ475">
            <v>89</v>
          </cell>
          <cell r="BK475" t="str">
            <v>Wymiana, ze względu na dużą awaryjność. Koordynacja z modernizacją dróg, realizowaną przez Gminę. Gmina inwestorem zastępczym</v>
          </cell>
          <cell r="BL475" t="str">
            <v>Wymiana sieci wodociągowej w ul. Zamkowej, Krótkiej, pl. Powstańców Wielkopolskich, Mickiewicza, Nowy Świat, Mylnej, Bramkowej i Gołębiej DN250mm dł. 5m, DN200mm dł.20 m, DN150mm dł. 1182m oraz DN100mm dł. 86m wraz z przyłączami 2016-2020 - dokumentacja projektowa 2021-2023 - roboty budowlano-montażowe</v>
          </cell>
          <cell r="BM475" t="str">
            <v>-</v>
          </cell>
          <cell r="BN475" t="str">
            <v>-</v>
          </cell>
        </row>
        <row r="476">
          <cell r="B476" t="str">
            <v>3-07-13-141-0</v>
          </cell>
          <cell r="C476" t="str">
            <v>3</v>
          </cell>
          <cell r="D476" t="str">
            <v>Swarzędz - sieć wodociągowa na os. Czwartaków, Kościuszkowców, Dąbrowszczaków (ETAP II i III)</v>
          </cell>
          <cell r="E476">
            <v>0</v>
          </cell>
          <cell r="G476" t="str">
            <v>Plan</v>
          </cell>
          <cell r="H476" t="str">
            <v>pierwsza</v>
          </cell>
          <cell r="I476" t="str">
            <v>sieci rozdzielcze</v>
          </cell>
          <cell r="J476" t="str">
            <v>modernizacyjne</v>
          </cell>
          <cell r="K476" t="str">
            <v>PSW</v>
          </cell>
          <cell r="L476" t="str">
            <v>Swarzędz</v>
          </cell>
          <cell r="M476">
            <v>0</v>
          </cell>
          <cell r="N476">
            <v>0</v>
          </cell>
          <cell r="O476">
            <v>0</v>
          </cell>
          <cell r="P476">
            <v>0</v>
          </cell>
          <cell r="Q476">
            <v>0</v>
          </cell>
          <cell r="R476" t="str">
            <v>07</v>
          </cell>
          <cell r="S476" t="str">
            <v>Gmina Swarzędz</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cell r="BE476">
            <v>0</v>
          </cell>
          <cell r="BF476">
            <v>0</v>
          </cell>
          <cell r="BG476" t="str">
            <v>1 rozwojowo-modernizacyjne</v>
          </cell>
          <cell r="BH476">
            <v>0</v>
          </cell>
          <cell r="BI476">
            <v>0</v>
          </cell>
          <cell r="BJ476">
            <v>13</v>
          </cell>
          <cell r="BK476">
            <v>0</v>
          </cell>
          <cell r="BL476">
            <v>0</v>
          </cell>
          <cell r="BM476" t="str">
            <v>-</v>
          </cell>
          <cell r="BN476" t="str">
            <v>-</v>
          </cell>
        </row>
        <row r="477">
          <cell r="B477" t="str">
            <v>3-07-14-068-0</v>
          </cell>
          <cell r="C477" t="str">
            <v>3</v>
          </cell>
          <cell r="D477" t="str">
            <v>Swarzędz - sieć wodociągowa w ul. Spornej</v>
          </cell>
          <cell r="E477" t="str">
            <v>Realizowane-koncepcja-w toku</v>
          </cell>
          <cell r="G477" t="str">
            <v>Plan</v>
          </cell>
          <cell r="H477" t="str">
            <v>pierwsza</v>
          </cell>
          <cell r="I477" t="str">
            <v>sieci rozdzielcze</v>
          </cell>
          <cell r="J477" t="str">
            <v>modernizacyjne</v>
          </cell>
          <cell r="K477" t="str">
            <v>PSW</v>
          </cell>
          <cell r="L477" t="str">
            <v>Swarzędz</v>
          </cell>
          <cell r="M477" t="str">
            <v>Przemysław Jasiński</v>
          </cell>
          <cell r="N477" t="str">
            <v>Alina Wachowska</v>
          </cell>
          <cell r="O477" t="str">
            <v>Mariusz Dados</v>
          </cell>
          <cell r="P477" t="str">
            <v>Julita Andrzejewska</v>
          </cell>
          <cell r="Q477" t="str">
            <v>Michał Plewa</v>
          </cell>
          <cell r="R477" t="str">
            <v>07</v>
          </cell>
          <cell r="S477" t="str">
            <v>nd</v>
          </cell>
          <cell r="T477">
            <v>7767.54</v>
          </cell>
          <cell r="U477">
            <v>433</v>
          </cell>
          <cell r="V477">
            <v>0</v>
          </cell>
          <cell r="W477">
            <v>0</v>
          </cell>
          <cell r="X477">
            <v>0</v>
          </cell>
          <cell r="Y477">
            <v>0</v>
          </cell>
          <cell r="Z477">
            <v>0</v>
          </cell>
          <cell r="AA477">
            <v>615324</v>
          </cell>
          <cell r="AB477">
            <v>0</v>
          </cell>
          <cell r="AC477">
            <v>0</v>
          </cell>
          <cell r="AD477">
            <v>0</v>
          </cell>
          <cell r="AE477">
            <v>0</v>
          </cell>
          <cell r="AF477">
            <v>615757</v>
          </cell>
          <cell r="AG477">
            <v>433</v>
          </cell>
          <cell r="AH477">
            <v>0</v>
          </cell>
          <cell r="AI477">
            <v>8200.5400000000009</v>
          </cell>
          <cell r="AJ477">
            <v>0</v>
          </cell>
          <cell r="AK477">
            <v>32000</v>
          </cell>
          <cell r="AL477">
            <v>32000</v>
          </cell>
          <cell r="AM477">
            <v>16000</v>
          </cell>
          <cell r="AN477">
            <v>540003</v>
          </cell>
          <cell r="AO477">
            <v>309997</v>
          </cell>
          <cell r="AP477">
            <v>0</v>
          </cell>
          <cell r="AQ477">
            <v>0</v>
          </cell>
          <cell r="AR477">
            <v>0</v>
          </cell>
          <cell r="AS477">
            <v>0</v>
          </cell>
          <cell r="AT477">
            <v>0</v>
          </cell>
          <cell r="AU477">
            <v>0</v>
          </cell>
          <cell r="AV477">
            <v>0</v>
          </cell>
          <cell r="AW477">
            <v>930000</v>
          </cell>
          <cell r="AX477">
            <v>930000</v>
          </cell>
          <cell r="AY477">
            <v>0</v>
          </cell>
          <cell r="AZ477">
            <v>930000</v>
          </cell>
          <cell r="BA477">
            <v>930000</v>
          </cell>
          <cell r="BB477">
            <v>930433</v>
          </cell>
          <cell r="BC477">
            <v>-314676</v>
          </cell>
          <cell r="BD477"/>
          <cell r="BE477">
            <v>0</v>
          </cell>
          <cell r="BF477">
            <v>0</v>
          </cell>
          <cell r="BG477" t="str">
            <v>1 rozwojowo-modernizacyjne</v>
          </cell>
          <cell r="BH477">
            <v>0</v>
          </cell>
          <cell r="BI477">
            <v>0</v>
          </cell>
          <cell r="BJ477">
            <v>32</v>
          </cell>
          <cell r="BK477" t="str">
            <v>Wymiana, ze względu na awaryjność sieci.</v>
          </cell>
          <cell r="BL477" t="str">
            <v>Budowa sieci wodociągowej DN 150 mm o długości 360m wraz z przyłączami. 2023 - 2025 - dokumentacja projektowa 2026 - 2027 - roboty budowlano-montażowe</v>
          </cell>
          <cell r="BM477" t="str">
            <v>-</v>
          </cell>
          <cell r="BN477" t="str">
            <v>-</v>
          </cell>
        </row>
        <row r="478">
          <cell r="B478" t="str">
            <v>3-07-14-216-1</v>
          </cell>
          <cell r="C478" t="str">
            <v>3</v>
          </cell>
          <cell r="D478" t="str">
            <v>Swarzędz - sieć wodociągowa w ul. Cmentarnej oraz Malwowej, Storczykowej, Żonkilowej i bocznej od Cmentarnej w Jasiniu</v>
          </cell>
          <cell r="E478" t="str">
            <v>Realizowane-RBM-w toku</v>
          </cell>
          <cell r="G478" t="str">
            <v>rezerwa "białe plamy"</v>
          </cell>
          <cell r="H478" t="str">
            <v>druga</v>
          </cell>
          <cell r="I478" t="str">
            <v>sieci rozdzielcze</v>
          </cell>
          <cell r="J478" t="str">
            <v>rozwojowe</v>
          </cell>
          <cell r="K478" t="str">
            <v>nieopłacalne tak</v>
          </cell>
          <cell r="L478" t="str">
            <v>Swarzędz</v>
          </cell>
          <cell r="M478" t="str">
            <v>Przemysław Jasiński</v>
          </cell>
          <cell r="N478" t="str">
            <v>Joanna Matysiak-Olek</v>
          </cell>
          <cell r="O478" t="str">
            <v>Mariusz Dados</v>
          </cell>
          <cell r="P478" t="str">
            <v>Łukasz Dąbrowski</v>
          </cell>
          <cell r="Q478" t="str">
            <v>Michał Plewa</v>
          </cell>
          <cell r="R478" t="str">
            <v>07</v>
          </cell>
          <cell r="S478" t="str">
            <v>nd</v>
          </cell>
          <cell r="T478">
            <v>66525.48000000001</v>
          </cell>
          <cell r="U478">
            <v>59091.42</v>
          </cell>
          <cell r="V478">
            <v>2140533</v>
          </cell>
          <cell r="W478">
            <v>2138034</v>
          </cell>
          <cell r="X478">
            <v>0</v>
          </cell>
          <cell r="Y478">
            <v>0</v>
          </cell>
          <cell r="Z478">
            <v>0</v>
          </cell>
          <cell r="AA478">
            <v>0</v>
          </cell>
          <cell r="AB478">
            <v>0</v>
          </cell>
          <cell r="AC478">
            <v>0</v>
          </cell>
          <cell r="AD478">
            <v>0</v>
          </cell>
          <cell r="AE478">
            <v>0</v>
          </cell>
          <cell r="AF478">
            <v>4337658.42</v>
          </cell>
          <cell r="AG478">
            <v>89293.55</v>
          </cell>
          <cell r="AH478">
            <v>1628419.08</v>
          </cell>
          <cell r="AI478">
            <v>1784238.11</v>
          </cell>
          <cell r="AJ478">
            <v>2181571.25</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2181571.25</v>
          </cell>
          <cell r="BA478">
            <v>2181571.25</v>
          </cell>
          <cell r="BB478">
            <v>3899283.88</v>
          </cell>
          <cell r="BC478">
            <v>438374.54000000004</v>
          </cell>
          <cell r="BD478"/>
          <cell r="BE478">
            <v>0</v>
          </cell>
          <cell r="BF478">
            <v>0</v>
          </cell>
          <cell r="BG478" t="str">
            <v>1 rozwojowo-modernizacyjne</v>
          </cell>
          <cell r="BH478">
            <v>33</v>
          </cell>
          <cell r="BI478">
            <v>10</v>
          </cell>
          <cell r="BJ478">
            <v>12</v>
          </cell>
          <cell r="BK478" t="str">
            <v>Zaopatrzenie w wodę nowych odbiorców.</v>
          </cell>
          <cell r="BL478" t="str">
            <v>Budowa sieci wodociągowej wraz z przyłączami o średnicy DN100mm i DN150mm, dł. 1564m (w tym przebudowa sieci o średnicy DN100mm i dł. ok. 515m) 2018-2021 - dokumentacja projektowa 2021-2022 - roboty budowlano-montażowe</v>
          </cell>
          <cell r="BM478" t="str">
            <v>-</v>
          </cell>
          <cell r="BN478" t="str">
            <v>-</v>
          </cell>
        </row>
        <row r="479">
          <cell r="B479" t="str">
            <v>3-07-14-217-1</v>
          </cell>
          <cell r="C479" t="str">
            <v>3</v>
          </cell>
          <cell r="D479" t="str">
            <v>Swarzędz - sieć wodociągowa w ul. Łozinowej i Michałówka w Garbach</v>
          </cell>
          <cell r="E479" t="str">
            <v>Zakończone</v>
          </cell>
          <cell r="G479" t="str">
            <v>rezerwa "białe plamy"</v>
          </cell>
          <cell r="H479" t="str">
            <v>druga</v>
          </cell>
          <cell r="I479" t="str">
            <v>sieci rozdzielcze</v>
          </cell>
          <cell r="J479" t="str">
            <v>rozwojowe</v>
          </cell>
          <cell r="K479" t="str">
            <v>nieopłacalne tak</v>
          </cell>
          <cell r="L479" t="str">
            <v>Swarzędz</v>
          </cell>
          <cell r="M479" t="str">
            <v>Przemysław Jasiński</v>
          </cell>
          <cell r="N479" t="str">
            <v>Alina Wachowska</v>
          </cell>
          <cell r="O479" t="str">
            <v>Mariusz Dados</v>
          </cell>
          <cell r="P479" t="str">
            <v>Julita Andrzejewska</v>
          </cell>
          <cell r="Q479" t="str">
            <v>Michał Plewa</v>
          </cell>
          <cell r="R479" t="str">
            <v>07</v>
          </cell>
          <cell r="S479" t="str">
            <v>nd</v>
          </cell>
          <cell r="T479">
            <v>39312</v>
          </cell>
          <cell r="U479">
            <v>789226.13</v>
          </cell>
          <cell r="V479">
            <v>0</v>
          </cell>
          <cell r="W479">
            <v>0</v>
          </cell>
          <cell r="X479">
            <v>0</v>
          </cell>
          <cell r="Y479">
            <v>0</v>
          </cell>
          <cell r="Z479">
            <v>0</v>
          </cell>
          <cell r="AA479">
            <v>0</v>
          </cell>
          <cell r="AB479">
            <v>0</v>
          </cell>
          <cell r="AC479">
            <v>0</v>
          </cell>
          <cell r="AD479">
            <v>0</v>
          </cell>
          <cell r="AE479">
            <v>0</v>
          </cell>
          <cell r="AF479">
            <v>789226.13</v>
          </cell>
          <cell r="AG479">
            <v>782503.29</v>
          </cell>
          <cell r="AH479">
            <v>2813.28</v>
          </cell>
          <cell r="AI479">
            <v>824628.57000000007</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785316.57000000007</v>
          </cell>
          <cell r="BC479">
            <v>3909.5599999999395</v>
          </cell>
          <cell r="BD479"/>
          <cell r="BE479">
            <v>0</v>
          </cell>
          <cell r="BF479">
            <v>0</v>
          </cell>
          <cell r="BG479" t="str">
            <v>1 rozwojowo-modernizacyjne</v>
          </cell>
          <cell r="BH479">
            <v>16</v>
          </cell>
          <cell r="BI479">
            <v>18</v>
          </cell>
          <cell r="BJ479">
            <v>0</v>
          </cell>
          <cell r="BK479" t="str">
            <v>Zaopatrzenie w wodę nowych odbiorców.</v>
          </cell>
          <cell r="BL479" t="str">
            <v>Budowa sieci wodociągowej w ul. Łozinowej i Michałówka DN150 mm dł. 570 m, DN100 mm dł. 99 m, DN80 mm dł. 10 m oraz DN50 mm dł. 31 m wraz z przyłączami 2017-2019 - dokumentacja projektowa 2020 - roboty budowlano-montażowe</v>
          </cell>
          <cell r="BM479" t="str">
            <v>-</v>
          </cell>
          <cell r="BN479" t="str">
            <v>-</v>
          </cell>
        </row>
        <row r="480">
          <cell r="B480" t="str">
            <v>3-07-15-040-0</v>
          </cell>
          <cell r="C480" t="str">
            <v>3</v>
          </cell>
          <cell r="D480" t="str">
            <v>Swarzędz - sieć wodociągowa w ul. Lotniczej w Janikowie</v>
          </cell>
          <cell r="E480">
            <v>0</v>
          </cell>
          <cell r="G480" t="str">
            <v>rezerwa na zaspokojenie roszczeń z tyt realizacji sieci wod-kan</v>
          </cell>
          <cell r="H480" t="str">
            <v>pierwsza</v>
          </cell>
          <cell r="I480" t="str">
            <v>sieci rozdzielcze</v>
          </cell>
          <cell r="J480" t="str">
            <v>rozwojowe</v>
          </cell>
          <cell r="K480" t="str">
            <v>wykupy</v>
          </cell>
          <cell r="L480" t="str">
            <v>Swarzędz</v>
          </cell>
          <cell r="M480">
            <v>0</v>
          </cell>
          <cell r="N480">
            <v>0</v>
          </cell>
          <cell r="O480">
            <v>0</v>
          </cell>
          <cell r="P480">
            <v>0</v>
          </cell>
          <cell r="Q480">
            <v>0</v>
          </cell>
          <cell r="R480" t="str">
            <v>07</v>
          </cell>
          <cell r="S480" t="str">
            <v>nd</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cell r="BE480">
            <v>0</v>
          </cell>
          <cell r="BF480">
            <v>0</v>
          </cell>
          <cell r="BG480">
            <v>0</v>
          </cell>
          <cell r="BH480">
            <v>0</v>
          </cell>
          <cell r="BI480">
            <v>0</v>
          </cell>
          <cell r="BJ480">
            <v>0</v>
          </cell>
          <cell r="BK480">
            <v>0</v>
          </cell>
          <cell r="BL480">
            <v>0</v>
          </cell>
          <cell r="BM480" t="str">
            <v>-</v>
          </cell>
          <cell r="BN480" t="str">
            <v>-</v>
          </cell>
        </row>
        <row r="481">
          <cell r="B481" t="str">
            <v>3-07-15-051-1</v>
          </cell>
          <cell r="C481" t="str">
            <v>3</v>
          </cell>
          <cell r="D481" t="str">
            <v>Swarzędz - sieć wodociągowa w ul. Szklarniowa, Kmieca, Gromadzka, Jadwigi, Władysława, Bolesława w Jasinie</v>
          </cell>
          <cell r="E481" t="str">
            <v>Realizowane-RBM-zakończono</v>
          </cell>
          <cell r="G481" t="str">
            <v>rezerwa "białe plamy"</v>
          </cell>
          <cell r="H481" t="str">
            <v>druga</v>
          </cell>
          <cell r="I481" t="str">
            <v>sieci rozdzielcze</v>
          </cell>
          <cell r="J481" t="str">
            <v>rozwojowe</v>
          </cell>
          <cell r="K481" t="str">
            <v>nieopłacalne tak</v>
          </cell>
          <cell r="L481" t="str">
            <v>Swarzędz</v>
          </cell>
          <cell r="M481" t="str">
            <v>Przemysław Jasiński</v>
          </cell>
          <cell r="N481" t="str">
            <v>Alina Wachowska</v>
          </cell>
          <cell r="O481" t="str">
            <v>Mariusz Dados</v>
          </cell>
          <cell r="P481" t="str">
            <v>Julita Andrzejewska</v>
          </cell>
          <cell r="Q481" t="str">
            <v>Michał Plewa</v>
          </cell>
          <cell r="R481" t="str">
            <v>07</v>
          </cell>
          <cell r="S481" t="str">
            <v>nd</v>
          </cell>
          <cell r="T481">
            <v>37157.629999999997</v>
          </cell>
          <cell r="U481">
            <v>1006117.9100000001</v>
          </cell>
          <cell r="V481">
            <v>0</v>
          </cell>
          <cell r="W481">
            <v>0</v>
          </cell>
          <cell r="X481">
            <v>0</v>
          </cell>
          <cell r="Y481">
            <v>0</v>
          </cell>
          <cell r="Z481">
            <v>0</v>
          </cell>
          <cell r="AA481">
            <v>0</v>
          </cell>
          <cell r="AB481">
            <v>0</v>
          </cell>
          <cell r="AC481">
            <v>0</v>
          </cell>
          <cell r="AD481">
            <v>0</v>
          </cell>
          <cell r="AE481">
            <v>0</v>
          </cell>
          <cell r="AF481">
            <v>1006117.9100000001</v>
          </cell>
          <cell r="AG481">
            <v>256937.21</v>
          </cell>
          <cell r="AH481">
            <v>81192.5</v>
          </cell>
          <cell r="AI481">
            <v>375287.33999999997</v>
          </cell>
          <cell r="AJ481">
            <v>-9511.99</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-9511.99</v>
          </cell>
          <cell r="BA481">
            <v>-9511.99</v>
          </cell>
          <cell r="BB481">
            <v>328617.71999999997</v>
          </cell>
          <cell r="BC481">
            <v>677500.19000000018</v>
          </cell>
          <cell r="BD481"/>
          <cell r="BE481">
            <v>0</v>
          </cell>
          <cell r="BF481">
            <v>0</v>
          </cell>
          <cell r="BG481" t="str">
            <v>1 rozwojowo-modernizacyjne</v>
          </cell>
          <cell r="BH481">
            <v>9</v>
          </cell>
          <cell r="BI481">
            <v>0</v>
          </cell>
          <cell r="BJ481">
            <v>0</v>
          </cell>
          <cell r="BK481" t="str">
            <v>Zaopatrzenie w wodę nowych odbiorców.</v>
          </cell>
          <cell r="BL481" t="str">
            <v>Budowa sieci wodociągowej w ul. Szklarniowej, Kmieca, Gromadzkiej, Jadwigi, Władysława i Bolesława DN150 mm dł. 570 m wraz z przyłączami 2017-2020 - dokumentacja projektowa (Inwestor Zastępczy - Gmina Swarzędz) 2020 - roboty budowlano-montażowe</v>
          </cell>
          <cell r="BM481" t="str">
            <v>-</v>
          </cell>
          <cell r="BN481" t="str">
            <v>-</v>
          </cell>
        </row>
        <row r="482">
          <cell r="B482" t="str">
            <v>3-07-15-076-1</v>
          </cell>
          <cell r="C482" t="str">
            <v>3</v>
          </cell>
          <cell r="D482" t="str">
            <v>Swarzędz - sieć wodociągowa w ul.Szumana</v>
          </cell>
          <cell r="E482" t="str">
            <v>Realizowane-koncepcja-w toku</v>
          </cell>
          <cell r="G482" t="str">
            <v>rezerwa "białe plamy"</v>
          </cell>
          <cell r="H482" t="str">
            <v>druga</v>
          </cell>
          <cell r="I482" t="str">
            <v>sieci rozdzielcze</v>
          </cell>
          <cell r="J482" t="str">
            <v>rozwojowe</v>
          </cell>
          <cell r="K482" t="str">
            <v>nieopłacalne tak</v>
          </cell>
          <cell r="L482" t="str">
            <v>Swarzędz</v>
          </cell>
          <cell r="M482" t="str">
            <v>Przemysław Jasiński</v>
          </cell>
          <cell r="N482" t="str">
            <v>Katarzyna Grala</v>
          </cell>
          <cell r="O482" t="str">
            <v>Mariusz Dados</v>
          </cell>
          <cell r="P482" t="str">
            <v>Julita Andrzejewska</v>
          </cell>
          <cell r="Q482">
            <v>0</v>
          </cell>
          <cell r="R482" t="str">
            <v>07</v>
          </cell>
          <cell r="S482" t="str">
            <v>nd</v>
          </cell>
          <cell r="T482">
            <v>5344.55</v>
          </cell>
          <cell r="U482">
            <v>2962.16</v>
          </cell>
          <cell r="V482">
            <v>0</v>
          </cell>
          <cell r="W482">
            <v>0</v>
          </cell>
          <cell r="X482">
            <v>40797</v>
          </cell>
          <cell r="Y482">
            <v>60745</v>
          </cell>
          <cell r="Z482">
            <v>196396</v>
          </cell>
          <cell r="AA482">
            <v>873962</v>
          </cell>
          <cell r="AB482">
            <v>0</v>
          </cell>
          <cell r="AC482">
            <v>0</v>
          </cell>
          <cell r="AD482">
            <v>0</v>
          </cell>
          <cell r="AE482">
            <v>0</v>
          </cell>
          <cell r="AF482">
            <v>1174862.1600000001</v>
          </cell>
          <cell r="AG482">
            <v>3304.75</v>
          </cell>
          <cell r="AH482">
            <v>0</v>
          </cell>
          <cell r="AI482">
            <v>8649.2999999999993</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3304.75</v>
          </cell>
          <cell r="BC482">
            <v>1171557.4100000001</v>
          </cell>
          <cell r="BD482"/>
          <cell r="BE482">
            <v>0</v>
          </cell>
          <cell r="BF482">
            <v>0</v>
          </cell>
          <cell r="BG482" t="str">
            <v>1 rozwojowo-modernizacyjne</v>
          </cell>
          <cell r="BH482">
            <v>0</v>
          </cell>
          <cell r="BI482">
            <v>7</v>
          </cell>
          <cell r="BJ482">
            <v>0</v>
          </cell>
          <cell r="BK482" t="str">
            <v>Zaopatrzenie w wodę nowych odbiorców. Uporządkowanie gospodarki wodociągowej.</v>
          </cell>
          <cell r="BL482" t="str">
            <v>Budowa wodociągu DN 150 mm dł.770 m wraz z przyłączami w ul. Szumana 2023-2024 - dokumentacja projektowa 2025-2026 - roboty budowlano - montażowe</v>
          </cell>
          <cell r="BM482" t="str">
            <v>-</v>
          </cell>
          <cell r="BN482" t="str">
            <v>-</v>
          </cell>
        </row>
        <row r="483">
          <cell r="B483" t="str">
            <v>3-07-16-088-1</v>
          </cell>
          <cell r="C483" t="str">
            <v>3</v>
          </cell>
          <cell r="D483" t="str">
            <v>Swarzędz - sieć wodociągowa w ul. Grudzińskiego i Pszennej w Jasiniu</v>
          </cell>
          <cell r="E483" t="str">
            <v>Realizowane-RBM-w toku</v>
          </cell>
          <cell r="G483" t="str">
            <v>rezerwa "białe plamy"</v>
          </cell>
          <cell r="H483" t="str">
            <v>druga</v>
          </cell>
          <cell r="I483" t="str">
            <v>sieci rozdzielcze</v>
          </cell>
          <cell r="J483" t="str">
            <v>rozwojowe</v>
          </cell>
          <cell r="K483" t="str">
            <v>nieopłacalne tak</v>
          </cell>
          <cell r="L483" t="str">
            <v>Swarzędz</v>
          </cell>
          <cell r="M483" t="str">
            <v>Przemysław Jasiński</v>
          </cell>
          <cell r="N483" t="str">
            <v>Julita Andrzejewska</v>
          </cell>
          <cell r="O483" t="str">
            <v>Mariusz Dados</v>
          </cell>
          <cell r="P483" t="str">
            <v>Beata Nowakowska</v>
          </cell>
          <cell r="Q483">
            <v>0</v>
          </cell>
          <cell r="R483" t="str">
            <v>07</v>
          </cell>
          <cell r="S483" t="str">
            <v>Gmina Swarzędz</v>
          </cell>
          <cell r="T483">
            <v>3889.68</v>
          </cell>
          <cell r="U483">
            <v>0</v>
          </cell>
          <cell r="V483">
            <v>0</v>
          </cell>
          <cell r="W483">
            <v>0</v>
          </cell>
          <cell r="X483">
            <v>908054.87</v>
          </cell>
          <cell r="Y483">
            <v>0</v>
          </cell>
          <cell r="Z483">
            <v>0</v>
          </cell>
          <cell r="AA483">
            <v>0</v>
          </cell>
          <cell r="AB483">
            <v>0</v>
          </cell>
          <cell r="AC483">
            <v>0</v>
          </cell>
          <cell r="AD483">
            <v>0</v>
          </cell>
          <cell r="AE483">
            <v>0</v>
          </cell>
          <cell r="AF483">
            <v>908054.87</v>
          </cell>
          <cell r="AG483">
            <v>576</v>
          </cell>
          <cell r="AH483">
            <v>0</v>
          </cell>
          <cell r="AI483">
            <v>4465.68</v>
          </cell>
          <cell r="AJ483">
            <v>0</v>
          </cell>
          <cell r="AK483">
            <v>0</v>
          </cell>
          <cell r="AL483">
            <v>0</v>
          </cell>
          <cell r="AM483">
            <v>1024099.97</v>
          </cell>
          <cell r="AN483">
            <v>0</v>
          </cell>
          <cell r="AO483">
            <v>0</v>
          </cell>
          <cell r="AP483">
            <v>0</v>
          </cell>
          <cell r="AQ483">
            <v>0</v>
          </cell>
          <cell r="AR483">
            <v>0</v>
          </cell>
          <cell r="AS483">
            <v>0</v>
          </cell>
          <cell r="AT483">
            <v>0</v>
          </cell>
          <cell r="AU483">
            <v>0</v>
          </cell>
          <cell r="AV483">
            <v>0</v>
          </cell>
          <cell r="AW483">
            <v>1024099.97</v>
          </cell>
          <cell r="AX483">
            <v>1024099.97</v>
          </cell>
          <cell r="AY483">
            <v>0</v>
          </cell>
          <cell r="AZ483">
            <v>1024099.97</v>
          </cell>
          <cell r="BA483">
            <v>1024099.97</v>
          </cell>
          <cell r="BB483">
            <v>1024675.97</v>
          </cell>
          <cell r="BC483">
            <v>-116621.09999999998</v>
          </cell>
          <cell r="BE483">
            <v>0</v>
          </cell>
          <cell r="BF483">
            <v>0</v>
          </cell>
          <cell r="BG483" t="str">
            <v>1 rozwojowo-modernizacyjne</v>
          </cell>
          <cell r="BH483">
            <v>7</v>
          </cell>
          <cell r="BI483">
            <v>19</v>
          </cell>
          <cell r="BJ483">
            <v>0</v>
          </cell>
          <cell r="BK483" t="str">
            <v>Zaopatrzenie w wodę nowych odbiorców. Koordynacja z modernizacją dróg, realizowaną przez Gminę. Gmina Inwestorem.</v>
          </cell>
          <cell r="BL483" t="str">
            <v>Budowa sieci wodociągowej w ul. Pszenna i Grudzińskiego DN200mm dł. 9m oraz DN150mm dł. 1047m wraz z przyłączami Gmina opracowała dokumentację projektową i wykona roboty. 2016-2021 - dokumentacja projektowa 2022-2023 - roboty budowlano-montażowe</v>
          </cell>
          <cell r="BM483" t="str">
            <v>-</v>
          </cell>
          <cell r="BN483" t="str">
            <v>-</v>
          </cell>
          <cell r="BP483"/>
        </row>
        <row r="484">
          <cell r="B484" t="str">
            <v>3-07-16-171-0</v>
          </cell>
          <cell r="C484" t="str">
            <v>3</v>
          </cell>
          <cell r="D484" t="str">
            <v>Swarzędz - sieć wodociągowa ul. Rivoliego i ul. Galileusza w Zalasewie</v>
          </cell>
          <cell r="E484">
            <v>0</v>
          </cell>
          <cell r="G484" t="str">
            <v>rezerwa na zaspokojenie roszczeń z tyt realizacji sieci wod-kan</v>
          </cell>
          <cell r="H484" t="str">
            <v>pierwsza</v>
          </cell>
          <cell r="I484" t="str">
            <v>sieci rozdzielcze</v>
          </cell>
          <cell r="J484" t="str">
            <v>rozwojowe</v>
          </cell>
          <cell r="K484" t="str">
            <v>wykupy</v>
          </cell>
          <cell r="L484" t="str">
            <v>Swarzędz</v>
          </cell>
          <cell r="M484">
            <v>0</v>
          </cell>
          <cell r="N484">
            <v>0</v>
          </cell>
          <cell r="O484">
            <v>0</v>
          </cell>
          <cell r="P484">
            <v>0</v>
          </cell>
          <cell r="Q484">
            <v>0</v>
          </cell>
          <cell r="R484" t="str">
            <v>07</v>
          </cell>
          <cell r="S484" t="str">
            <v>nd</v>
          </cell>
          <cell r="T484">
            <v>0</v>
          </cell>
          <cell r="U484">
            <v>1067.5</v>
          </cell>
          <cell r="V484">
            <v>0</v>
          </cell>
          <cell r="W484">
            <v>0</v>
          </cell>
          <cell r="X484">
            <v>0</v>
          </cell>
          <cell r="Y484">
            <v>0</v>
          </cell>
          <cell r="Z484">
            <v>0</v>
          </cell>
          <cell r="AA484">
            <v>0</v>
          </cell>
          <cell r="AB484">
            <v>0</v>
          </cell>
          <cell r="AC484">
            <v>0</v>
          </cell>
          <cell r="AD484">
            <v>0</v>
          </cell>
          <cell r="AE484">
            <v>0</v>
          </cell>
          <cell r="AF484">
            <v>1067.5</v>
          </cell>
          <cell r="AG484">
            <v>154238.66</v>
          </cell>
          <cell r="AH484">
            <v>1383.3</v>
          </cell>
          <cell r="AI484">
            <v>155621.96</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155621.96</v>
          </cell>
          <cell r="BC484">
            <v>-154554.46</v>
          </cell>
          <cell r="BD484"/>
          <cell r="BE484">
            <v>0</v>
          </cell>
          <cell r="BF484">
            <v>0</v>
          </cell>
          <cell r="BG484">
            <v>0</v>
          </cell>
          <cell r="BH484">
            <v>0</v>
          </cell>
          <cell r="BI484">
            <v>0</v>
          </cell>
          <cell r="BJ484">
            <v>0</v>
          </cell>
          <cell r="BK484">
            <v>0</v>
          </cell>
          <cell r="BL484">
            <v>0</v>
          </cell>
          <cell r="BM484" t="str">
            <v>-</v>
          </cell>
          <cell r="BN484" t="str">
            <v>-</v>
          </cell>
        </row>
        <row r="485">
          <cell r="B485" t="str">
            <v>3-07-16-188-0</v>
          </cell>
          <cell r="C485" t="str">
            <v>3</v>
          </cell>
          <cell r="D485" t="str">
            <v>Swarzędz - sieć wodociągowa w okolicach ul. Cieszkowskiego</v>
          </cell>
          <cell r="E485">
            <v>0</v>
          </cell>
          <cell r="G485" t="str">
            <v>rezerwa na inwestycje nieprzewidziane</v>
          </cell>
          <cell r="H485" t="str">
            <v>pierwsza</v>
          </cell>
          <cell r="I485" t="str">
            <v>sieci rozdzielcze</v>
          </cell>
          <cell r="J485" t="str">
            <v>modernizacyjne</v>
          </cell>
          <cell r="K485" t="str">
            <v>PSW</v>
          </cell>
          <cell r="L485" t="str">
            <v>Swarzędz</v>
          </cell>
          <cell r="M485">
            <v>0</v>
          </cell>
          <cell r="N485">
            <v>0</v>
          </cell>
          <cell r="O485">
            <v>0</v>
          </cell>
          <cell r="P485">
            <v>0</v>
          </cell>
          <cell r="Q485">
            <v>0</v>
          </cell>
          <cell r="R485" t="str">
            <v>07</v>
          </cell>
          <cell r="S485" t="str">
            <v>nd</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cell r="BE485">
            <v>0</v>
          </cell>
          <cell r="BF485">
            <v>0</v>
          </cell>
          <cell r="BG485" t="str">
            <v>1 rozwojowo-modernizacyjne</v>
          </cell>
          <cell r="BH485">
            <v>0</v>
          </cell>
          <cell r="BI485">
            <v>0</v>
          </cell>
          <cell r="BJ485">
            <v>0</v>
          </cell>
          <cell r="BK485">
            <v>0</v>
          </cell>
          <cell r="BL485">
            <v>0</v>
          </cell>
          <cell r="BM485" t="str">
            <v>-</v>
          </cell>
          <cell r="BN485" t="str">
            <v>-</v>
          </cell>
        </row>
        <row r="486">
          <cell r="B486" t="str">
            <v>3-07-17-055-1</v>
          </cell>
          <cell r="C486" t="str">
            <v>3</v>
          </cell>
          <cell r="D486" t="str">
            <v>Swarzędz - sieć wodociągowa w ul. Katarzyńskiej w Gruszczynie</v>
          </cell>
          <cell r="E486" t="str">
            <v>Realizowane-RBM-w toku</v>
          </cell>
          <cell r="G486" t="str">
            <v>koordynacja z innymi jednostkami</v>
          </cell>
          <cell r="H486" t="str">
            <v>pierwsza</v>
          </cell>
          <cell r="I486" t="str">
            <v>sieci rozdzielcze</v>
          </cell>
          <cell r="J486" t="str">
            <v>modernizacyjne</v>
          </cell>
          <cell r="K486" t="str">
            <v>koordynacja</v>
          </cell>
          <cell r="L486" t="str">
            <v>Swarzędz</v>
          </cell>
          <cell r="M486" t="str">
            <v>Przemysław Jasiński</v>
          </cell>
          <cell r="N486" t="str">
            <v>Julita Andrzejewska</v>
          </cell>
          <cell r="O486" t="str">
            <v>Mariusz Dados</v>
          </cell>
          <cell r="P486" t="str">
            <v>Beata Nowakowska</v>
          </cell>
          <cell r="Q486">
            <v>0</v>
          </cell>
          <cell r="R486" t="str">
            <v>07</v>
          </cell>
          <cell r="S486" t="str">
            <v>Gmina Swarzędz</v>
          </cell>
          <cell r="T486">
            <v>12520.93</v>
          </cell>
          <cell r="U486">
            <v>0</v>
          </cell>
          <cell r="V486">
            <v>0</v>
          </cell>
          <cell r="W486">
            <v>810000</v>
          </cell>
          <cell r="X486">
            <v>0</v>
          </cell>
          <cell r="Y486">
            <v>0</v>
          </cell>
          <cell r="Z486">
            <v>0</v>
          </cell>
          <cell r="AA486">
            <v>0</v>
          </cell>
          <cell r="AB486">
            <v>0</v>
          </cell>
          <cell r="AC486">
            <v>0</v>
          </cell>
          <cell r="AD486">
            <v>0</v>
          </cell>
          <cell r="AE486">
            <v>0</v>
          </cell>
          <cell r="AF486">
            <v>810000</v>
          </cell>
          <cell r="AG486">
            <v>576</v>
          </cell>
          <cell r="AH486">
            <v>0</v>
          </cell>
          <cell r="AI486">
            <v>13096.93</v>
          </cell>
          <cell r="AJ486">
            <v>0</v>
          </cell>
          <cell r="AK486">
            <v>1459531.27</v>
          </cell>
          <cell r="AL486">
            <v>0</v>
          </cell>
          <cell r="AM486">
            <v>0</v>
          </cell>
          <cell r="AN486">
            <v>0</v>
          </cell>
          <cell r="AO486">
            <v>0</v>
          </cell>
          <cell r="AP486">
            <v>0</v>
          </cell>
          <cell r="AQ486">
            <v>0</v>
          </cell>
          <cell r="AR486">
            <v>0</v>
          </cell>
          <cell r="AS486">
            <v>0</v>
          </cell>
          <cell r="AT486">
            <v>0</v>
          </cell>
          <cell r="AU486">
            <v>0</v>
          </cell>
          <cell r="AV486">
            <v>0</v>
          </cell>
          <cell r="AW486">
            <v>1459531.27</v>
          </cell>
          <cell r="AX486">
            <v>1459531.27</v>
          </cell>
          <cell r="AY486">
            <v>0</v>
          </cell>
          <cell r="AZ486">
            <v>1459531.27</v>
          </cell>
          <cell r="BA486">
            <v>1459531.27</v>
          </cell>
          <cell r="BB486">
            <v>1460107.27</v>
          </cell>
          <cell r="BC486">
            <v>-650107.27</v>
          </cell>
          <cell r="BE486">
            <v>0</v>
          </cell>
          <cell r="BF486">
            <v>0</v>
          </cell>
          <cell r="BG486" t="str">
            <v>1 rozwojowo-modernizacyjne</v>
          </cell>
          <cell r="BH486">
            <v>5</v>
          </cell>
          <cell r="BI486">
            <v>22</v>
          </cell>
          <cell r="BJ486">
            <v>4</v>
          </cell>
          <cell r="BK486" t="str">
            <v>Zaopatrzenie w wodę nowych odbiorców. Wniosek Gminy Swarzędz. Koordynacja z modernizacją ulicy, realizowaną przez Gminę. Gmina inwestorem.</v>
          </cell>
          <cell r="BL486" t="str">
            <v>Budowa sieci wodociągowej w ul. Katarzyńskiej i Wodnej DN200mm dł. 800m oraz DN100mm dł. 413m wraz z przyłączami Gmina opracowała dokumentację projektową i wykonuje roboty. 2018-2021 - dokumentacja projektowa 2022-2023 - roboty budowlano-montażowe</v>
          </cell>
          <cell r="BM486" t="str">
            <v>-</v>
          </cell>
          <cell r="BN486" t="str">
            <v>-</v>
          </cell>
          <cell r="BP486"/>
        </row>
        <row r="487">
          <cell r="B487" t="str">
            <v>3-07-17-067-0</v>
          </cell>
          <cell r="C487" t="str">
            <v>3</v>
          </cell>
          <cell r="D487" t="str">
            <v>Swarzędz - sieć wodociągowa w ul. Przybylskiego</v>
          </cell>
          <cell r="E487" t="str">
            <v>Realizowane-dokumentacja-w toku</v>
          </cell>
          <cell r="F487" t="str">
            <v>FS7</v>
          </cell>
          <cell r="G487" t="str">
            <v>rury azbestowo-cementowe</v>
          </cell>
          <cell r="H487" t="str">
            <v>pierwsza</v>
          </cell>
          <cell r="I487" t="str">
            <v>sieci rozdzielcze</v>
          </cell>
          <cell r="J487" t="str">
            <v>modernizacyjne</v>
          </cell>
          <cell r="K487" t="str">
            <v>azbestocement</v>
          </cell>
          <cell r="L487" t="str">
            <v>Swarzędz</v>
          </cell>
          <cell r="M487" t="str">
            <v>Przemysław Jasiński</v>
          </cell>
          <cell r="N487" t="str">
            <v>Joanna Matysiak-Olek</v>
          </cell>
          <cell r="O487" t="str">
            <v>Mariusz Dados</v>
          </cell>
          <cell r="P487" t="str">
            <v>Julita Andrzejewska</v>
          </cell>
          <cell r="Q487" t="str">
            <v>Tomasz Wilas</v>
          </cell>
          <cell r="R487" t="str">
            <v>07</v>
          </cell>
          <cell r="S487" t="str">
            <v>Gmina Swarzędz</v>
          </cell>
          <cell r="T487">
            <v>33008.620000000003</v>
          </cell>
          <cell r="U487">
            <v>36719.61</v>
          </cell>
          <cell r="V487">
            <v>0</v>
          </cell>
          <cell r="W487">
            <v>592948.02</v>
          </cell>
          <cell r="X487">
            <v>747145</v>
          </cell>
          <cell r="Y487">
            <v>0</v>
          </cell>
          <cell r="Z487">
            <v>0</v>
          </cell>
          <cell r="AA487">
            <v>0</v>
          </cell>
          <cell r="AB487">
            <v>0</v>
          </cell>
          <cell r="AC487">
            <v>0</v>
          </cell>
          <cell r="AD487">
            <v>0</v>
          </cell>
          <cell r="AE487">
            <v>0</v>
          </cell>
          <cell r="AF487">
            <v>1376812.63</v>
          </cell>
          <cell r="AG487">
            <v>3686.9</v>
          </cell>
          <cell r="AH487">
            <v>673</v>
          </cell>
          <cell r="AI487">
            <v>37368.520000000004</v>
          </cell>
          <cell r="AJ487">
            <v>24994.55</v>
          </cell>
          <cell r="AK487">
            <v>737120</v>
          </cell>
          <cell r="AL487">
            <v>1458890</v>
          </cell>
          <cell r="AM487">
            <v>0</v>
          </cell>
          <cell r="AN487">
            <v>0</v>
          </cell>
          <cell r="AO487">
            <v>0</v>
          </cell>
          <cell r="AP487">
            <v>0</v>
          </cell>
          <cell r="AQ487">
            <v>0</v>
          </cell>
          <cell r="AR487">
            <v>0</v>
          </cell>
          <cell r="AS487">
            <v>0</v>
          </cell>
          <cell r="AT487">
            <v>0</v>
          </cell>
          <cell r="AU487">
            <v>0</v>
          </cell>
          <cell r="AV487">
            <v>0</v>
          </cell>
          <cell r="AW487">
            <v>2196010</v>
          </cell>
          <cell r="AX487">
            <v>2196010</v>
          </cell>
          <cell r="AY487">
            <v>0</v>
          </cell>
          <cell r="AZ487">
            <v>2221004.5499999998</v>
          </cell>
          <cell r="BA487">
            <v>2221004.5499999998</v>
          </cell>
          <cell r="BB487">
            <v>2225364.4500000002</v>
          </cell>
          <cell r="BC487">
            <v>-848551.8200000003</v>
          </cell>
          <cell r="BE487">
            <v>0</v>
          </cell>
          <cell r="BF487">
            <v>0</v>
          </cell>
          <cell r="BG487" t="str">
            <v>1 rozwojowo-modernizacyjne</v>
          </cell>
          <cell r="BH487">
            <v>8</v>
          </cell>
          <cell r="BI487">
            <v>3</v>
          </cell>
          <cell r="BJ487">
            <v>45</v>
          </cell>
          <cell r="BK487" t="str">
            <v>Wymiana, ze względu na wiek i materiał sieci (azbestocement), Koordynacja z modernizacją ulicy, realizowaną przez Gminę.</v>
          </cell>
          <cell r="BL487" t="str">
            <v>Wymiana sieci wodociągowej w ul. Przybylskiego DN100mm dł. 920 m, wraz z przyłączami : - I etap - wodociąg DN100mm o dł. 800 m - II etap - wodociąg DN150mm o dł. 100 m - III etap - wodociąg DN100mm o dł. 20 m 2018 - 2022 - dokumentacja projektowa (Inwestor Zastępczy - Gmina Swarzędz) 2023 - 2024 - roboty budowlano-montażowe</v>
          </cell>
          <cell r="BM487" t="str">
            <v>-</v>
          </cell>
          <cell r="BN487" t="str">
            <v>-</v>
          </cell>
          <cell r="BP487">
            <v>329401.5</v>
          </cell>
        </row>
        <row r="488">
          <cell r="B488" t="str">
            <v>3-07-17-069-1</v>
          </cell>
          <cell r="C488" t="str">
            <v>3</v>
          </cell>
          <cell r="D488" t="str">
            <v>Swarzędz - sieć wodociągowa w ul.Wierzbowej w Gruszczynie</v>
          </cell>
          <cell r="E488" t="str">
            <v>Realizowane-dokumentacja-w toku</v>
          </cell>
          <cell r="G488" t="str">
            <v>rezerwa "białe plamy"</v>
          </cell>
          <cell r="H488" t="str">
            <v>druga</v>
          </cell>
          <cell r="I488" t="str">
            <v>sieci rozdzielcze</v>
          </cell>
          <cell r="J488" t="str">
            <v>rozwojowe</v>
          </cell>
          <cell r="K488" t="str">
            <v>nieopłacalne tak</v>
          </cell>
          <cell r="L488" t="str">
            <v>Swarzędz</v>
          </cell>
          <cell r="M488" t="str">
            <v>Przemysław Jasiński</v>
          </cell>
          <cell r="N488" t="str">
            <v>Katarzyna Grala</v>
          </cell>
          <cell r="O488" t="str">
            <v>Mariusz Dados</v>
          </cell>
          <cell r="P488" t="str">
            <v>Julita Andrzejewska</v>
          </cell>
          <cell r="Q488">
            <v>0</v>
          </cell>
          <cell r="R488" t="str">
            <v>07</v>
          </cell>
          <cell r="S488" t="str">
            <v>nd</v>
          </cell>
          <cell r="T488">
            <v>0</v>
          </cell>
          <cell r="U488">
            <v>0</v>
          </cell>
          <cell r="V488">
            <v>16000</v>
          </cell>
          <cell r="W488">
            <v>16000</v>
          </cell>
          <cell r="X488">
            <v>48000</v>
          </cell>
          <cell r="Y488">
            <v>520000</v>
          </cell>
          <cell r="Z488">
            <v>0</v>
          </cell>
          <cell r="AA488">
            <v>0</v>
          </cell>
          <cell r="AB488">
            <v>0</v>
          </cell>
          <cell r="AC488">
            <v>0</v>
          </cell>
          <cell r="AD488">
            <v>0</v>
          </cell>
          <cell r="AE488">
            <v>0</v>
          </cell>
          <cell r="AF488">
            <v>600000</v>
          </cell>
          <cell r="AG488">
            <v>0</v>
          </cell>
          <cell r="AH488">
            <v>0</v>
          </cell>
          <cell r="AI488">
            <v>0</v>
          </cell>
          <cell r="AJ488">
            <v>1348</v>
          </cell>
          <cell r="AK488">
            <v>32341.599999999999</v>
          </cell>
          <cell r="AL488">
            <v>48512.4</v>
          </cell>
          <cell r="AM488">
            <v>86940</v>
          </cell>
          <cell r="AN488">
            <v>486864</v>
          </cell>
          <cell r="AO488">
            <v>0</v>
          </cell>
          <cell r="AP488">
            <v>0</v>
          </cell>
          <cell r="AQ488">
            <v>0</v>
          </cell>
          <cell r="AR488">
            <v>0</v>
          </cell>
          <cell r="AS488">
            <v>0</v>
          </cell>
          <cell r="AT488">
            <v>0</v>
          </cell>
          <cell r="AU488">
            <v>0</v>
          </cell>
          <cell r="AV488">
            <v>0</v>
          </cell>
          <cell r="AW488">
            <v>654658</v>
          </cell>
          <cell r="AX488">
            <v>654658</v>
          </cell>
          <cell r="AY488">
            <v>0</v>
          </cell>
          <cell r="AZ488">
            <v>656006</v>
          </cell>
          <cell r="BA488">
            <v>656006</v>
          </cell>
          <cell r="BB488">
            <v>656006</v>
          </cell>
          <cell r="BC488">
            <v>-56006</v>
          </cell>
          <cell r="BE488">
            <v>0</v>
          </cell>
          <cell r="BF488">
            <v>0</v>
          </cell>
          <cell r="BG488" t="str">
            <v>1 rozwojowo-modernizacyjne</v>
          </cell>
          <cell r="BH488">
            <v>4</v>
          </cell>
          <cell r="BI488">
            <v>5</v>
          </cell>
          <cell r="BJ488">
            <v>0</v>
          </cell>
          <cell r="BK488" t="str">
            <v>Zaopatrzenie w wodę nowych odbiorców.</v>
          </cell>
          <cell r="BL488" t="str">
            <v>Budowa sieci wodociągowej w ul. Wierzbowej DN 100 mm dł. 390 m, przyłącza 2021 - 2023 dokumentacja projektowa 2024 - roboty budowlano-montażowe</v>
          </cell>
          <cell r="BM488" t="str">
            <v>-</v>
          </cell>
          <cell r="BN488" t="str">
            <v>-</v>
          </cell>
          <cell r="BP488"/>
        </row>
        <row r="489">
          <cell r="B489" t="str">
            <v>3-07-17-072-1</v>
          </cell>
          <cell r="C489" t="str">
            <v>3</v>
          </cell>
          <cell r="D489" t="str">
            <v>Swarzędz - sieć wodociągowa w ul. Kruszewnickiej w Garbach</v>
          </cell>
          <cell r="E489">
            <v>0</v>
          </cell>
          <cell r="G489" t="str">
            <v>rezerwa "białe plamy"</v>
          </cell>
          <cell r="H489" t="str">
            <v>druga</v>
          </cell>
          <cell r="I489" t="str">
            <v>sieci rozdzielcze</v>
          </cell>
          <cell r="J489" t="str">
            <v>rozwojowe</v>
          </cell>
          <cell r="K489" t="str">
            <v>nieopłacalne tak</v>
          </cell>
          <cell r="L489" t="str">
            <v>Swarzędz</v>
          </cell>
          <cell r="M489">
            <v>0</v>
          </cell>
          <cell r="N489">
            <v>0</v>
          </cell>
          <cell r="O489">
            <v>0</v>
          </cell>
          <cell r="P489">
            <v>0</v>
          </cell>
          <cell r="Q489">
            <v>0</v>
          </cell>
          <cell r="R489" t="str">
            <v>07</v>
          </cell>
          <cell r="S489" t="str">
            <v>Gmina Swarzędz</v>
          </cell>
          <cell r="T489">
            <v>0</v>
          </cell>
          <cell r="U489">
            <v>640.79999999999995</v>
          </cell>
          <cell r="V489">
            <v>0</v>
          </cell>
          <cell r="W489">
            <v>0</v>
          </cell>
          <cell r="X489">
            <v>0</v>
          </cell>
          <cell r="Y489">
            <v>0</v>
          </cell>
          <cell r="Z489">
            <v>0</v>
          </cell>
          <cell r="AA489">
            <v>0</v>
          </cell>
          <cell r="AB489">
            <v>0</v>
          </cell>
          <cell r="AC489">
            <v>0</v>
          </cell>
          <cell r="AD489">
            <v>0</v>
          </cell>
          <cell r="AE489">
            <v>0</v>
          </cell>
          <cell r="AF489">
            <v>640.79999999999995</v>
          </cell>
          <cell r="AG489">
            <v>640.79999999999995</v>
          </cell>
          <cell r="AH489">
            <v>0</v>
          </cell>
          <cell r="AI489">
            <v>640.79999999999995</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640.79999999999995</v>
          </cell>
          <cell r="BC489">
            <v>0</v>
          </cell>
          <cell r="BD489"/>
          <cell r="BE489">
            <v>0</v>
          </cell>
          <cell r="BF489">
            <v>0</v>
          </cell>
          <cell r="BG489" t="str">
            <v>1 rozwojowo-modernizacyjne</v>
          </cell>
          <cell r="BH489">
            <v>0</v>
          </cell>
          <cell r="BI489">
            <v>0</v>
          </cell>
          <cell r="BJ489">
            <v>0</v>
          </cell>
          <cell r="BK489">
            <v>0</v>
          </cell>
          <cell r="BL489">
            <v>0</v>
          </cell>
          <cell r="BM489" t="str">
            <v>-</v>
          </cell>
          <cell r="BN489" t="str">
            <v>-</v>
          </cell>
        </row>
        <row r="490">
          <cell r="B490" t="str">
            <v>3-07-17-078-1</v>
          </cell>
          <cell r="C490" t="str">
            <v>3</v>
          </cell>
          <cell r="D490" t="str">
            <v>Swarzędz - sieć wodociągowa w ul.Platynowej</v>
          </cell>
          <cell r="E490" t="str">
            <v>Realizowane-dokumentacja-w toku</v>
          </cell>
          <cell r="G490" t="str">
            <v>rezerwa "białe plamy"</v>
          </cell>
          <cell r="H490" t="str">
            <v>druga</v>
          </cell>
          <cell r="I490" t="str">
            <v>sieci rozdzielcze</v>
          </cell>
          <cell r="J490" t="str">
            <v>rozwojowe</v>
          </cell>
          <cell r="K490" t="str">
            <v>nieopłacalne tak</v>
          </cell>
          <cell r="L490" t="str">
            <v>Swarzędz</v>
          </cell>
          <cell r="M490" t="str">
            <v>Przemysław Jasiński</v>
          </cell>
          <cell r="N490" t="str">
            <v>Alina Wachowska</v>
          </cell>
          <cell r="O490" t="str">
            <v>Mariusz Dados</v>
          </cell>
          <cell r="P490" t="str">
            <v>Julita Andrzejewska</v>
          </cell>
          <cell r="Q490">
            <v>0</v>
          </cell>
          <cell r="R490" t="str">
            <v>07</v>
          </cell>
          <cell r="S490" t="str">
            <v>nd</v>
          </cell>
          <cell r="T490">
            <v>3145</v>
          </cell>
          <cell r="U490">
            <v>0</v>
          </cell>
          <cell r="V490">
            <v>0</v>
          </cell>
          <cell r="W490">
            <v>49761</v>
          </cell>
          <cell r="X490">
            <v>95587</v>
          </cell>
          <cell r="Y490">
            <v>284130</v>
          </cell>
          <cell r="Z490">
            <v>0</v>
          </cell>
          <cell r="AA490">
            <v>0</v>
          </cell>
          <cell r="AB490">
            <v>0</v>
          </cell>
          <cell r="AC490">
            <v>0</v>
          </cell>
          <cell r="AD490">
            <v>0</v>
          </cell>
          <cell r="AE490">
            <v>0</v>
          </cell>
          <cell r="AF490">
            <v>429478</v>
          </cell>
          <cell r="AG490">
            <v>0</v>
          </cell>
          <cell r="AH490">
            <v>886</v>
          </cell>
          <cell r="AI490">
            <v>4031</v>
          </cell>
          <cell r="AJ490">
            <v>26800</v>
          </cell>
          <cell r="AK490">
            <v>40200</v>
          </cell>
          <cell r="AL490">
            <v>136012</v>
          </cell>
          <cell r="AM490">
            <v>269024</v>
          </cell>
          <cell r="AN490">
            <v>0</v>
          </cell>
          <cell r="AO490">
            <v>0</v>
          </cell>
          <cell r="AP490">
            <v>0</v>
          </cell>
          <cell r="AQ490">
            <v>0</v>
          </cell>
          <cell r="AR490">
            <v>0</v>
          </cell>
          <cell r="AS490">
            <v>0</v>
          </cell>
          <cell r="AT490">
            <v>0</v>
          </cell>
          <cell r="AU490">
            <v>0</v>
          </cell>
          <cell r="AV490">
            <v>0</v>
          </cell>
          <cell r="AW490">
            <v>445236</v>
          </cell>
          <cell r="AX490">
            <v>445236</v>
          </cell>
          <cell r="AY490">
            <v>0</v>
          </cell>
          <cell r="AZ490">
            <v>472036</v>
          </cell>
          <cell r="BA490">
            <v>472036</v>
          </cell>
          <cell r="BB490">
            <v>472922</v>
          </cell>
          <cell r="BC490">
            <v>-43444</v>
          </cell>
          <cell r="BE490">
            <v>0</v>
          </cell>
          <cell r="BF490">
            <v>0</v>
          </cell>
          <cell r="BG490" t="str">
            <v>1 rozwojowo-modernizacyjne</v>
          </cell>
          <cell r="BH490">
            <v>3</v>
          </cell>
          <cell r="BI490">
            <v>10</v>
          </cell>
          <cell r="BJ490">
            <v>0</v>
          </cell>
          <cell r="BK490" t="str">
            <v>Zaopatrzenie w wodę nowych odbiorców.</v>
          </cell>
          <cell r="BL490" t="str">
            <v>Budowa sieci wodociągowej w ul. Platynowej DN 150 m, dł. 250 m wraz z przyłączami 2021-2022 dokumentacja projektowa 2023 - roboty budowlano-montażowe</v>
          </cell>
          <cell r="BM490" t="str">
            <v>-</v>
          </cell>
          <cell r="BN490" t="str">
            <v>-</v>
          </cell>
          <cell r="BP490"/>
        </row>
        <row r="491">
          <cell r="B491" t="str">
            <v>3-07-17-080-1</v>
          </cell>
          <cell r="C491" t="str">
            <v>3</v>
          </cell>
          <cell r="D491" t="str">
            <v>Swarzędz - sieć wodociągowa w ul. Wiatrakowej w Kobylnicy. ETAP I</v>
          </cell>
          <cell r="E491" t="str">
            <v>Realizowane-RBM-zakończono</v>
          </cell>
          <cell r="G491" t="str">
            <v>rezerwa "białe plamy"</v>
          </cell>
          <cell r="H491" t="str">
            <v>druga</v>
          </cell>
          <cell r="I491" t="str">
            <v>sieci rozdzielcze</v>
          </cell>
          <cell r="J491" t="str">
            <v>rozwojowe</v>
          </cell>
          <cell r="K491" t="str">
            <v>nieopłacalne tak</v>
          </cell>
          <cell r="L491" t="str">
            <v>Swarzędz</v>
          </cell>
          <cell r="M491" t="str">
            <v>Przemysław Jasiński</v>
          </cell>
          <cell r="N491" t="str">
            <v>Alina Wachowska</v>
          </cell>
          <cell r="O491" t="str">
            <v>Mariusz Dados</v>
          </cell>
          <cell r="P491" t="str">
            <v>Julita Andrzejewska</v>
          </cell>
          <cell r="Q491" t="str">
            <v>Michał Plewa</v>
          </cell>
          <cell r="R491" t="str">
            <v>07</v>
          </cell>
          <cell r="S491" t="str">
            <v>nd</v>
          </cell>
          <cell r="T491">
            <v>26227.34</v>
          </cell>
          <cell r="U491">
            <v>31860</v>
          </cell>
          <cell r="V491">
            <v>180959</v>
          </cell>
          <cell r="W491">
            <v>504178</v>
          </cell>
          <cell r="X491">
            <v>0</v>
          </cell>
          <cell r="Y491">
            <v>0</v>
          </cell>
          <cell r="Z491">
            <v>0</v>
          </cell>
          <cell r="AA491">
            <v>0</v>
          </cell>
          <cell r="AB491">
            <v>0</v>
          </cell>
          <cell r="AC491">
            <v>0</v>
          </cell>
          <cell r="AD491">
            <v>0</v>
          </cell>
          <cell r="AE491">
            <v>0</v>
          </cell>
          <cell r="AF491">
            <v>716997</v>
          </cell>
          <cell r="AG491">
            <v>33883</v>
          </cell>
          <cell r="AH491">
            <v>456328.27</v>
          </cell>
          <cell r="AI491">
            <v>516438.61</v>
          </cell>
          <cell r="AJ491">
            <v>6500.65</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6500.65</v>
          </cell>
          <cell r="BA491">
            <v>6500.65</v>
          </cell>
          <cell r="BB491">
            <v>496711.92000000004</v>
          </cell>
          <cell r="BC491">
            <v>220285.07999999996</v>
          </cell>
          <cell r="BE491">
            <v>0.63</v>
          </cell>
          <cell r="BF491">
            <v>0</v>
          </cell>
          <cell r="BG491" t="str">
            <v>1 rozwojowo-modernizacyjne</v>
          </cell>
          <cell r="BH491">
            <v>8</v>
          </cell>
          <cell r="BI491">
            <v>21</v>
          </cell>
          <cell r="BJ491">
            <v>0</v>
          </cell>
          <cell r="BK491" t="str">
            <v>Z zadania zostały wydzielone zakresy 19-295. Zaopatrzenie w wodę nowych odbiorców.</v>
          </cell>
          <cell r="BL491" t="str">
            <v>Budowa sieci wodociągowej w ul. Wiatrakowej DN100 mm, dł.630 m wraz z przyłączami 2018-2020 - dokumentacja projektowa 2021 - roboty budowlano-montażowe</v>
          </cell>
          <cell r="BM491" t="str">
            <v>-</v>
          </cell>
          <cell r="BN491" t="str">
            <v>-</v>
          </cell>
          <cell r="BP491"/>
        </row>
        <row r="492">
          <cell r="B492" t="str">
            <v>3-07-17-244-0</v>
          </cell>
          <cell r="C492" t="str">
            <v>3</v>
          </cell>
          <cell r="D492" t="str">
            <v>Swarzędz - sieć wodociągowa w ul. Mokrej w Zalasewie</v>
          </cell>
          <cell r="E492" t="str">
            <v>Realizowane-RBM-w toku</v>
          </cell>
          <cell r="G492" t="str">
            <v>rezerwa na zaspokojenie roszczeń z tyt realizacji sieci wod-kan</v>
          </cell>
          <cell r="H492" t="str">
            <v>pierwsza</v>
          </cell>
          <cell r="I492" t="str">
            <v>sieci rozdzielcze</v>
          </cell>
          <cell r="J492" t="str">
            <v>rozwojowe</v>
          </cell>
          <cell r="K492" t="str">
            <v>wykupy</v>
          </cell>
          <cell r="L492" t="str">
            <v>Swarzędz</v>
          </cell>
          <cell r="M492">
            <v>0</v>
          </cell>
          <cell r="N492">
            <v>0</v>
          </cell>
          <cell r="O492">
            <v>0</v>
          </cell>
          <cell r="P492" t="str">
            <v>Magdalena Borowska</v>
          </cell>
          <cell r="Q492">
            <v>0</v>
          </cell>
          <cell r="R492" t="str">
            <v>07</v>
          </cell>
          <cell r="S492" t="str">
            <v>nd</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1229</v>
          </cell>
          <cell r="AH492">
            <v>514609.8</v>
          </cell>
          <cell r="AI492">
            <v>515838.8</v>
          </cell>
          <cell r="AJ492">
            <v>5337.3</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5337.3</v>
          </cell>
          <cell r="BA492">
            <v>5337.3</v>
          </cell>
          <cell r="BB492">
            <v>521176.1</v>
          </cell>
          <cell r="BC492">
            <v>-521176.1</v>
          </cell>
          <cell r="BD492"/>
          <cell r="BE492">
            <v>0</v>
          </cell>
          <cell r="BF492">
            <v>0</v>
          </cell>
          <cell r="BG492" t="str">
            <v>1 rozwojowo-modernizacyjne</v>
          </cell>
          <cell r="BH492">
            <v>0</v>
          </cell>
          <cell r="BI492">
            <v>0</v>
          </cell>
          <cell r="BJ492">
            <v>0</v>
          </cell>
          <cell r="BK492">
            <v>0</v>
          </cell>
          <cell r="BL492">
            <v>0</v>
          </cell>
          <cell r="BM492" t="str">
            <v>-</v>
          </cell>
          <cell r="BN492" t="str">
            <v>-</v>
          </cell>
        </row>
        <row r="493">
          <cell r="B493" t="str">
            <v>3-07-17-245-0</v>
          </cell>
          <cell r="C493" t="str">
            <v>3</v>
          </cell>
          <cell r="D493" t="str">
            <v>Swarzędz - sieć wodociągowa i kanalizacja sanitarna na os. Zamoyskiego w Zalasewie</v>
          </cell>
          <cell r="E493" t="str">
            <v>Realizowane-RBM-w toku</v>
          </cell>
          <cell r="G493" t="str">
            <v>rezerwa na zaspokojenie roszczeń z tyt realizacji sieci wod-kan</v>
          </cell>
          <cell r="H493" t="str">
            <v>pierwsza</v>
          </cell>
          <cell r="I493" t="str">
            <v>sieci rozdzielcze</v>
          </cell>
          <cell r="J493" t="str">
            <v>rozwojowe</v>
          </cell>
          <cell r="K493" t="str">
            <v>wykupy</v>
          </cell>
          <cell r="L493" t="str">
            <v>Swarzędz</v>
          </cell>
          <cell r="M493">
            <v>0</v>
          </cell>
          <cell r="N493">
            <v>0</v>
          </cell>
          <cell r="O493" t="str">
            <v>Michał Garbicz</v>
          </cell>
          <cell r="P493" t="str">
            <v>Magdalena Borowska</v>
          </cell>
          <cell r="Q493">
            <v>0</v>
          </cell>
          <cell r="R493" t="str">
            <v>07</v>
          </cell>
          <cell r="S493" t="str">
            <v>nd</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cell r="BE493">
            <v>0</v>
          </cell>
          <cell r="BF493">
            <v>0</v>
          </cell>
          <cell r="BG493" t="str">
            <v xml:space="preserve"> </v>
          </cell>
          <cell r="BH493">
            <v>0</v>
          </cell>
          <cell r="BI493">
            <v>0</v>
          </cell>
          <cell r="BJ493">
            <v>0</v>
          </cell>
          <cell r="BK493">
            <v>0</v>
          </cell>
          <cell r="BL493">
            <v>0</v>
          </cell>
          <cell r="BM493" t="str">
            <v>-</v>
          </cell>
          <cell r="BN493" t="str">
            <v>-</v>
          </cell>
        </row>
        <row r="494">
          <cell r="B494" t="str">
            <v>3-07-17-262-1</v>
          </cell>
          <cell r="C494" t="str">
            <v>3</v>
          </cell>
          <cell r="D494" t="str">
            <v>Swarzędz - sieć wodociągowa w drodze powiatowej 2408P z Wierzonki do Karłowic</v>
          </cell>
          <cell r="E494" t="str">
            <v>Realizowane-dokumentacja-w toku</v>
          </cell>
          <cell r="G494" t="str">
            <v>rezerwa "białe plamy"</v>
          </cell>
          <cell r="H494" t="str">
            <v>druga</v>
          </cell>
          <cell r="I494" t="str">
            <v>sieci rozdzielcze</v>
          </cell>
          <cell r="J494" t="str">
            <v>rozwojowe</v>
          </cell>
          <cell r="K494" t="str">
            <v>nieopłacalne tak</v>
          </cell>
          <cell r="L494" t="str">
            <v>Swarzędz</v>
          </cell>
          <cell r="M494" t="str">
            <v>Przemysław Jasiński</v>
          </cell>
          <cell r="N494" t="str">
            <v>Honorata Łoza</v>
          </cell>
          <cell r="O494" t="str">
            <v>Mariusz Dados</v>
          </cell>
          <cell r="P494" t="str">
            <v>Julita Andrzejewska</v>
          </cell>
          <cell r="Q494" t="str">
            <v>Tomasz Wilas</v>
          </cell>
          <cell r="R494" t="str">
            <v>07</v>
          </cell>
          <cell r="S494" t="str">
            <v>Gmina Swarzędz</v>
          </cell>
          <cell r="T494">
            <v>12565.740000000002</v>
          </cell>
          <cell r="U494">
            <v>43538.259999999995</v>
          </cell>
          <cell r="V494">
            <v>60420</v>
          </cell>
          <cell r="W494">
            <v>734000</v>
          </cell>
          <cell r="X494">
            <v>984300</v>
          </cell>
          <cell r="Y494">
            <v>0</v>
          </cell>
          <cell r="Z494">
            <v>0</v>
          </cell>
          <cell r="AA494">
            <v>0</v>
          </cell>
          <cell r="AB494">
            <v>0</v>
          </cell>
          <cell r="AC494">
            <v>0</v>
          </cell>
          <cell r="AD494">
            <v>0</v>
          </cell>
          <cell r="AE494">
            <v>0</v>
          </cell>
          <cell r="AF494">
            <v>1822258.26</v>
          </cell>
          <cell r="AG494">
            <v>23398.26</v>
          </cell>
          <cell r="AH494">
            <v>30914.05</v>
          </cell>
          <cell r="AI494">
            <v>66878.05</v>
          </cell>
          <cell r="AJ494">
            <v>29926.959999999999</v>
          </cell>
          <cell r="AK494">
            <v>45935.199999999997</v>
          </cell>
          <cell r="AL494">
            <v>1441272</v>
          </cell>
          <cell r="AM494">
            <v>1153852</v>
          </cell>
          <cell r="AN494">
            <v>0</v>
          </cell>
          <cell r="AO494">
            <v>0</v>
          </cell>
          <cell r="AP494">
            <v>0</v>
          </cell>
          <cell r="AQ494">
            <v>0</v>
          </cell>
          <cell r="AR494">
            <v>0</v>
          </cell>
          <cell r="AS494">
            <v>0</v>
          </cell>
          <cell r="AT494">
            <v>0</v>
          </cell>
          <cell r="AU494">
            <v>0</v>
          </cell>
          <cell r="AV494">
            <v>0</v>
          </cell>
          <cell r="AW494">
            <v>2641059.2000000002</v>
          </cell>
          <cell r="AX494">
            <v>2641059.2000000002</v>
          </cell>
          <cell r="AY494">
            <v>0</v>
          </cell>
          <cell r="AZ494">
            <v>2670986.16</v>
          </cell>
          <cell r="BA494">
            <v>2670986.16</v>
          </cell>
          <cell r="BB494">
            <v>2725298.4699999997</v>
          </cell>
          <cell r="BC494">
            <v>-903040.20999999973</v>
          </cell>
          <cell r="BE494">
            <v>2.2000000000000002</v>
          </cell>
          <cell r="BF494">
            <v>0</v>
          </cell>
          <cell r="BG494" t="str">
            <v>1 rozwojowo-modernizacyjne</v>
          </cell>
          <cell r="BH494">
            <v>0</v>
          </cell>
          <cell r="BI494">
            <v>0</v>
          </cell>
          <cell r="BJ494">
            <v>1</v>
          </cell>
          <cell r="BK494" t="str">
            <v>Zaopatrzenie w wodę nowych odbiorców. Budowa sieci wodociągowej powiązana z rozbudową szkoły podstawowej w Wierzonce.</v>
          </cell>
          <cell r="BL494" t="str">
            <v>Budowa wodociągu DN150 o długości 2 400 m w drodze powiatowej 2408P z Wierzonki do Karłowic 1 szt. przyłacza do szkoły podstawowej. 2019 - 2023 - dokumentacja techniczna 2024 - 2025 - roboty budowlano - montażowe</v>
          </cell>
          <cell r="BM494" t="str">
            <v>-</v>
          </cell>
          <cell r="BN494" t="str">
            <v>-</v>
          </cell>
          <cell r="BP494"/>
        </row>
        <row r="495">
          <cell r="B495" t="str">
            <v>3-07-17-274-0</v>
          </cell>
          <cell r="C495" t="str">
            <v>3</v>
          </cell>
          <cell r="D495" t="str">
            <v>Swarzędz - sieć wodociągowa w ul. Krajobrazowej w Garbach</v>
          </cell>
          <cell r="E495">
            <v>0</v>
          </cell>
          <cell r="G495" t="str">
            <v>rezerwa na zaspokojenie roszczeń z tyt realizacji sieci wod-kan</v>
          </cell>
          <cell r="H495" t="str">
            <v>pierwsza</v>
          </cell>
          <cell r="I495" t="str">
            <v>sieci rozdzielcze</v>
          </cell>
          <cell r="J495" t="str">
            <v>rozwojowe</v>
          </cell>
          <cell r="K495" t="str">
            <v>wykupy</v>
          </cell>
          <cell r="L495" t="str">
            <v>Swarzędz</v>
          </cell>
          <cell r="M495">
            <v>0</v>
          </cell>
          <cell r="N495">
            <v>0</v>
          </cell>
          <cell r="O495">
            <v>0</v>
          </cell>
          <cell r="P495">
            <v>0</v>
          </cell>
          <cell r="Q495">
            <v>0</v>
          </cell>
          <cell r="R495" t="str">
            <v>07</v>
          </cell>
          <cell r="S495" t="str">
            <v>nd</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cell r="BE495">
            <v>0</v>
          </cell>
          <cell r="BF495">
            <v>0</v>
          </cell>
          <cell r="BG495">
            <v>0</v>
          </cell>
          <cell r="BH495">
            <v>0</v>
          </cell>
          <cell r="BI495">
            <v>0</v>
          </cell>
          <cell r="BJ495">
            <v>0</v>
          </cell>
          <cell r="BK495">
            <v>0</v>
          </cell>
          <cell r="BL495">
            <v>0</v>
          </cell>
          <cell r="BM495" t="str">
            <v>-</v>
          </cell>
          <cell r="BN495" t="str">
            <v>-</v>
          </cell>
        </row>
        <row r="496">
          <cell r="B496" t="str">
            <v>3-07-17-283-0</v>
          </cell>
          <cell r="C496" t="str">
            <v>3</v>
          </cell>
          <cell r="D496" t="str">
            <v>Swarzędz - sieć wodociagowa w ulicach Napoleońskiej i Kasprowicza</v>
          </cell>
          <cell r="E496" t="str">
            <v>Realizowane-dokumentacja-w toku</v>
          </cell>
          <cell r="H496" t="str">
            <v>pierwsza</v>
          </cell>
          <cell r="I496" t="str">
            <v>sieci rozdzielcze</v>
          </cell>
          <cell r="J496" t="str">
            <v>modernizacyjne</v>
          </cell>
          <cell r="K496" t="str">
            <v>azbestocement</v>
          </cell>
          <cell r="L496" t="str">
            <v>Swarzędz</v>
          </cell>
          <cell r="M496" t="str">
            <v>Przemysław Jasiński</v>
          </cell>
          <cell r="N496" t="str">
            <v>Joanna Matysiak-Olek</v>
          </cell>
          <cell r="O496">
            <v>0</v>
          </cell>
          <cell r="P496">
            <v>0</v>
          </cell>
          <cell r="Q496">
            <v>0</v>
          </cell>
          <cell r="R496" t="str">
            <v>07</v>
          </cell>
          <cell r="T496">
            <v>0</v>
          </cell>
          <cell r="U496">
            <v>0</v>
          </cell>
          <cell r="V496">
            <v>0</v>
          </cell>
          <cell r="W496">
            <v>44000</v>
          </cell>
          <cell r="X496">
            <v>66000</v>
          </cell>
          <cell r="Y496">
            <v>197000</v>
          </cell>
          <cell r="Z496">
            <v>659000</v>
          </cell>
          <cell r="AA496">
            <v>0</v>
          </cell>
          <cell r="AB496">
            <v>0</v>
          </cell>
          <cell r="AC496">
            <v>0</v>
          </cell>
          <cell r="AD496">
            <v>0</v>
          </cell>
          <cell r="AE496">
            <v>0</v>
          </cell>
          <cell r="AF496">
            <v>966000</v>
          </cell>
          <cell r="AG496">
            <v>0</v>
          </cell>
          <cell r="AH496">
            <v>0</v>
          </cell>
          <cell r="AI496">
            <v>0</v>
          </cell>
          <cell r="AJ496">
            <v>24320</v>
          </cell>
          <cell r="AK496">
            <v>46000</v>
          </cell>
          <cell r="AL496">
            <v>46000</v>
          </cell>
          <cell r="AM496">
            <v>289468</v>
          </cell>
          <cell r="AN496">
            <v>746092</v>
          </cell>
          <cell r="AO496">
            <v>0</v>
          </cell>
          <cell r="AP496">
            <v>0</v>
          </cell>
          <cell r="AQ496">
            <v>0</v>
          </cell>
          <cell r="AR496">
            <v>0</v>
          </cell>
          <cell r="AS496">
            <v>0</v>
          </cell>
          <cell r="AT496">
            <v>0</v>
          </cell>
          <cell r="AU496">
            <v>0</v>
          </cell>
          <cell r="AV496">
            <v>0</v>
          </cell>
          <cell r="AW496">
            <v>1127560</v>
          </cell>
          <cell r="AX496">
            <v>1127560</v>
          </cell>
          <cell r="AY496">
            <v>0</v>
          </cell>
          <cell r="AZ496">
            <v>1151880</v>
          </cell>
          <cell r="BA496">
            <v>1151880</v>
          </cell>
          <cell r="BB496">
            <v>1151880</v>
          </cell>
          <cell r="BC496">
            <v>-185880</v>
          </cell>
          <cell r="BE496">
            <v>0.39</v>
          </cell>
          <cell r="BF496">
            <v>0</v>
          </cell>
          <cell r="BG496" t="str">
            <v>1 rozwojowo-modernizacyjne</v>
          </cell>
          <cell r="BH496">
            <v>0</v>
          </cell>
          <cell r="BI496">
            <v>1</v>
          </cell>
          <cell r="BJ496">
            <v>24</v>
          </cell>
          <cell r="BK496" t="str">
            <v>Likwidacja sieci azbestocementowych.</v>
          </cell>
          <cell r="BL496" t="str">
            <v>Wodociąg Dni 100mm o dł. 385m w ulicach Napoleońskiej i Kasprowicza, przyłącza - 25 szt. 2022 - 2024 dokumentacja techniczna 2025 - 2026 roboty budowlano montażowe</v>
          </cell>
          <cell r="BM496" t="str">
            <v>-</v>
          </cell>
          <cell r="BN496" t="str">
            <v>-</v>
          </cell>
          <cell r="BP496"/>
        </row>
        <row r="497">
          <cell r="B497" t="str">
            <v>3-07-17-287-0</v>
          </cell>
          <cell r="C497" t="str">
            <v>3</v>
          </cell>
          <cell r="D497" t="str">
            <v>Swarzędz - sieć wodociągowa i kanalizacja sanitarna w ul. Słowackiego</v>
          </cell>
          <cell r="E497">
            <v>0</v>
          </cell>
          <cell r="G497" t="str">
            <v>rezerwa na zaspokojenie roszczeń z tyt realizacji sieci wod-kan</v>
          </cell>
          <cell r="H497" t="str">
            <v>pierwsza</v>
          </cell>
          <cell r="I497" t="str">
            <v>sieci rozdzielcze</v>
          </cell>
          <cell r="J497" t="str">
            <v>rozwojowe</v>
          </cell>
          <cell r="K497" t="str">
            <v>wykupy</v>
          </cell>
          <cell r="L497" t="str">
            <v>Swarzędz</v>
          </cell>
          <cell r="M497">
            <v>0</v>
          </cell>
          <cell r="N497">
            <v>0</v>
          </cell>
          <cell r="O497">
            <v>0</v>
          </cell>
          <cell r="P497">
            <v>0</v>
          </cell>
          <cell r="Q497">
            <v>0</v>
          </cell>
          <cell r="R497" t="str">
            <v>07</v>
          </cell>
          <cell r="S497" t="str">
            <v>nd</v>
          </cell>
          <cell r="T497">
            <v>0</v>
          </cell>
          <cell r="U497">
            <v>52.3</v>
          </cell>
          <cell r="V497">
            <v>0</v>
          </cell>
          <cell r="W497">
            <v>0</v>
          </cell>
          <cell r="X497">
            <v>0</v>
          </cell>
          <cell r="Y497">
            <v>0</v>
          </cell>
          <cell r="Z497">
            <v>0</v>
          </cell>
          <cell r="AA497">
            <v>0</v>
          </cell>
          <cell r="AB497">
            <v>0</v>
          </cell>
          <cell r="AC497">
            <v>0</v>
          </cell>
          <cell r="AD497">
            <v>0</v>
          </cell>
          <cell r="AE497">
            <v>0</v>
          </cell>
          <cell r="AF497">
            <v>52.3</v>
          </cell>
          <cell r="AG497">
            <v>52.3</v>
          </cell>
          <cell r="AH497">
            <v>0</v>
          </cell>
          <cell r="AI497">
            <v>52.3</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52.3</v>
          </cell>
          <cell r="BC497">
            <v>0</v>
          </cell>
          <cell r="BD497"/>
          <cell r="BE497">
            <v>0</v>
          </cell>
          <cell r="BF497">
            <v>0</v>
          </cell>
          <cell r="BG497">
            <v>0</v>
          </cell>
          <cell r="BH497">
            <v>0</v>
          </cell>
          <cell r="BI497">
            <v>0</v>
          </cell>
          <cell r="BJ497">
            <v>0</v>
          </cell>
          <cell r="BK497">
            <v>0</v>
          </cell>
          <cell r="BL497">
            <v>0</v>
          </cell>
          <cell r="BM497" t="str">
            <v>-</v>
          </cell>
          <cell r="BN497" t="str">
            <v>-</v>
          </cell>
        </row>
        <row r="498">
          <cell r="B498" t="str">
            <v>3-07-18-015-1</v>
          </cell>
          <cell r="C498" t="str">
            <v>3</v>
          </cell>
          <cell r="D498" t="str">
            <v>Swarzędz - sieć wodociagowa w ulicach: Azaliowa, Magnoliowa, Limbowa w Rabowicach</v>
          </cell>
          <cell r="E498" t="str">
            <v>Realizowane-dokumentacja-w toku</v>
          </cell>
          <cell r="H498" t="str">
            <v>druga</v>
          </cell>
          <cell r="I498" t="str">
            <v>sieci rozdzielcze</v>
          </cell>
          <cell r="J498" t="str">
            <v>rozwojowe</v>
          </cell>
          <cell r="K498" t="str">
            <v>nieopłacalne nie</v>
          </cell>
          <cell r="L498" t="str">
            <v>Swarzędz</v>
          </cell>
          <cell r="M498" t="str">
            <v>Przemysław Jasiński</v>
          </cell>
          <cell r="N498" t="str">
            <v>Honorata Łoza</v>
          </cell>
          <cell r="O498">
            <v>0</v>
          </cell>
          <cell r="P498">
            <v>0</v>
          </cell>
          <cell r="Q498">
            <v>0</v>
          </cell>
          <cell r="R498" t="str">
            <v>07</v>
          </cell>
          <cell r="S498" t="str">
            <v>nd</v>
          </cell>
          <cell r="T498">
            <v>0</v>
          </cell>
          <cell r="U498">
            <v>0</v>
          </cell>
          <cell r="V498">
            <v>140000</v>
          </cell>
          <cell r="W498">
            <v>313000</v>
          </cell>
          <cell r="X498">
            <v>391000</v>
          </cell>
          <cell r="Y498">
            <v>500000</v>
          </cell>
          <cell r="Z498">
            <v>0</v>
          </cell>
          <cell r="AA498">
            <v>0</v>
          </cell>
          <cell r="AB498">
            <v>0</v>
          </cell>
          <cell r="AC498">
            <v>0</v>
          </cell>
          <cell r="AD498">
            <v>0</v>
          </cell>
          <cell r="AE498">
            <v>0</v>
          </cell>
          <cell r="AF498">
            <v>1344000</v>
          </cell>
          <cell r="AG498">
            <v>0</v>
          </cell>
          <cell r="AH498">
            <v>0</v>
          </cell>
          <cell r="AI498">
            <v>0</v>
          </cell>
          <cell r="AJ498">
            <v>34222.01</v>
          </cell>
          <cell r="AK498">
            <v>56000</v>
          </cell>
          <cell r="AL498">
            <v>56000</v>
          </cell>
          <cell r="AM498">
            <v>765685</v>
          </cell>
          <cell r="AN498">
            <v>1297780</v>
          </cell>
          <cell r="AO498">
            <v>0</v>
          </cell>
          <cell r="AP498">
            <v>0</v>
          </cell>
          <cell r="AQ498">
            <v>0</v>
          </cell>
          <cell r="AR498">
            <v>0</v>
          </cell>
          <cell r="AS498">
            <v>0</v>
          </cell>
          <cell r="AT498">
            <v>0</v>
          </cell>
          <cell r="AU498">
            <v>0</v>
          </cell>
          <cell r="AV498">
            <v>0</v>
          </cell>
          <cell r="AW498">
            <v>2175465</v>
          </cell>
          <cell r="AX498">
            <v>2175465</v>
          </cell>
          <cell r="AY498">
            <v>0</v>
          </cell>
          <cell r="AZ498">
            <v>2209687.0099999998</v>
          </cell>
          <cell r="BA498">
            <v>2209687.0099999998</v>
          </cell>
          <cell r="BB498">
            <v>2209687.0099999998</v>
          </cell>
          <cell r="BC498">
            <v>-865687.00999999978</v>
          </cell>
          <cell r="BE498">
            <v>1.1200000000000001</v>
          </cell>
          <cell r="BF498">
            <v>0</v>
          </cell>
          <cell r="BG498" t="str">
            <v xml:space="preserve"> </v>
          </cell>
          <cell r="BH498">
            <v>22</v>
          </cell>
          <cell r="BI498">
            <v>40</v>
          </cell>
          <cell r="BJ498">
            <v>0</v>
          </cell>
          <cell r="BK498" t="str">
            <v>Zaopatrzenie w wodę nowych odbiorców.</v>
          </cell>
          <cell r="BL498" t="str">
            <v>Budowa sieci wodociągowej DN100 o długości 1115 m w ulicach: Azaliowej, Magnoliowej i Limbowej; przyłącza wodociągowe 2022 - 2024 dokumentacja techniczna 2025 - 2026 roboty budowlano montażowe</v>
          </cell>
          <cell r="BM498" t="str">
            <v>-</v>
          </cell>
          <cell r="BN498" t="str">
            <v>-</v>
          </cell>
          <cell r="BP498"/>
        </row>
        <row r="499">
          <cell r="B499" t="str">
            <v>3-07-18-020-1</v>
          </cell>
          <cell r="C499" t="str">
            <v>3</v>
          </cell>
          <cell r="D499" t="str">
            <v>Swarzędz - sieć wodociagowa w ulicach Bliskiej i Leśnej Polanki w Rabowicach</v>
          </cell>
          <cell r="E499" t="str">
            <v>Realizowane-dokumentacja-w toku</v>
          </cell>
          <cell r="H499" t="str">
            <v>druga</v>
          </cell>
          <cell r="I499" t="str">
            <v>sieci rozdzielcze</v>
          </cell>
          <cell r="J499" t="str">
            <v>rozwojowe</v>
          </cell>
          <cell r="K499" t="str">
            <v>nieopłacalne nie</v>
          </cell>
          <cell r="L499" t="str">
            <v>Swarzędz</v>
          </cell>
          <cell r="M499" t="str">
            <v>Przemysław Jasiński</v>
          </cell>
          <cell r="N499" t="str">
            <v>Honorata Łoza</v>
          </cell>
          <cell r="O499">
            <v>0</v>
          </cell>
          <cell r="P499">
            <v>0</v>
          </cell>
          <cell r="Q499">
            <v>0</v>
          </cell>
          <cell r="R499" t="str">
            <v>07</v>
          </cell>
          <cell r="S499" t="str">
            <v>nd</v>
          </cell>
          <cell r="T499">
            <v>0</v>
          </cell>
          <cell r="U499">
            <v>0</v>
          </cell>
          <cell r="V499">
            <v>100000</v>
          </cell>
          <cell r="W499">
            <v>441000</v>
          </cell>
          <cell r="X499">
            <v>340000</v>
          </cell>
          <cell r="Y499">
            <v>500000</v>
          </cell>
          <cell r="Z499">
            <v>0</v>
          </cell>
          <cell r="AA499">
            <v>0</v>
          </cell>
          <cell r="AB499">
            <v>0</v>
          </cell>
          <cell r="AC499">
            <v>0</v>
          </cell>
          <cell r="AD499">
            <v>0</v>
          </cell>
          <cell r="AE499">
            <v>0</v>
          </cell>
          <cell r="AF499">
            <v>1381000</v>
          </cell>
          <cell r="AG499">
            <v>0</v>
          </cell>
          <cell r="AH499">
            <v>1068</v>
          </cell>
          <cell r="AI499">
            <v>1068</v>
          </cell>
          <cell r="AJ499">
            <v>24641.23</v>
          </cell>
          <cell r="AK499">
            <v>40000</v>
          </cell>
          <cell r="AL499">
            <v>40000</v>
          </cell>
          <cell r="AM499">
            <v>778358</v>
          </cell>
          <cell r="AN499">
            <v>1319250</v>
          </cell>
          <cell r="AO499">
            <v>0</v>
          </cell>
          <cell r="AP499">
            <v>0</v>
          </cell>
          <cell r="AQ499">
            <v>0</v>
          </cell>
          <cell r="AR499">
            <v>0</v>
          </cell>
          <cell r="AS499">
            <v>0</v>
          </cell>
          <cell r="AT499">
            <v>0</v>
          </cell>
          <cell r="AU499">
            <v>0</v>
          </cell>
          <cell r="AV499">
            <v>0</v>
          </cell>
          <cell r="AW499">
            <v>2177608</v>
          </cell>
          <cell r="AX499">
            <v>2177608</v>
          </cell>
          <cell r="AY499">
            <v>0</v>
          </cell>
          <cell r="AZ499">
            <v>2202249.23</v>
          </cell>
          <cell r="BA499">
            <v>2202249.23</v>
          </cell>
          <cell r="BB499">
            <v>2203317.23</v>
          </cell>
          <cell r="BC499">
            <v>-822317.23</v>
          </cell>
          <cell r="BE499">
            <v>0.84</v>
          </cell>
          <cell r="BF499">
            <v>0</v>
          </cell>
          <cell r="BG499" t="str">
            <v>1 rozwojowo-modernizacyjne</v>
          </cell>
          <cell r="BH499">
            <v>5</v>
          </cell>
          <cell r="BI499">
            <v>21</v>
          </cell>
          <cell r="BJ499">
            <v>16</v>
          </cell>
          <cell r="BK499" t="str">
            <v>Zaopatrzenie w wodę nowych odbiorców.</v>
          </cell>
          <cell r="BL499" t="str">
            <v>Budowa sieci wodociągowej DN150 o długości 615 m w ul. Bliskiej i DN 100 mm o długości 225 m w ul. Leśnej Polanki, przyłącza wodociągowe 2022 - 2024 dokumentacja projektowa 2025 - 2026 roboty budowlano montażowe</v>
          </cell>
          <cell r="BM499" t="str">
            <v>-</v>
          </cell>
          <cell r="BN499" t="str">
            <v>-</v>
          </cell>
          <cell r="BP499"/>
        </row>
        <row r="500">
          <cell r="B500" t="str">
            <v>3-07-18-055-0</v>
          </cell>
          <cell r="C500" t="str">
            <v>3</v>
          </cell>
          <cell r="D500" t="str">
            <v>Swarzędz - magistrala wodociągowa w ul. Wacława z Szamotuł w Gruszczynie</v>
          </cell>
          <cell r="E500" t="str">
            <v>Realizowane-dokumentacja-w toku</v>
          </cell>
          <cell r="F500" t="str">
            <v>potencjalne przyspieszenie do FS7</v>
          </cell>
          <cell r="G500" t="str">
            <v>budżet - modernizacja PSW</v>
          </cell>
          <cell r="H500" t="str">
            <v>pierwsza</v>
          </cell>
          <cell r="I500" t="str">
            <v>wspólne</v>
          </cell>
          <cell r="J500" t="str">
            <v>modernizacyjne</v>
          </cell>
          <cell r="K500" t="str">
            <v>magistrale wodociągowe</v>
          </cell>
          <cell r="L500" t="str">
            <v>Swarzędz</v>
          </cell>
          <cell r="M500" t="str">
            <v>Przemysław Jasiński</v>
          </cell>
          <cell r="N500" t="str">
            <v>Anna Szaszczak</v>
          </cell>
          <cell r="O500" t="str">
            <v>Mariusz Dados</v>
          </cell>
          <cell r="P500" t="str">
            <v>Julita Andrzejewska</v>
          </cell>
          <cell r="Q500" t="str">
            <v>Łukasz Bil</v>
          </cell>
          <cell r="R500" t="str">
            <v>07</v>
          </cell>
          <cell r="S500" t="str">
            <v>nd</v>
          </cell>
          <cell r="T500">
            <v>7328.97</v>
          </cell>
          <cell r="U500">
            <v>2008.67</v>
          </cell>
          <cell r="V500">
            <v>32000</v>
          </cell>
          <cell r="W500">
            <v>48000</v>
          </cell>
          <cell r="X500">
            <v>316000</v>
          </cell>
          <cell r="Y500">
            <v>751000</v>
          </cell>
          <cell r="Z500">
            <v>0</v>
          </cell>
          <cell r="AA500">
            <v>0</v>
          </cell>
          <cell r="AB500">
            <v>0</v>
          </cell>
          <cell r="AC500">
            <v>0</v>
          </cell>
          <cell r="AD500">
            <v>0</v>
          </cell>
          <cell r="AE500">
            <v>0</v>
          </cell>
          <cell r="AF500">
            <v>1149008.67</v>
          </cell>
          <cell r="AG500">
            <v>3022.67</v>
          </cell>
          <cell r="AH500">
            <v>53080</v>
          </cell>
          <cell r="AI500">
            <v>63431.64</v>
          </cell>
          <cell r="AJ500">
            <v>79620</v>
          </cell>
          <cell r="AK500">
            <v>200000</v>
          </cell>
          <cell r="AL500">
            <v>1581050</v>
          </cell>
          <cell r="AM500">
            <v>0</v>
          </cell>
          <cell r="AN500">
            <v>0</v>
          </cell>
          <cell r="AO500">
            <v>0</v>
          </cell>
          <cell r="AP500">
            <v>0</v>
          </cell>
          <cell r="AQ500">
            <v>0</v>
          </cell>
          <cell r="AR500">
            <v>0</v>
          </cell>
          <cell r="AS500">
            <v>0</v>
          </cell>
          <cell r="AT500">
            <v>0</v>
          </cell>
          <cell r="AU500">
            <v>0</v>
          </cell>
          <cell r="AV500">
            <v>0</v>
          </cell>
          <cell r="AW500">
            <v>1781050</v>
          </cell>
          <cell r="AX500">
            <v>1781050</v>
          </cell>
          <cell r="AY500">
            <v>0</v>
          </cell>
          <cell r="AZ500">
            <v>1860670</v>
          </cell>
          <cell r="BA500">
            <v>1860670</v>
          </cell>
          <cell r="BB500">
            <v>1916772.67</v>
          </cell>
          <cell r="BC500">
            <v>-767764</v>
          </cell>
          <cell r="BE500">
            <v>0.37</v>
          </cell>
          <cell r="BF500">
            <v>0</v>
          </cell>
          <cell r="BG500" t="str">
            <v>1 rozwojowo-modernizacyjne</v>
          </cell>
          <cell r="BH500">
            <v>0</v>
          </cell>
          <cell r="BI500">
            <v>0</v>
          </cell>
          <cell r="BJ500">
            <v>0</v>
          </cell>
          <cell r="BK500" t="str">
            <v>Przebudowa magistrali wodociągowej DN600mm wynikająca z jej obecnej lokalizacji na działkach Gminy Swarzędz, przeznaczonych pod zabudowę jednorodzinną</v>
          </cell>
          <cell r="BL500" t="str">
            <v>Budowa magistrali wodociągowej DN600mm o dł. 370m w ul. Wacława z Szamotuł w Gruszczynie. 2020 - 2022 - dokumentacja techniczna 2023 - 2024 - roboty budowlano - montażowe</v>
          </cell>
          <cell r="BM500" t="str">
            <v>-</v>
          </cell>
          <cell r="BN500" t="str">
            <v>-</v>
          </cell>
          <cell r="BP500">
            <v>267157.5</v>
          </cell>
        </row>
        <row r="501">
          <cell r="B501" t="str">
            <v>3-07-18-081-0</v>
          </cell>
          <cell r="C501" t="str">
            <v>3</v>
          </cell>
          <cell r="D501" t="str">
            <v>Swarzędz - sieć wodociągowa w ulicach: Wyczółkowskiego, Chełmońskiego i Kossaka</v>
          </cell>
          <cell r="E501" t="str">
            <v>Realizowane-dokumentacja-w toku</v>
          </cell>
          <cell r="F501" t="str">
            <v>FS7 zagrożona</v>
          </cell>
          <cell r="G501" t="str">
            <v>rury azbestowo-cementowe</v>
          </cell>
          <cell r="H501" t="str">
            <v>pierwsza</v>
          </cell>
          <cell r="I501" t="str">
            <v>sieci rozdzielcze</v>
          </cell>
          <cell r="J501" t="str">
            <v>modernizacyjne</v>
          </cell>
          <cell r="K501" t="str">
            <v>azbestocement</v>
          </cell>
          <cell r="L501" t="str">
            <v>Swarzędz</v>
          </cell>
          <cell r="M501" t="str">
            <v>Przemysław Jasiński</v>
          </cell>
          <cell r="N501" t="str">
            <v>Marcin Krawczyk</v>
          </cell>
          <cell r="O501" t="str">
            <v>Mariusz Dados</v>
          </cell>
          <cell r="P501" t="str">
            <v>Julita Andrzejewska</v>
          </cell>
          <cell r="Q501" t="str">
            <v>Michał Plewa</v>
          </cell>
          <cell r="R501" t="str">
            <v>07</v>
          </cell>
          <cell r="S501" t="str">
            <v>nd</v>
          </cell>
          <cell r="T501">
            <v>1624</v>
          </cell>
          <cell r="U501">
            <v>20487.800000000003</v>
          </cell>
          <cell r="V501">
            <v>73658.539999999994</v>
          </cell>
          <cell r="W501">
            <v>362439</v>
          </cell>
          <cell r="X501">
            <v>53605</v>
          </cell>
          <cell r="Y501">
            <v>0</v>
          </cell>
          <cell r="Z501">
            <v>0</v>
          </cell>
          <cell r="AA501">
            <v>0</v>
          </cell>
          <cell r="AB501">
            <v>0</v>
          </cell>
          <cell r="AC501">
            <v>0</v>
          </cell>
          <cell r="AD501">
            <v>0</v>
          </cell>
          <cell r="AE501">
            <v>0</v>
          </cell>
          <cell r="AF501">
            <v>510190.33999999997</v>
          </cell>
          <cell r="AG501">
            <v>13658.54</v>
          </cell>
          <cell r="AH501">
            <v>0</v>
          </cell>
          <cell r="AI501">
            <v>15282.54</v>
          </cell>
          <cell r="AJ501">
            <v>21326.400000000001</v>
          </cell>
          <cell r="AK501">
            <v>0</v>
          </cell>
          <cell r="AL501">
            <v>548406</v>
          </cell>
          <cell r="AM501">
            <v>181052</v>
          </cell>
          <cell r="AN501">
            <v>0</v>
          </cell>
          <cell r="AO501">
            <v>0</v>
          </cell>
          <cell r="AP501">
            <v>0</v>
          </cell>
          <cell r="AQ501">
            <v>0</v>
          </cell>
          <cell r="AR501">
            <v>0</v>
          </cell>
          <cell r="AS501">
            <v>0</v>
          </cell>
          <cell r="AT501">
            <v>0</v>
          </cell>
          <cell r="AU501">
            <v>0</v>
          </cell>
          <cell r="AV501">
            <v>0</v>
          </cell>
          <cell r="AW501">
            <v>729458</v>
          </cell>
          <cell r="AX501">
            <v>729458</v>
          </cell>
          <cell r="AY501">
            <v>0</v>
          </cell>
          <cell r="AZ501">
            <v>750784.4</v>
          </cell>
          <cell r="BA501">
            <v>750784.4</v>
          </cell>
          <cell r="BB501">
            <v>764442.94</v>
          </cell>
          <cell r="BC501">
            <v>-254252.59999999998</v>
          </cell>
          <cell r="BE501">
            <v>0.38</v>
          </cell>
          <cell r="BF501">
            <v>0</v>
          </cell>
          <cell r="BG501" t="str">
            <v>1 rozwojowo-modernizacyjne</v>
          </cell>
          <cell r="BH501">
            <v>0</v>
          </cell>
          <cell r="BI501">
            <v>0</v>
          </cell>
          <cell r="BJ501">
            <v>27</v>
          </cell>
          <cell r="BK501" t="str">
            <v>Potrzeba wymiany sieci wodociągowej z rur azbestocementowych w koordynacji z modernizacją ulic</v>
          </cell>
          <cell r="BL501" t="str">
            <v>Budowa sieci wodociągowej DN100mm o dł. ok. 330m w ul. Wyczółkowskiego, Chełmońskiego i Kossaka wraz z przyłączami 2019 - 2021 - dokumentacja techniczna 2021 - 2023 - roboty budowlano - montażowe</v>
          </cell>
          <cell r="BM501" t="str">
            <v>-</v>
          </cell>
          <cell r="BN501" t="str">
            <v>-</v>
          </cell>
          <cell r="BP501"/>
        </row>
        <row r="502">
          <cell r="B502" t="str">
            <v>3-07-18-135-0</v>
          </cell>
          <cell r="C502" t="str">
            <v>3</v>
          </cell>
          <cell r="D502" t="str">
            <v>Swarzędz - sieć wodociągowa na oś. Kościuszkowców</v>
          </cell>
          <cell r="E502">
            <v>0</v>
          </cell>
          <cell r="G502" t="str">
            <v>rezerwa na zaspokojenie roszczeń z tyt realizacji sieci wod-kan</v>
          </cell>
          <cell r="H502" t="str">
            <v>pierwsza</v>
          </cell>
          <cell r="I502" t="str">
            <v>sieci rozdzielcze</v>
          </cell>
          <cell r="J502" t="str">
            <v>rozwojowe</v>
          </cell>
          <cell r="K502" t="str">
            <v>wykupy</v>
          </cell>
          <cell r="L502" t="str">
            <v>Swarzędz</v>
          </cell>
          <cell r="M502">
            <v>0</v>
          </cell>
          <cell r="N502">
            <v>0</v>
          </cell>
          <cell r="O502">
            <v>0</v>
          </cell>
          <cell r="P502">
            <v>0</v>
          </cell>
          <cell r="Q502">
            <v>0</v>
          </cell>
          <cell r="R502" t="str">
            <v>07</v>
          </cell>
          <cell r="S502" t="str">
            <v>nd</v>
          </cell>
          <cell r="T502">
            <v>0</v>
          </cell>
          <cell r="U502">
            <v>10017</v>
          </cell>
          <cell r="V502">
            <v>0</v>
          </cell>
          <cell r="W502">
            <v>0</v>
          </cell>
          <cell r="X502">
            <v>0</v>
          </cell>
          <cell r="Y502">
            <v>0</v>
          </cell>
          <cell r="Z502">
            <v>0</v>
          </cell>
          <cell r="AA502">
            <v>0</v>
          </cell>
          <cell r="AB502">
            <v>0</v>
          </cell>
          <cell r="AC502">
            <v>0</v>
          </cell>
          <cell r="AD502">
            <v>0</v>
          </cell>
          <cell r="AE502">
            <v>0</v>
          </cell>
          <cell r="AF502">
            <v>10017</v>
          </cell>
          <cell r="AG502">
            <v>10071.879999999999</v>
          </cell>
          <cell r="AH502">
            <v>61.05</v>
          </cell>
          <cell r="AI502">
            <v>10132.929999999998</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10132.929999999998</v>
          </cell>
          <cell r="BC502">
            <v>-115.92999999999847</v>
          </cell>
          <cell r="BD502"/>
          <cell r="BE502">
            <v>0</v>
          </cell>
          <cell r="BF502">
            <v>0</v>
          </cell>
          <cell r="BG502">
            <v>0</v>
          </cell>
          <cell r="BH502">
            <v>0</v>
          </cell>
          <cell r="BI502">
            <v>0</v>
          </cell>
          <cell r="BJ502">
            <v>0</v>
          </cell>
          <cell r="BK502">
            <v>0</v>
          </cell>
          <cell r="BL502">
            <v>0</v>
          </cell>
          <cell r="BM502" t="str">
            <v>-</v>
          </cell>
          <cell r="BN502" t="str">
            <v>-</v>
          </cell>
        </row>
        <row r="503">
          <cell r="B503" t="str">
            <v>3-07-18-145-0</v>
          </cell>
          <cell r="C503" t="str">
            <v>3</v>
          </cell>
          <cell r="D503" t="str">
            <v>Swarzędz - przewód wodociągowy na os.Kościuszkowców 1A i 1B</v>
          </cell>
          <cell r="E503" t="str">
            <v>Realizowane-dokumentacja-w toku</v>
          </cell>
          <cell r="G503" t="str">
            <v>budżet - modernizacja PSW</v>
          </cell>
          <cell r="H503" t="str">
            <v>pierwsza</v>
          </cell>
          <cell r="I503" t="str">
            <v>sieci rozdzielcze</v>
          </cell>
          <cell r="J503" t="str">
            <v>modernizacyjne</v>
          </cell>
          <cell r="K503" t="str">
            <v>PSW</v>
          </cell>
          <cell r="L503" t="str">
            <v>Swarzędz</v>
          </cell>
          <cell r="M503" t="str">
            <v>Przemysław Jasiński</v>
          </cell>
          <cell r="N503" t="str">
            <v>Michał Kamiński</v>
          </cell>
          <cell r="O503" t="str">
            <v>Mariusz Dados</v>
          </cell>
          <cell r="P503" t="str">
            <v>Julita Andrzejewska</v>
          </cell>
          <cell r="Q503" t="str">
            <v>Michał Plewa</v>
          </cell>
          <cell r="R503" t="str">
            <v>07</v>
          </cell>
          <cell r="S503" t="str">
            <v>nd</v>
          </cell>
          <cell r="T503">
            <v>0</v>
          </cell>
          <cell r="U503">
            <v>3942</v>
          </cell>
          <cell r="V503">
            <v>42132</v>
          </cell>
          <cell r="W503">
            <v>0</v>
          </cell>
          <cell r="X503">
            <v>0</v>
          </cell>
          <cell r="Y503">
            <v>0</v>
          </cell>
          <cell r="Z503">
            <v>0</v>
          </cell>
          <cell r="AA503">
            <v>0</v>
          </cell>
          <cell r="AB503">
            <v>0</v>
          </cell>
          <cell r="AC503">
            <v>0</v>
          </cell>
          <cell r="AD503">
            <v>0</v>
          </cell>
          <cell r="AE503">
            <v>0</v>
          </cell>
          <cell r="AF503">
            <v>46074</v>
          </cell>
          <cell r="AG503">
            <v>1014</v>
          </cell>
          <cell r="AH503">
            <v>0</v>
          </cell>
          <cell r="AI503">
            <v>1014</v>
          </cell>
          <cell r="AJ503">
            <v>39912.01</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39912.01</v>
          </cell>
          <cell r="BA503">
            <v>39912.01</v>
          </cell>
          <cell r="BB503">
            <v>40926.01</v>
          </cell>
          <cell r="BC503">
            <v>5147.989999999998</v>
          </cell>
          <cell r="BE503">
            <v>0</v>
          </cell>
          <cell r="BF503">
            <v>0</v>
          </cell>
          <cell r="BG503" t="str">
            <v>1 rozwojowo-modernizacyjne</v>
          </cell>
          <cell r="BH503">
            <v>0</v>
          </cell>
          <cell r="BI503">
            <v>0</v>
          </cell>
          <cell r="BJ503">
            <v>2</v>
          </cell>
          <cell r="BK503" t="str">
            <v>Przebudowa przyłącza wodociągowego (własność AQUANET) zlokalizowanego na terenach prywatnych.</v>
          </cell>
          <cell r="BL503" t="str">
            <v>Budowa przyłącza DN32mm o dł. 25 m . 2020 - 2021 - dokumentacja techniczna 2021 - roboty budowlano - montażowe</v>
          </cell>
          <cell r="BM503" t="str">
            <v>-</v>
          </cell>
          <cell r="BN503" t="str">
            <v>-</v>
          </cell>
          <cell r="BP503">
            <v>0</v>
          </cell>
        </row>
        <row r="504">
          <cell r="B504" t="str">
            <v>3-07-19-018-1</v>
          </cell>
          <cell r="C504" t="str">
            <v>3</v>
          </cell>
          <cell r="D504" t="str">
            <v>Swarzędz - sieć wodociągowa z Janikowa do Bogucina</v>
          </cell>
          <cell r="E504" t="str">
            <v>Realizowane-dokumentacja-w toku</v>
          </cell>
          <cell r="G504" t="str">
            <v>Pule</v>
          </cell>
          <cell r="H504" t="str">
            <v>druga</v>
          </cell>
          <cell r="I504" t="str">
            <v>sieci rozdzielcze</v>
          </cell>
          <cell r="J504" t="str">
            <v>rozwojowe</v>
          </cell>
          <cell r="K504" t="str">
            <v>opłacalne</v>
          </cell>
          <cell r="L504" t="str">
            <v>Swarzędz</v>
          </cell>
          <cell r="M504" t="str">
            <v>Przemysław Jasiński</v>
          </cell>
          <cell r="N504" t="str">
            <v>Anna Szaszczak</v>
          </cell>
          <cell r="O504" t="str">
            <v>Mariusz Dados</v>
          </cell>
          <cell r="P504" t="str">
            <v>Julita Andrzejewska</v>
          </cell>
          <cell r="Q504" t="str">
            <v>Michał Plewa</v>
          </cell>
          <cell r="R504" t="str">
            <v>07</v>
          </cell>
          <cell r="S504" t="str">
            <v>nd</v>
          </cell>
          <cell r="T504">
            <v>0</v>
          </cell>
          <cell r="U504">
            <v>2482.89</v>
          </cell>
          <cell r="V504">
            <v>56000</v>
          </cell>
          <cell r="W504">
            <v>84000</v>
          </cell>
          <cell r="X504">
            <v>432000</v>
          </cell>
          <cell r="Y504">
            <v>1000000</v>
          </cell>
          <cell r="Z504">
            <v>0</v>
          </cell>
          <cell r="AA504">
            <v>0</v>
          </cell>
          <cell r="AB504">
            <v>0</v>
          </cell>
          <cell r="AC504">
            <v>0</v>
          </cell>
          <cell r="AD504">
            <v>0</v>
          </cell>
          <cell r="AE504">
            <v>0</v>
          </cell>
          <cell r="AF504">
            <v>1574482.8900000001</v>
          </cell>
          <cell r="AG504">
            <v>3362.89</v>
          </cell>
          <cell r="AH504">
            <v>0</v>
          </cell>
          <cell r="AI504">
            <v>3362.89</v>
          </cell>
          <cell r="AJ504">
            <v>48900</v>
          </cell>
          <cell r="AK504">
            <v>73350</v>
          </cell>
          <cell r="AL504">
            <v>882750</v>
          </cell>
          <cell r="AM504">
            <v>2090000</v>
          </cell>
          <cell r="AN504">
            <v>0</v>
          </cell>
          <cell r="AO504">
            <v>0</v>
          </cell>
          <cell r="AP504">
            <v>0</v>
          </cell>
          <cell r="AQ504">
            <v>0</v>
          </cell>
          <cell r="AR504">
            <v>0</v>
          </cell>
          <cell r="AS504">
            <v>0</v>
          </cell>
          <cell r="AT504">
            <v>0</v>
          </cell>
          <cell r="AU504">
            <v>0</v>
          </cell>
          <cell r="AV504">
            <v>0</v>
          </cell>
          <cell r="AW504">
            <v>3046100</v>
          </cell>
          <cell r="AX504">
            <v>3046100</v>
          </cell>
          <cell r="AY504">
            <v>0</v>
          </cell>
          <cell r="AZ504">
            <v>3095000</v>
          </cell>
          <cell r="BA504">
            <v>3095000</v>
          </cell>
          <cell r="BB504">
            <v>3098362.89</v>
          </cell>
          <cell r="BC504">
            <v>-1523880</v>
          </cell>
          <cell r="BE504">
            <v>1.3</v>
          </cell>
          <cell r="BF504">
            <v>0</v>
          </cell>
          <cell r="BG504" t="str">
            <v>1 rozwojowo-modernizacyjne</v>
          </cell>
          <cell r="BH504">
            <v>0</v>
          </cell>
          <cell r="BI504">
            <v>0</v>
          </cell>
          <cell r="BJ504">
            <v>0</v>
          </cell>
          <cell r="BK504" t="str">
            <v>Wniosek Gminy Swarzędz w związku z zamiarem likwidacji stacji wodociągowej w Bogucinie.</v>
          </cell>
          <cell r="BL504" t="str">
            <v>Budowa sieci wodociągowej DN 150 mm o długości 1 300 m w ul. Poznańskiej w Janikowie oraz Gnieźnieńskiej w Bogucinie, wraz z przyłączami 2020-2023 - dokumentacja projektowa 2024-2025 - roboty budowlano-montażowe</v>
          </cell>
          <cell r="BM504" t="str">
            <v>-</v>
          </cell>
          <cell r="BN504" t="str">
            <v>-</v>
          </cell>
          <cell r="BP504">
            <v>456915</v>
          </cell>
        </row>
        <row r="505">
          <cell r="B505" t="str">
            <v>3-07-19-020-1</v>
          </cell>
          <cell r="C505" t="str">
            <v>3</v>
          </cell>
          <cell r="D505" t="str">
            <v>Swarzędz - sieć wodociągowa w ul.Odrzutowej w Janikowie</v>
          </cell>
          <cell r="E505" t="str">
            <v>Realizowane-dokumentacja-w toku</v>
          </cell>
          <cell r="G505" t="str">
            <v>rezerwa oszczędności przetargowe</v>
          </cell>
          <cell r="H505" t="str">
            <v>druga</v>
          </cell>
          <cell r="I505" t="str">
            <v>sieci rozdzielcze</v>
          </cell>
          <cell r="J505" t="str">
            <v>rozwojowe</v>
          </cell>
          <cell r="K505" t="str">
            <v>oszczędności przetargowe</v>
          </cell>
          <cell r="L505" t="str">
            <v>Swarzędz</v>
          </cell>
          <cell r="M505" t="str">
            <v>Przemysław Jasiński</v>
          </cell>
          <cell r="N505" t="str">
            <v>Alina Wachowska</v>
          </cell>
          <cell r="O505" t="str">
            <v>Mariusz Dados</v>
          </cell>
          <cell r="P505" t="str">
            <v>Julita Andrzejewska</v>
          </cell>
          <cell r="Q505">
            <v>0</v>
          </cell>
          <cell r="R505" t="str">
            <v>07</v>
          </cell>
          <cell r="S505" t="str">
            <v>nd</v>
          </cell>
          <cell r="T505">
            <v>0</v>
          </cell>
          <cell r="U505">
            <v>962.25</v>
          </cell>
          <cell r="V505">
            <v>48000</v>
          </cell>
          <cell r="W505">
            <v>32000</v>
          </cell>
          <cell r="X505">
            <v>127110</v>
          </cell>
          <cell r="Y505">
            <v>557010</v>
          </cell>
          <cell r="Z505">
            <v>0</v>
          </cell>
          <cell r="AA505">
            <v>0</v>
          </cell>
          <cell r="AB505">
            <v>0</v>
          </cell>
          <cell r="AC505">
            <v>0</v>
          </cell>
          <cell r="AD505">
            <v>0</v>
          </cell>
          <cell r="AE505">
            <v>0</v>
          </cell>
          <cell r="AF505">
            <v>765082.25</v>
          </cell>
          <cell r="AG505">
            <v>962.25</v>
          </cell>
          <cell r="AH505">
            <v>390</v>
          </cell>
          <cell r="AI505">
            <v>1352.25</v>
          </cell>
          <cell r="AJ505">
            <v>22800</v>
          </cell>
          <cell r="AK505">
            <v>34200</v>
          </cell>
          <cell r="AL505">
            <v>75464</v>
          </cell>
          <cell r="AM505">
            <v>362320</v>
          </cell>
          <cell r="AN505">
            <v>0</v>
          </cell>
          <cell r="AO505">
            <v>0</v>
          </cell>
          <cell r="AP505">
            <v>0</v>
          </cell>
          <cell r="AQ505">
            <v>0</v>
          </cell>
          <cell r="AR505">
            <v>0</v>
          </cell>
          <cell r="AS505">
            <v>0</v>
          </cell>
          <cell r="AT505">
            <v>0</v>
          </cell>
          <cell r="AU505">
            <v>0</v>
          </cell>
          <cell r="AV505">
            <v>0</v>
          </cell>
          <cell r="AW505">
            <v>471984</v>
          </cell>
          <cell r="AX505">
            <v>471984</v>
          </cell>
          <cell r="AY505">
            <v>0</v>
          </cell>
          <cell r="AZ505">
            <v>494784</v>
          </cell>
          <cell r="BA505">
            <v>494784</v>
          </cell>
          <cell r="BB505">
            <v>496136.25</v>
          </cell>
          <cell r="BC505">
            <v>268946</v>
          </cell>
          <cell r="BE505">
            <v>0.27</v>
          </cell>
          <cell r="BF505">
            <v>0</v>
          </cell>
          <cell r="BG505" t="str">
            <v>1 rozwojowo-modernizacyjne</v>
          </cell>
          <cell r="BH505">
            <v>1</v>
          </cell>
          <cell r="BI505">
            <v>6</v>
          </cell>
          <cell r="BJ505">
            <v>0</v>
          </cell>
          <cell r="BK505" t="str">
            <v>Zaopatrzenie w wodę nowych odbiorców.</v>
          </cell>
          <cell r="BL505" t="str">
            <v>Budowa sieci wodociągowej DN 150 mm o długości 200 m w ul. Odrzutowej oraz DN 63 mm o długości 70 m w ulicy bocznej (do dz. 233/5) wraz z przyłączami 2020-2023 - dokumentacja projektowa 2023-2024 - roboty budowlano-montażowe</v>
          </cell>
          <cell r="BM505" t="str">
            <v>-</v>
          </cell>
          <cell r="BN505" t="str">
            <v>-</v>
          </cell>
          <cell r="BP505"/>
        </row>
        <row r="506">
          <cell r="B506" t="str">
            <v>3-07-19-043-0</v>
          </cell>
          <cell r="C506" t="str">
            <v>3</v>
          </cell>
          <cell r="D506" t="str">
            <v>Swarzędz - sieć wodociągowa i kanalizacja sanitarna w ul. Leśnej w Gruszczynie</v>
          </cell>
          <cell r="E506" t="str">
            <v>Zakończone</v>
          </cell>
          <cell r="G506" t="str">
            <v>rezerwa na zaspokojenie roszczeń z tyt realizacji sieci wod-kan</v>
          </cell>
          <cell r="H506" t="str">
            <v>pierwsza</v>
          </cell>
          <cell r="I506" t="str">
            <v>sieci rozdzielcze</v>
          </cell>
          <cell r="J506" t="str">
            <v>rozwojowe</v>
          </cell>
          <cell r="K506" t="str">
            <v>wykupy</v>
          </cell>
          <cell r="L506" t="str">
            <v>Swarzędz</v>
          </cell>
          <cell r="M506">
            <v>0</v>
          </cell>
          <cell r="N506">
            <v>0</v>
          </cell>
          <cell r="O506">
            <v>0</v>
          </cell>
          <cell r="P506" t="str">
            <v>Magdalena Borowska</v>
          </cell>
          <cell r="Q506">
            <v>0</v>
          </cell>
          <cell r="R506" t="str">
            <v>07</v>
          </cell>
          <cell r="S506" t="str">
            <v>nd</v>
          </cell>
          <cell r="T506">
            <v>0</v>
          </cell>
          <cell r="U506">
            <v>275926.95</v>
          </cell>
          <cell r="V506">
            <v>0</v>
          </cell>
          <cell r="W506">
            <v>0</v>
          </cell>
          <cell r="X506">
            <v>0</v>
          </cell>
          <cell r="Y506">
            <v>0</v>
          </cell>
          <cell r="Z506">
            <v>0</v>
          </cell>
          <cell r="AA506">
            <v>0</v>
          </cell>
          <cell r="AB506">
            <v>0</v>
          </cell>
          <cell r="AC506">
            <v>0</v>
          </cell>
          <cell r="AD506">
            <v>0</v>
          </cell>
          <cell r="AE506">
            <v>0</v>
          </cell>
          <cell r="AF506">
            <v>275926.95</v>
          </cell>
          <cell r="AG506">
            <v>276215.27</v>
          </cell>
          <cell r="AH506">
            <v>393.75</v>
          </cell>
          <cell r="AI506">
            <v>276609.02</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276609.02</v>
          </cell>
          <cell r="BC506">
            <v>-682.07000000000698</v>
          </cell>
          <cell r="BD506"/>
          <cell r="BE506">
            <v>0</v>
          </cell>
          <cell r="BF506">
            <v>0</v>
          </cell>
          <cell r="BG506" t="str">
            <v xml:space="preserve"> </v>
          </cell>
          <cell r="BH506">
            <v>0</v>
          </cell>
          <cell r="BI506">
            <v>0</v>
          </cell>
          <cell r="BJ506">
            <v>0</v>
          </cell>
          <cell r="BK506">
            <v>0</v>
          </cell>
          <cell r="BL506">
            <v>0</v>
          </cell>
          <cell r="BM506" t="str">
            <v>-</v>
          </cell>
          <cell r="BN506" t="str">
            <v>-</v>
          </cell>
        </row>
        <row r="507">
          <cell r="B507" t="str">
            <v>3-07-19-057-0</v>
          </cell>
          <cell r="C507" t="str">
            <v>3</v>
          </cell>
          <cell r="D507" t="str">
            <v>Swarzędz - sieć wodociągowa w ul.Siewnej/Planetarnej w Zalasewie</v>
          </cell>
          <cell r="E507">
            <v>0</v>
          </cell>
          <cell r="G507" t="str">
            <v>rezerwa na zaspokojenie roszczeń z tyt realizacji sieci wod-kan</v>
          </cell>
          <cell r="H507" t="str">
            <v>pierwsza</v>
          </cell>
          <cell r="I507" t="str">
            <v>sieci rozdzielcze</v>
          </cell>
          <cell r="J507" t="str">
            <v>rozwojowe</v>
          </cell>
          <cell r="K507" t="str">
            <v>wykupy</v>
          </cell>
          <cell r="L507" t="str">
            <v>Swarzędz</v>
          </cell>
          <cell r="M507">
            <v>0</v>
          </cell>
          <cell r="N507">
            <v>0</v>
          </cell>
          <cell r="O507">
            <v>0</v>
          </cell>
          <cell r="P507">
            <v>0</v>
          </cell>
          <cell r="Q507">
            <v>0</v>
          </cell>
          <cell r="R507" t="str">
            <v>07</v>
          </cell>
          <cell r="S507" t="str">
            <v>nd</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1000</v>
          </cell>
          <cell r="AH507">
            <v>405423.6</v>
          </cell>
          <cell r="AI507">
            <v>406423.6</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406423.6</v>
          </cell>
          <cell r="BC507">
            <v>-406423.6</v>
          </cell>
          <cell r="BD507"/>
          <cell r="BE507">
            <v>0</v>
          </cell>
          <cell r="BF507">
            <v>0</v>
          </cell>
          <cell r="BG507">
            <v>0</v>
          </cell>
          <cell r="BH507">
            <v>0</v>
          </cell>
          <cell r="BI507">
            <v>0</v>
          </cell>
          <cell r="BJ507">
            <v>0</v>
          </cell>
          <cell r="BK507">
            <v>0</v>
          </cell>
          <cell r="BL507">
            <v>0</v>
          </cell>
          <cell r="BM507" t="str">
            <v>-</v>
          </cell>
          <cell r="BN507" t="str">
            <v>-</v>
          </cell>
        </row>
        <row r="508">
          <cell r="B508" t="str">
            <v>3-07-19-139-0</v>
          </cell>
          <cell r="C508" t="str">
            <v>3</v>
          </cell>
          <cell r="D508" t="str">
            <v>Swarzędz - sieć wodociągowa w ul. Rivoliego/Heweliusza (dawniej Ukośna) w Zalasewie</v>
          </cell>
          <cell r="E508" t="str">
            <v>Zakończone</v>
          </cell>
          <cell r="G508" t="str">
            <v>rezerwa na zaspokojenie roszczeń z tyt realizacji sieci wod-kan</v>
          </cell>
          <cell r="H508" t="str">
            <v>pierwsza</v>
          </cell>
          <cell r="I508" t="str">
            <v>sieci rozdzielcze</v>
          </cell>
          <cell r="J508" t="str">
            <v>rozwojowe</v>
          </cell>
          <cell r="K508" t="str">
            <v>wykupy</v>
          </cell>
          <cell r="L508" t="str">
            <v>Swarzędz</v>
          </cell>
          <cell r="M508">
            <v>0</v>
          </cell>
          <cell r="N508">
            <v>0</v>
          </cell>
          <cell r="O508">
            <v>0</v>
          </cell>
          <cell r="P508" t="str">
            <v>Magdalena Borowska</v>
          </cell>
          <cell r="Q508">
            <v>0</v>
          </cell>
          <cell r="R508" t="str">
            <v>07</v>
          </cell>
          <cell r="S508" t="str">
            <v>nd</v>
          </cell>
          <cell r="T508">
            <v>0</v>
          </cell>
          <cell r="U508">
            <v>129675.75</v>
          </cell>
          <cell r="V508">
            <v>0</v>
          </cell>
          <cell r="W508">
            <v>0</v>
          </cell>
          <cell r="X508">
            <v>0</v>
          </cell>
          <cell r="Y508">
            <v>0</v>
          </cell>
          <cell r="Z508">
            <v>0</v>
          </cell>
          <cell r="AA508">
            <v>0</v>
          </cell>
          <cell r="AB508">
            <v>0</v>
          </cell>
          <cell r="AC508">
            <v>0</v>
          </cell>
          <cell r="AD508">
            <v>0</v>
          </cell>
          <cell r="AE508">
            <v>0</v>
          </cell>
          <cell r="AF508">
            <v>129675.75</v>
          </cell>
          <cell r="AG508">
            <v>131611.57</v>
          </cell>
          <cell r="AH508">
            <v>3235.2</v>
          </cell>
          <cell r="AI508">
            <v>134846.77000000002</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134846.77000000002</v>
          </cell>
          <cell r="BC508">
            <v>-5171.0200000000186</v>
          </cell>
          <cell r="BD508"/>
          <cell r="BE508">
            <v>0</v>
          </cell>
          <cell r="BF508">
            <v>0</v>
          </cell>
          <cell r="BG508" t="str">
            <v xml:space="preserve"> </v>
          </cell>
          <cell r="BH508">
            <v>0</v>
          </cell>
          <cell r="BI508">
            <v>0</v>
          </cell>
          <cell r="BJ508">
            <v>0</v>
          </cell>
          <cell r="BK508">
            <v>0</v>
          </cell>
          <cell r="BL508">
            <v>0</v>
          </cell>
          <cell r="BM508" t="str">
            <v>-</v>
          </cell>
          <cell r="BN508" t="str">
            <v>-</v>
          </cell>
        </row>
        <row r="509">
          <cell r="B509" t="str">
            <v>3-07-19-193-0</v>
          </cell>
          <cell r="C509" t="str">
            <v>3</v>
          </cell>
          <cell r="D509" t="str">
            <v>Swarzędz - sieć wodociagowa i kanalizacja sanitarna w ul. Kórnickiej w Zalasewie</v>
          </cell>
          <cell r="E509">
            <v>0</v>
          </cell>
          <cell r="G509" t="str">
            <v>rezerwa na zaspokojenie roszczeń z tyt realizacji sieci wod-kan</v>
          </cell>
          <cell r="H509" t="str">
            <v>pierwsza</v>
          </cell>
          <cell r="I509" t="str">
            <v>sieci rozdzielcze</v>
          </cell>
          <cell r="J509" t="str">
            <v>rozwojowe</v>
          </cell>
          <cell r="K509" t="str">
            <v>wykupy</v>
          </cell>
          <cell r="L509" t="str">
            <v>Swarzędz</v>
          </cell>
          <cell r="M509">
            <v>0</v>
          </cell>
          <cell r="N509">
            <v>0</v>
          </cell>
          <cell r="O509">
            <v>0</v>
          </cell>
          <cell r="P509">
            <v>0</v>
          </cell>
          <cell r="Q509">
            <v>0</v>
          </cell>
          <cell r="R509" t="str">
            <v>07</v>
          </cell>
          <cell r="S509" t="str">
            <v>nd</v>
          </cell>
          <cell r="T509">
            <v>0</v>
          </cell>
          <cell r="U509">
            <v>306291.73</v>
          </cell>
          <cell r="V509">
            <v>0</v>
          </cell>
          <cell r="W509">
            <v>0</v>
          </cell>
          <cell r="X509">
            <v>0</v>
          </cell>
          <cell r="Y509">
            <v>0</v>
          </cell>
          <cell r="Z509">
            <v>0</v>
          </cell>
          <cell r="AA509">
            <v>0</v>
          </cell>
          <cell r="AB509">
            <v>0</v>
          </cell>
          <cell r="AC509">
            <v>0</v>
          </cell>
          <cell r="AD509">
            <v>0</v>
          </cell>
          <cell r="AE509">
            <v>0</v>
          </cell>
          <cell r="AF509">
            <v>306291.73</v>
          </cell>
          <cell r="AG509">
            <v>301019.18</v>
          </cell>
          <cell r="AH509">
            <v>0</v>
          </cell>
          <cell r="AI509">
            <v>301019.18</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301019.18</v>
          </cell>
          <cell r="BC509">
            <v>5272.5499999999884</v>
          </cell>
          <cell r="BD509"/>
          <cell r="BE509">
            <v>0</v>
          </cell>
          <cell r="BF509">
            <v>0</v>
          </cell>
          <cell r="BG509">
            <v>0</v>
          </cell>
          <cell r="BH509">
            <v>0</v>
          </cell>
          <cell r="BI509">
            <v>0</v>
          </cell>
          <cell r="BJ509">
            <v>0</v>
          </cell>
          <cell r="BK509">
            <v>0</v>
          </cell>
          <cell r="BL509">
            <v>0</v>
          </cell>
          <cell r="BM509" t="str">
            <v>-</v>
          </cell>
          <cell r="BN509" t="str">
            <v>-</v>
          </cell>
        </row>
        <row r="510">
          <cell r="B510" t="str">
            <v>3-07-19-207-0</v>
          </cell>
          <cell r="C510" t="str">
            <v>3</v>
          </cell>
          <cell r="D510" t="str">
            <v>Swarzędz - sieć wodociągowa i kanalizacja sanitarna na os. Ułańskim dz. 55/173, 55/174, 55/124, 55/128, 811 w Zalasewie</v>
          </cell>
          <cell r="E510">
            <v>0</v>
          </cell>
          <cell r="G510" t="str">
            <v>rezerwa na zaspokojenie roszczeń z tyt realizacji sieci wod-kan</v>
          </cell>
          <cell r="H510" t="str">
            <v>pierwsza</v>
          </cell>
          <cell r="I510" t="str">
            <v>sieci rozdzielcze</v>
          </cell>
          <cell r="J510" t="str">
            <v>rozwojowe</v>
          </cell>
          <cell r="K510" t="str">
            <v>wykupy</v>
          </cell>
          <cell r="L510" t="str">
            <v>Swarzędz</v>
          </cell>
          <cell r="M510">
            <v>0</v>
          </cell>
          <cell r="N510">
            <v>0</v>
          </cell>
          <cell r="O510">
            <v>0</v>
          </cell>
          <cell r="P510">
            <v>0</v>
          </cell>
          <cell r="Q510">
            <v>0</v>
          </cell>
          <cell r="R510" t="str">
            <v>07</v>
          </cell>
          <cell r="S510" t="str">
            <v>nd</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1200</v>
          </cell>
          <cell r="AH510">
            <v>189336.05</v>
          </cell>
          <cell r="AI510">
            <v>190536.05</v>
          </cell>
          <cell r="AJ510">
            <v>580.5</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580.5</v>
          </cell>
          <cell r="BA510">
            <v>580.5</v>
          </cell>
          <cell r="BB510">
            <v>191116.55</v>
          </cell>
          <cell r="BC510">
            <v>-191116.55</v>
          </cell>
          <cell r="BD510"/>
          <cell r="BE510">
            <v>0</v>
          </cell>
          <cell r="BF510">
            <v>0</v>
          </cell>
          <cell r="BG510">
            <v>0</v>
          </cell>
          <cell r="BH510">
            <v>0</v>
          </cell>
          <cell r="BI510">
            <v>0</v>
          </cell>
          <cell r="BJ510">
            <v>0</v>
          </cell>
          <cell r="BK510">
            <v>0</v>
          </cell>
          <cell r="BL510">
            <v>0</v>
          </cell>
          <cell r="BM510" t="str">
            <v>-</v>
          </cell>
          <cell r="BN510" t="str">
            <v>-</v>
          </cell>
        </row>
        <row r="511">
          <cell r="B511" t="str">
            <v>3-07-19-240-1</v>
          </cell>
          <cell r="C511" t="str">
            <v>3</v>
          </cell>
          <cell r="D511" t="str">
            <v>Swarzędz - sieć wodociągowa w ul. Rutkowskiego, Piasta, Leszka i Bolesława w Jasinie</v>
          </cell>
          <cell r="E511" t="str">
            <v>Realizowane-dokumentacja-w toku</v>
          </cell>
          <cell r="G511" t="str">
            <v>rezerwa zadania wielozakresowe</v>
          </cell>
          <cell r="H511" t="str">
            <v>druga</v>
          </cell>
          <cell r="I511" t="str">
            <v>sieci rozdzielcze</v>
          </cell>
          <cell r="J511" t="str">
            <v>rozwojowe</v>
          </cell>
          <cell r="K511" t="str">
            <v>nieopłacalne tak</v>
          </cell>
          <cell r="L511" t="str">
            <v>Swarzędz</v>
          </cell>
          <cell r="M511" t="str">
            <v>Przemysław Jasiński</v>
          </cell>
          <cell r="N511" t="str">
            <v>Alina Wachowska</v>
          </cell>
          <cell r="O511" t="str">
            <v>Mariusz Dados</v>
          </cell>
          <cell r="P511" t="str">
            <v>Julita Andrzejewska</v>
          </cell>
          <cell r="Q511" t="str">
            <v>Michał Plewa</v>
          </cell>
          <cell r="R511" t="str">
            <v>07</v>
          </cell>
          <cell r="S511" t="str">
            <v>Gmina Swarzędz</v>
          </cell>
          <cell r="T511">
            <v>0</v>
          </cell>
          <cell r="U511">
            <v>338</v>
          </cell>
          <cell r="V511">
            <v>275677</v>
          </cell>
          <cell r="W511">
            <v>790658</v>
          </cell>
          <cell r="X511">
            <v>0</v>
          </cell>
          <cell r="Y511">
            <v>0</v>
          </cell>
          <cell r="Z511">
            <v>0</v>
          </cell>
          <cell r="AA511">
            <v>0</v>
          </cell>
          <cell r="AB511">
            <v>0</v>
          </cell>
          <cell r="AC511">
            <v>0</v>
          </cell>
          <cell r="AD511">
            <v>0</v>
          </cell>
          <cell r="AE511">
            <v>0</v>
          </cell>
          <cell r="AF511">
            <v>1066673</v>
          </cell>
          <cell r="AG511">
            <v>914</v>
          </cell>
          <cell r="AH511">
            <v>1020</v>
          </cell>
          <cell r="AI511">
            <v>1934</v>
          </cell>
          <cell r="AJ511">
            <v>12746.66</v>
          </cell>
          <cell r="AK511">
            <v>7000</v>
          </cell>
          <cell r="AL511">
            <v>309514</v>
          </cell>
          <cell r="AM511">
            <v>912792</v>
          </cell>
          <cell r="AN511">
            <v>0</v>
          </cell>
          <cell r="AO511">
            <v>0</v>
          </cell>
          <cell r="AP511">
            <v>0</v>
          </cell>
          <cell r="AQ511">
            <v>0</v>
          </cell>
          <cell r="AR511">
            <v>0</v>
          </cell>
          <cell r="AS511">
            <v>0</v>
          </cell>
          <cell r="AT511">
            <v>0</v>
          </cell>
          <cell r="AU511">
            <v>0</v>
          </cell>
          <cell r="AV511">
            <v>0</v>
          </cell>
          <cell r="AW511">
            <v>1229306</v>
          </cell>
          <cell r="AX511">
            <v>1229306</v>
          </cell>
          <cell r="AY511">
            <v>0</v>
          </cell>
          <cell r="AZ511">
            <v>1242052.6599999999</v>
          </cell>
          <cell r="BA511">
            <v>1242052.6599999999</v>
          </cell>
          <cell r="BB511">
            <v>1243986.6599999999</v>
          </cell>
          <cell r="BC511">
            <v>-177313.65999999992</v>
          </cell>
          <cell r="BE511">
            <v>0</v>
          </cell>
          <cell r="BF511">
            <v>0</v>
          </cell>
          <cell r="BG511" t="str">
            <v>1 rozwojowo-modernizacyjne</v>
          </cell>
          <cell r="BH511">
            <v>0</v>
          </cell>
          <cell r="BI511">
            <v>8</v>
          </cell>
          <cell r="BJ511">
            <v>0</v>
          </cell>
          <cell r="BK511" t="str">
            <v>Zadanie zostało wydzielone z zadania nr 15-051. Zaopatrzenie w wodę nowych odbiorców.</v>
          </cell>
          <cell r="BL511" t="str">
            <v>Budowa sieci wodociągowej o średnicy DN = 150 mm wraz z przyłączami w ulicach: ul. Rutkowskiego DN 150 mm, dł. ok. 310 m ; ul. Piasta DN 150 mm, dł. ok. 260 m; ul. Leszka DN 150 mm, dł. ok. 65 m; ul. Bolesława DN 150 mm, dł. 171m, przyłącza wodociągowe 5 szt. 2018-2023 - dokumentacja projektowa (Inwestor Zastępczy - Gmina Swarzędz) 2024-2025 - roboty budowlano-montażowe</v>
          </cell>
          <cell r="BM511" t="str">
            <v>-</v>
          </cell>
          <cell r="BN511" t="str">
            <v>-</v>
          </cell>
          <cell r="BP511"/>
        </row>
        <row r="512">
          <cell r="B512" t="str">
            <v>3-07-19-289-0</v>
          </cell>
          <cell r="C512" t="str">
            <v>3</v>
          </cell>
          <cell r="D512" t="str">
            <v>Swarzędz - sieć wodociągowa w ul. Krajobrazowej w Garbach</v>
          </cell>
          <cell r="E512">
            <v>0</v>
          </cell>
          <cell r="G512" t="str">
            <v>rezerwa na zaspokojenie roszczeń z tyt realizacji sieci wod-kan</v>
          </cell>
          <cell r="H512" t="str">
            <v>pierwsza</v>
          </cell>
          <cell r="I512" t="str">
            <v>sieci rozdzielcze</v>
          </cell>
          <cell r="J512" t="str">
            <v>rozwojowe</v>
          </cell>
          <cell r="K512" t="str">
            <v>wykupy</v>
          </cell>
          <cell r="L512" t="str">
            <v>Swarzędz</v>
          </cell>
          <cell r="M512">
            <v>0</v>
          </cell>
          <cell r="N512">
            <v>0</v>
          </cell>
          <cell r="O512">
            <v>0</v>
          </cell>
          <cell r="P512">
            <v>0</v>
          </cell>
          <cell r="Q512">
            <v>0</v>
          </cell>
          <cell r="R512" t="str">
            <v>07</v>
          </cell>
          <cell r="S512" t="str">
            <v>nd</v>
          </cell>
          <cell r="T512">
            <v>0</v>
          </cell>
          <cell r="U512">
            <v>12727.72</v>
          </cell>
          <cell r="V512">
            <v>0</v>
          </cell>
          <cell r="W512">
            <v>0</v>
          </cell>
          <cell r="X512">
            <v>0</v>
          </cell>
          <cell r="Y512">
            <v>0</v>
          </cell>
          <cell r="Z512">
            <v>0</v>
          </cell>
          <cell r="AA512">
            <v>0</v>
          </cell>
          <cell r="AB512">
            <v>0</v>
          </cell>
          <cell r="AC512">
            <v>0</v>
          </cell>
          <cell r="AD512">
            <v>0</v>
          </cell>
          <cell r="AE512">
            <v>0</v>
          </cell>
          <cell r="AF512">
            <v>12727.72</v>
          </cell>
          <cell r="AG512">
            <v>12727.72</v>
          </cell>
          <cell r="AH512">
            <v>0</v>
          </cell>
          <cell r="AI512">
            <v>12727.72</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12727.72</v>
          </cell>
          <cell r="BC512">
            <v>0</v>
          </cell>
          <cell r="BD512"/>
          <cell r="BE512">
            <v>0</v>
          </cell>
          <cell r="BF512">
            <v>0</v>
          </cell>
          <cell r="BG512">
            <v>0</v>
          </cell>
          <cell r="BH512">
            <v>0</v>
          </cell>
          <cell r="BI512">
            <v>0</v>
          </cell>
          <cell r="BJ512">
            <v>0</v>
          </cell>
          <cell r="BK512">
            <v>0</v>
          </cell>
          <cell r="BL512">
            <v>0</v>
          </cell>
          <cell r="BM512" t="str">
            <v>-</v>
          </cell>
          <cell r="BN512" t="str">
            <v>-</v>
          </cell>
        </row>
        <row r="513">
          <cell r="B513" t="str">
            <v>3-07-19-295-1</v>
          </cell>
          <cell r="C513" t="str">
            <v>3</v>
          </cell>
          <cell r="D513" t="str">
            <v>Swarzędz - sieć wodociągowa w ul. Wiatrakowej w Kobylnicy. ETAP II</v>
          </cell>
          <cell r="E513" t="str">
            <v>Realizowane-RBM-zakończono</v>
          </cell>
          <cell r="G513" t="str">
            <v>rezerwa zadania wielozakresowe</v>
          </cell>
          <cell r="H513" t="str">
            <v>druga</v>
          </cell>
          <cell r="I513" t="str">
            <v>sieci rozdzielcze</v>
          </cell>
          <cell r="J513" t="str">
            <v>rozwojowe</v>
          </cell>
          <cell r="K513" t="str">
            <v>nieopłacalne tak</v>
          </cell>
          <cell r="L513" t="str">
            <v>Swarzędz</v>
          </cell>
          <cell r="M513" t="str">
            <v>Przemysław Jasiński</v>
          </cell>
          <cell r="N513" t="str">
            <v>Alina Wachowska</v>
          </cell>
          <cell r="O513" t="str">
            <v>Mariusz Dados</v>
          </cell>
          <cell r="P513" t="str">
            <v>Julita Andrzejewska</v>
          </cell>
          <cell r="Q513" t="str">
            <v>Michał Plewa</v>
          </cell>
          <cell r="R513" t="str">
            <v>07</v>
          </cell>
          <cell r="S513" t="str">
            <v>nd</v>
          </cell>
          <cell r="T513">
            <v>0</v>
          </cell>
          <cell r="U513">
            <v>29388</v>
          </cell>
          <cell r="V513">
            <v>19592</v>
          </cell>
          <cell r="W513">
            <v>210258</v>
          </cell>
          <cell r="X513">
            <v>68886</v>
          </cell>
          <cell r="Y513">
            <v>0</v>
          </cell>
          <cell r="Z513">
            <v>0</v>
          </cell>
          <cell r="AA513">
            <v>0</v>
          </cell>
          <cell r="AB513">
            <v>0</v>
          </cell>
          <cell r="AC513">
            <v>0</v>
          </cell>
          <cell r="AD513">
            <v>0</v>
          </cell>
          <cell r="AE513">
            <v>0</v>
          </cell>
          <cell r="AF513">
            <v>328124</v>
          </cell>
          <cell r="AG513">
            <v>19592</v>
          </cell>
          <cell r="AH513">
            <v>294822.90000000002</v>
          </cell>
          <cell r="AI513">
            <v>314414.90000000002</v>
          </cell>
          <cell r="AJ513">
            <v>24026.68</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24026.68</v>
          </cell>
          <cell r="BA513">
            <v>24026.68</v>
          </cell>
          <cell r="BB513">
            <v>338441.58</v>
          </cell>
          <cell r="BC513">
            <v>-10317.580000000016</v>
          </cell>
          <cell r="BD513"/>
          <cell r="BE513">
            <v>0</v>
          </cell>
          <cell r="BF513">
            <v>0</v>
          </cell>
          <cell r="BG513" t="str">
            <v>1 rozwojowo-modernizacyjne</v>
          </cell>
          <cell r="BH513">
            <v>4</v>
          </cell>
          <cell r="BI513">
            <v>0</v>
          </cell>
          <cell r="BJ513">
            <v>0</v>
          </cell>
          <cell r="BK513" t="str">
            <v>Zadanie zostało wydzielone z zadania nr 17-080. Zaopatrzenie w wodę nowych odbiorców.</v>
          </cell>
          <cell r="BL513" t="str">
            <v>Budowa sieci wodociągowej w ul. Dworcowej oraz w ulicy bocznej od Dworcowej (dz. nr 368) DN200 dł. ok.222m wraz z przyłączami 2020-2021 - dokumentacja projektowa 2021-2022 - roboty budowlano-montażowe</v>
          </cell>
          <cell r="BM513" t="str">
            <v>-</v>
          </cell>
          <cell r="BN513" t="str">
            <v>-</v>
          </cell>
        </row>
        <row r="514">
          <cell r="B514" t="str">
            <v>3-07-20-020-0</v>
          </cell>
          <cell r="C514" t="str">
            <v>3</v>
          </cell>
          <cell r="D514" t="str">
            <v>Swarzędz - sieć wodociągowa w ul. Równej, Spacerowej i Wypoczynkowej w Zalasewie</v>
          </cell>
          <cell r="E514">
            <v>0</v>
          </cell>
          <cell r="G514" t="str">
            <v>rezerwa na zaspokojenie roszczeń z tyt realizacji sieci wod-kan</v>
          </cell>
          <cell r="H514" t="str">
            <v>pierwsza</v>
          </cell>
          <cell r="I514" t="str">
            <v>sieci rozdzielcze</v>
          </cell>
          <cell r="J514" t="str">
            <v>rozwojowe</v>
          </cell>
          <cell r="K514" t="str">
            <v>wykupy</v>
          </cell>
          <cell r="L514" t="str">
            <v>Swarzędz</v>
          </cell>
          <cell r="M514">
            <v>0</v>
          </cell>
          <cell r="N514">
            <v>0</v>
          </cell>
          <cell r="O514">
            <v>0</v>
          </cell>
          <cell r="P514">
            <v>0</v>
          </cell>
          <cell r="Q514">
            <v>0</v>
          </cell>
          <cell r="R514" t="str">
            <v>07</v>
          </cell>
          <cell r="S514" t="str">
            <v>nd</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cell r="BE514">
            <v>0</v>
          </cell>
          <cell r="BF514">
            <v>0</v>
          </cell>
          <cell r="BG514">
            <v>0</v>
          </cell>
          <cell r="BH514">
            <v>0</v>
          </cell>
          <cell r="BI514">
            <v>0</v>
          </cell>
          <cell r="BJ514">
            <v>0</v>
          </cell>
          <cell r="BK514">
            <v>0</v>
          </cell>
          <cell r="BL514">
            <v>0</v>
          </cell>
          <cell r="BM514" t="str">
            <v>-</v>
          </cell>
          <cell r="BN514" t="str">
            <v>-</v>
          </cell>
        </row>
        <row r="515">
          <cell r="B515" t="str">
            <v>3-07-20-060-0</v>
          </cell>
          <cell r="C515" t="str">
            <v>3</v>
          </cell>
          <cell r="D515" t="str">
            <v>Swarzędz - sieć wodociągowa w ul.Kilińskiego, Wiankowa</v>
          </cell>
          <cell r="E515" t="str">
            <v>Realizowane-dokumentacja-w toku</v>
          </cell>
          <cell r="H515" t="str">
            <v>pierwsza</v>
          </cell>
          <cell r="I515" t="str">
            <v>sieci rozdzielcze</v>
          </cell>
          <cell r="J515" t="str">
            <v>modernizacyjne</v>
          </cell>
          <cell r="K515" t="str">
            <v>azbestocement</v>
          </cell>
          <cell r="L515" t="str">
            <v>Swarzędz</v>
          </cell>
          <cell r="M515" t="str">
            <v>Przemysław Jasiński</v>
          </cell>
          <cell r="N515" t="str">
            <v>Marcin Krawczyk</v>
          </cell>
          <cell r="O515">
            <v>0</v>
          </cell>
          <cell r="P515">
            <v>0</v>
          </cell>
          <cell r="Q515">
            <v>0</v>
          </cell>
          <cell r="R515" t="str">
            <v>07</v>
          </cell>
          <cell r="T515">
            <v>0</v>
          </cell>
          <cell r="U515">
            <v>0</v>
          </cell>
          <cell r="V515">
            <v>0</v>
          </cell>
          <cell r="W515">
            <v>20000</v>
          </cell>
          <cell r="X515">
            <v>30000</v>
          </cell>
          <cell r="Y515">
            <v>350000</v>
          </cell>
          <cell r="Z515">
            <v>300000</v>
          </cell>
          <cell r="AA515">
            <v>0</v>
          </cell>
          <cell r="AB515">
            <v>0</v>
          </cell>
          <cell r="AC515">
            <v>0</v>
          </cell>
          <cell r="AD515">
            <v>0</v>
          </cell>
          <cell r="AE515">
            <v>0</v>
          </cell>
          <cell r="AF515">
            <v>700000</v>
          </cell>
          <cell r="AG515">
            <v>0</v>
          </cell>
          <cell r="AH515">
            <v>1476</v>
          </cell>
          <cell r="AI515">
            <v>1476</v>
          </cell>
          <cell r="AJ515">
            <v>62250</v>
          </cell>
          <cell r="AK515">
            <v>62250</v>
          </cell>
          <cell r="AL515">
            <v>106338</v>
          </cell>
          <cell r="AM515">
            <v>1282706</v>
          </cell>
          <cell r="AN515">
            <v>319014</v>
          </cell>
          <cell r="AO515">
            <v>0</v>
          </cell>
          <cell r="AP515">
            <v>0</v>
          </cell>
          <cell r="AQ515">
            <v>0</v>
          </cell>
          <cell r="AR515">
            <v>0</v>
          </cell>
          <cell r="AS515">
            <v>0</v>
          </cell>
          <cell r="AT515">
            <v>0</v>
          </cell>
          <cell r="AU515">
            <v>0</v>
          </cell>
          <cell r="AV515">
            <v>0</v>
          </cell>
          <cell r="AW515">
            <v>1770308</v>
          </cell>
          <cell r="AX515">
            <v>1770308</v>
          </cell>
          <cell r="AY515">
            <v>0</v>
          </cell>
          <cell r="AZ515">
            <v>1832558</v>
          </cell>
          <cell r="BA515">
            <v>1832558</v>
          </cell>
          <cell r="BB515">
            <v>1834034</v>
          </cell>
          <cell r="BC515">
            <v>-1134034</v>
          </cell>
          <cell r="BD515"/>
          <cell r="BE515">
            <v>0.41</v>
          </cell>
          <cell r="BF515">
            <v>0</v>
          </cell>
          <cell r="BG515" t="str">
            <v>1 rozwojowo-modernizacyjne</v>
          </cell>
          <cell r="BH515">
            <v>0</v>
          </cell>
          <cell r="BI515">
            <v>0</v>
          </cell>
          <cell r="BJ515">
            <v>30</v>
          </cell>
          <cell r="BK515" t="str">
            <v>Modernizacja sieci z uwagi na zły stan techniczny istniejącego wodociągu.</v>
          </cell>
          <cell r="BL515" t="str">
            <v>Budowa sieci wodociągowej DN150mm o dł. 409,0m w ul. Kilińskiego, Wiankowa, unieczynnienie sieci DN 100 mm i DN80mm o dł. 374,0 m, wraz z przyłączami 2022 - 2023 - dokumentacja techniczna 2024 - 2025 - roboty budowlano - montażowe</v>
          </cell>
          <cell r="BM515" t="str">
            <v>-</v>
          </cell>
          <cell r="BN515" t="str">
            <v>-</v>
          </cell>
        </row>
        <row r="516">
          <cell r="B516" t="str">
            <v>3-07-20-089-0</v>
          </cell>
          <cell r="C516" t="str">
            <v>3</v>
          </cell>
          <cell r="D516" t="str">
            <v>Swarzędz - sieć wodociągowa w ul. Górków</v>
          </cell>
          <cell r="E516">
            <v>0</v>
          </cell>
          <cell r="G516" t="str">
            <v>rezerwa na zaspokojenie roszczeń z tyt realizacji sieci wod-kan</v>
          </cell>
          <cell r="H516" t="str">
            <v>pierwsza</v>
          </cell>
          <cell r="I516" t="str">
            <v>sieci rozdzielcze</v>
          </cell>
          <cell r="J516" t="str">
            <v>rozwojowe</v>
          </cell>
          <cell r="K516" t="str">
            <v>wykupy</v>
          </cell>
          <cell r="L516" t="str">
            <v>Swarzędz</v>
          </cell>
          <cell r="M516">
            <v>0</v>
          </cell>
          <cell r="N516">
            <v>0</v>
          </cell>
          <cell r="O516">
            <v>0</v>
          </cell>
          <cell r="P516">
            <v>0</v>
          </cell>
          <cell r="Q516">
            <v>0</v>
          </cell>
          <cell r="R516" t="str">
            <v>07</v>
          </cell>
          <cell r="S516" t="str">
            <v>nd</v>
          </cell>
          <cell r="T516">
            <v>0</v>
          </cell>
          <cell r="U516">
            <v>338</v>
          </cell>
          <cell r="V516">
            <v>0</v>
          </cell>
          <cell r="W516">
            <v>0</v>
          </cell>
          <cell r="X516">
            <v>0</v>
          </cell>
          <cell r="Y516">
            <v>0</v>
          </cell>
          <cell r="Z516">
            <v>0</v>
          </cell>
          <cell r="AA516">
            <v>0</v>
          </cell>
          <cell r="AB516">
            <v>0</v>
          </cell>
          <cell r="AC516">
            <v>0</v>
          </cell>
          <cell r="AD516">
            <v>0</v>
          </cell>
          <cell r="AE516">
            <v>0</v>
          </cell>
          <cell r="AF516">
            <v>338</v>
          </cell>
          <cell r="AG516">
            <v>24142.19</v>
          </cell>
          <cell r="AH516">
            <v>509.71</v>
          </cell>
          <cell r="AI516">
            <v>24651.899999999998</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24651.899999999998</v>
          </cell>
          <cell r="BC516">
            <v>-24313.899999999998</v>
          </cell>
          <cell r="BD516"/>
          <cell r="BE516">
            <v>0</v>
          </cell>
          <cell r="BF516">
            <v>0</v>
          </cell>
          <cell r="BG516">
            <v>0</v>
          </cell>
          <cell r="BH516">
            <v>0</v>
          </cell>
          <cell r="BI516">
            <v>0</v>
          </cell>
          <cell r="BJ516">
            <v>0</v>
          </cell>
          <cell r="BK516">
            <v>0</v>
          </cell>
          <cell r="BL516">
            <v>0</v>
          </cell>
          <cell r="BM516" t="str">
            <v>-</v>
          </cell>
          <cell r="BN516" t="str">
            <v>-</v>
          </cell>
        </row>
        <row r="517">
          <cell r="B517" t="str">
            <v>3-07-20-169-0</v>
          </cell>
          <cell r="C517" t="str">
            <v>3</v>
          </cell>
          <cell r="D517" t="str">
            <v>Swarzędz - sieć wodociągowa w ul. bocznej od Słowackiego</v>
          </cell>
          <cell r="E517">
            <v>0</v>
          </cell>
          <cell r="G517" t="str">
            <v>rezerwa na zaspokojenie roszczeń z tyt realizacji sieci wod-kan</v>
          </cell>
          <cell r="H517" t="str">
            <v>pierwsza</v>
          </cell>
          <cell r="I517" t="str">
            <v>sieci rozdzielcze</v>
          </cell>
          <cell r="J517" t="str">
            <v>rozwojowe</v>
          </cell>
          <cell r="K517" t="str">
            <v>wykupy</v>
          </cell>
          <cell r="L517" t="str">
            <v>Swarzędz</v>
          </cell>
          <cell r="M517">
            <v>0</v>
          </cell>
          <cell r="N517">
            <v>0</v>
          </cell>
          <cell r="O517">
            <v>0</v>
          </cell>
          <cell r="P517">
            <v>0</v>
          </cell>
          <cell r="Q517">
            <v>0</v>
          </cell>
          <cell r="R517" t="str">
            <v>07</v>
          </cell>
          <cell r="S517" t="str">
            <v>nd</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700</v>
          </cell>
          <cell r="AH517">
            <v>34701.040000000001</v>
          </cell>
          <cell r="AI517">
            <v>35401.040000000001</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35401.040000000001</v>
          </cell>
          <cell r="BC517">
            <v>-35401.040000000001</v>
          </cell>
          <cell r="BD517"/>
          <cell r="BE517">
            <v>0</v>
          </cell>
          <cell r="BF517">
            <v>0</v>
          </cell>
          <cell r="BG517">
            <v>0</v>
          </cell>
          <cell r="BH517">
            <v>0</v>
          </cell>
          <cell r="BI517">
            <v>0</v>
          </cell>
          <cell r="BJ517">
            <v>0</v>
          </cell>
          <cell r="BK517">
            <v>0</v>
          </cell>
          <cell r="BL517">
            <v>0</v>
          </cell>
          <cell r="BM517" t="str">
            <v>-</v>
          </cell>
          <cell r="BN517" t="str">
            <v>-</v>
          </cell>
        </row>
        <row r="518">
          <cell r="B518" t="str">
            <v>3-07-20-192-0</v>
          </cell>
          <cell r="C518" t="str">
            <v>3</v>
          </cell>
          <cell r="D518" t="str">
            <v>Swarzędz - sieć wodociągowa i kanalizacja sanitarna w ul. Siewnej w Zalasewie</v>
          </cell>
          <cell r="E518" t="str">
            <v>Realizowane-dokumentacja-zakończono</v>
          </cell>
          <cell r="G518" t="str">
            <v>rezerwa na zaspokojenie roszczeń z tyt realizacji sieci wod-kan</v>
          </cell>
          <cell r="H518" t="str">
            <v>pierwsza</v>
          </cell>
          <cell r="I518" t="str">
            <v>sieci rozdzielcze</v>
          </cell>
          <cell r="J518" t="str">
            <v>rozwojowe</v>
          </cell>
          <cell r="K518" t="str">
            <v>wykupy</v>
          </cell>
          <cell r="L518" t="str">
            <v>Swarzędz</v>
          </cell>
          <cell r="M518">
            <v>0</v>
          </cell>
          <cell r="N518" t="str">
            <v>Aleksandra Klecha</v>
          </cell>
          <cell r="O518">
            <v>0</v>
          </cell>
          <cell r="P518" t="str">
            <v>Aleksandra Klecha</v>
          </cell>
          <cell r="Q518">
            <v>0</v>
          </cell>
          <cell r="R518" t="str">
            <v>07</v>
          </cell>
          <cell r="S518" t="str">
            <v>nd</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1400</v>
          </cell>
          <cell r="AI518">
            <v>1400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1400</v>
          </cell>
          <cell r="BC518">
            <v>-1400</v>
          </cell>
          <cell r="BD518"/>
          <cell r="BE518">
            <v>0</v>
          </cell>
          <cell r="BF518">
            <v>0</v>
          </cell>
          <cell r="BG518" t="str">
            <v xml:space="preserve"> </v>
          </cell>
          <cell r="BH518">
            <v>0</v>
          </cell>
          <cell r="BI518">
            <v>0</v>
          </cell>
          <cell r="BJ518">
            <v>0</v>
          </cell>
          <cell r="BK518">
            <v>0</v>
          </cell>
          <cell r="BL518">
            <v>0</v>
          </cell>
          <cell r="BM518" t="str">
            <v>-</v>
          </cell>
          <cell r="BN518" t="str">
            <v>-</v>
          </cell>
        </row>
        <row r="519">
          <cell r="B519" t="str">
            <v>3-07-20-242-0</v>
          </cell>
          <cell r="C519" t="str">
            <v>3</v>
          </cell>
          <cell r="D519" t="str">
            <v>Swarzędz - sieć wodociągowa w ul. Równej, Spacerowej i Wypoczynkowej w Zalasewie</v>
          </cell>
          <cell r="E519" t="str">
            <v>Realizowane-RBM-w toku</v>
          </cell>
          <cell r="G519" t="str">
            <v>rezerwa na zaspokojenie roszczeń z tyt realizacji sieci wod-kan</v>
          </cell>
          <cell r="H519" t="str">
            <v>pierwsza</v>
          </cell>
          <cell r="I519" t="str">
            <v>sieci rozdzielcze</v>
          </cell>
          <cell r="J519" t="str">
            <v>rozwojowe</v>
          </cell>
          <cell r="K519" t="str">
            <v>wykupy</v>
          </cell>
          <cell r="L519" t="str">
            <v>Swarzędz</v>
          </cell>
          <cell r="M519">
            <v>0</v>
          </cell>
          <cell r="N519">
            <v>0</v>
          </cell>
          <cell r="O519">
            <v>0</v>
          </cell>
          <cell r="P519" t="str">
            <v>Magdalena Borowska</v>
          </cell>
          <cell r="Q519">
            <v>0</v>
          </cell>
          <cell r="R519" t="str">
            <v>07</v>
          </cell>
          <cell r="S519" t="str">
            <v>nd</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53496.95</v>
          </cell>
          <cell r="AH519">
            <v>273.02999999999997</v>
          </cell>
          <cell r="AI519">
            <v>53769.979999999996</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53769.979999999996</v>
          </cell>
          <cell r="BC519">
            <v>-53769.979999999996</v>
          </cell>
          <cell r="BD519"/>
          <cell r="BE519">
            <v>0</v>
          </cell>
          <cell r="BF519">
            <v>0</v>
          </cell>
          <cell r="BG519" t="str">
            <v xml:space="preserve"> </v>
          </cell>
          <cell r="BH519">
            <v>0</v>
          </cell>
          <cell r="BI519">
            <v>0</v>
          </cell>
          <cell r="BJ519">
            <v>0</v>
          </cell>
          <cell r="BK519">
            <v>0</v>
          </cell>
          <cell r="BL519">
            <v>0</v>
          </cell>
          <cell r="BM519" t="str">
            <v>-</v>
          </cell>
          <cell r="BN519" t="str">
            <v>-</v>
          </cell>
        </row>
        <row r="520">
          <cell r="B520" t="str">
            <v>3-07-21-008-0</v>
          </cell>
          <cell r="C520" t="str">
            <v>3</v>
          </cell>
          <cell r="D520" t="str">
            <v>Swarzędz - sieć wodociągowa w ul. Gromadzkiej w Jasinie</v>
          </cell>
          <cell r="E520">
            <v>0</v>
          </cell>
          <cell r="G520" t="str">
            <v>rezerwa na zaspokojenie roszczeń z tyt realizacji sieci wod-kan</v>
          </cell>
          <cell r="H520" t="str">
            <v>pierwsza</v>
          </cell>
          <cell r="I520" t="str">
            <v>sieci rozdzielcze</v>
          </cell>
          <cell r="J520" t="str">
            <v>rozwojowe</v>
          </cell>
          <cell r="K520" t="str">
            <v>wykupy</v>
          </cell>
          <cell r="L520" t="str">
            <v>Swarzędz</v>
          </cell>
          <cell r="M520">
            <v>0</v>
          </cell>
          <cell r="N520">
            <v>0</v>
          </cell>
          <cell r="O520">
            <v>0</v>
          </cell>
          <cell r="P520">
            <v>0</v>
          </cell>
          <cell r="Q520">
            <v>0</v>
          </cell>
          <cell r="R520" t="str">
            <v>07</v>
          </cell>
          <cell r="S520" t="str">
            <v>nd</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21144.799999999999</v>
          </cell>
          <cell r="AI520">
            <v>21144.799999999999</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21144.799999999999</v>
          </cell>
          <cell r="BC520">
            <v>-21144.799999999999</v>
          </cell>
          <cell r="BD520"/>
          <cell r="BE520">
            <v>0</v>
          </cell>
          <cell r="BF520">
            <v>0</v>
          </cell>
          <cell r="BG520">
            <v>0</v>
          </cell>
          <cell r="BH520">
            <v>0</v>
          </cell>
          <cell r="BI520">
            <v>0</v>
          </cell>
          <cell r="BJ520">
            <v>0</v>
          </cell>
          <cell r="BK520">
            <v>0</v>
          </cell>
          <cell r="BL520">
            <v>0</v>
          </cell>
          <cell r="BM520" t="str">
            <v>-</v>
          </cell>
          <cell r="BN520" t="str">
            <v>-</v>
          </cell>
        </row>
        <row r="521">
          <cell r="B521" t="str">
            <v>3-07-21-026-0</v>
          </cell>
          <cell r="C521" t="str">
            <v>3</v>
          </cell>
          <cell r="D521" t="str">
            <v>Swarzędz - sieć wodociągowa w rejonie ul. Michałówka w Garbach</v>
          </cell>
          <cell r="E521">
            <v>0</v>
          </cell>
          <cell r="G521" t="str">
            <v>rezerwa na zaspokojenie roszczeń z tyt realizacji sieci wod-kan</v>
          </cell>
          <cell r="H521" t="str">
            <v>pierwsza</v>
          </cell>
          <cell r="I521" t="str">
            <v>sieci rozdzielcze</v>
          </cell>
          <cell r="J521" t="str">
            <v>rozwojowe</v>
          </cell>
          <cell r="K521" t="str">
            <v>wykupy</v>
          </cell>
          <cell r="L521" t="str">
            <v>Swarzędz</v>
          </cell>
          <cell r="M521">
            <v>0</v>
          </cell>
          <cell r="N521">
            <v>0</v>
          </cell>
          <cell r="O521">
            <v>0</v>
          </cell>
          <cell r="P521">
            <v>0</v>
          </cell>
          <cell r="Q521">
            <v>0</v>
          </cell>
          <cell r="R521" t="str">
            <v>07</v>
          </cell>
          <cell r="S521" t="str">
            <v>nd</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1019152.25</v>
          </cell>
          <cell r="AI521">
            <v>1019152.25</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1019152.25</v>
          </cell>
          <cell r="BC521">
            <v>-1019152.25</v>
          </cell>
          <cell r="BD521"/>
          <cell r="BE521">
            <v>0</v>
          </cell>
          <cell r="BF521">
            <v>0</v>
          </cell>
          <cell r="BG521">
            <v>0</v>
          </cell>
          <cell r="BH521">
            <v>0</v>
          </cell>
          <cell r="BI521">
            <v>0</v>
          </cell>
          <cell r="BJ521">
            <v>0</v>
          </cell>
          <cell r="BK521">
            <v>0</v>
          </cell>
          <cell r="BL521">
            <v>0</v>
          </cell>
          <cell r="BM521" t="str">
            <v>-</v>
          </cell>
          <cell r="BN521" t="str">
            <v>-</v>
          </cell>
        </row>
        <row r="522">
          <cell r="B522" t="str">
            <v>3-07-21-070-1</v>
          </cell>
          <cell r="C522" t="str">
            <v>3</v>
          </cell>
          <cell r="D522" t="str">
            <v>Swarzędz - sieć wodociągowa w ul.Bliskiej w Rabowicach</v>
          </cell>
          <cell r="E522" t="str">
            <v>Realizowane-dokumentacja-w toku</v>
          </cell>
          <cell r="G522" t="str">
            <v>rezerwa "białe plamy"</v>
          </cell>
          <cell r="H522" t="str">
            <v>druga</v>
          </cell>
          <cell r="I522" t="str">
            <v>sieci rozdzielcze</v>
          </cell>
          <cell r="J522" t="str">
            <v>rozwojowe</v>
          </cell>
          <cell r="K522" t="str">
            <v>nieopłacalne nie</v>
          </cell>
          <cell r="L522" t="str">
            <v>Swarzędz</v>
          </cell>
          <cell r="M522" t="str">
            <v>Przemysław Jasiński</v>
          </cell>
          <cell r="N522" t="str">
            <v>Honorata Łoza</v>
          </cell>
          <cell r="O522">
            <v>0</v>
          </cell>
          <cell r="P522">
            <v>0</v>
          </cell>
          <cell r="Q522">
            <v>0</v>
          </cell>
          <cell r="R522" t="str">
            <v>07</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20000</v>
          </cell>
          <cell r="AK522">
            <v>40000</v>
          </cell>
          <cell r="AL522">
            <v>40000</v>
          </cell>
          <cell r="AM522">
            <v>1250069</v>
          </cell>
          <cell r="AN522">
            <v>2118770</v>
          </cell>
          <cell r="AO522">
            <v>0</v>
          </cell>
          <cell r="AP522">
            <v>0</v>
          </cell>
          <cell r="AQ522">
            <v>0</v>
          </cell>
          <cell r="AR522">
            <v>0</v>
          </cell>
          <cell r="AS522">
            <v>0</v>
          </cell>
          <cell r="AT522">
            <v>0</v>
          </cell>
          <cell r="AU522">
            <v>0</v>
          </cell>
          <cell r="AV522">
            <v>0</v>
          </cell>
          <cell r="AW522">
            <v>3448839</v>
          </cell>
          <cell r="AX522">
            <v>3448839</v>
          </cell>
          <cell r="AY522">
            <v>0</v>
          </cell>
          <cell r="AZ522">
            <v>3468839</v>
          </cell>
          <cell r="BA522">
            <v>3468839</v>
          </cell>
          <cell r="BB522">
            <v>3468839</v>
          </cell>
          <cell r="BC522">
            <v>-3468839</v>
          </cell>
          <cell r="BD522"/>
          <cell r="BE522">
            <v>1.1499999999999999</v>
          </cell>
          <cell r="BF522">
            <v>0</v>
          </cell>
          <cell r="BG522" t="str">
            <v>1 rozwojowo-modernizacyjne</v>
          </cell>
          <cell r="BH522">
            <v>0</v>
          </cell>
          <cell r="BI522">
            <v>31</v>
          </cell>
          <cell r="BJ522">
            <v>6</v>
          </cell>
          <cell r="BK522" t="str">
            <v>Potrzeba rozbudowy sieci wodociągowej dosyłowej do Rabowic, poprawiającej warunki dostawy wody o wymaganych parametrach ilościowych i jakościowych (ciśnienie wody w sieci), wynikająca z intensywnego rozwoju miejscowości.</v>
          </cell>
          <cell r="BL522" t="str">
            <v>Budowa sieci wodociągowej DN200 o długości 1 150 m w ul.Bliskiej w Rabowicach oraz przyłączy - 37 szt. 2022 - 2024 dokumentacja techniczna 2025 - 2026 roboty budowlano - montażowe</v>
          </cell>
          <cell r="BM522" t="str">
            <v>-</v>
          </cell>
          <cell r="BN522" t="str">
            <v>-</v>
          </cell>
        </row>
        <row r="523">
          <cell r="B523" t="str">
            <v>3-07-21-093-0</v>
          </cell>
          <cell r="C523" t="str">
            <v>3</v>
          </cell>
          <cell r="D523" t="str">
            <v>Swarzędz - sieć wodociągowa w ul. Palmowej w Garbach</v>
          </cell>
          <cell r="E523" t="str">
            <v>Realizowane-RBM-zakończono</v>
          </cell>
          <cell r="G523" t="str">
            <v>rezerwa na zaspokojenie roszczeń z tyt realizacji sieci wod-kan</v>
          </cell>
          <cell r="H523" t="str">
            <v>pierwsza</v>
          </cell>
          <cell r="I523" t="str">
            <v>sieci rozdzielcze</v>
          </cell>
          <cell r="J523" t="str">
            <v>rozwojowe</v>
          </cell>
          <cell r="K523" t="str">
            <v>wykupy</v>
          </cell>
          <cell r="L523" t="str">
            <v>Swarzędz</v>
          </cell>
          <cell r="M523">
            <v>0</v>
          </cell>
          <cell r="N523" t="str">
            <v>Aleksandra Klecha</v>
          </cell>
          <cell r="O523">
            <v>0</v>
          </cell>
          <cell r="P523" t="str">
            <v>Aleksandra Klecha</v>
          </cell>
          <cell r="Q523">
            <v>0</v>
          </cell>
          <cell r="R523" t="str">
            <v>07</v>
          </cell>
          <cell r="S523" t="str">
            <v>nd</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29545.19</v>
          </cell>
          <cell r="AI523">
            <v>29545.19</v>
          </cell>
          <cell r="AJ523">
            <v>32.049999999999997</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32.049999999999997</v>
          </cell>
          <cell r="BA523">
            <v>32.049999999999997</v>
          </cell>
          <cell r="BB523">
            <v>29577.239999999998</v>
          </cell>
          <cell r="BC523">
            <v>-29577.239999999998</v>
          </cell>
          <cell r="BD523"/>
          <cell r="BE523">
            <v>0</v>
          </cell>
          <cell r="BF523">
            <v>0</v>
          </cell>
          <cell r="BG523" t="str">
            <v>1 rozwojowo-modernizacyjne</v>
          </cell>
          <cell r="BH523">
            <v>0</v>
          </cell>
          <cell r="BI523">
            <v>0</v>
          </cell>
          <cell r="BJ523">
            <v>0</v>
          </cell>
          <cell r="BK523">
            <v>0</v>
          </cell>
          <cell r="BL523">
            <v>0</v>
          </cell>
          <cell r="BM523" t="str">
            <v>-</v>
          </cell>
          <cell r="BN523" t="str">
            <v>-</v>
          </cell>
        </row>
        <row r="524">
          <cell r="B524" t="str">
            <v>3-07-21-200-0</v>
          </cell>
          <cell r="C524" t="str">
            <v>3</v>
          </cell>
          <cell r="D524" t="str">
            <v>Swarzędz - sieć wodociągowa i kanalizacyja sanitarna w rejonie os. Ułańskiego (dz. 55/102, 55/124, 810) w Zalasewie</v>
          </cell>
          <cell r="E524" t="str">
            <v>Realizowane-RBM-w toku</v>
          </cell>
          <cell r="G524" t="str">
            <v>rezerwa na zaspokojenie roszczeń z tyt realizacji sieci wod-kan</v>
          </cell>
          <cell r="H524" t="str">
            <v>pierwsza</v>
          </cell>
          <cell r="I524" t="str">
            <v>sieci rozdzielcze</v>
          </cell>
          <cell r="J524" t="str">
            <v>rozwojowe</v>
          </cell>
          <cell r="K524" t="str">
            <v>wykupy</v>
          </cell>
          <cell r="L524" t="str">
            <v>Swarzędz</v>
          </cell>
          <cell r="M524">
            <v>0</v>
          </cell>
          <cell r="N524" t="str">
            <v>Aleksandra Klecha</v>
          </cell>
          <cell r="O524">
            <v>0</v>
          </cell>
          <cell r="P524" t="str">
            <v>Aleksandra Klecha</v>
          </cell>
          <cell r="Q524">
            <v>0</v>
          </cell>
          <cell r="R524" t="str">
            <v>07</v>
          </cell>
          <cell r="S524" t="str">
            <v>nd</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254226.43</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254226.43</v>
          </cell>
          <cell r="BA524">
            <v>254226.43</v>
          </cell>
          <cell r="BB524">
            <v>254226.43</v>
          </cell>
          <cell r="BC524">
            <v>-254226.43</v>
          </cell>
          <cell r="BD524"/>
          <cell r="BE524">
            <v>0</v>
          </cell>
          <cell r="BF524">
            <v>0</v>
          </cell>
          <cell r="BG524" t="str">
            <v>1 rozwojowo-modernizacyjne</v>
          </cell>
          <cell r="BH524">
            <v>0</v>
          </cell>
          <cell r="BI524">
            <v>0</v>
          </cell>
          <cell r="BJ524">
            <v>0</v>
          </cell>
          <cell r="BK524">
            <v>0</v>
          </cell>
          <cell r="BL524">
            <v>0</v>
          </cell>
          <cell r="BM524" t="str">
            <v>-</v>
          </cell>
          <cell r="BN524" t="str">
            <v>-</v>
          </cell>
        </row>
        <row r="525">
          <cell r="B525" t="str">
            <v>3-07-21-207-0</v>
          </cell>
          <cell r="C525" t="str">
            <v>3</v>
          </cell>
          <cell r="D525" t="str">
            <v>Swarzędz - sieć wodociągowa i kanalizacja sanitarna w ul. Katarzyńskiej (dz. 292/7, 291/7, 291/6) w Gruszczynie</v>
          </cell>
          <cell r="E525" t="str">
            <v>Realizowane-RBM-w toku</v>
          </cell>
          <cell r="G525" t="str">
            <v>rezerwa na zaspokojenie roszczeń z tyt realizacji sieci wod-kan</v>
          </cell>
          <cell r="H525" t="str">
            <v>pierwsza</v>
          </cell>
          <cell r="I525" t="str">
            <v>sieci rozdzielcze</v>
          </cell>
          <cell r="J525" t="str">
            <v>rozwojowe</v>
          </cell>
          <cell r="K525" t="str">
            <v>wykupy</v>
          </cell>
          <cell r="L525" t="str">
            <v>Swarzędz</v>
          </cell>
          <cell r="M525">
            <v>0</v>
          </cell>
          <cell r="N525" t="str">
            <v>Aleksandra Klecha</v>
          </cell>
          <cell r="O525">
            <v>0</v>
          </cell>
          <cell r="P525" t="str">
            <v>Aleksandra Klecha</v>
          </cell>
          <cell r="Q525">
            <v>0</v>
          </cell>
          <cell r="R525" t="str">
            <v>07</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93639.61</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93639.61</v>
          </cell>
          <cell r="BA525">
            <v>93639.61</v>
          </cell>
          <cell r="BB525">
            <v>93639.61</v>
          </cell>
          <cell r="BC525">
            <v>-93639.61</v>
          </cell>
          <cell r="BD525"/>
          <cell r="BE525">
            <v>0</v>
          </cell>
          <cell r="BF525">
            <v>0</v>
          </cell>
          <cell r="BG525" t="str">
            <v>1 rozwojowo-modernizacyjne</v>
          </cell>
          <cell r="BH525">
            <v>0</v>
          </cell>
          <cell r="BI525">
            <v>0</v>
          </cell>
          <cell r="BJ525">
            <v>0</v>
          </cell>
          <cell r="BK525">
            <v>0</v>
          </cell>
          <cell r="BL525">
            <v>0</v>
          </cell>
          <cell r="BM525" t="str">
            <v>-</v>
          </cell>
          <cell r="BN525" t="str">
            <v>-</v>
          </cell>
        </row>
        <row r="526">
          <cell r="B526" t="str">
            <v>3-09-14-163-0</v>
          </cell>
          <cell r="C526" t="str">
            <v>3</v>
          </cell>
          <cell r="D526" t="str">
            <v>Puszczykowo -sieć wodociągowa i kanalizacja sanitarna w ulicy bocznej od ul. Sobieskiego</v>
          </cell>
          <cell r="E526" t="str">
            <v>Realizowane-RBM-w toku</v>
          </cell>
          <cell r="G526" t="str">
            <v>rezerwa na zaspokojenie roszczeń z tyt realizacji sieci wod-kan</v>
          </cell>
          <cell r="H526" t="str">
            <v>pierwsza</v>
          </cell>
          <cell r="I526" t="str">
            <v>sieci rozdzielcze</v>
          </cell>
          <cell r="J526" t="str">
            <v>rozwojowe</v>
          </cell>
          <cell r="K526" t="str">
            <v>wykupy</v>
          </cell>
          <cell r="L526" t="str">
            <v>Puszczykowo</v>
          </cell>
          <cell r="M526">
            <v>0</v>
          </cell>
          <cell r="N526">
            <v>0</v>
          </cell>
          <cell r="O526" t="str">
            <v>Michał Garbicz</v>
          </cell>
          <cell r="P526" t="str">
            <v>Michał Garbicz</v>
          </cell>
          <cell r="Q526">
            <v>0</v>
          </cell>
          <cell r="R526" t="str">
            <v>09</v>
          </cell>
          <cell r="S526" t="str">
            <v>nd</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cell r="BE526">
            <v>0</v>
          </cell>
          <cell r="BF526">
            <v>0</v>
          </cell>
          <cell r="BG526" t="str">
            <v xml:space="preserve"> </v>
          </cell>
          <cell r="BH526">
            <v>0</v>
          </cell>
          <cell r="BI526">
            <v>0</v>
          </cell>
          <cell r="BJ526">
            <v>0</v>
          </cell>
          <cell r="BK526">
            <v>0</v>
          </cell>
          <cell r="BL526">
            <v>0</v>
          </cell>
          <cell r="BM526" t="str">
            <v>-</v>
          </cell>
          <cell r="BN526" t="str">
            <v>-</v>
          </cell>
        </row>
        <row r="527">
          <cell r="B527" t="str">
            <v>3-09-15-119-1</v>
          </cell>
          <cell r="C527" t="str">
            <v>3</v>
          </cell>
          <cell r="D527" t="str">
            <v>Puszczykowo - sieć wodociągowa w rej. ul. Morenowej - Hotelowej, ul. Krętej, ul. Mazurskiej.</v>
          </cell>
          <cell r="E527" t="str">
            <v>Realizowane-koncepcja-w toku</v>
          </cell>
          <cell r="G527" t="str">
            <v>Pule</v>
          </cell>
          <cell r="H527" t="str">
            <v>druga</v>
          </cell>
          <cell r="I527" t="str">
            <v>sieci rozdzielcze</v>
          </cell>
          <cell r="J527" t="str">
            <v>rozwojowe</v>
          </cell>
          <cell r="K527" t="str">
            <v>opłacalne</v>
          </cell>
          <cell r="L527" t="str">
            <v>Puszczykowo</v>
          </cell>
          <cell r="M527" t="str">
            <v>Irena Romaszewska-Malak</v>
          </cell>
          <cell r="N527">
            <v>0</v>
          </cell>
          <cell r="O527" t="str">
            <v>Monika Mrozińska</v>
          </cell>
          <cell r="P527">
            <v>0</v>
          </cell>
          <cell r="Q527">
            <v>0</v>
          </cell>
          <cell r="R527" t="str">
            <v>09</v>
          </cell>
          <cell r="S527" t="str">
            <v>nd</v>
          </cell>
          <cell r="T527">
            <v>0</v>
          </cell>
          <cell r="U527">
            <v>0</v>
          </cell>
          <cell r="V527">
            <v>0</v>
          </cell>
          <cell r="W527">
            <v>0</v>
          </cell>
          <cell r="X527">
            <v>0</v>
          </cell>
          <cell r="Y527">
            <v>0</v>
          </cell>
          <cell r="Z527">
            <v>50000</v>
          </cell>
          <cell r="AA527">
            <v>66000</v>
          </cell>
          <cell r="AB527">
            <v>0</v>
          </cell>
          <cell r="AC527">
            <v>0</v>
          </cell>
          <cell r="AD527">
            <v>0</v>
          </cell>
          <cell r="AE527">
            <v>0</v>
          </cell>
          <cell r="AF527">
            <v>116000</v>
          </cell>
          <cell r="AG527">
            <v>0</v>
          </cell>
          <cell r="AH527">
            <v>0</v>
          </cell>
          <cell r="AI527">
            <v>0</v>
          </cell>
          <cell r="AJ527">
            <v>0</v>
          </cell>
          <cell r="AK527">
            <v>0</v>
          </cell>
          <cell r="AL527">
            <v>0</v>
          </cell>
          <cell r="AM527">
            <v>50000</v>
          </cell>
          <cell r="AN527">
            <v>66000</v>
          </cell>
          <cell r="AO527">
            <v>0</v>
          </cell>
          <cell r="AP527">
            <v>0</v>
          </cell>
          <cell r="AQ527">
            <v>0</v>
          </cell>
          <cell r="AR527">
            <v>0</v>
          </cell>
          <cell r="AS527">
            <v>0</v>
          </cell>
          <cell r="AT527">
            <v>0</v>
          </cell>
          <cell r="AU527">
            <v>0</v>
          </cell>
          <cell r="AV527">
            <v>0</v>
          </cell>
          <cell r="AW527">
            <v>116000</v>
          </cell>
          <cell r="AX527">
            <v>116000</v>
          </cell>
          <cell r="AY527">
            <v>0</v>
          </cell>
          <cell r="AZ527">
            <v>116000</v>
          </cell>
          <cell r="BA527">
            <v>116000</v>
          </cell>
          <cell r="BB527">
            <v>116000</v>
          </cell>
          <cell r="BC527">
            <v>0</v>
          </cell>
          <cell r="BD527"/>
          <cell r="BE527">
            <v>1.71</v>
          </cell>
          <cell r="BF527">
            <v>0</v>
          </cell>
          <cell r="BG527" t="str">
            <v>1 rozwojowo-modernizacyjne</v>
          </cell>
          <cell r="BH527">
            <v>0</v>
          </cell>
          <cell r="BI527">
            <v>56</v>
          </cell>
          <cell r="BJ527">
            <v>1</v>
          </cell>
          <cell r="BK527" t="str">
            <v>Zaopatrzenie w wodę nowych odbiorców.</v>
          </cell>
          <cell r="BL527" t="str">
            <v>Budowa sieci wodociągowej w rej. ulic Morenowa, Hotelowa DN 150mm o dł.1200 m wraz z przyłączami Budowa sieci wodociągowej w ulicy Krętej DN 100mm, dł. 240m wraz z przyłączami Budowa sieci wodociągowej w ulicy Mazurskiej DN 100mm, dł. 270 m wraz z przyłączami 2025 - 2027 dokumentacja projektowa roboty budowlano - montażowe po stronie gminy</v>
          </cell>
          <cell r="BM527" t="str">
            <v>-</v>
          </cell>
          <cell r="BN527" t="str">
            <v>-</v>
          </cell>
        </row>
        <row r="528">
          <cell r="B528" t="str">
            <v>3-09-15-120-1</v>
          </cell>
          <cell r="C528" t="str">
            <v>3</v>
          </cell>
          <cell r="D528" t="str">
            <v>Puszczykowo - sieć wodociągowa w ul. Nadwarciańskiej w stronę Niwki Starej</v>
          </cell>
          <cell r="E528" t="str">
            <v>Realizowane-koncepcja-w toku</v>
          </cell>
          <cell r="G528" t="str">
            <v>Pule</v>
          </cell>
          <cell r="H528" t="str">
            <v>druga</v>
          </cell>
          <cell r="I528" t="str">
            <v>sieci rozdzielcze</v>
          </cell>
          <cell r="J528" t="str">
            <v>rozwojowe</v>
          </cell>
          <cell r="K528" t="str">
            <v>opłacalne</v>
          </cell>
          <cell r="L528" t="str">
            <v>Puszczykowo</v>
          </cell>
          <cell r="M528" t="str">
            <v>Irena Romaszewska-Malak</v>
          </cell>
          <cell r="N528">
            <v>0</v>
          </cell>
          <cell r="O528" t="str">
            <v>Monika Mrozińska</v>
          </cell>
          <cell r="P528">
            <v>0</v>
          </cell>
          <cell r="Q528">
            <v>0</v>
          </cell>
          <cell r="R528" t="str">
            <v>09</v>
          </cell>
          <cell r="S528" t="str">
            <v>nd</v>
          </cell>
          <cell r="T528">
            <v>0</v>
          </cell>
          <cell r="U528">
            <v>0</v>
          </cell>
          <cell r="V528">
            <v>0</v>
          </cell>
          <cell r="W528">
            <v>0</v>
          </cell>
          <cell r="X528">
            <v>0</v>
          </cell>
          <cell r="Y528">
            <v>8000</v>
          </cell>
          <cell r="Z528">
            <v>14000</v>
          </cell>
          <cell r="AA528">
            <v>5000</v>
          </cell>
          <cell r="AB528">
            <v>18000</v>
          </cell>
          <cell r="AC528">
            <v>0</v>
          </cell>
          <cell r="AD528">
            <v>0</v>
          </cell>
          <cell r="AE528">
            <v>0</v>
          </cell>
          <cell r="AF528">
            <v>45000</v>
          </cell>
          <cell r="AG528">
            <v>0</v>
          </cell>
          <cell r="AH528">
            <v>0</v>
          </cell>
          <cell r="AI528">
            <v>0</v>
          </cell>
          <cell r="AJ528">
            <v>0</v>
          </cell>
          <cell r="AK528">
            <v>4400</v>
          </cell>
          <cell r="AL528">
            <v>13200</v>
          </cell>
          <cell r="AM528">
            <v>4400</v>
          </cell>
          <cell r="AN528">
            <v>4600</v>
          </cell>
          <cell r="AO528">
            <v>18400</v>
          </cell>
          <cell r="AP528">
            <v>0</v>
          </cell>
          <cell r="AQ528">
            <v>0</v>
          </cell>
          <cell r="AR528">
            <v>0</v>
          </cell>
          <cell r="AS528">
            <v>0</v>
          </cell>
          <cell r="AT528">
            <v>0</v>
          </cell>
          <cell r="AU528">
            <v>0</v>
          </cell>
          <cell r="AV528">
            <v>0</v>
          </cell>
          <cell r="AW528">
            <v>45000</v>
          </cell>
          <cell r="AX528">
            <v>45000</v>
          </cell>
          <cell r="AY528">
            <v>0</v>
          </cell>
          <cell r="AZ528">
            <v>45000</v>
          </cell>
          <cell r="BA528">
            <v>45000</v>
          </cell>
          <cell r="BB528">
            <v>45000</v>
          </cell>
          <cell r="BC528">
            <v>0</v>
          </cell>
          <cell r="BD528"/>
          <cell r="BE528">
            <v>0.24</v>
          </cell>
          <cell r="BF528">
            <v>0</v>
          </cell>
          <cell r="BG528" t="str">
            <v>1 rozwojowo-modernizacyjne</v>
          </cell>
          <cell r="BH528">
            <v>0</v>
          </cell>
          <cell r="BI528">
            <v>12</v>
          </cell>
          <cell r="BJ528">
            <v>0</v>
          </cell>
          <cell r="BK528" t="str">
            <v>Zaopatrzenie w wodę nowych odbiorców.</v>
          </cell>
          <cell r="BL528" t="str">
            <v>Budowa sieci wodociągowej w ul. Nadwarciańskiej w kierunku ul. Niwka Stara DN 150 mm o dł. 235 m wraz z przyłączami 2023-2025 dokumentacja projektowa 2026-2027 roboty budowlano-montażowe</v>
          </cell>
          <cell r="BM528" t="str">
            <v>-</v>
          </cell>
          <cell r="BN528" t="str">
            <v>-</v>
          </cell>
        </row>
        <row r="529">
          <cell r="B529" t="str">
            <v>3-09-15-132-1</v>
          </cell>
          <cell r="C529" t="str">
            <v>3</v>
          </cell>
          <cell r="D529" t="str">
            <v>Puszczykowo - sieć wodociągowa w ul. Na Skarpie</v>
          </cell>
          <cell r="E529">
            <v>0</v>
          </cell>
          <cell r="G529" t="str">
            <v>rezerwa "białe plamy"</v>
          </cell>
          <cell r="H529" t="str">
            <v>druga</v>
          </cell>
          <cell r="I529" t="str">
            <v>sieci rozdzielcze</v>
          </cell>
          <cell r="J529" t="str">
            <v>rozwojowe</v>
          </cell>
          <cell r="K529" t="str">
            <v>nieopłacalne tak</v>
          </cell>
          <cell r="L529" t="str">
            <v>Puszczykowo</v>
          </cell>
          <cell r="M529">
            <v>0</v>
          </cell>
          <cell r="N529">
            <v>0</v>
          </cell>
          <cell r="O529">
            <v>0</v>
          </cell>
          <cell r="P529">
            <v>0</v>
          </cell>
          <cell r="Q529">
            <v>0</v>
          </cell>
          <cell r="R529" t="str">
            <v>09</v>
          </cell>
          <cell r="S529" t="str">
            <v>Gmina Puszczykowo</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338</v>
          </cell>
          <cell r="AH529">
            <v>0</v>
          </cell>
          <cell r="AI529">
            <v>338</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338</v>
          </cell>
          <cell r="BC529">
            <v>-338</v>
          </cell>
          <cell r="BD529"/>
          <cell r="BE529">
            <v>0.23</v>
          </cell>
          <cell r="BF529">
            <v>0</v>
          </cell>
          <cell r="BG529" t="str">
            <v>1 rozwojowo-modernizacyjne</v>
          </cell>
          <cell r="BH529">
            <v>6</v>
          </cell>
          <cell r="BI529">
            <v>0</v>
          </cell>
          <cell r="BJ529">
            <v>0</v>
          </cell>
          <cell r="BK529">
            <v>0</v>
          </cell>
          <cell r="BL529">
            <v>0</v>
          </cell>
          <cell r="BM529" t="str">
            <v>-</v>
          </cell>
          <cell r="BN529" t="str">
            <v>-</v>
          </cell>
        </row>
        <row r="530">
          <cell r="B530" t="str">
            <v>3-09-15-134-1</v>
          </cell>
          <cell r="C530" t="str">
            <v>3</v>
          </cell>
          <cell r="D530" t="str">
            <v>Puszczykowo - sieć wodociągowa w ul. Janaszka</v>
          </cell>
          <cell r="E530" t="str">
            <v>Realizowane-koncepcja-w toku</v>
          </cell>
          <cell r="G530" t="str">
            <v>Pule</v>
          </cell>
          <cell r="H530" t="str">
            <v>druga</v>
          </cell>
          <cell r="I530" t="str">
            <v>sieci rozdzielcze</v>
          </cell>
          <cell r="J530" t="str">
            <v>rozwojowe</v>
          </cell>
          <cell r="K530" t="str">
            <v>opłacalne</v>
          </cell>
          <cell r="L530" t="str">
            <v>Puszczykowo</v>
          </cell>
          <cell r="M530" t="str">
            <v>Irena Romaszewska-Malak</v>
          </cell>
          <cell r="N530">
            <v>0</v>
          </cell>
          <cell r="O530" t="str">
            <v>Monika Mrozińska</v>
          </cell>
          <cell r="P530">
            <v>0</v>
          </cell>
          <cell r="Q530">
            <v>0</v>
          </cell>
          <cell r="R530" t="str">
            <v>09</v>
          </cell>
          <cell r="S530" t="str">
            <v>nd</v>
          </cell>
          <cell r="T530">
            <v>0</v>
          </cell>
          <cell r="U530">
            <v>0</v>
          </cell>
          <cell r="V530">
            <v>0</v>
          </cell>
          <cell r="W530">
            <v>0</v>
          </cell>
          <cell r="X530">
            <v>0</v>
          </cell>
          <cell r="Y530">
            <v>0</v>
          </cell>
          <cell r="Z530">
            <v>0</v>
          </cell>
          <cell r="AA530">
            <v>0</v>
          </cell>
          <cell r="AB530">
            <v>12000</v>
          </cell>
          <cell r="AC530">
            <v>18000</v>
          </cell>
          <cell r="AD530">
            <v>17000</v>
          </cell>
          <cell r="AE530">
            <v>66000</v>
          </cell>
          <cell r="AF530">
            <v>47000</v>
          </cell>
          <cell r="AG530">
            <v>0</v>
          </cell>
          <cell r="AH530">
            <v>0</v>
          </cell>
          <cell r="AI530">
            <v>0</v>
          </cell>
          <cell r="AJ530">
            <v>0</v>
          </cell>
          <cell r="AK530">
            <v>0</v>
          </cell>
          <cell r="AL530">
            <v>0</v>
          </cell>
          <cell r="AM530">
            <v>0</v>
          </cell>
          <cell r="AN530">
            <v>0</v>
          </cell>
          <cell r="AO530">
            <v>40000</v>
          </cell>
          <cell r="AP530">
            <v>40000</v>
          </cell>
          <cell r="AQ530">
            <v>20000</v>
          </cell>
          <cell r="AR530">
            <v>3000</v>
          </cell>
          <cell r="AS530">
            <v>10000</v>
          </cell>
          <cell r="AT530">
            <v>0</v>
          </cell>
          <cell r="AU530">
            <v>0</v>
          </cell>
          <cell r="AV530">
            <v>0</v>
          </cell>
          <cell r="AW530">
            <v>113000</v>
          </cell>
          <cell r="AX530">
            <v>100000</v>
          </cell>
          <cell r="AY530">
            <v>13000</v>
          </cell>
          <cell r="AZ530">
            <v>113000</v>
          </cell>
          <cell r="BA530">
            <v>113000</v>
          </cell>
          <cell r="BB530">
            <v>100000</v>
          </cell>
          <cell r="BC530">
            <v>-53000</v>
          </cell>
          <cell r="BD530"/>
          <cell r="BE530">
            <v>0.81</v>
          </cell>
          <cell r="BF530">
            <v>0</v>
          </cell>
          <cell r="BG530" t="str">
            <v>1 rozwojowo-modernizacyjne</v>
          </cell>
          <cell r="BH530">
            <v>1</v>
          </cell>
          <cell r="BI530">
            <v>30</v>
          </cell>
          <cell r="BJ530">
            <v>0</v>
          </cell>
          <cell r="BK530" t="str">
            <v>Zaopatrzenie w wodę nowych odbiorców.</v>
          </cell>
          <cell r="BL530" t="str">
            <v>Budowa sieci wodociągowej w ulicy Janaszka DN 100 mm, dł. 815 m wraz z przyłączami 2026-20289 - dokumentacja projektowa 2028-2030 - roboty budowlano-montażowe</v>
          </cell>
          <cell r="BM530" t="str">
            <v>-</v>
          </cell>
          <cell r="BN530" t="str">
            <v>-</v>
          </cell>
        </row>
        <row r="531">
          <cell r="B531" t="str">
            <v>3-09-15-257-1</v>
          </cell>
          <cell r="C531" t="str">
            <v>3</v>
          </cell>
          <cell r="D531" t="str">
            <v>Puszczykowo - sieć wodociągowa w ul. Nowe Osiedle i ul. bocznej od Nowe Osiedle</v>
          </cell>
          <cell r="E531">
            <v>0</v>
          </cell>
          <cell r="G531" t="str">
            <v>rezerwa "białe plamy"</v>
          </cell>
          <cell r="H531" t="str">
            <v>druga</v>
          </cell>
          <cell r="I531" t="str">
            <v>sieci rozdzielcze</v>
          </cell>
          <cell r="J531" t="str">
            <v>rozwojowe</v>
          </cell>
          <cell r="K531" t="str">
            <v>nieopłacalne tak</v>
          </cell>
          <cell r="L531" t="str">
            <v>Puszczykowo</v>
          </cell>
          <cell r="M531">
            <v>0</v>
          </cell>
          <cell r="N531">
            <v>0</v>
          </cell>
          <cell r="O531">
            <v>0</v>
          </cell>
          <cell r="P531">
            <v>0</v>
          </cell>
          <cell r="Q531">
            <v>0</v>
          </cell>
          <cell r="R531" t="str">
            <v>09</v>
          </cell>
          <cell r="S531" t="str">
            <v>Gmina Puszczykowo</v>
          </cell>
          <cell r="T531">
            <v>0</v>
          </cell>
          <cell r="U531">
            <v>-659.2</v>
          </cell>
          <cell r="V531">
            <v>0</v>
          </cell>
          <cell r="W531">
            <v>0</v>
          </cell>
          <cell r="X531">
            <v>0</v>
          </cell>
          <cell r="Y531">
            <v>0</v>
          </cell>
          <cell r="Z531">
            <v>0</v>
          </cell>
          <cell r="AA531">
            <v>0</v>
          </cell>
          <cell r="AB531">
            <v>0</v>
          </cell>
          <cell r="AC531">
            <v>0</v>
          </cell>
          <cell r="AD531">
            <v>0</v>
          </cell>
          <cell r="AE531">
            <v>0</v>
          </cell>
          <cell r="AF531">
            <v>-659.2</v>
          </cell>
          <cell r="AG531">
            <v>-659.2</v>
          </cell>
          <cell r="AH531">
            <v>0</v>
          </cell>
          <cell r="AI531">
            <v>-659.2</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-659.2</v>
          </cell>
          <cell r="BC531">
            <v>0</v>
          </cell>
          <cell r="BD531"/>
          <cell r="BE531">
            <v>0.35</v>
          </cell>
          <cell r="BF531">
            <v>0</v>
          </cell>
          <cell r="BG531" t="str">
            <v>1 rozwojowo-modernizacyjne</v>
          </cell>
          <cell r="BH531">
            <v>5</v>
          </cell>
          <cell r="BI531">
            <v>0</v>
          </cell>
          <cell r="BJ531">
            <v>0</v>
          </cell>
          <cell r="BK531">
            <v>0</v>
          </cell>
          <cell r="BL531">
            <v>0</v>
          </cell>
          <cell r="BM531" t="str">
            <v>-</v>
          </cell>
          <cell r="BN531" t="str">
            <v>-</v>
          </cell>
        </row>
        <row r="532">
          <cell r="B532" t="str">
            <v>3-09-15-266-0</v>
          </cell>
          <cell r="C532" t="str">
            <v>3</v>
          </cell>
          <cell r="D532" t="str">
            <v>Puszczykowo - odwodnienie magistral</v>
          </cell>
          <cell r="E532">
            <v>0</v>
          </cell>
          <cell r="G532" t="str">
            <v>Plan</v>
          </cell>
          <cell r="H532" t="str">
            <v>pierwsza</v>
          </cell>
          <cell r="I532" t="str">
            <v>wspólne</v>
          </cell>
          <cell r="J532" t="str">
            <v>modernizacyjne</v>
          </cell>
          <cell r="K532" t="str">
            <v>magistrale wodociągowe</v>
          </cell>
          <cell r="L532" t="str">
            <v>Puszczykowo</v>
          </cell>
          <cell r="M532">
            <v>0</v>
          </cell>
          <cell r="N532">
            <v>0</v>
          </cell>
          <cell r="O532">
            <v>0</v>
          </cell>
          <cell r="P532">
            <v>0</v>
          </cell>
          <cell r="Q532">
            <v>0</v>
          </cell>
          <cell r="R532" t="str">
            <v>09</v>
          </cell>
          <cell r="S532" t="str">
            <v>nd</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cell r="BE532">
            <v>0</v>
          </cell>
          <cell r="BF532">
            <v>0</v>
          </cell>
          <cell r="BG532" t="str">
            <v>1 rozwojowo-modernizacyjne</v>
          </cell>
          <cell r="BH532">
            <v>0</v>
          </cell>
          <cell r="BI532">
            <v>0</v>
          </cell>
          <cell r="BJ532">
            <v>0</v>
          </cell>
          <cell r="BK532">
            <v>0</v>
          </cell>
          <cell r="BL532">
            <v>0</v>
          </cell>
          <cell r="BM532" t="str">
            <v>-</v>
          </cell>
          <cell r="BN532" t="str">
            <v>-</v>
          </cell>
        </row>
        <row r="533">
          <cell r="B533" t="str">
            <v>3-09-16-140-1</v>
          </cell>
          <cell r="C533" t="str">
            <v>3</v>
          </cell>
          <cell r="D533" t="str">
            <v>Puszczykowo - sieć wodociągowa w ul. Zapłaty</v>
          </cell>
          <cell r="E533" t="str">
            <v>Realizowane-RBM-zakończono</v>
          </cell>
          <cell r="G533" t="str">
            <v>rezerwa "białe plamy"</v>
          </cell>
          <cell r="H533" t="str">
            <v>druga</v>
          </cell>
          <cell r="I533" t="str">
            <v>sieci rozdzielcze</v>
          </cell>
          <cell r="J533" t="str">
            <v>rozwojowe</v>
          </cell>
          <cell r="K533" t="str">
            <v>nieopłacalne tak</v>
          </cell>
          <cell r="L533" t="str">
            <v>Puszczykowo</v>
          </cell>
          <cell r="M533" t="str">
            <v>Zuzanna Kaczmarek</v>
          </cell>
          <cell r="N533">
            <v>0</v>
          </cell>
          <cell r="O533" t="str">
            <v>Monika Mrozińska</v>
          </cell>
          <cell r="P533" t="str">
            <v>Michał Garbicz</v>
          </cell>
          <cell r="Q533">
            <v>0</v>
          </cell>
          <cell r="R533" t="str">
            <v>09</v>
          </cell>
          <cell r="S533" t="str">
            <v>Gmina Puszczykowo</v>
          </cell>
          <cell r="T533">
            <v>124838.09</v>
          </cell>
          <cell r="U533">
            <v>73566.34</v>
          </cell>
          <cell r="V533">
            <v>0</v>
          </cell>
          <cell r="W533">
            <v>0</v>
          </cell>
          <cell r="X533">
            <v>0</v>
          </cell>
          <cell r="Y533">
            <v>0</v>
          </cell>
          <cell r="Z533">
            <v>0</v>
          </cell>
          <cell r="AA533">
            <v>0</v>
          </cell>
          <cell r="AB533">
            <v>0</v>
          </cell>
          <cell r="AC533">
            <v>0</v>
          </cell>
          <cell r="AD533">
            <v>0</v>
          </cell>
          <cell r="AE533">
            <v>0</v>
          </cell>
          <cell r="AF533">
            <v>73566.34</v>
          </cell>
          <cell r="AG533">
            <v>73960.650000000009</v>
          </cell>
          <cell r="AH533">
            <v>1621.4</v>
          </cell>
          <cell r="AI533">
            <v>200420.13999999998</v>
          </cell>
          <cell r="AJ533">
            <v>1597.8</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1597.8</v>
          </cell>
          <cell r="BA533">
            <v>1597.8</v>
          </cell>
          <cell r="BB533">
            <v>77179.850000000006</v>
          </cell>
          <cell r="BC533">
            <v>-3613.5100000000093</v>
          </cell>
          <cell r="BD533"/>
          <cell r="BE533">
            <v>0.28000000000000003</v>
          </cell>
          <cell r="BF533">
            <v>0</v>
          </cell>
          <cell r="BG533" t="str">
            <v>1 rozwojowo-modernizacyjne</v>
          </cell>
          <cell r="BH533">
            <v>2</v>
          </cell>
          <cell r="BI533">
            <v>0</v>
          </cell>
          <cell r="BJ533">
            <v>0</v>
          </cell>
          <cell r="BK533" t="str">
            <v>Zaopatrzenie w wodę nowych odbiorców.</v>
          </cell>
          <cell r="BL533" t="str">
            <v>Budowa sieci wodociągowej DN 110, dł.180 m wraz z przyłączami 2017-2018 dokumentacja projektowa 2018-2020 roboty budowlano - montażowe</v>
          </cell>
          <cell r="BM533" t="str">
            <v>-</v>
          </cell>
          <cell r="BN533" t="str">
            <v>-</v>
          </cell>
        </row>
        <row r="534">
          <cell r="B534" t="str">
            <v>3-09-17-143-0</v>
          </cell>
          <cell r="C534" t="str">
            <v>3</v>
          </cell>
          <cell r="D534" t="str">
            <v>Puszczykowo - sieć wodociągowa w ul. Czarnieckiego</v>
          </cell>
          <cell r="E534" t="str">
            <v>Realizowane-RBM-w toku</v>
          </cell>
          <cell r="G534" t="str">
            <v>rezerwa na zaspokojenie roszczeń z tyt realizacji sieci wod-kan</v>
          </cell>
          <cell r="H534" t="str">
            <v>pierwsza</v>
          </cell>
          <cell r="I534" t="str">
            <v>sieci rozdzielcze</v>
          </cell>
          <cell r="J534" t="str">
            <v>rozwojowe</v>
          </cell>
          <cell r="K534" t="str">
            <v>wykupy</v>
          </cell>
          <cell r="L534" t="str">
            <v>Puszczykowo</v>
          </cell>
          <cell r="M534">
            <v>0</v>
          </cell>
          <cell r="N534">
            <v>0</v>
          </cell>
          <cell r="O534" t="str">
            <v>Michał Garbicz</v>
          </cell>
          <cell r="P534" t="str">
            <v>Magdalena Borowska</v>
          </cell>
          <cell r="Q534">
            <v>0</v>
          </cell>
          <cell r="R534" t="str">
            <v>09</v>
          </cell>
          <cell r="S534" t="str">
            <v>nd</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cell r="BE534">
            <v>0</v>
          </cell>
          <cell r="BF534">
            <v>0</v>
          </cell>
          <cell r="BG534" t="str">
            <v xml:space="preserve"> </v>
          </cell>
          <cell r="BH534">
            <v>0</v>
          </cell>
          <cell r="BI534">
            <v>0</v>
          </cell>
          <cell r="BJ534">
            <v>0</v>
          </cell>
          <cell r="BK534">
            <v>0</v>
          </cell>
          <cell r="BL534">
            <v>0</v>
          </cell>
          <cell r="BM534" t="str">
            <v>-</v>
          </cell>
          <cell r="BN534" t="str">
            <v>-</v>
          </cell>
        </row>
        <row r="535">
          <cell r="B535" t="str">
            <v>3-09-17-152-1</v>
          </cell>
          <cell r="C535" t="str">
            <v>3</v>
          </cell>
          <cell r="D535" t="str">
            <v>Puszczykowo - sieć wodociągowa w ul. bocznej od Powstańców Wlkp.</v>
          </cell>
          <cell r="E535" t="str">
            <v>Realizowane-RBM-w toku</v>
          </cell>
          <cell r="G535" t="str">
            <v>rezerwa oszczędności przetargowe</v>
          </cell>
          <cell r="H535" t="str">
            <v>druga</v>
          </cell>
          <cell r="I535" t="str">
            <v>sieci rozdzielcze</v>
          </cell>
          <cell r="J535" t="str">
            <v>rozwojowe</v>
          </cell>
          <cell r="K535" t="str">
            <v>oszczędności przetargowe</v>
          </cell>
          <cell r="L535" t="str">
            <v>Puszczykowo</v>
          </cell>
          <cell r="M535" t="str">
            <v>Irena Romaszewska-Malak</v>
          </cell>
          <cell r="N535" t="str">
            <v>Katarzyna Grala</v>
          </cell>
          <cell r="O535" t="str">
            <v>Monika Mrozińska</v>
          </cell>
          <cell r="P535" t="str">
            <v>Michał Garbicz</v>
          </cell>
          <cell r="Q535" t="str">
            <v>Maciej Urbaniak</v>
          </cell>
          <cell r="R535" t="str">
            <v>09</v>
          </cell>
          <cell r="S535" t="str">
            <v>nd</v>
          </cell>
          <cell r="T535">
            <v>2472</v>
          </cell>
          <cell r="U535">
            <v>3360</v>
          </cell>
          <cell r="V535">
            <v>20000</v>
          </cell>
          <cell r="W535">
            <v>0</v>
          </cell>
          <cell r="X535">
            <v>12000</v>
          </cell>
          <cell r="Y535">
            <v>14000</v>
          </cell>
          <cell r="Z535">
            <v>0</v>
          </cell>
          <cell r="AA535">
            <v>0</v>
          </cell>
          <cell r="AB535">
            <v>0</v>
          </cell>
          <cell r="AC535">
            <v>0</v>
          </cell>
          <cell r="AD535">
            <v>0</v>
          </cell>
          <cell r="AE535">
            <v>0</v>
          </cell>
          <cell r="AF535">
            <v>49360</v>
          </cell>
          <cell r="AG535">
            <v>5624</v>
          </cell>
          <cell r="AH535">
            <v>14184</v>
          </cell>
          <cell r="AI535">
            <v>22280</v>
          </cell>
          <cell r="AJ535">
            <v>20337</v>
          </cell>
          <cell r="AK535">
            <v>79836.160000000003</v>
          </cell>
          <cell r="AL535">
            <v>0</v>
          </cell>
          <cell r="AM535">
            <v>0</v>
          </cell>
          <cell r="AN535">
            <v>0</v>
          </cell>
          <cell r="AO535">
            <v>0</v>
          </cell>
          <cell r="AP535">
            <v>0</v>
          </cell>
          <cell r="AQ535">
            <v>0</v>
          </cell>
          <cell r="AR535">
            <v>0</v>
          </cell>
          <cell r="AS535">
            <v>0</v>
          </cell>
          <cell r="AT535">
            <v>0</v>
          </cell>
          <cell r="AU535">
            <v>0</v>
          </cell>
          <cell r="AV535">
            <v>0</v>
          </cell>
          <cell r="AW535">
            <v>79836.160000000003</v>
          </cell>
          <cell r="AX535">
            <v>79836.160000000003</v>
          </cell>
          <cell r="AY535">
            <v>0</v>
          </cell>
          <cell r="AZ535">
            <v>100173.16</v>
          </cell>
          <cell r="BA535">
            <v>100173.16</v>
          </cell>
          <cell r="BB535">
            <v>119981.16</v>
          </cell>
          <cell r="BC535">
            <v>-70621.16</v>
          </cell>
          <cell r="BD535"/>
          <cell r="BE535">
            <v>0.09</v>
          </cell>
          <cell r="BF535">
            <v>0</v>
          </cell>
          <cell r="BG535" t="str">
            <v>1 rozwojowo-modernizacyjne</v>
          </cell>
          <cell r="BH535">
            <v>2</v>
          </cell>
          <cell r="BI535">
            <v>2</v>
          </cell>
          <cell r="BJ535">
            <v>0</v>
          </cell>
          <cell r="BK535" t="str">
            <v>Zaopatrzenie w wodę nowych odbiorców.</v>
          </cell>
          <cell r="BL535" t="str">
            <v>Budowa sieci wodociągowej w ul. bocznej od Powstańców Wlkp. DN 100mm, dł. 85m wraz z przyłączami 2019 - 2021 - dokumentacja projektowa (Gmina Inwestorstwo zastępcze) 2022 - 2024 - roboty budowlano-montażowe (Gmina Inwestorstwo zastępcze)</v>
          </cell>
          <cell r="BM535" t="str">
            <v>-</v>
          </cell>
          <cell r="BN535" t="str">
            <v>-</v>
          </cell>
        </row>
        <row r="536">
          <cell r="B536" t="str">
            <v>3-09-17-293-0</v>
          </cell>
          <cell r="C536" t="str">
            <v>3</v>
          </cell>
          <cell r="D536" t="str">
            <v>Puszczykowo - sieć wodociągowa w ul. Wrzosowej</v>
          </cell>
          <cell r="E536" t="str">
            <v>Zakończone</v>
          </cell>
          <cell r="G536" t="str">
            <v>rezerwa na zaspokojenie roszczeń z tyt realizacji sieci wod-kan</v>
          </cell>
          <cell r="H536" t="str">
            <v>pierwsza</v>
          </cell>
          <cell r="I536" t="str">
            <v>sieci rozdzielcze</v>
          </cell>
          <cell r="J536" t="str">
            <v>rozwojowe</v>
          </cell>
          <cell r="K536" t="str">
            <v>wykupy</v>
          </cell>
          <cell r="L536" t="str">
            <v>Puszczykowo</v>
          </cell>
          <cell r="M536">
            <v>0</v>
          </cell>
          <cell r="N536">
            <v>0</v>
          </cell>
          <cell r="O536" t="str">
            <v>Michał Garbicz</v>
          </cell>
          <cell r="P536" t="str">
            <v>Magdalena Borowska</v>
          </cell>
          <cell r="Q536">
            <v>0</v>
          </cell>
          <cell r="R536" t="str">
            <v>09</v>
          </cell>
          <cell r="S536" t="str">
            <v>nd</v>
          </cell>
          <cell r="T536">
            <v>0</v>
          </cell>
          <cell r="U536">
            <v>23975.5</v>
          </cell>
          <cell r="V536">
            <v>0</v>
          </cell>
          <cell r="W536">
            <v>0</v>
          </cell>
          <cell r="X536">
            <v>0</v>
          </cell>
          <cell r="Y536">
            <v>0</v>
          </cell>
          <cell r="Z536">
            <v>0</v>
          </cell>
          <cell r="AA536">
            <v>0</v>
          </cell>
          <cell r="AB536">
            <v>0</v>
          </cell>
          <cell r="AC536">
            <v>0</v>
          </cell>
          <cell r="AD536">
            <v>0</v>
          </cell>
          <cell r="AE536">
            <v>0</v>
          </cell>
          <cell r="AF536">
            <v>23975.5</v>
          </cell>
          <cell r="AG536">
            <v>23975.5</v>
          </cell>
          <cell r="AH536">
            <v>154</v>
          </cell>
          <cell r="AI536">
            <v>24129.5</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24129.5</v>
          </cell>
          <cell r="BC536">
            <v>-154</v>
          </cell>
          <cell r="BD536"/>
          <cell r="BE536">
            <v>0</v>
          </cell>
          <cell r="BF536">
            <v>0</v>
          </cell>
          <cell r="BG536" t="str">
            <v xml:space="preserve"> </v>
          </cell>
          <cell r="BH536">
            <v>0</v>
          </cell>
          <cell r="BI536">
            <v>0</v>
          </cell>
          <cell r="BJ536">
            <v>0</v>
          </cell>
          <cell r="BK536">
            <v>0</v>
          </cell>
          <cell r="BL536">
            <v>0</v>
          </cell>
          <cell r="BM536" t="str">
            <v>-</v>
          </cell>
          <cell r="BN536" t="str">
            <v>-</v>
          </cell>
        </row>
        <row r="537">
          <cell r="B537" t="str">
            <v>3-09-18-044-0</v>
          </cell>
          <cell r="C537" t="str">
            <v>3</v>
          </cell>
          <cell r="D537" t="str">
            <v>Puszczykowo - sieć wodociągowa i kanalizacja sanitarna w ul. Przyszkolnej</v>
          </cell>
          <cell r="E537" t="str">
            <v>Zakończone</v>
          </cell>
          <cell r="G537" t="str">
            <v>rezerwa na zaspokojenie roszczeń z tyt realizacji sieci wod-kan</v>
          </cell>
          <cell r="H537" t="str">
            <v>pierwsza</v>
          </cell>
          <cell r="I537" t="str">
            <v>sieci rozdzielcze</v>
          </cell>
          <cell r="J537" t="str">
            <v>rozwojowe</v>
          </cell>
          <cell r="K537" t="str">
            <v>wykupy</v>
          </cell>
          <cell r="L537" t="str">
            <v>Puszczykowo</v>
          </cell>
          <cell r="M537">
            <v>0</v>
          </cell>
          <cell r="N537">
            <v>0</v>
          </cell>
          <cell r="O537">
            <v>0</v>
          </cell>
          <cell r="P537" t="str">
            <v>Magdalena Borowska</v>
          </cell>
          <cell r="Q537">
            <v>0</v>
          </cell>
          <cell r="R537" t="str">
            <v>09</v>
          </cell>
          <cell r="S537" t="str">
            <v>nd</v>
          </cell>
          <cell r="T537">
            <v>0</v>
          </cell>
          <cell r="U537">
            <v>338</v>
          </cell>
          <cell r="V537">
            <v>0</v>
          </cell>
          <cell r="W537">
            <v>0</v>
          </cell>
          <cell r="X537">
            <v>0</v>
          </cell>
          <cell r="Y537">
            <v>0</v>
          </cell>
          <cell r="Z537">
            <v>0</v>
          </cell>
          <cell r="AA537">
            <v>0</v>
          </cell>
          <cell r="AB537">
            <v>0</v>
          </cell>
          <cell r="AC537">
            <v>0</v>
          </cell>
          <cell r="AD537">
            <v>0</v>
          </cell>
          <cell r="AE537">
            <v>0</v>
          </cell>
          <cell r="AF537">
            <v>338</v>
          </cell>
          <cell r="AG537">
            <v>22811.94</v>
          </cell>
          <cell r="AH537">
            <v>190</v>
          </cell>
          <cell r="AI537">
            <v>23001.94</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23001.94</v>
          </cell>
          <cell r="BC537">
            <v>-22663.94</v>
          </cell>
          <cell r="BD537"/>
          <cell r="BE537">
            <v>0</v>
          </cell>
          <cell r="BF537">
            <v>0</v>
          </cell>
          <cell r="BG537" t="str">
            <v xml:space="preserve"> </v>
          </cell>
          <cell r="BH537">
            <v>0</v>
          </cell>
          <cell r="BI537">
            <v>0</v>
          </cell>
          <cell r="BJ537">
            <v>0</v>
          </cell>
          <cell r="BK537">
            <v>0</v>
          </cell>
          <cell r="BL537">
            <v>0</v>
          </cell>
          <cell r="BM537" t="str">
            <v>-</v>
          </cell>
          <cell r="BN537" t="str">
            <v>-</v>
          </cell>
        </row>
        <row r="538">
          <cell r="B538" t="str">
            <v>3-09-18-082-0</v>
          </cell>
          <cell r="C538" t="str">
            <v>3</v>
          </cell>
          <cell r="D538" t="str">
            <v>Puszczykowo - sieć wodociągowa od ul. Radosnej do ul. Studziennej</v>
          </cell>
          <cell r="E538" t="str">
            <v>Realizowane-dokumentacja-w toku</v>
          </cell>
          <cell r="G538" t="str">
            <v>budżet - modernizacja PSW</v>
          </cell>
          <cell r="H538" t="str">
            <v>pierwsza</v>
          </cell>
          <cell r="I538" t="str">
            <v>sieci rozdzielcze</v>
          </cell>
          <cell r="J538" t="str">
            <v>modernizacyjne</v>
          </cell>
          <cell r="K538" t="str">
            <v>PSW</v>
          </cell>
          <cell r="L538" t="str">
            <v>Puszczykowo</v>
          </cell>
          <cell r="M538" t="str">
            <v>Danuta Kijko</v>
          </cell>
          <cell r="N538" t="str">
            <v>Marcin Krawczyk</v>
          </cell>
          <cell r="O538" t="str">
            <v>Monika Mrozińska</v>
          </cell>
          <cell r="P538">
            <v>0</v>
          </cell>
          <cell r="Q538">
            <v>0</v>
          </cell>
          <cell r="R538" t="str">
            <v>09</v>
          </cell>
          <cell r="S538" t="str">
            <v>nd</v>
          </cell>
          <cell r="T538">
            <v>0</v>
          </cell>
          <cell r="U538">
            <v>20000</v>
          </cell>
          <cell r="V538">
            <v>100000</v>
          </cell>
          <cell r="W538">
            <v>142000</v>
          </cell>
          <cell r="X538">
            <v>213000</v>
          </cell>
          <cell r="Y538">
            <v>0</v>
          </cell>
          <cell r="Z538">
            <v>1973750</v>
          </cell>
          <cell r="AA538">
            <v>1973750</v>
          </cell>
          <cell r="AB538">
            <v>2763750</v>
          </cell>
          <cell r="AC538">
            <v>1973750</v>
          </cell>
          <cell r="AD538">
            <v>0</v>
          </cell>
          <cell r="AE538">
            <v>0</v>
          </cell>
          <cell r="AF538">
            <v>9160000</v>
          </cell>
          <cell r="AG538">
            <v>0</v>
          </cell>
          <cell r="AH538">
            <v>242814.55</v>
          </cell>
          <cell r="AI538">
            <v>242814.55</v>
          </cell>
          <cell r="AJ538">
            <v>140242.99</v>
          </cell>
          <cell r="AK538">
            <v>0</v>
          </cell>
          <cell r="AL538">
            <v>186900</v>
          </cell>
          <cell r="AM538">
            <v>709120</v>
          </cell>
          <cell r="AN538">
            <v>2127360</v>
          </cell>
          <cell r="AO538">
            <v>2143860</v>
          </cell>
          <cell r="AP538">
            <v>2127360</v>
          </cell>
          <cell r="AQ538">
            <v>1418240</v>
          </cell>
          <cell r="AR538">
            <v>0</v>
          </cell>
          <cell r="AS538">
            <v>0</v>
          </cell>
          <cell r="AT538">
            <v>0</v>
          </cell>
          <cell r="AU538">
            <v>0</v>
          </cell>
          <cell r="AV538">
            <v>0</v>
          </cell>
          <cell r="AW538">
            <v>8712840</v>
          </cell>
          <cell r="AX538">
            <v>8712840</v>
          </cell>
          <cell r="AY538">
            <v>0</v>
          </cell>
          <cell r="AZ538">
            <v>8853082.9900000002</v>
          </cell>
          <cell r="BA538">
            <v>8853082.9900000002</v>
          </cell>
          <cell r="BB538">
            <v>9095897.5399999991</v>
          </cell>
          <cell r="BC538">
            <v>64102.460000000894</v>
          </cell>
          <cell r="BD538"/>
          <cell r="BE538">
            <v>0</v>
          </cell>
          <cell r="BF538">
            <v>0</v>
          </cell>
          <cell r="BG538" t="str">
            <v>1 rozwojowo-modernizacyjne</v>
          </cell>
          <cell r="BH538">
            <v>0</v>
          </cell>
          <cell r="BI538">
            <v>0</v>
          </cell>
          <cell r="BJ538">
            <v>0</v>
          </cell>
          <cell r="BK538" t="str">
            <v>Stan techniczny i spełnienie wymagań Rozporządzenia Ministra Zdrowia.</v>
          </cell>
          <cell r="BL538" t="str">
            <v>Modernizacja sieci wodociągowej: DN300 dł.1350m , DN250 dł.2600m . 2020 - 2021 - ekspertyza stanu technicznego 2022 - 2024 - dokumentacja projektowa 2025 - 2029 - roboty budowlano-montażowe</v>
          </cell>
          <cell r="BM538" t="str">
            <v>-</v>
          </cell>
          <cell r="BN538" t="str">
            <v>-</v>
          </cell>
        </row>
        <row r="539">
          <cell r="B539" t="str">
            <v>3-09-18-118-0</v>
          </cell>
          <cell r="C539" t="str">
            <v>3</v>
          </cell>
          <cell r="D539" t="str">
            <v>Puszczykowo - sieć wodociągowa i kanalizacja sanitarna w ul. Tenisowej</v>
          </cell>
          <cell r="E539">
            <v>0</v>
          </cell>
          <cell r="G539" t="str">
            <v>rezerwa na zaspokojenie roszczeń z tyt realizacji sieci wod-kan</v>
          </cell>
          <cell r="H539" t="str">
            <v>pierwsza</v>
          </cell>
          <cell r="I539" t="str">
            <v>sieci rozdzielcze</v>
          </cell>
          <cell r="J539" t="str">
            <v>rozwojowe</v>
          </cell>
          <cell r="K539" t="str">
            <v>wykupy</v>
          </cell>
          <cell r="L539" t="str">
            <v>Puszczykowo</v>
          </cell>
          <cell r="M539">
            <v>0</v>
          </cell>
          <cell r="N539">
            <v>0</v>
          </cell>
          <cell r="O539">
            <v>0</v>
          </cell>
          <cell r="P539">
            <v>0</v>
          </cell>
          <cell r="Q539">
            <v>0</v>
          </cell>
          <cell r="R539" t="str">
            <v>09</v>
          </cell>
          <cell r="S539" t="str">
            <v>nd</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9896.7999999999993</v>
          </cell>
          <cell r="AH539">
            <v>4948.3999999999996</v>
          </cell>
          <cell r="AI539">
            <v>14845.199999999999</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14845.199999999999</v>
          </cell>
          <cell r="BC539">
            <v>-14845.199999999999</v>
          </cell>
          <cell r="BD539"/>
          <cell r="BE539">
            <v>0</v>
          </cell>
          <cell r="BF539">
            <v>0</v>
          </cell>
          <cell r="BG539">
            <v>0</v>
          </cell>
          <cell r="BH539">
            <v>0</v>
          </cell>
          <cell r="BI539">
            <v>0</v>
          </cell>
          <cell r="BJ539">
            <v>0</v>
          </cell>
          <cell r="BK539">
            <v>0</v>
          </cell>
          <cell r="BL539">
            <v>0</v>
          </cell>
          <cell r="BM539" t="str">
            <v>-</v>
          </cell>
          <cell r="BN539" t="str">
            <v>-</v>
          </cell>
        </row>
        <row r="540">
          <cell r="B540" t="str">
            <v>3-09-19-146-1</v>
          </cell>
          <cell r="C540" t="str">
            <v>3</v>
          </cell>
          <cell r="D540" t="str">
            <v>Puszczykowo - sieć wodociągowa w rejonie pomiędzy ulicami: Cicha, Sobieskiego i Janaszka</v>
          </cell>
          <cell r="E540" t="str">
            <v>Realizowane-koncepcja-w toku</v>
          </cell>
          <cell r="G540" t="str">
            <v>rezerwa "białe plamy"</v>
          </cell>
          <cell r="H540" t="str">
            <v>druga</v>
          </cell>
          <cell r="I540" t="str">
            <v>sieci rozdzielcze</v>
          </cell>
          <cell r="J540" t="str">
            <v>rozwojowe</v>
          </cell>
          <cell r="K540" t="str">
            <v>nieopłacalne tak</v>
          </cell>
          <cell r="L540" t="str">
            <v>Puszczykowo</v>
          </cell>
          <cell r="M540" t="str">
            <v>Irena Romaszewska-Malak</v>
          </cell>
          <cell r="N540">
            <v>0</v>
          </cell>
          <cell r="O540" t="str">
            <v>Monika Mrozińska</v>
          </cell>
          <cell r="P540">
            <v>0</v>
          </cell>
          <cell r="Q540">
            <v>0</v>
          </cell>
          <cell r="R540" t="str">
            <v>09</v>
          </cell>
          <cell r="S540" t="str">
            <v>nd</v>
          </cell>
          <cell r="T540">
            <v>0</v>
          </cell>
          <cell r="U540">
            <v>0</v>
          </cell>
          <cell r="V540">
            <v>0</v>
          </cell>
          <cell r="W540">
            <v>0</v>
          </cell>
          <cell r="X540">
            <v>0</v>
          </cell>
          <cell r="Y540">
            <v>0</v>
          </cell>
          <cell r="Z540">
            <v>0</v>
          </cell>
          <cell r="AA540">
            <v>0</v>
          </cell>
          <cell r="AB540">
            <v>0</v>
          </cell>
          <cell r="AC540">
            <v>0</v>
          </cell>
          <cell r="AD540">
            <v>74000</v>
          </cell>
          <cell r="AE540">
            <v>2442000</v>
          </cell>
          <cell r="AF540">
            <v>74000</v>
          </cell>
          <cell r="AG540">
            <v>0</v>
          </cell>
          <cell r="AH540">
            <v>0</v>
          </cell>
          <cell r="AI540">
            <v>0</v>
          </cell>
          <cell r="AJ540">
            <v>0</v>
          </cell>
          <cell r="AK540">
            <v>0</v>
          </cell>
          <cell r="AL540">
            <v>0</v>
          </cell>
          <cell r="AM540">
            <v>0</v>
          </cell>
          <cell r="AN540">
            <v>0</v>
          </cell>
          <cell r="AO540">
            <v>0</v>
          </cell>
          <cell r="AP540">
            <v>32400</v>
          </cell>
          <cell r="AQ540">
            <v>32400</v>
          </cell>
          <cell r="AR540">
            <v>97200</v>
          </cell>
          <cell r="AS540">
            <v>347400</v>
          </cell>
          <cell r="AT540">
            <v>1476600</v>
          </cell>
          <cell r="AU540">
            <v>0</v>
          </cell>
          <cell r="AV540">
            <v>1476600</v>
          </cell>
          <cell r="AW540">
            <v>1986000</v>
          </cell>
          <cell r="AX540">
            <v>64800</v>
          </cell>
          <cell r="AY540">
            <v>1921200</v>
          </cell>
          <cell r="AZ540">
            <v>1986000</v>
          </cell>
          <cell r="BA540">
            <v>1986000</v>
          </cell>
          <cell r="BB540">
            <v>64800</v>
          </cell>
          <cell r="BC540">
            <v>9200</v>
          </cell>
          <cell r="BD540"/>
          <cell r="BE540">
            <v>2.2999999999999998</v>
          </cell>
          <cell r="BF540">
            <v>0</v>
          </cell>
          <cell r="BG540" t="str">
            <v>1 rozwojowo-modernizacyjne</v>
          </cell>
          <cell r="BH540">
            <v>0</v>
          </cell>
          <cell r="BI540">
            <v>43</v>
          </cell>
          <cell r="BJ540">
            <v>0</v>
          </cell>
          <cell r="BK540" t="str">
            <v>Zaopatrzenie w wodę nowych Odbiorców.</v>
          </cell>
          <cell r="BL540" t="str">
            <v>Budowa sieci wodociągowej DN 100mm, dł. L = 2300m wraz z przyłączami 2028-2031 - dokumentacja projektowa 2031-2033 - roboty budowlano - montażowe</v>
          </cell>
          <cell r="BM540" t="str">
            <v>-</v>
          </cell>
          <cell r="BN540" t="str">
            <v>-</v>
          </cell>
        </row>
        <row r="541">
          <cell r="B541" t="str">
            <v>3-09-20-076-0</v>
          </cell>
          <cell r="C541" t="str">
            <v>3</v>
          </cell>
          <cell r="D541" t="str">
            <v>Puszczykowo - sieć wodociągowa w ul. Fiedlera</v>
          </cell>
          <cell r="E541" t="str">
            <v>Realizowane-dokumentacja-w toku</v>
          </cell>
          <cell r="H541" t="str">
            <v>pierwsza</v>
          </cell>
          <cell r="I541" t="str">
            <v>sieci rozdzielcze</v>
          </cell>
          <cell r="J541" t="str">
            <v>modernizacyjne</v>
          </cell>
          <cell r="K541" t="str">
            <v>PSW</v>
          </cell>
          <cell r="L541" t="str">
            <v>Puszczykowo</v>
          </cell>
          <cell r="M541" t="str">
            <v>Irena Romaszewska-Malak</v>
          </cell>
          <cell r="N541" t="str">
            <v>Alina Wachowska</v>
          </cell>
          <cell r="O541">
            <v>0</v>
          </cell>
          <cell r="P541">
            <v>0</v>
          </cell>
          <cell r="Q541">
            <v>0</v>
          </cell>
          <cell r="R541" t="str">
            <v>09</v>
          </cell>
          <cell r="S541" t="str">
            <v>nd</v>
          </cell>
          <cell r="T541">
            <v>0</v>
          </cell>
          <cell r="U541">
            <v>0</v>
          </cell>
          <cell r="V541">
            <v>5000</v>
          </cell>
          <cell r="W541">
            <v>5000</v>
          </cell>
          <cell r="X541">
            <v>5000</v>
          </cell>
          <cell r="Y541">
            <v>100000</v>
          </cell>
          <cell r="Z541">
            <v>0</v>
          </cell>
          <cell r="AA541">
            <v>0</v>
          </cell>
          <cell r="AB541">
            <v>0</v>
          </cell>
          <cell r="AC541">
            <v>0</v>
          </cell>
          <cell r="AD541">
            <v>0</v>
          </cell>
          <cell r="AE541">
            <v>0</v>
          </cell>
          <cell r="AF541">
            <v>115000</v>
          </cell>
          <cell r="AG541">
            <v>0</v>
          </cell>
          <cell r="AH541">
            <v>3118</v>
          </cell>
          <cell r="AI541">
            <v>3118</v>
          </cell>
          <cell r="AJ541">
            <v>14540</v>
          </cell>
          <cell r="AK541">
            <v>13220</v>
          </cell>
          <cell r="AL541">
            <v>26610</v>
          </cell>
          <cell r="AM541">
            <v>83000</v>
          </cell>
          <cell r="AN541">
            <v>27000</v>
          </cell>
          <cell r="AO541">
            <v>0</v>
          </cell>
          <cell r="AP541">
            <v>0</v>
          </cell>
          <cell r="AQ541">
            <v>0</v>
          </cell>
          <cell r="AR541">
            <v>0</v>
          </cell>
          <cell r="AS541">
            <v>0</v>
          </cell>
          <cell r="AT541">
            <v>0</v>
          </cell>
          <cell r="AU541">
            <v>0</v>
          </cell>
          <cell r="AV541">
            <v>0</v>
          </cell>
          <cell r="AW541">
            <v>149830</v>
          </cell>
          <cell r="AX541">
            <v>149830</v>
          </cell>
          <cell r="AY541">
            <v>0</v>
          </cell>
          <cell r="AZ541">
            <v>164370</v>
          </cell>
          <cell r="BA541">
            <v>164370</v>
          </cell>
          <cell r="BB541">
            <v>167488</v>
          </cell>
          <cell r="BC541">
            <v>-52488</v>
          </cell>
          <cell r="BD541"/>
          <cell r="BE541">
            <v>0.5</v>
          </cell>
          <cell r="BF541">
            <v>0</v>
          </cell>
          <cell r="BG541" t="str">
            <v>1 rozwojowo-modernizacyjne</v>
          </cell>
          <cell r="BH541">
            <v>0</v>
          </cell>
          <cell r="BI541">
            <v>0</v>
          </cell>
          <cell r="BJ541">
            <v>1</v>
          </cell>
          <cell r="BK541" t="str">
            <v>Likwidacja istniejącej sieci wodociągowej z terenów prywatnych - roszczenia Właścicieli.</v>
          </cell>
          <cell r="BL541" t="str">
            <v>Budowa sieci wodociągowej w: ulicy Mickiewicza DN150mm dł.15m i ul. Fiedlera DN100mm dł.35m. Likwidacja odcinka istniejącej sieci wodociągowej DN 150mm dł. 50m z działek prywatnych 1533/4 i 1530. 2021 - 2024 - dokumentacja projektowa 2024 - 2025 - roboty budowlano-montażowe</v>
          </cell>
          <cell r="BM541" t="str">
            <v>-</v>
          </cell>
          <cell r="BN541" t="str">
            <v>-</v>
          </cell>
        </row>
        <row r="542">
          <cell r="B542" t="str">
            <v>3-09-20-144-1</v>
          </cell>
          <cell r="C542" t="str">
            <v>3</v>
          </cell>
          <cell r="D542" t="str">
            <v>Puszczykowo - sieć wodociągowa w ul. bocznej od ul. Nadwarciańskiej (dz. nr 986, 971/5)</v>
          </cell>
          <cell r="E542" t="str">
            <v>Realizowane-koncepcja-w toku</v>
          </cell>
          <cell r="H542" t="str">
            <v>druga</v>
          </cell>
          <cell r="I542" t="str">
            <v>sieci rozdzielcze</v>
          </cell>
          <cell r="J542" t="str">
            <v>rozwojowe</v>
          </cell>
          <cell r="K542" t="str">
            <v>nieopłacalne nie</v>
          </cell>
          <cell r="L542" t="str">
            <v>Puszczykowo</v>
          </cell>
          <cell r="M542" t="str">
            <v>Irena Romaszewska-Malak</v>
          </cell>
          <cell r="N542" t="str">
            <v>Katarzyna Grala</v>
          </cell>
          <cell r="O542">
            <v>0</v>
          </cell>
          <cell r="P542">
            <v>0</v>
          </cell>
          <cell r="Q542">
            <v>0</v>
          </cell>
          <cell r="R542" t="str">
            <v>09</v>
          </cell>
          <cell r="T542">
            <v>0</v>
          </cell>
          <cell r="U542">
            <v>0</v>
          </cell>
          <cell r="V542">
            <v>0</v>
          </cell>
          <cell r="W542">
            <v>25000</v>
          </cell>
          <cell r="X542">
            <v>25000</v>
          </cell>
          <cell r="Y542">
            <v>70000</v>
          </cell>
          <cell r="Z542">
            <v>40000</v>
          </cell>
          <cell r="AA542">
            <v>0</v>
          </cell>
          <cell r="AB542">
            <v>0</v>
          </cell>
          <cell r="AC542">
            <v>0</v>
          </cell>
          <cell r="AD542">
            <v>0</v>
          </cell>
          <cell r="AE542">
            <v>0</v>
          </cell>
          <cell r="AF542">
            <v>160000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160000</v>
          </cell>
          <cell r="BD542"/>
          <cell r="BE542">
            <v>0.1</v>
          </cell>
          <cell r="BF542">
            <v>0</v>
          </cell>
          <cell r="BG542" t="str">
            <v>1 rozwojowo-modernizacyjne</v>
          </cell>
          <cell r="BH542">
            <v>1</v>
          </cell>
          <cell r="BI542">
            <v>1</v>
          </cell>
          <cell r="BJ542">
            <v>0</v>
          </cell>
          <cell r="BK542" t="str">
            <v>Zaopatrzenie w wodę nowych Klientów.</v>
          </cell>
          <cell r="BL542" t="str">
            <v>Budowa sieci wodociągowej DN 100mm, dł. L = 100m wraz z przyłączem 2020-2021 - dokumentacja projektowa (opracowuje Miasto Puszczykowo) 2021-2022 - uzupełnienie dokumentacji przez AQ 2022-2024 - roboty budowlano - montażowe</v>
          </cell>
          <cell r="BM542" t="str">
            <v>-</v>
          </cell>
          <cell r="BN542" t="str">
            <v>-</v>
          </cell>
        </row>
        <row r="543">
          <cell r="B543" t="str">
            <v>3-09-21-064-0</v>
          </cell>
          <cell r="C543" t="str">
            <v>3</v>
          </cell>
          <cell r="D543" t="str">
            <v>Puszczykowo - sieć wodociągowa i kanalizacja sanitarna w ul. Miętowej</v>
          </cell>
          <cell r="E543" t="str">
            <v>Realizowane-dokumentacja-zakończono</v>
          </cell>
          <cell r="G543" t="str">
            <v>rezerwa na zaspokojenie roszczeń z tyt realizacji sieci wod-kan</v>
          </cell>
          <cell r="H543" t="str">
            <v>pierwsza</v>
          </cell>
          <cell r="I543" t="str">
            <v>sieci rozdzielcze</v>
          </cell>
          <cell r="J543" t="str">
            <v>rozwojowe</v>
          </cell>
          <cell r="K543" t="str">
            <v>wykupy</v>
          </cell>
          <cell r="L543" t="str">
            <v>Puszczykowo</v>
          </cell>
          <cell r="M543">
            <v>0</v>
          </cell>
          <cell r="N543" t="str">
            <v>Aleksandra Klecha</v>
          </cell>
          <cell r="O543">
            <v>0</v>
          </cell>
          <cell r="P543" t="str">
            <v>Aleksandra Klecha</v>
          </cell>
          <cell r="Q543">
            <v>0</v>
          </cell>
          <cell r="R543" t="str">
            <v>09</v>
          </cell>
          <cell r="S543" t="str">
            <v>nd</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337</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337</v>
          </cell>
          <cell r="BA543">
            <v>337</v>
          </cell>
          <cell r="BB543">
            <v>337</v>
          </cell>
          <cell r="BC543">
            <v>-337</v>
          </cell>
          <cell r="BD543"/>
          <cell r="BE543">
            <v>0</v>
          </cell>
          <cell r="BF543">
            <v>0</v>
          </cell>
          <cell r="BG543" t="str">
            <v xml:space="preserve"> </v>
          </cell>
          <cell r="BH543">
            <v>0</v>
          </cell>
          <cell r="BI543">
            <v>0</v>
          </cell>
          <cell r="BJ543">
            <v>0</v>
          </cell>
          <cell r="BK543">
            <v>0</v>
          </cell>
          <cell r="BL543">
            <v>0</v>
          </cell>
          <cell r="BM543" t="str">
            <v>-</v>
          </cell>
          <cell r="BN543" t="str">
            <v>-</v>
          </cell>
        </row>
        <row r="544">
          <cell r="B544" t="str">
            <v>3-09-21-145-0</v>
          </cell>
          <cell r="C544" t="str">
            <v>3</v>
          </cell>
          <cell r="D544" t="str">
            <v>Puszczykowo - sieć wodociągowa i kanalizacja sanitarna w ul. Sasankowej.</v>
          </cell>
          <cell r="E544" t="str">
            <v>Realizowane-RBM-w toku</v>
          </cell>
          <cell r="G544" t="str">
            <v>rezerwa na zaspokojenie roszczeń z tyt realizacji sieci wod-kan</v>
          </cell>
          <cell r="H544" t="str">
            <v>pierwsza</v>
          </cell>
          <cell r="I544" t="str">
            <v>sieci rozdzielcze</v>
          </cell>
          <cell r="J544" t="str">
            <v>rozwojowe</v>
          </cell>
          <cell r="K544" t="str">
            <v>wykupy</v>
          </cell>
          <cell r="L544" t="str">
            <v>Puszczykowo</v>
          </cell>
          <cell r="M544">
            <v>0</v>
          </cell>
          <cell r="N544" t="str">
            <v>Natalia Kaźmierczak</v>
          </cell>
          <cell r="O544">
            <v>0</v>
          </cell>
          <cell r="P544" t="str">
            <v>Aleksandra Klecha</v>
          </cell>
          <cell r="Q544">
            <v>0</v>
          </cell>
          <cell r="R544" t="str">
            <v>09</v>
          </cell>
          <cell r="S544" t="str">
            <v>nd</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28325.75</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28325.75</v>
          </cell>
          <cell r="BA544">
            <v>28325.75</v>
          </cell>
          <cell r="BB544">
            <v>28325.75</v>
          </cell>
          <cell r="BC544">
            <v>-28325.75</v>
          </cell>
          <cell r="BD544"/>
          <cell r="BE544">
            <v>0</v>
          </cell>
          <cell r="BF544">
            <v>0</v>
          </cell>
          <cell r="BG544" t="str">
            <v xml:space="preserve"> </v>
          </cell>
          <cell r="BH544">
            <v>0</v>
          </cell>
          <cell r="BI544">
            <v>0</v>
          </cell>
          <cell r="BJ544">
            <v>0</v>
          </cell>
          <cell r="BK544">
            <v>0</v>
          </cell>
          <cell r="BL544">
            <v>0</v>
          </cell>
          <cell r="BM544" t="str">
            <v>-</v>
          </cell>
          <cell r="BN544" t="str">
            <v>-</v>
          </cell>
        </row>
        <row r="545">
          <cell r="B545" t="str">
            <v>3-11-06-011-1</v>
          </cell>
          <cell r="C545" t="str">
            <v>3</v>
          </cell>
          <cell r="D545" t="str">
            <v>Kórnik - magistrala wodociągowa</v>
          </cell>
          <cell r="E545" t="str">
            <v>Realizowane-RBM-w toku</v>
          </cell>
          <cell r="F545" t="str">
            <v>FS7</v>
          </cell>
          <cell r="G545" t="str">
            <v>Plan</v>
          </cell>
          <cell r="H545" t="str">
            <v>pierwsza</v>
          </cell>
          <cell r="I545" t="str">
            <v>wspólne</v>
          </cell>
          <cell r="J545" t="str">
            <v>rozwojowe</v>
          </cell>
          <cell r="K545" t="str">
            <v>magistrale wodociągowe</v>
          </cell>
          <cell r="L545" t="str">
            <v>Kórnik</v>
          </cell>
          <cell r="M545" t="str">
            <v>Kamilla Oberenkowska</v>
          </cell>
          <cell r="N545" t="str">
            <v>Monika Mrozińska</v>
          </cell>
          <cell r="O545" t="str">
            <v>Monika Mrozińska</v>
          </cell>
          <cell r="P545" t="str">
            <v>Monika Mrozińska</v>
          </cell>
          <cell r="Q545" t="str">
            <v>Robert Bąk</v>
          </cell>
          <cell r="R545" t="str">
            <v>11</v>
          </cell>
          <cell r="S545" t="str">
            <v>nd</v>
          </cell>
          <cell r="T545">
            <v>10230747.180000002</v>
          </cell>
          <cell r="U545">
            <v>2820565.7</v>
          </cell>
          <cell r="V545">
            <v>5000000</v>
          </cell>
          <cell r="W545">
            <v>5049418</v>
          </cell>
          <cell r="X545">
            <v>5896709</v>
          </cell>
          <cell r="Y545">
            <v>18000000</v>
          </cell>
          <cell r="Z545">
            <v>40230000</v>
          </cell>
          <cell r="AA545">
            <v>0</v>
          </cell>
          <cell r="AB545">
            <v>0</v>
          </cell>
          <cell r="AC545">
            <v>0</v>
          </cell>
          <cell r="AD545">
            <v>0</v>
          </cell>
          <cell r="AE545">
            <v>0</v>
          </cell>
          <cell r="AF545">
            <v>76996692.700000003</v>
          </cell>
          <cell r="AG545">
            <v>2925197.4099999997</v>
          </cell>
          <cell r="AH545">
            <v>2388939.799999998</v>
          </cell>
          <cell r="AI545">
            <v>15544884.390000001</v>
          </cell>
          <cell r="AJ545">
            <v>23320403.68</v>
          </cell>
          <cell r="AK545">
            <v>22803116.260000002</v>
          </cell>
          <cell r="AL545">
            <v>17695163.539999999</v>
          </cell>
          <cell r="AM545">
            <v>6014796.2400000002</v>
          </cell>
          <cell r="AN545">
            <v>0</v>
          </cell>
          <cell r="AO545">
            <v>0</v>
          </cell>
          <cell r="AP545">
            <v>0</v>
          </cell>
          <cell r="AQ545">
            <v>0</v>
          </cell>
          <cell r="AR545">
            <v>0</v>
          </cell>
          <cell r="AS545">
            <v>0</v>
          </cell>
          <cell r="AT545">
            <v>0</v>
          </cell>
          <cell r="AU545">
            <v>0</v>
          </cell>
          <cell r="AV545">
            <v>0</v>
          </cell>
          <cell r="AW545">
            <v>46513076.039999999</v>
          </cell>
          <cell r="AX545">
            <v>46513076.039999999</v>
          </cell>
          <cell r="AY545">
            <v>0</v>
          </cell>
          <cell r="AZ545">
            <v>69833479.719999999</v>
          </cell>
          <cell r="BA545">
            <v>69833479.719999999</v>
          </cell>
          <cell r="BB545">
            <v>75147616.929999992</v>
          </cell>
          <cell r="BC545">
            <v>1849075.7700000107</v>
          </cell>
          <cell r="BE545">
            <v>0</v>
          </cell>
          <cell r="BF545">
            <v>0</v>
          </cell>
          <cell r="BG545" t="str">
            <v>1 rozwojowo-modernizacyjne</v>
          </cell>
          <cell r="BH545">
            <v>7</v>
          </cell>
          <cell r="BI545">
            <v>0</v>
          </cell>
          <cell r="BJ545">
            <v>68</v>
          </cell>
          <cell r="BK545" t="str">
            <v>Poprawa dostawy wody i likwidacja istniejących stacji na terenie gminy.</v>
          </cell>
          <cell r="BL545" t="str">
            <v>1. Kórnik - Dziećmierowo - Wymiana wodociągu DN160 - 180mm, dł. ok. 2,3 km wraz z przyłączami 2017 - zakończenie dokumentacji projektowej 2018 - roboty budowlano-montażowe. 2. Budowa magistrali wodociągowej: DN500mm, dł. ok. 15,2 km , DN400mm, dł. ok. 2,6 km, DN300mm, dł. ok. 6,6 km , DN250mm, dł. ok. 5,4 km DN200mm, dł. ok. 2,9 km 2020 - zakończenie dokumentacji projektowej głównej magistrali, 2020 - 2025 - roboty budowlano-montażowe</v>
          </cell>
          <cell r="BM545" t="str">
            <v>-</v>
          </cell>
          <cell r="BN545" t="str">
            <v>-</v>
          </cell>
          <cell r="BP545"/>
        </row>
        <row r="546">
          <cell r="B546" t="str">
            <v>3-11-14-113-1</v>
          </cell>
          <cell r="C546" t="str">
            <v>3</v>
          </cell>
          <cell r="D546" t="str">
            <v>Kórnik - sieć wodociągowa w ul. Wiśniowej w Borówcu</v>
          </cell>
          <cell r="E546" t="str">
            <v>Realizowane-koncepcja-w toku</v>
          </cell>
          <cell r="G546" t="str">
            <v>rezerwa "białe plamy"</v>
          </cell>
          <cell r="H546" t="str">
            <v>druga</v>
          </cell>
          <cell r="I546" t="str">
            <v>sieci rozdzielcze</v>
          </cell>
          <cell r="J546" t="str">
            <v>rozwojowe</v>
          </cell>
          <cell r="K546" t="str">
            <v>nieopłacalne tak</v>
          </cell>
          <cell r="L546" t="str">
            <v>Kórnik</v>
          </cell>
          <cell r="M546" t="str">
            <v>Kamilla Oberenkowska</v>
          </cell>
          <cell r="N546">
            <v>0</v>
          </cell>
          <cell r="O546" t="str">
            <v>Jolanta Kowalczyk</v>
          </cell>
          <cell r="P546">
            <v>0</v>
          </cell>
          <cell r="Q546">
            <v>0</v>
          </cell>
          <cell r="R546" t="str">
            <v>11</v>
          </cell>
          <cell r="S546" t="str">
            <v>nd</v>
          </cell>
          <cell r="T546">
            <v>0</v>
          </cell>
          <cell r="U546">
            <v>0</v>
          </cell>
          <cell r="V546">
            <v>0</v>
          </cell>
          <cell r="W546">
            <v>0</v>
          </cell>
          <cell r="X546">
            <v>0</v>
          </cell>
          <cell r="Y546">
            <v>0</v>
          </cell>
          <cell r="Z546">
            <v>0</v>
          </cell>
          <cell r="AA546">
            <v>0</v>
          </cell>
          <cell r="AB546">
            <v>0</v>
          </cell>
          <cell r="AC546">
            <v>10000</v>
          </cell>
          <cell r="AD546">
            <v>15000</v>
          </cell>
          <cell r="AE546">
            <v>130000</v>
          </cell>
          <cell r="AF546">
            <v>25000</v>
          </cell>
          <cell r="AG546">
            <v>0</v>
          </cell>
          <cell r="AH546">
            <v>0</v>
          </cell>
          <cell r="AI546">
            <v>0</v>
          </cell>
          <cell r="AJ546">
            <v>0</v>
          </cell>
          <cell r="AK546">
            <v>0</v>
          </cell>
          <cell r="AL546">
            <v>0</v>
          </cell>
          <cell r="AM546">
            <v>0</v>
          </cell>
          <cell r="AN546">
            <v>0</v>
          </cell>
          <cell r="AO546">
            <v>0</v>
          </cell>
          <cell r="AP546">
            <v>32000</v>
          </cell>
          <cell r="AQ546">
            <v>32000</v>
          </cell>
          <cell r="AR546">
            <v>16000</v>
          </cell>
          <cell r="AS546">
            <v>208000</v>
          </cell>
          <cell r="AT546">
            <v>71000</v>
          </cell>
          <cell r="AU546">
            <v>0</v>
          </cell>
          <cell r="AV546">
            <v>71000</v>
          </cell>
          <cell r="AW546">
            <v>359000</v>
          </cell>
          <cell r="AX546">
            <v>64000</v>
          </cell>
          <cell r="AY546">
            <v>295000</v>
          </cell>
          <cell r="AZ546">
            <v>359000</v>
          </cell>
          <cell r="BA546">
            <v>359000</v>
          </cell>
          <cell r="BB546">
            <v>64000</v>
          </cell>
          <cell r="BC546">
            <v>-39000</v>
          </cell>
          <cell r="BE546">
            <v>0.24</v>
          </cell>
          <cell r="BF546">
            <v>0</v>
          </cell>
          <cell r="BG546" t="str">
            <v>1 rozwojowo-modernizacyjne</v>
          </cell>
          <cell r="BH546">
            <v>2</v>
          </cell>
          <cell r="BI546">
            <v>17</v>
          </cell>
          <cell r="BJ546">
            <v>0</v>
          </cell>
          <cell r="BK546" t="str">
            <v>Zaopatrzenie w wodę nowych odbiorców.</v>
          </cell>
          <cell r="BL546" t="str">
            <v>Budowa sieci wodociągowej w ul. Wiśniowej: DN 100 mm, dł. 235m wraz z przyłączami 2028-2030 - dokumentacja projektowa 2030-2032 - roboty budowlano-montażowe</v>
          </cell>
          <cell r="BM546" t="str">
            <v>-</v>
          </cell>
          <cell r="BN546" t="str">
            <v>-</v>
          </cell>
          <cell r="BP546"/>
        </row>
        <row r="547">
          <cell r="B547" t="str">
            <v>3-11-14-251-1</v>
          </cell>
          <cell r="C547" t="str">
            <v>3</v>
          </cell>
          <cell r="D547" t="str">
            <v>Kórnik - sieć wodociągowa w rejonie ul. Skowronkowej i Wesołej w Szczytnikach, ul. Jaśminowej w Kamionkach i ul. Drapałka w Borówcu</v>
          </cell>
          <cell r="E547" t="str">
            <v>Realizowane-dokumentacja-w toku</v>
          </cell>
          <cell r="G547" t="str">
            <v>rezerwa "białe plamy"</v>
          </cell>
          <cell r="H547" t="str">
            <v>druga</v>
          </cell>
          <cell r="I547" t="str">
            <v>sieci rozdzielcze</v>
          </cell>
          <cell r="J547" t="str">
            <v>rozwojowe</v>
          </cell>
          <cell r="K547" t="str">
            <v>nieopłacalne tak</v>
          </cell>
          <cell r="L547" t="str">
            <v>Kórnik</v>
          </cell>
          <cell r="M547" t="str">
            <v>Kamilla Oberenkowska</v>
          </cell>
          <cell r="N547" t="str">
            <v>Michał Kamiński</v>
          </cell>
          <cell r="O547" t="str">
            <v>Jolanta Kowalczyk</v>
          </cell>
          <cell r="P547" t="str">
            <v>Aleksandra Wąsiak-Piechota</v>
          </cell>
          <cell r="Q547" t="str">
            <v>Maciej Antecki</v>
          </cell>
          <cell r="R547" t="str">
            <v>11</v>
          </cell>
          <cell r="S547" t="str">
            <v>nd</v>
          </cell>
          <cell r="T547">
            <v>115207.37999999999</v>
          </cell>
          <cell r="U547">
            <v>166560</v>
          </cell>
          <cell r="V547">
            <v>201725</v>
          </cell>
          <cell r="W547">
            <v>2111725</v>
          </cell>
          <cell r="X547">
            <v>3380218</v>
          </cell>
          <cell r="Y547">
            <v>0</v>
          </cell>
          <cell r="Z547">
            <v>0</v>
          </cell>
          <cell r="AA547">
            <v>0</v>
          </cell>
          <cell r="AB547">
            <v>0</v>
          </cell>
          <cell r="AC547">
            <v>0</v>
          </cell>
          <cell r="AD547">
            <v>0</v>
          </cell>
          <cell r="AE547">
            <v>0</v>
          </cell>
          <cell r="AF547">
            <v>5860228</v>
          </cell>
          <cell r="AG547">
            <v>11156.99</v>
          </cell>
          <cell r="AH547">
            <v>83672.339999999982</v>
          </cell>
          <cell r="AI547">
            <v>210036.70999999996</v>
          </cell>
          <cell r="AJ547">
            <v>112782.79000000001</v>
          </cell>
          <cell r="AK547">
            <v>2425521.9</v>
          </cell>
          <cell r="AL547">
            <v>5049068.0999999996</v>
          </cell>
          <cell r="AM547">
            <v>0</v>
          </cell>
          <cell r="AN547">
            <v>0</v>
          </cell>
          <cell r="AO547">
            <v>0</v>
          </cell>
          <cell r="AP547">
            <v>0</v>
          </cell>
          <cell r="AQ547">
            <v>0</v>
          </cell>
          <cell r="AR547">
            <v>0</v>
          </cell>
          <cell r="AS547">
            <v>0</v>
          </cell>
          <cell r="AT547">
            <v>0</v>
          </cell>
          <cell r="AU547">
            <v>0</v>
          </cell>
          <cell r="AV547">
            <v>0</v>
          </cell>
          <cell r="AW547">
            <v>7474590</v>
          </cell>
          <cell r="AX547">
            <v>7474590</v>
          </cell>
          <cell r="AY547">
            <v>0</v>
          </cell>
          <cell r="AZ547">
            <v>7587372.7899999991</v>
          </cell>
          <cell r="BA547">
            <v>7587372.7899999991</v>
          </cell>
          <cell r="BB547">
            <v>7682202.1199999992</v>
          </cell>
          <cell r="BC547">
            <v>-1821974.1199999992</v>
          </cell>
          <cell r="BE547">
            <v>5.47</v>
          </cell>
          <cell r="BF547">
            <v>0</v>
          </cell>
          <cell r="BG547" t="str">
            <v>1 rozwojowo-modernizacyjne</v>
          </cell>
          <cell r="BH547">
            <v>85</v>
          </cell>
          <cell r="BI547">
            <v>126</v>
          </cell>
          <cell r="BJ547">
            <v>0</v>
          </cell>
          <cell r="BK547" t="str">
            <v>Zaopatrzenie w wodę nowych odbiorców. Uporządkowanie istn. sieci. Zadanie obejmuje połączone zakresy zadań: 3-11-14-251-1, 3-11-15-018-1, 3-11-14-226-1, 3-11-14-062-1</v>
          </cell>
          <cell r="BL547" t="str">
            <v>Budowa sieci wodociągowej wraz z przyłączami: - w Szczytnikach w ulicach: Cicha, Żurawia, Jastrzębia, Łabędzia, Skowronkowa, Jeziorna, Nad Wodą, Osiedle Parkowe, Wesoła, boczne od ul. Wesołe - w Kamionkach w ulicach: Platanowa, Cedrowa, Jaśminowa, boczna od Platanowej - w Borówcu w ulicach: Drapałka, boczne od ul. Drapałka DN 150 mm, dł. 1915 m DN 100 mm, dł. 2860 m DN 50 mm, dł. 700 m - wyłączenie z eksploatacji istn. sieci wodociągowej azbestocementowej w ul. Jeziornej: DN 100 mm, dł. 600m DN 80 mm, dł.180m 2018-2021 - dokumentacja projektowa 2022-2024 - roboty budowlano-montażowe</v>
          </cell>
          <cell r="BM547" t="str">
            <v>-</v>
          </cell>
          <cell r="BN547" t="str">
            <v>-</v>
          </cell>
          <cell r="BP547">
            <v>1121188.5</v>
          </cell>
        </row>
        <row r="548">
          <cell r="B548" t="str">
            <v>3-11-15-081-1</v>
          </cell>
          <cell r="C548" t="str">
            <v>3</v>
          </cell>
          <cell r="D548" t="str">
            <v>Kórnik - sieć wodociągowa w ul. Kasztanowej w Błażejewku.</v>
          </cell>
          <cell r="E548" t="str">
            <v>Realizowane-dokumentacja-w toku</v>
          </cell>
          <cell r="G548" t="str">
            <v>rezerwa "białe plamy"</v>
          </cell>
          <cell r="H548" t="str">
            <v>druga</v>
          </cell>
          <cell r="I548" t="str">
            <v>sieci rozdzielcze</v>
          </cell>
          <cell r="J548" t="str">
            <v>rozwojowe</v>
          </cell>
          <cell r="K548" t="str">
            <v>nieopłacalne tak</v>
          </cell>
          <cell r="L548" t="str">
            <v>Kórnik</v>
          </cell>
          <cell r="M548" t="str">
            <v>Kamilla Oberenkowska</v>
          </cell>
          <cell r="N548" t="str">
            <v>Katarzyna Grala</v>
          </cell>
          <cell r="O548" t="str">
            <v>Jolanta Kowalczyk</v>
          </cell>
          <cell r="P548" t="str">
            <v>Monika Mazurczak-Sadowska</v>
          </cell>
          <cell r="Q548" t="str">
            <v>Robert Bąk</v>
          </cell>
          <cell r="R548" t="str">
            <v>11</v>
          </cell>
          <cell r="S548" t="str">
            <v>nd</v>
          </cell>
          <cell r="T548">
            <v>0</v>
          </cell>
          <cell r="U548">
            <v>8864.8799999999992</v>
          </cell>
          <cell r="V548">
            <v>48148.800000000003</v>
          </cell>
          <cell r="W548">
            <v>32099.200000000001</v>
          </cell>
          <cell r="X548">
            <v>187671.12</v>
          </cell>
          <cell r="Y548">
            <v>278987.88</v>
          </cell>
          <cell r="Z548">
            <v>0</v>
          </cell>
          <cell r="AA548">
            <v>0</v>
          </cell>
          <cell r="AB548">
            <v>0</v>
          </cell>
          <cell r="AC548">
            <v>0</v>
          </cell>
          <cell r="AD548">
            <v>0</v>
          </cell>
          <cell r="AE548">
            <v>0</v>
          </cell>
          <cell r="AF548">
            <v>555771.88</v>
          </cell>
          <cell r="AG548">
            <v>37598.089999999997</v>
          </cell>
          <cell r="AH548">
            <v>0</v>
          </cell>
          <cell r="AI548">
            <v>37598.089999999997</v>
          </cell>
          <cell r="AJ548">
            <v>28668</v>
          </cell>
          <cell r="AK548">
            <v>0</v>
          </cell>
          <cell r="AL548">
            <v>371000</v>
          </cell>
          <cell r="AM548">
            <v>323965</v>
          </cell>
          <cell r="AN548">
            <v>0</v>
          </cell>
          <cell r="AO548">
            <v>0</v>
          </cell>
          <cell r="AP548">
            <v>0</v>
          </cell>
          <cell r="AQ548">
            <v>0</v>
          </cell>
          <cell r="AR548">
            <v>0</v>
          </cell>
          <cell r="AS548">
            <v>0</v>
          </cell>
          <cell r="AT548">
            <v>0</v>
          </cell>
          <cell r="AU548">
            <v>0</v>
          </cell>
          <cell r="AV548">
            <v>0</v>
          </cell>
          <cell r="AW548">
            <v>694965</v>
          </cell>
          <cell r="AX548">
            <v>694965</v>
          </cell>
          <cell r="AY548">
            <v>0</v>
          </cell>
          <cell r="AZ548">
            <v>723633</v>
          </cell>
          <cell r="BA548">
            <v>723633</v>
          </cell>
          <cell r="BB548">
            <v>761231.09</v>
          </cell>
          <cell r="BC548">
            <v>-205459.20999999996</v>
          </cell>
          <cell r="BE548">
            <v>0.375</v>
          </cell>
          <cell r="BF548">
            <v>0</v>
          </cell>
          <cell r="BG548" t="str">
            <v>1 rozwojowo-modernizacyjne</v>
          </cell>
          <cell r="BH548">
            <v>18</v>
          </cell>
          <cell r="BI548">
            <v>5</v>
          </cell>
          <cell r="BJ548">
            <v>0</v>
          </cell>
          <cell r="BK548" t="str">
            <v>Z zadania zostały wydzielone zakresy 19-241 oraz 19-242. Zaopatrzenie w wodę nowych odbiorców. Budowa możliwa po wykonaniu magistrali Kórnickiej.</v>
          </cell>
          <cell r="BL548" t="str">
            <v>Budowa sieci wodociągowej w ulicach: Kasztanowa oraz bocznych od ul. Kasztanowej (dz. nr 154/2, 154/19) w Błażejewku DN 100 mm, dł. 375 m wraz z przyłączami. 2020-2022 - dokumentacja projektowa 2024-2025 - roboty budowlano-montażowe</v>
          </cell>
          <cell r="BM548" t="str">
            <v>-</v>
          </cell>
          <cell r="BN548" t="str">
            <v>-</v>
          </cell>
          <cell r="BP548">
            <v>104244.75</v>
          </cell>
        </row>
        <row r="549">
          <cell r="B549" t="str">
            <v>3-11-15-213-0</v>
          </cell>
          <cell r="C549" t="str">
            <v>3</v>
          </cell>
          <cell r="D549" t="str">
            <v>Kórnik - sieć wodociągowa i kanalizacja sanitarna na terenie os. Bnińskiego ( ul. M. Grześkowiaka ) w Bninie</v>
          </cell>
          <cell r="E549" t="str">
            <v>Realizowane-RBM-w toku</v>
          </cell>
          <cell r="G549" t="str">
            <v>rezerwa na zaspokojenie roszczeń z tyt realizacji sieci wod-kan</v>
          </cell>
          <cell r="H549" t="str">
            <v>pierwsza</v>
          </cell>
          <cell r="I549" t="str">
            <v>sieci rozdzielcze</v>
          </cell>
          <cell r="J549" t="str">
            <v>rozwojowe</v>
          </cell>
          <cell r="K549" t="str">
            <v>wykupy</v>
          </cell>
          <cell r="L549" t="str">
            <v>Kórnik</v>
          </cell>
          <cell r="M549">
            <v>0</v>
          </cell>
          <cell r="N549">
            <v>0</v>
          </cell>
          <cell r="O549" t="str">
            <v>Michał Garbicz</v>
          </cell>
          <cell r="P549" t="str">
            <v>Magdalena Borowska</v>
          </cell>
          <cell r="Q549">
            <v>0</v>
          </cell>
          <cell r="R549" t="str">
            <v>11</v>
          </cell>
          <cell r="S549" t="str">
            <v>nd</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cell r="BE549">
            <v>0</v>
          </cell>
          <cell r="BF549">
            <v>0</v>
          </cell>
          <cell r="BG549" t="str">
            <v xml:space="preserve"> </v>
          </cell>
          <cell r="BH549">
            <v>0</v>
          </cell>
          <cell r="BI549">
            <v>0</v>
          </cell>
          <cell r="BJ549">
            <v>0</v>
          </cell>
          <cell r="BK549">
            <v>0</v>
          </cell>
          <cell r="BL549">
            <v>0</v>
          </cell>
          <cell r="BM549" t="str">
            <v>-</v>
          </cell>
          <cell r="BN549" t="str">
            <v>-</v>
          </cell>
        </row>
        <row r="550">
          <cell r="B550" t="str">
            <v>3-11-16-016-1</v>
          </cell>
          <cell r="C550" t="str">
            <v>3</v>
          </cell>
          <cell r="D550" t="str">
            <v>Kórnik - sieć wodociągowa w ul. Molińskiej-Woykowskiej w Bninie</v>
          </cell>
          <cell r="E550" t="str">
            <v>Realizowane-RBM-zakończono</v>
          </cell>
          <cell r="G550" t="str">
            <v>budżet - modernizacja PSW</v>
          </cell>
          <cell r="H550" t="str">
            <v>pierwsza</v>
          </cell>
          <cell r="I550" t="str">
            <v>sieci rozdzielcze</v>
          </cell>
          <cell r="J550" t="str">
            <v>modernizacyjne</v>
          </cell>
          <cell r="K550" t="str">
            <v>PSW</v>
          </cell>
          <cell r="L550" t="str">
            <v>Kórnik</v>
          </cell>
          <cell r="M550" t="str">
            <v>Kamilla Oberenkowska</v>
          </cell>
          <cell r="N550" t="str">
            <v>Michał Kamiński</v>
          </cell>
          <cell r="O550" t="str">
            <v>Jolanta Kowalczyk</v>
          </cell>
          <cell r="P550" t="str">
            <v>Monika Mazurczak-Sadowska</v>
          </cell>
          <cell r="Q550" t="str">
            <v>Jacek Bielicki</v>
          </cell>
          <cell r="R550" t="str">
            <v>11</v>
          </cell>
          <cell r="S550" t="str">
            <v>nd</v>
          </cell>
          <cell r="T550">
            <v>35055.39</v>
          </cell>
          <cell r="U550">
            <v>34522.15</v>
          </cell>
          <cell r="V550">
            <v>127406</v>
          </cell>
          <cell r="W550">
            <v>0</v>
          </cell>
          <cell r="X550">
            <v>0</v>
          </cell>
          <cell r="Y550">
            <v>0</v>
          </cell>
          <cell r="Z550">
            <v>0</v>
          </cell>
          <cell r="AA550">
            <v>0</v>
          </cell>
          <cell r="AB550">
            <v>0</v>
          </cell>
          <cell r="AC550">
            <v>0</v>
          </cell>
          <cell r="AD550">
            <v>0</v>
          </cell>
          <cell r="AE550">
            <v>0</v>
          </cell>
          <cell r="AF550">
            <v>161928.15</v>
          </cell>
          <cell r="AG550">
            <v>9628.48</v>
          </cell>
          <cell r="AH550">
            <v>106931.15000000001</v>
          </cell>
          <cell r="AI550">
            <v>151615.02000000002</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116559.63</v>
          </cell>
          <cell r="BC550">
            <v>45368.51999999999</v>
          </cell>
          <cell r="BD550"/>
          <cell r="BE550">
            <v>0</v>
          </cell>
          <cell r="BF550">
            <v>0</v>
          </cell>
          <cell r="BG550" t="str">
            <v>1 rozwojowo-modernizacyjne</v>
          </cell>
          <cell r="BH550">
            <v>2</v>
          </cell>
          <cell r="BI550">
            <v>0</v>
          </cell>
          <cell r="BJ550">
            <v>0</v>
          </cell>
          <cell r="BK550" t="str">
            <v>Istniejący przewód o średnicy DN50 nie zapewnia właściwej ilości i ciśnienia wody u odbiorców, przy zwiększającej się ilości podłączeń.</v>
          </cell>
          <cell r="BL550" t="str">
            <v>Demontaż istn. sieci wodociągowej o średnicy DN50 o łącznej dł. ok. 117m, wymiana (budowa) sieci wodociągowej na średnicę DN100 na dł. ok. 138m wraz z przyłączami . 2017 - 2020 - dokumentacja projektowa 2021 - roboty budowlano-montażowe</v>
          </cell>
          <cell r="BM550" t="str">
            <v>-</v>
          </cell>
          <cell r="BN550" t="str">
            <v>-</v>
          </cell>
        </row>
        <row r="551">
          <cell r="B551" t="str">
            <v>3-11-16-024-0</v>
          </cell>
          <cell r="C551" t="str">
            <v>3</v>
          </cell>
          <cell r="D551" t="str">
            <v>Kórnik - sieć wodociągowa w ul. Leśny Zakątek i ul. Na Skraju Lasu w Kamionkach</v>
          </cell>
          <cell r="E551">
            <v>0</v>
          </cell>
          <cell r="G551" t="str">
            <v>rezerwa na zaspokojenie roszczeń z tyt realizacji sieci wod-kan</v>
          </cell>
          <cell r="H551" t="str">
            <v>pierwsza</v>
          </cell>
          <cell r="I551" t="str">
            <v>sieci rozdzielcze</v>
          </cell>
          <cell r="J551" t="str">
            <v>rozwojowe</v>
          </cell>
          <cell r="K551" t="str">
            <v>wykupy</v>
          </cell>
          <cell r="L551" t="str">
            <v>Kórnik</v>
          </cell>
          <cell r="M551">
            <v>0</v>
          </cell>
          <cell r="N551">
            <v>0</v>
          </cell>
          <cell r="O551">
            <v>0</v>
          </cell>
          <cell r="P551">
            <v>0</v>
          </cell>
          <cell r="Q551">
            <v>0</v>
          </cell>
          <cell r="R551" t="str">
            <v>11</v>
          </cell>
          <cell r="S551" t="str">
            <v>nd</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cell r="BE551">
            <v>0</v>
          </cell>
          <cell r="BF551">
            <v>0</v>
          </cell>
          <cell r="BG551">
            <v>0</v>
          </cell>
          <cell r="BH551">
            <v>0</v>
          </cell>
          <cell r="BI551">
            <v>0</v>
          </cell>
          <cell r="BJ551">
            <v>0</v>
          </cell>
          <cell r="BK551">
            <v>0</v>
          </cell>
          <cell r="BL551">
            <v>0</v>
          </cell>
          <cell r="BM551" t="str">
            <v>-</v>
          </cell>
          <cell r="BN551" t="str">
            <v>-</v>
          </cell>
        </row>
        <row r="552">
          <cell r="B552" t="str">
            <v>3-11-16-145-1</v>
          </cell>
          <cell r="C552" t="str">
            <v>3</v>
          </cell>
          <cell r="D552" t="str">
            <v>Kórnik – sieć wodociągowa w ul. Zielonej w Borówcu.</v>
          </cell>
          <cell r="E552" t="str">
            <v>Realizowane-dokumentacja-w toku</v>
          </cell>
          <cell r="G552" t="str">
            <v>rezerwa "białe plamy"</v>
          </cell>
          <cell r="H552" t="str">
            <v>druga</v>
          </cell>
          <cell r="I552" t="str">
            <v>sieci rozdzielcze</v>
          </cell>
          <cell r="J552" t="str">
            <v>rozwojowe</v>
          </cell>
          <cell r="K552" t="str">
            <v>nieopłacalne tak</v>
          </cell>
          <cell r="L552" t="str">
            <v>Kórnik</v>
          </cell>
          <cell r="M552" t="str">
            <v>Kamilla Oberenkowska</v>
          </cell>
          <cell r="N552" t="str">
            <v>Magdalena Daszkiewicz-Jankowska</v>
          </cell>
          <cell r="O552" t="str">
            <v>Jolanta Kowalczyk</v>
          </cell>
          <cell r="P552">
            <v>0</v>
          </cell>
          <cell r="Q552">
            <v>0</v>
          </cell>
          <cell r="R552" t="str">
            <v>11</v>
          </cell>
          <cell r="S552" t="str">
            <v>nd</v>
          </cell>
          <cell r="T552">
            <v>0</v>
          </cell>
          <cell r="U552">
            <v>0</v>
          </cell>
          <cell r="V552">
            <v>14000</v>
          </cell>
          <cell r="W552">
            <v>14000</v>
          </cell>
          <cell r="X552">
            <v>72000</v>
          </cell>
          <cell r="Y552">
            <v>151000</v>
          </cell>
          <cell r="Z552">
            <v>0</v>
          </cell>
          <cell r="AA552">
            <v>0</v>
          </cell>
          <cell r="AB552">
            <v>0</v>
          </cell>
          <cell r="AC552">
            <v>0</v>
          </cell>
          <cell r="AD552">
            <v>0</v>
          </cell>
          <cell r="AE552">
            <v>0</v>
          </cell>
          <cell r="AF552">
            <v>251000</v>
          </cell>
          <cell r="AG552">
            <v>0</v>
          </cell>
          <cell r="AH552">
            <v>12445</v>
          </cell>
          <cell r="AI552">
            <v>12445</v>
          </cell>
          <cell r="AJ552">
            <v>29520.010000000002</v>
          </cell>
          <cell r="AK552">
            <v>19680</v>
          </cell>
          <cell r="AL552">
            <v>206452.02</v>
          </cell>
          <cell r="AM552">
            <v>205252.02</v>
          </cell>
          <cell r="AN552">
            <v>0</v>
          </cell>
          <cell r="AO552">
            <v>0</v>
          </cell>
          <cell r="AP552">
            <v>0</v>
          </cell>
          <cell r="AQ552">
            <v>0</v>
          </cell>
          <cell r="AR552">
            <v>0</v>
          </cell>
          <cell r="AS552">
            <v>0</v>
          </cell>
          <cell r="AT552">
            <v>0</v>
          </cell>
          <cell r="AU552">
            <v>0</v>
          </cell>
          <cell r="AV552">
            <v>0</v>
          </cell>
          <cell r="AW552">
            <v>431384.04</v>
          </cell>
          <cell r="AX552">
            <v>431384.04</v>
          </cell>
          <cell r="AY552">
            <v>0</v>
          </cell>
          <cell r="AZ552">
            <v>460904.05</v>
          </cell>
          <cell r="BA552">
            <v>460904.05</v>
          </cell>
          <cell r="BB552">
            <v>473349.04999999993</v>
          </cell>
          <cell r="BC552">
            <v>-222349.04999999993</v>
          </cell>
          <cell r="BE552">
            <v>0.18</v>
          </cell>
          <cell r="BF552">
            <v>0</v>
          </cell>
          <cell r="BG552" t="str">
            <v>1 rozwojowo-modernizacyjne</v>
          </cell>
          <cell r="BH552">
            <v>0</v>
          </cell>
          <cell r="BI552">
            <v>7</v>
          </cell>
          <cell r="BJ552">
            <v>3</v>
          </cell>
          <cell r="BK552" t="str">
            <v>Zaopatrzenie w wodę nowych odbiorców. Budowa możliwa po wykonaniu zad. 19-263.</v>
          </cell>
          <cell r="BL552" t="str">
            <v>Budowa sieci wodociągowej w ul. Zielonej w Borówcu: DN 100 mm, dł. 180m wraz z przyłączami 2021-2023 - dokumentacja projektowa 2024-2025 - roboty budowlano-montażowe</v>
          </cell>
          <cell r="BM552" t="str">
            <v>-</v>
          </cell>
          <cell r="BN552" t="str">
            <v>-</v>
          </cell>
          <cell r="BP552"/>
        </row>
        <row r="553">
          <cell r="B553" t="str">
            <v>3-11-16-172-0</v>
          </cell>
          <cell r="C553" t="str">
            <v>3</v>
          </cell>
          <cell r="D553" t="str">
            <v>Kórnik - sieć wodociągowa ul. Sportowa w Kamionkach</v>
          </cell>
          <cell r="E553" t="str">
            <v>Realizowane-RBM-zakończono</v>
          </cell>
          <cell r="G553" t="str">
            <v>rezerwa na zaspokojenie roszczeń z tyt realizacji sieci wod-kan</v>
          </cell>
          <cell r="H553" t="str">
            <v>pierwsza</v>
          </cell>
          <cell r="I553" t="str">
            <v>sieci rozdzielcze</v>
          </cell>
          <cell r="J553" t="str">
            <v>rozwojowe</v>
          </cell>
          <cell r="K553" t="str">
            <v>wykupy</v>
          </cell>
          <cell r="L553" t="str">
            <v>Kórnik</v>
          </cell>
          <cell r="M553">
            <v>0</v>
          </cell>
          <cell r="N553">
            <v>0</v>
          </cell>
          <cell r="O553" t="str">
            <v>Aleksandra Klecha</v>
          </cell>
          <cell r="P553" t="str">
            <v>Aleksandra Klecha</v>
          </cell>
          <cell r="Q553">
            <v>0</v>
          </cell>
          <cell r="R553" t="str">
            <v>11</v>
          </cell>
          <cell r="S553" t="str">
            <v>nd</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cell r="BE553">
            <v>0</v>
          </cell>
          <cell r="BF553">
            <v>0</v>
          </cell>
          <cell r="BG553" t="str">
            <v xml:space="preserve"> </v>
          </cell>
          <cell r="BH553">
            <v>0</v>
          </cell>
          <cell r="BI553">
            <v>0</v>
          </cell>
          <cell r="BJ553">
            <v>0</v>
          </cell>
          <cell r="BK553">
            <v>0</v>
          </cell>
          <cell r="BL553">
            <v>0</v>
          </cell>
          <cell r="BM553" t="str">
            <v>-</v>
          </cell>
          <cell r="BN553" t="str">
            <v>-</v>
          </cell>
        </row>
        <row r="554">
          <cell r="B554" t="str">
            <v>3-11-16-176-0</v>
          </cell>
          <cell r="C554" t="str">
            <v>3</v>
          </cell>
          <cell r="D554" t="str">
            <v>Kórnik - sieć wodociągowa ul. Południowa w Dachowej</v>
          </cell>
          <cell r="E554" t="str">
            <v>Zakończone</v>
          </cell>
          <cell r="G554" t="str">
            <v>rezerwa na zaspokojenie roszczeń z tyt realizacji sieci wod-kan</v>
          </cell>
          <cell r="H554" t="str">
            <v>pierwsza</v>
          </cell>
          <cell r="I554" t="str">
            <v>sieci rozdzielcze</v>
          </cell>
          <cell r="J554" t="str">
            <v>rozwojowe</v>
          </cell>
          <cell r="K554" t="str">
            <v>wykupy</v>
          </cell>
          <cell r="L554" t="str">
            <v>Kórnik</v>
          </cell>
          <cell r="M554">
            <v>0</v>
          </cell>
          <cell r="N554">
            <v>0</v>
          </cell>
          <cell r="O554" t="str">
            <v>Michał Garbicz</v>
          </cell>
          <cell r="P554" t="str">
            <v>Magdalena Borowska</v>
          </cell>
          <cell r="Q554">
            <v>0</v>
          </cell>
          <cell r="R554" t="str">
            <v>11</v>
          </cell>
          <cell r="S554" t="str">
            <v>nd</v>
          </cell>
          <cell r="T554">
            <v>0</v>
          </cell>
          <cell r="U554">
            <v>65320.75</v>
          </cell>
          <cell r="V554">
            <v>0</v>
          </cell>
          <cell r="W554">
            <v>0</v>
          </cell>
          <cell r="X554">
            <v>0</v>
          </cell>
          <cell r="Y554">
            <v>0</v>
          </cell>
          <cell r="Z554">
            <v>0</v>
          </cell>
          <cell r="AA554">
            <v>0</v>
          </cell>
          <cell r="AB554">
            <v>0</v>
          </cell>
          <cell r="AC554">
            <v>0</v>
          </cell>
          <cell r="AD554">
            <v>0</v>
          </cell>
          <cell r="AE554">
            <v>0</v>
          </cell>
          <cell r="AF554">
            <v>65320.75</v>
          </cell>
          <cell r="AG554">
            <v>65320.75</v>
          </cell>
          <cell r="AH554">
            <v>0</v>
          </cell>
          <cell r="AI554">
            <v>65320.75</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65320.75</v>
          </cell>
          <cell r="BC554">
            <v>0</v>
          </cell>
          <cell r="BD554"/>
          <cell r="BE554">
            <v>0</v>
          </cell>
          <cell r="BF554">
            <v>0</v>
          </cell>
          <cell r="BG554" t="str">
            <v xml:space="preserve"> </v>
          </cell>
          <cell r="BH554">
            <v>0</v>
          </cell>
          <cell r="BI554">
            <v>0</v>
          </cell>
          <cell r="BJ554">
            <v>0</v>
          </cell>
          <cell r="BK554">
            <v>0</v>
          </cell>
          <cell r="BL554">
            <v>0</v>
          </cell>
          <cell r="BM554" t="str">
            <v>-</v>
          </cell>
          <cell r="BN554" t="str">
            <v>-</v>
          </cell>
        </row>
        <row r="555">
          <cell r="B555" t="str">
            <v>3-11-16-185-0</v>
          </cell>
          <cell r="C555" t="str">
            <v>3</v>
          </cell>
          <cell r="D555" t="str">
            <v>Kórnik - sieć wodociągowa w ul. Wspólnej w Błażejewku</v>
          </cell>
          <cell r="E555" t="str">
            <v>Realizowane-RBM-w toku</v>
          </cell>
          <cell r="G555" t="str">
            <v>rezerwa na zaspokojenie roszczeń z tyt realizacji sieci wod-kan</v>
          </cell>
          <cell r="H555" t="str">
            <v>pierwsza</v>
          </cell>
          <cell r="I555" t="str">
            <v>sieci rozdzielcze</v>
          </cell>
          <cell r="J555" t="str">
            <v>rozwojowe</v>
          </cell>
          <cell r="K555" t="str">
            <v>wykupy</v>
          </cell>
          <cell r="L555" t="str">
            <v>Kórnik</v>
          </cell>
          <cell r="M555">
            <v>0</v>
          </cell>
          <cell r="N555">
            <v>0</v>
          </cell>
          <cell r="O555" t="str">
            <v>Michał Garbicz</v>
          </cell>
          <cell r="P555" t="str">
            <v>Magdalena Borowska</v>
          </cell>
          <cell r="Q555">
            <v>0</v>
          </cell>
          <cell r="R555" t="str">
            <v>11</v>
          </cell>
          <cell r="S555" t="str">
            <v>nd</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cell r="BE555">
            <v>0</v>
          </cell>
          <cell r="BF555">
            <v>0</v>
          </cell>
          <cell r="BG555" t="str">
            <v xml:space="preserve"> </v>
          </cell>
          <cell r="BH555">
            <v>0</v>
          </cell>
          <cell r="BI555">
            <v>0</v>
          </cell>
          <cell r="BJ555">
            <v>0</v>
          </cell>
          <cell r="BK555">
            <v>0</v>
          </cell>
          <cell r="BL555">
            <v>0</v>
          </cell>
          <cell r="BM555" t="str">
            <v>-</v>
          </cell>
          <cell r="BN555" t="str">
            <v>-</v>
          </cell>
        </row>
        <row r="556">
          <cell r="B556" t="str">
            <v>3-11-16-187-0</v>
          </cell>
          <cell r="C556" t="str">
            <v>3</v>
          </cell>
          <cell r="D556" t="str">
            <v>Kórnik - sieć wodociągowa w ul. Drukarskiej w Koninku</v>
          </cell>
          <cell r="E556" t="str">
            <v>Realizowane-RBM-w toku</v>
          </cell>
          <cell r="G556" t="str">
            <v>rezerwa na zaspokojenie roszczeń z tyt realizacji sieci wod-kan</v>
          </cell>
          <cell r="H556" t="str">
            <v>pierwsza</v>
          </cell>
          <cell r="I556" t="str">
            <v>sieci rozdzielcze</v>
          </cell>
          <cell r="J556" t="str">
            <v>rozwojowe</v>
          </cell>
          <cell r="K556" t="str">
            <v>wykupy</v>
          </cell>
          <cell r="L556" t="str">
            <v>Kórnik</v>
          </cell>
          <cell r="M556">
            <v>0</v>
          </cell>
          <cell r="N556">
            <v>0</v>
          </cell>
          <cell r="O556" t="str">
            <v>Michał Garbicz</v>
          </cell>
          <cell r="P556" t="str">
            <v>Magdalena Borowska</v>
          </cell>
          <cell r="Q556">
            <v>0</v>
          </cell>
          <cell r="R556" t="str">
            <v>11</v>
          </cell>
          <cell r="S556" t="str">
            <v>nd</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cell r="BE556">
            <v>0</v>
          </cell>
          <cell r="BF556">
            <v>0</v>
          </cell>
          <cell r="BG556" t="str">
            <v xml:space="preserve"> </v>
          </cell>
          <cell r="BH556">
            <v>0</v>
          </cell>
          <cell r="BI556">
            <v>0</v>
          </cell>
          <cell r="BJ556">
            <v>0</v>
          </cell>
          <cell r="BK556">
            <v>0</v>
          </cell>
          <cell r="BL556">
            <v>0</v>
          </cell>
          <cell r="BM556" t="str">
            <v>-</v>
          </cell>
          <cell r="BN556" t="str">
            <v>-</v>
          </cell>
        </row>
        <row r="557">
          <cell r="B557" t="str">
            <v>3-11-17-007-1</v>
          </cell>
          <cell r="C557" t="str">
            <v>3</v>
          </cell>
          <cell r="D557" t="str">
            <v>Kórnik - sieć wodociągowa w rejonie ul. 20 Października</v>
          </cell>
          <cell r="E557" t="str">
            <v>Realizowane-dokumentacja-w toku</v>
          </cell>
          <cell r="G557" t="str">
            <v>rezerwa "białe plamy"</v>
          </cell>
          <cell r="H557" t="str">
            <v>druga</v>
          </cell>
          <cell r="I557" t="str">
            <v>sieci rozdzielcze</v>
          </cell>
          <cell r="J557" t="str">
            <v>rozwojowe</v>
          </cell>
          <cell r="K557" t="str">
            <v>nieopłacalne tak</v>
          </cell>
          <cell r="L557" t="str">
            <v>Kórnik</v>
          </cell>
          <cell r="M557" t="str">
            <v>Kamilla Oberenkowska</v>
          </cell>
          <cell r="N557" t="str">
            <v>Alina Wachowska</v>
          </cell>
          <cell r="O557" t="str">
            <v>Jolanta Kowalczyk</v>
          </cell>
          <cell r="P557">
            <v>0</v>
          </cell>
          <cell r="Q557">
            <v>0</v>
          </cell>
          <cell r="R557" t="str">
            <v>11</v>
          </cell>
          <cell r="S557" t="str">
            <v>nd</v>
          </cell>
          <cell r="T557">
            <v>0</v>
          </cell>
          <cell r="U557">
            <v>0</v>
          </cell>
          <cell r="V557">
            <v>18000</v>
          </cell>
          <cell r="W557">
            <v>18000</v>
          </cell>
          <cell r="X557">
            <v>58000</v>
          </cell>
          <cell r="Y557">
            <v>420000</v>
          </cell>
          <cell r="Z557">
            <v>1386000</v>
          </cell>
          <cell r="AA557">
            <v>0</v>
          </cell>
          <cell r="AB557">
            <v>0</v>
          </cell>
          <cell r="AC557">
            <v>0</v>
          </cell>
          <cell r="AD557">
            <v>0</v>
          </cell>
          <cell r="AE557">
            <v>0</v>
          </cell>
          <cell r="AF557">
            <v>1900000</v>
          </cell>
          <cell r="AG557">
            <v>0</v>
          </cell>
          <cell r="AH557">
            <v>9886</v>
          </cell>
          <cell r="AI557">
            <v>9886</v>
          </cell>
          <cell r="AJ557">
            <v>9000</v>
          </cell>
          <cell r="AK557">
            <v>27000</v>
          </cell>
          <cell r="AL557">
            <v>1500</v>
          </cell>
          <cell r="AM557">
            <v>1212300</v>
          </cell>
          <cell r="AN557">
            <v>942900</v>
          </cell>
          <cell r="AO557">
            <v>0</v>
          </cell>
          <cell r="AP557">
            <v>0</v>
          </cell>
          <cell r="AQ557">
            <v>0</v>
          </cell>
          <cell r="AR557">
            <v>0</v>
          </cell>
          <cell r="AS557">
            <v>0</v>
          </cell>
          <cell r="AT557">
            <v>0</v>
          </cell>
          <cell r="AU557">
            <v>0</v>
          </cell>
          <cell r="AV557">
            <v>0</v>
          </cell>
          <cell r="AW557">
            <v>2183700</v>
          </cell>
          <cell r="AX557">
            <v>2183700</v>
          </cell>
          <cell r="AY557">
            <v>0</v>
          </cell>
          <cell r="AZ557">
            <v>2192700</v>
          </cell>
          <cell r="BA557">
            <v>2192700</v>
          </cell>
          <cell r="BB557">
            <v>2202586</v>
          </cell>
          <cell r="BC557">
            <v>-302586</v>
          </cell>
          <cell r="BE557">
            <v>0.97</v>
          </cell>
          <cell r="BF557">
            <v>0</v>
          </cell>
          <cell r="BG557" t="str">
            <v>1 rozwojowo-modernizacyjne</v>
          </cell>
          <cell r="BH557">
            <v>7</v>
          </cell>
          <cell r="BI557">
            <v>5</v>
          </cell>
          <cell r="BJ557">
            <v>34</v>
          </cell>
          <cell r="BK557" t="str">
            <v>Zaopatrzenie w wodę nowych odbiorców. Wymiana sieci o niewystarczających parametrach. Budowa możliwa po wykonaniu magistrali Kórnickiej.</v>
          </cell>
          <cell r="BL557" t="str">
            <v>Budowa i wymiana sieci wodociągowej wraz z przyłączami w ulicach: 20 Października, Dworcowa, Młyńska, Jabłońskiego, Św. Floriana, Weymana: - DN 100 mm, dł. 175 m - DN 150 mm, dł. 795 m 2021-2023 - dokumentacja projektowa 2025-2026 - roboty budowlano-montażowe (rozpoczęcie budowy możliwe po zakończeniu budowy magistrali kórnickiej)</v>
          </cell>
          <cell r="BM557" t="str">
            <v>-</v>
          </cell>
          <cell r="BN557" t="str">
            <v>-</v>
          </cell>
          <cell r="BP557"/>
        </row>
        <row r="558">
          <cell r="B558" t="str">
            <v>3-11-17-019-0</v>
          </cell>
          <cell r="C558" t="str">
            <v>3</v>
          </cell>
          <cell r="D558" t="str">
            <v>Kórnik - sieć wodociągowa w ul. Poznańskiej w Kamionkach</v>
          </cell>
          <cell r="E558" t="str">
            <v>Realizowane-RBM-w toku</v>
          </cell>
          <cell r="G558" t="str">
            <v>rezerwa na zaspokojenie roszczeń z tyt realizacji sieci wod-kan</v>
          </cell>
          <cell r="H558" t="str">
            <v>pierwsza</v>
          </cell>
          <cell r="I558" t="str">
            <v>sieci rozdzielcze</v>
          </cell>
          <cell r="J558" t="str">
            <v>rozwojowe</v>
          </cell>
          <cell r="K558" t="str">
            <v>wykupy</v>
          </cell>
          <cell r="L558" t="str">
            <v>Kórnik</v>
          </cell>
          <cell r="M558">
            <v>0</v>
          </cell>
          <cell r="N558">
            <v>0</v>
          </cell>
          <cell r="O558" t="str">
            <v>Michał Garbicz</v>
          </cell>
          <cell r="P558" t="str">
            <v>Magdalena Borowska</v>
          </cell>
          <cell r="Q558">
            <v>0</v>
          </cell>
          <cell r="R558" t="str">
            <v>11</v>
          </cell>
          <cell r="S558" t="str">
            <v>nd</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cell r="BE558">
            <v>0</v>
          </cell>
          <cell r="BF558">
            <v>0</v>
          </cell>
          <cell r="BG558" t="str">
            <v xml:space="preserve"> </v>
          </cell>
          <cell r="BH558">
            <v>0</v>
          </cell>
          <cell r="BI558">
            <v>0</v>
          </cell>
          <cell r="BJ558">
            <v>0</v>
          </cell>
          <cell r="BK558">
            <v>0</v>
          </cell>
          <cell r="BL558">
            <v>0</v>
          </cell>
          <cell r="BM558" t="str">
            <v>-</v>
          </cell>
          <cell r="BN558" t="str">
            <v>-</v>
          </cell>
        </row>
        <row r="559">
          <cell r="B559" t="str">
            <v>3-11-17-024-1</v>
          </cell>
          <cell r="C559" t="str">
            <v>3</v>
          </cell>
          <cell r="D559" t="str">
            <v>Kórnik - sieć wodociągowa w ul. Cisowej w Błażejewku</v>
          </cell>
          <cell r="E559" t="str">
            <v>Realizowane-dokumentacja-w toku</v>
          </cell>
          <cell r="H559" t="str">
            <v>druga</v>
          </cell>
          <cell r="I559" t="str">
            <v>sieci rozdzielcze</v>
          </cell>
          <cell r="J559" t="str">
            <v>rozwojowe</v>
          </cell>
          <cell r="K559" t="str">
            <v>nieopłacalne Nie</v>
          </cell>
          <cell r="L559" t="str">
            <v>Kórnik</v>
          </cell>
          <cell r="M559" t="str">
            <v>Kamilla Oberenkowska</v>
          </cell>
          <cell r="N559" t="str">
            <v>Barbara Bartkowiak</v>
          </cell>
          <cell r="O559">
            <v>0</v>
          </cell>
          <cell r="P559">
            <v>0</v>
          </cell>
          <cell r="Q559">
            <v>0</v>
          </cell>
          <cell r="R559" t="str">
            <v>11</v>
          </cell>
          <cell r="S559" t="str">
            <v>nd</v>
          </cell>
          <cell r="T559">
            <v>0</v>
          </cell>
          <cell r="U559">
            <v>0</v>
          </cell>
          <cell r="V559">
            <v>0</v>
          </cell>
          <cell r="W559">
            <v>32000</v>
          </cell>
          <cell r="X559">
            <v>48000</v>
          </cell>
          <cell r="Y559">
            <v>15300</v>
          </cell>
          <cell r="Z559">
            <v>63000</v>
          </cell>
          <cell r="AA559">
            <v>0</v>
          </cell>
          <cell r="AB559">
            <v>0</v>
          </cell>
          <cell r="AC559">
            <v>0</v>
          </cell>
          <cell r="AD559">
            <v>0</v>
          </cell>
          <cell r="AE559">
            <v>0</v>
          </cell>
          <cell r="AF559">
            <v>158300</v>
          </cell>
          <cell r="AG559">
            <v>0</v>
          </cell>
          <cell r="AH559">
            <v>443</v>
          </cell>
          <cell r="AI559">
            <v>443</v>
          </cell>
          <cell r="AJ559">
            <v>21440</v>
          </cell>
          <cell r="AK559">
            <v>32160</v>
          </cell>
          <cell r="AL559">
            <v>1201</v>
          </cell>
          <cell r="AM559">
            <v>234517.5</v>
          </cell>
          <cell r="AN559">
            <v>168654.5</v>
          </cell>
          <cell r="AO559">
            <v>0</v>
          </cell>
          <cell r="AP559">
            <v>0</v>
          </cell>
          <cell r="AQ559">
            <v>0</v>
          </cell>
          <cell r="AR559">
            <v>0</v>
          </cell>
          <cell r="AS559">
            <v>0</v>
          </cell>
          <cell r="AT559">
            <v>0</v>
          </cell>
          <cell r="AU559">
            <v>0</v>
          </cell>
          <cell r="AV559">
            <v>0</v>
          </cell>
          <cell r="AW559">
            <v>436533</v>
          </cell>
          <cell r="AX559">
            <v>436533</v>
          </cell>
          <cell r="AY559">
            <v>0</v>
          </cell>
          <cell r="AZ559">
            <v>457973</v>
          </cell>
          <cell r="BA559">
            <v>457973</v>
          </cell>
          <cell r="BB559">
            <v>458416</v>
          </cell>
          <cell r="BC559">
            <v>-300116</v>
          </cell>
          <cell r="BE559">
            <v>0.23</v>
          </cell>
          <cell r="BF559">
            <v>0</v>
          </cell>
          <cell r="BG559" t="str">
            <v>1 rozwojowo-modernizacyjne</v>
          </cell>
          <cell r="BH559">
            <v>5</v>
          </cell>
          <cell r="BI559">
            <v>10</v>
          </cell>
          <cell r="BJ559">
            <v>0</v>
          </cell>
          <cell r="BK559" t="str">
            <v>Zaopatrzenie w wodę nowych odbiorców. Budowa możliwa po wykonaniu magistrali Kórnickiej.</v>
          </cell>
          <cell r="BL559" t="str">
            <v>Budowa sieci wodociągowej w ul. Cisowej DN 100 mm, dł. 230 m wraz z przyłączami 17 szt (w tym 5 do budynku) 2021-2024 - dokumentacja projektowa 2025-2026 - roboty budowlano-montażowe (rozpoczęcie budowy możliwe po zakończeniu budowy magistrali kórnickiej)</v>
          </cell>
          <cell r="BM559" t="str">
            <v>-</v>
          </cell>
          <cell r="BN559" t="str">
            <v>-</v>
          </cell>
          <cell r="BP559"/>
        </row>
        <row r="560">
          <cell r="B560" t="str">
            <v>3-11-17-087-1</v>
          </cell>
          <cell r="C560" t="str">
            <v>3</v>
          </cell>
          <cell r="D560" t="str">
            <v>Kórnik - sieć wodociągowa z Gądek do Szczodrzykowa - zakres I</v>
          </cell>
          <cell r="E560" t="str">
            <v>Realizowane-RBM-zakończono</v>
          </cell>
          <cell r="G560" t="str">
            <v>koordynacja z innymi jednostkami</v>
          </cell>
          <cell r="H560" t="str">
            <v>pierwsza</v>
          </cell>
          <cell r="I560" t="str">
            <v>sieci rozdzielcze</v>
          </cell>
          <cell r="J560" t="str">
            <v>modernizacyjne</v>
          </cell>
          <cell r="K560" t="str">
            <v>koordynacja</v>
          </cell>
          <cell r="L560" t="str">
            <v>Kórnik</v>
          </cell>
          <cell r="M560" t="str">
            <v>Kamilla Oberenkowska</v>
          </cell>
          <cell r="N560">
            <v>0</v>
          </cell>
          <cell r="O560" t="str">
            <v>Jolanta Kowalczyk</v>
          </cell>
          <cell r="P560" t="str">
            <v>Aleksandra Jukiewicz</v>
          </cell>
          <cell r="Q560">
            <v>0</v>
          </cell>
          <cell r="R560" t="str">
            <v>11</v>
          </cell>
          <cell r="S560" t="str">
            <v>Gmina Kórnik</v>
          </cell>
          <cell r="T560">
            <v>2015691.16</v>
          </cell>
          <cell r="U560">
            <v>1000000</v>
          </cell>
          <cell r="V560">
            <v>960000</v>
          </cell>
          <cell r="W560">
            <v>0</v>
          </cell>
          <cell r="X560">
            <v>0</v>
          </cell>
          <cell r="Y560">
            <v>0</v>
          </cell>
          <cell r="Z560">
            <v>0</v>
          </cell>
          <cell r="AA560">
            <v>0</v>
          </cell>
          <cell r="AB560">
            <v>0</v>
          </cell>
          <cell r="AC560">
            <v>0</v>
          </cell>
          <cell r="AD560">
            <v>0</v>
          </cell>
          <cell r="AE560">
            <v>0</v>
          </cell>
          <cell r="AF560">
            <v>1960000</v>
          </cell>
          <cell r="AG560">
            <v>21554.130000000005</v>
          </cell>
          <cell r="AH560">
            <v>774718.41</v>
          </cell>
          <cell r="AI560">
            <v>2811963.7</v>
          </cell>
          <cell r="AJ560">
            <v>11737.8</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11737.8</v>
          </cell>
          <cell r="BA560">
            <v>11737.8</v>
          </cell>
          <cell r="BB560">
            <v>808010.34000000008</v>
          </cell>
          <cell r="BC560">
            <v>1151989.6599999999</v>
          </cell>
          <cell r="BE560">
            <v>5.22</v>
          </cell>
          <cell r="BF560">
            <v>0</v>
          </cell>
          <cell r="BG560" t="str">
            <v>1 rozwojowo-modernizacyjne</v>
          </cell>
          <cell r="BH560">
            <v>24</v>
          </cell>
          <cell r="BI560">
            <v>1</v>
          </cell>
          <cell r="BJ560">
            <v>10</v>
          </cell>
          <cell r="BK560" t="str">
            <v>Uporządkowanie istniejącej sieci wodociągowej. Wniosek Gminy Kórnik. Koordynacja z modernizacją drogi realizowaną przez ZDP.</v>
          </cell>
          <cell r="BL560" t="str">
            <v>I etap: - budowa sieci wodociągowej o dł. 2,3 km na odcinku od węzła Gądki do miejscowości Dachowa - zakończone II etap: - przebudowa i budowa sieci wodociągowej w ul. Poznańskiej we wsi Dachowa: DN225mm dł. 1570m; DN125mm 122m; DN90mm 64m wzdłuż drogi powiatowej 2477P Gądki – Szczodrzykowo, wraz z przyłączami, 2018-2019 - dokumentacja projektowa opracowana przez Gm. Kórnik 2019-2021 - roboty budowlano-montażowe. Gmina Kórnik jako Inwestor Zastępczy</v>
          </cell>
          <cell r="BM560" t="str">
            <v>-</v>
          </cell>
          <cell r="BN560" t="str">
            <v>-</v>
          </cell>
          <cell r="BP560"/>
        </row>
        <row r="561">
          <cell r="B561" t="str">
            <v>3-11-17-151-0</v>
          </cell>
          <cell r="C561" t="str">
            <v>3</v>
          </cell>
          <cell r="D561" t="str">
            <v>Kórnik - sieć wodociągowa w ul. Tęczowej w Kamionkach</v>
          </cell>
          <cell r="E561" t="str">
            <v>Realizowane-RBM-zakończono</v>
          </cell>
          <cell r="G561" t="str">
            <v>rezerwa na zaspokojenie roszczeń z tyt realizacji sieci wod-kan</v>
          </cell>
          <cell r="H561" t="str">
            <v>pierwsza</v>
          </cell>
          <cell r="I561" t="str">
            <v>sieci rozdzielcze</v>
          </cell>
          <cell r="J561" t="str">
            <v>rozwojowe</v>
          </cell>
          <cell r="K561" t="str">
            <v>wykupy</v>
          </cell>
          <cell r="L561" t="str">
            <v>Kórnik</v>
          </cell>
          <cell r="M561">
            <v>0</v>
          </cell>
          <cell r="N561">
            <v>0</v>
          </cell>
          <cell r="O561" t="str">
            <v>Michał Garbicz</v>
          </cell>
          <cell r="P561" t="str">
            <v>Magdalena Borowska</v>
          </cell>
          <cell r="Q561">
            <v>0</v>
          </cell>
          <cell r="R561" t="str">
            <v>11</v>
          </cell>
          <cell r="S561" t="str">
            <v>nd</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cell r="BE561">
            <v>0</v>
          </cell>
          <cell r="BF561">
            <v>0</v>
          </cell>
          <cell r="BG561" t="str">
            <v xml:space="preserve"> </v>
          </cell>
          <cell r="BH561">
            <v>0</v>
          </cell>
          <cell r="BI561">
            <v>0</v>
          </cell>
          <cell r="BJ561">
            <v>0</v>
          </cell>
          <cell r="BK561">
            <v>0</v>
          </cell>
          <cell r="BL561">
            <v>0</v>
          </cell>
          <cell r="BM561" t="str">
            <v>-</v>
          </cell>
          <cell r="BN561" t="str">
            <v>-</v>
          </cell>
        </row>
        <row r="562">
          <cell r="B562" t="str">
            <v>3-11-17-173-0</v>
          </cell>
          <cell r="C562" t="str">
            <v>3</v>
          </cell>
          <cell r="D562" t="str">
            <v>Kórnik - sieć wodociągowa w ul. Szarych Szeregów</v>
          </cell>
          <cell r="E562" t="str">
            <v>Realizowane-dokumentacja-w toku</v>
          </cell>
          <cell r="G562" t="str">
            <v>rury azbestowo-cementowe</v>
          </cell>
          <cell r="H562" t="str">
            <v>pierwsza</v>
          </cell>
          <cell r="I562" t="str">
            <v>sieci rozdzielcze</v>
          </cell>
          <cell r="J562" t="str">
            <v>modernizacyjne</v>
          </cell>
          <cell r="K562" t="str">
            <v>azbestocement</v>
          </cell>
          <cell r="L562" t="str">
            <v>Kórnik</v>
          </cell>
          <cell r="M562" t="str">
            <v>Kamilla Oberenkowska</v>
          </cell>
          <cell r="N562" t="str">
            <v>Alina Wachowska</v>
          </cell>
          <cell r="O562" t="str">
            <v>Jolanta Kowalczyk</v>
          </cell>
          <cell r="P562">
            <v>0</v>
          </cell>
          <cell r="Q562">
            <v>0</v>
          </cell>
          <cell r="R562" t="str">
            <v>11</v>
          </cell>
          <cell r="S562" t="str">
            <v>Gmina Kórnik</v>
          </cell>
          <cell r="T562">
            <v>0</v>
          </cell>
          <cell r="U562">
            <v>0</v>
          </cell>
          <cell r="V562">
            <v>2000</v>
          </cell>
          <cell r="W562">
            <v>5000</v>
          </cell>
          <cell r="X562">
            <v>2000</v>
          </cell>
          <cell r="Y562">
            <v>40000</v>
          </cell>
          <cell r="Z562">
            <v>137000</v>
          </cell>
          <cell r="AA562">
            <v>0</v>
          </cell>
          <cell r="AB562">
            <v>0</v>
          </cell>
          <cell r="AC562">
            <v>0</v>
          </cell>
          <cell r="AD562">
            <v>0</v>
          </cell>
          <cell r="AE562">
            <v>0</v>
          </cell>
          <cell r="AF562">
            <v>186000</v>
          </cell>
          <cell r="AG562">
            <v>0</v>
          </cell>
          <cell r="AH562">
            <v>5886</v>
          </cell>
          <cell r="AI562">
            <v>5886</v>
          </cell>
          <cell r="AJ562">
            <v>5000</v>
          </cell>
          <cell r="AK562">
            <v>15000</v>
          </cell>
          <cell r="AL562">
            <v>1500</v>
          </cell>
          <cell r="AM562">
            <v>116154</v>
          </cell>
          <cell r="AN562">
            <v>90342</v>
          </cell>
          <cell r="AO562">
            <v>0</v>
          </cell>
          <cell r="AP562">
            <v>0</v>
          </cell>
          <cell r="AQ562">
            <v>0</v>
          </cell>
          <cell r="AR562">
            <v>0</v>
          </cell>
          <cell r="AS562">
            <v>0</v>
          </cell>
          <cell r="AT562">
            <v>0</v>
          </cell>
          <cell r="AU562">
            <v>0</v>
          </cell>
          <cell r="AV562">
            <v>0</v>
          </cell>
          <cell r="AW562">
            <v>222996</v>
          </cell>
          <cell r="AX562">
            <v>222996</v>
          </cell>
          <cell r="AY562">
            <v>0</v>
          </cell>
          <cell r="AZ562">
            <v>227996</v>
          </cell>
          <cell r="BA562">
            <v>227996</v>
          </cell>
          <cell r="BB562">
            <v>233882</v>
          </cell>
          <cell r="BC562">
            <v>-47882</v>
          </cell>
          <cell r="BD562"/>
          <cell r="BE562">
            <v>0.11</v>
          </cell>
          <cell r="BF562">
            <v>0</v>
          </cell>
          <cell r="BG562" t="str">
            <v>1 rozwojowo-modernizacyjne</v>
          </cell>
          <cell r="BH562">
            <v>0</v>
          </cell>
          <cell r="BI562">
            <v>0</v>
          </cell>
          <cell r="BJ562">
            <v>2</v>
          </cell>
          <cell r="BK562" t="str">
            <v>Wymiana sieci azbestocementowych</v>
          </cell>
          <cell r="BL562" t="str">
            <v>Wymiana sieci wodociągowej w ul. Szarych Szeregów: DN100mm, dł. 110m wraz z przyłączami. 2021 - 2023 - dokumentacja projektowa 2025 - 2026 - roboty budowlano-montażowe (rozpoczęcie budowy możliwe po zakończeniu budowy magistrali kórnickiej)</v>
          </cell>
          <cell r="BM562" t="str">
            <v>-</v>
          </cell>
          <cell r="BN562" t="str">
            <v>-</v>
          </cell>
        </row>
        <row r="563">
          <cell r="B563" t="str">
            <v>3-11-17-177-0</v>
          </cell>
          <cell r="C563" t="str">
            <v>3</v>
          </cell>
          <cell r="D563" t="str">
            <v>Kórnik - sieć wodociągowa w ul. Wspólnej w Szczytnikach</v>
          </cell>
          <cell r="E563" t="str">
            <v>Realizowane-dokumentacja-w toku</v>
          </cell>
          <cell r="H563" t="str">
            <v>pierwsza</v>
          </cell>
          <cell r="I563" t="str">
            <v>sieci rozdzielcze</v>
          </cell>
          <cell r="J563" t="str">
            <v>modernizacyjne</v>
          </cell>
          <cell r="K563" t="str">
            <v>azbestocement</v>
          </cell>
          <cell r="L563" t="str">
            <v>Kórnik</v>
          </cell>
          <cell r="M563" t="str">
            <v>Kamilla Oberenkowska</v>
          </cell>
          <cell r="N563" t="str">
            <v>Michał Kamiński</v>
          </cell>
          <cell r="O563">
            <v>0</v>
          </cell>
          <cell r="P563">
            <v>0</v>
          </cell>
          <cell r="Q563">
            <v>0</v>
          </cell>
          <cell r="R563" t="str">
            <v>11</v>
          </cell>
          <cell r="T563">
            <v>0</v>
          </cell>
          <cell r="U563">
            <v>0</v>
          </cell>
          <cell r="V563">
            <v>0</v>
          </cell>
          <cell r="W563">
            <v>32000</v>
          </cell>
          <cell r="X563">
            <v>48000</v>
          </cell>
          <cell r="Y563">
            <v>250000</v>
          </cell>
          <cell r="Z563">
            <v>602000</v>
          </cell>
          <cell r="AA563">
            <v>0</v>
          </cell>
          <cell r="AB563">
            <v>0</v>
          </cell>
          <cell r="AC563">
            <v>0</v>
          </cell>
          <cell r="AD563">
            <v>0</v>
          </cell>
          <cell r="AE563">
            <v>0</v>
          </cell>
          <cell r="AF563">
            <v>932000</v>
          </cell>
          <cell r="AG563">
            <v>0</v>
          </cell>
          <cell r="AH563">
            <v>15058</v>
          </cell>
          <cell r="AI563">
            <v>15058</v>
          </cell>
          <cell r="AJ563">
            <v>27520</v>
          </cell>
          <cell r="AK563">
            <v>41280</v>
          </cell>
          <cell r="AL563">
            <v>0</v>
          </cell>
          <cell r="AM563">
            <v>887023.75</v>
          </cell>
          <cell r="AN563">
            <v>318935.25</v>
          </cell>
          <cell r="AO563">
            <v>0</v>
          </cell>
          <cell r="AP563">
            <v>0</v>
          </cell>
          <cell r="AQ563">
            <v>0</v>
          </cell>
          <cell r="AR563">
            <v>0</v>
          </cell>
          <cell r="AS563">
            <v>0</v>
          </cell>
          <cell r="AT563">
            <v>0</v>
          </cell>
          <cell r="AU563">
            <v>0</v>
          </cell>
          <cell r="AV563">
            <v>0</v>
          </cell>
          <cell r="AW563">
            <v>1247239</v>
          </cell>
          <cell r="AX563">
            <v>1247239</v>
          </cell>
          <cell r="AY563">
            <v>0</v>
          </cell>
          <cell r="AZ563">
            <v>1274759</v>
          </cell>
          <cell r="BA563">
            <v>1274759</v>
          </cell>
          <cell r="BB563">
            <v>1289817</v>
          </cell>
          <cell r="BC563">
            <v>-357817</v>
          </cell>
          <cell r="BD563"/>
          <cell r="BE563">
            <v>0.47</v>
          </cell>
          <cell r="BF563">
            <v>0</v>
          </cell>
          <cell r="BG563" t="str">
            <v>1 rozwojowo-modernizacyjne</v>
          </cell>
          <cell r="BH563">
            <v>0</v>
          </cell>
          <cell r="BI563">
            <v>3</v>
          </cell>
          <cell r="BJ563">
            <v>17</v>
          </cell>
          <cell r="BK563" t="str">
            <v>Wymiana sieci wodociągowej z rur azbestocementowych. Wspólna realizacja z zad. 19-283.</v>
          </cell>
          <cell r="BL563" t="str">
            <v>Wymiana sieci wodociągowej w ul. Wspólnej DN200mm, dł. 425m, budowa sieci wodociągowej w ul. bocznej od ul. Wspólnej DN100mm, dł. 40m, likwidacja istn. sieci na dz. 130/6 DN100mm, dł. 150m, wraz z przyłączami. 2022 - 2024 - dokumentacja projektowa 2025 - 2026 - roboty budowlano-montażowe</v>
          </cell>
          <cell r="BM563" t="str">
            <v>-</v>
          </cell>
          <cell r="BN563" t="str">
            <v>-</v>
          </cell>
        </row>
        <row r="564">
          <cell r="B564" t="str">
            <v>3-11-17-180-0</v>
          </cell>
          <cell r="C564" t="str">
            <v>3</v>
          </cell>
          <cell r="D564" t="str">
            <v>Kórnik- sieć wodociągowa w ul. Jeżynowej w Borówcu</v>
          </cell>
          <cell r="E564">
            <v>0</v>
          </cell>
          <cell r="G564" t="str">
            <v>rezerwa na zaspokojenie roszczeń z tyt realizacji sieci wod-kan</v>
          </cell>
          <cell r="H564" t="str">
            <v>pierwsza</v>
          </cell>
          <cell r="I564" t="str">
            <v>sieci rozdzielcze</v>
          </cell>
          <cell r="J564" t="str">
            <v>rozwojowe</v>
          </cell>
          <cell r="K564" t="str">
            <v>wykupy</v>
          </cell>
          <cell r="L564" t="str">
            <v>Kórnik</v>
          </cell>
          <cell r="M564">
            <v>0</v>
          </cell>
          <cell r="N564">
            <v>0</v>
          </cell>
          <cell r="O564">
            <v>0</v>
          </cell>
          <cell r="P564">
            <v>0</v>
          </cell>
          <cell r="Q564">
            <v>0</v>
          </cell>
          <cell r="R564" t="str">
            <v>11</v>
          </cell>
          <cell r="S564" t="str">
            <v>nd</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500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500</v>
          </cell>
          <cell r="BA564">
            <v>500</v>
          </cell>
          <cell r="BB564">
            <v>500</v>
          </cell>
          <cell r="BC564">
            <v>-500</v>
          </cell>
          <cell r="BD564"/>
          <cell r="BE564">
            <v>0</v>
          </cell>
          <cell r="BF564">
            <v>0</v>
          </cell>
          <cell r="BG564">
            <v>0</v>
          </cell>
          <cell r="BH564">
            <v>0</v>
          </cell>
          <cell r="BI564">
            <v>0</v>
          </cell>
          <cell r="BJ564">
            <v>0</v>
          </cell>
          <cell r="BK564">
            <v>0</v>
          </cell>
          <cell r="BL564">
            <v>0</v>
          </cell>
          <cell r="BM564" t="str">
            <v>-</v>
          </cell>
          <cell r="BN564" t="str">
            <v>-</v>
          </cell>
        </row>
        <row r="565">
          <cell r="B565" t="str">
            <v>3-11-17-184-1</v>
          </cell>
          <cell r="C565" t="str">
            <v>3</v>
          </cell>
          <cell r="D565" t="str">
            <v>Kórnik – sieć wodociągowa w ul. Miętowej w Skrzynkach</v>
          </cell>
          <cell r="E565" t="str">
            <v>Realizowane-dokumentacja-w toku</v>
          </cell>
          <cell r="H565" t="str">
            <v>druga</v>
          </cell>
          <cell r="I565" t="str">
            <v>sieci rozdzielcze</v>
          </cell>
          <cell r="J565" t="str">
            <v>rozwojowe</v>
          </cell>
          <cell r="K565" t="str">
            <v>nieopłacalne Nie</v>
          </cell>
          <cell r="L565" t="str">
            <v>Kórnik</v>
          </cell>
          <cell r="M565" t="str">
            <v>Kamilla Oberenkowska</v>
          </cell>
          <cell r="N565" t="str">
            <v>Alina Wachowska</v>
          </cell>
          <cell r="O565">
            <v>0</v>
          </cell>
          <cell r="P565">
            <v>0</v>
          </cell>
          <cell r="Q565">
            <v>0</v>
          </cell>
          <cell r="R565" t="str">
            <v>11</v>
          </cell>
          <cell r="S565" t="str">
            <v>nd</v>
          </cell>
          <cell r="T565">
            <v>0</v>
          </cell>
          <cell r="U565">
            <v>0</v>
          </cell>
          <cell r="V565">
            <v>0</v>
          </cell>
          <cell r="W565">
            <v>32000</v>
          </cell>
          <cell r="X565">
            <v>48000</v>
          </cell>
          <cell r="Y565">
            <v>153000</v>
          </cell>
          <cell r="Z565">
            <v>64000</v>
          </cell>
          <cell r="AA565">
            <v>0</v>
          </cell>
          <cell r="AB565">
            <v>0</v>
          </cell>
          <cell r="AC565">
            <v>0</v>
          </cell>
          <cell r="AD565">
            <v>0</v>
          </cell>
          <cell r="AE565">
            <v>0</v>
          </cell>
          <cell r="AF565">
            <v>297000</v>
          </cell>
          <cell r="AG565">
            <v>0</v>
          </cell>
          <cell r="AH565">
            <v>649</v>
          </cell>
          <cell r="AI565">
            <v>649</v>
          </cell>
          <cell r="AJ565">
            <v>25084</v>
          </cell>
          <cell r="AK565">
            <v>37626</v>
          </cell>
          <cell r="AL565">
            <v>0</v>
          </cell>
          <cell r="AM565">
            <v>339106</v>
          </cell>
          <cell r="AN565">
            <v>0</v>
          </cell>
          <cell r="AO565">
            <v>0</v>
          </cell>
          <cell r="AP565">
            <v>0</v>
          </cell>
          <cell r="AQ565">
            <v>0</v>
          </cell>
          <cell r="AR565">
            <v>0</v>
          </cell>
          <cell r="AS565">
            <v>0</v>
          </cell>
          <cell r="AT565">
            <v>0</v>
          </cell>
          <cell r="AU565">
            <v>0</v>
          </cell>
          <cell r="AV565">
            <v>0</v>
          </cell>
          <cell r="AW565">
            <v>376732</v>
          </cell>
          <cell r="AX565">
            <v>376732</v>
          </cell>
          <cell r="AY565">
            <v>0</v>
          </cell>
          <cell r="AZ565">
            <v>401816</v>
          </cell>
          <cell r="BA565">
            <v>401816</v>
          </cell>
          <cell r="BB565">
            <v>402465</v>
          </cell>
          <cell r="BC565">
            <v>-105465</v>
          </cell>
          <cell r="BD565"/>
          <cell r="BE565">
            <v>0.32</v>
          </cell>
          <cell r="BF565">
            <v>0</v>
          </cell>
          <cell r="BG565" t="str">
            <v>1 rozwojowo-modernizacyjne</v>
          </cell>
          <cell r="BH565">
            <v>6</v>
          </cell>
          <cell r="BI565">
            <v>4</v>
          </cell>
          <cell r="BJ565">
            <v>0</v>
          </cell>
          <cell r="BK565" t="str">
            <v>Zaopatrzenie w wodę nowych odbiorców.</v>
          </cell>
          <cell r="BL565" t="str">
            <v>Budowa sieci wodociągowej w ul. Miętowej i Jeziornej: DN 100 mm, dł. 320 m wraz z przyłączami 2022-2024 - dokumentacja projektowa 2025-2026 - roboty budowlano-montażowe</v>
          </cell>
          <cell r="BM565" t="str">
            <v>-</v>
          </cell>
          <cell r="BN565" t="str">
            <v>-</v>
          </cell>
        </row>
        <row r="566">
          <cell r="B566" t="str">
            <v>3-11-17-223-0</v>
          </cell>
          <cell r="C566" t="str">
            <v>3</v>
          </cell>
          <cell r="D566" t="str">
            <v>Kórnik - sieć wodociągowa i kanalizacja sanitarna w ul. Poznańskiej w Borówcu</v>
          </cell>
          <cell r="E566" t="str">
            <v>Realizowane-RBM-w toku</v>
          </cell>
          <cell r="G566" t="str">
            <v>rezerwa na zaspokojenie roszczeń z tyt realizacji sieci wod-kan</v>
          </cell>
          <cell r="H566" t="str">
            <v>pierwsza</v>
          </cell>
          <cell r="I566" t="str">
            <v>sieci rozdzielcze</v>
          </cell>
          <cell r="J566" t="str">
            <v>rozwojowe</v>
          </cell>
          <cell r="K566" t="str">
            <v>wykupy</v>
          </cell>
          <cell r="L566" t="str">
            <v>Kórnik</v>
          </cell>
          <cell r="M566">
            <v>0</v>
          </cell>
          <cell r="N566">
            <v>0</v>
          </cell>
          <cell r="O566" t="str">
            <v>Michał Garbicz</v>
          </cell>
          <cell r="P566" t="str">
            <v>Magdalena Borowska</v>
          </cell>
          <cell r="Q566">
            <v>0</v>
          </cell>
          <cell r="R566" t="str">
            <v>11</v>
          </cell>
          <cell r="S566" t="str">
            <v>nd</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cell r="BE566">
            <v>0</v>
          </cell>
          <cell r="BF566">
            <v>0</v>
          </cell>
          <cell r="BG566" t="str">
            <v xml:space="preserve"> </v>
          </cell>
          <cell r="BH566">
            <v>0</v>
          </cell>
          <cell r="BI566">
            <v>0</v>
          </cell>
          <cell r="BJ566">
            <v>0</v>
          </cell>
          <cell r="BK566">
            <v>0</v>
          </cell>
          <cell r="BL566">
            <v>0</v>
          </cell>
          <cell r="BM566" t="str">
            <v>-</v>
          </cell>
          <cell r="BN566" t="str">
            <v>-</v>
          </cell>
        </row>
        <row r="567">
          <cell r="B567" t="str">
            <v>3-11-17-225-0</v>
          </cell>
          <cell r="C567" t="str">
            <v>3</v>
          </cell>
          <cell r="D567" t="str">
            <v>Kórnik - sieć wodociągowa w ul. Słonecznej w Szczytnikach (nr dz. 73/4, 74/1, 73/7, 73/10)</v>
          </cell>
          <cell r="E567">
            <v>0</v>
          </cell>
          <cell r="G567" t="str">
            <v>rezerwa na zaspokojenie roszczeń z tyt realizacji sieci wod-kan</v>
          </cell>
          <cell r="H567" t="str">
            <v>pierwsza</v>
          </cell>
          <cell r="I567" t="str">
            <v>sieci rozdzielcze</v>
          </cell>
          <cell r="J567" t="str">
            <v>rozwojowe</v>
          </cell>
          <cell r="K567" t="str">
            <v>wykupy</v>
          </cell>
          <cell r="L567" t="str">
            <v>Kórnik</v>
          </cell>
          <cell r="M567">
            <v>0</v>
          </cell>
          <cell r="N567">
            <v>0</v>
          </cell>
          <cell r="O567">
            <v>0</v>
          </cell>
          <cell r="P567">
            <v>0</v>
          </cell>
          <cell r="Q567">
            <v>0</v>
          </cell>
          <cell r="R567" t="str">
            <v>11</v>
          </cell>
          <cell r="S567" t="str">
            <v>nd</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cell r="BE567">
            <v>0</v>
          </cell>
          <cell r="BF567">
            <v>0</v>
          </cell>
          <cell r="BG567">
            <v>0</v>
          </cell>
          <cell r="BH567">
            <v>0</v>
          </cell>
          <cell r="BI567">
            <v>0</v>
          </cell>
          <cell r="BJ567">
            <v>0</v>
          </cell>
          <cell r="BK567">
            <v>0</v>
          </cell>
          <cell r="BL567">
            <v>0</v>
          </cell>
          <cell r="BM567" t="str">
            <v>-</v>
          </cell>
          <cell r="BN567" t="str">
            <v>-</v>
          </cell>
        </row>
        <row r="568">
          <cell r="B568" t="str">
            <v>3-11-17-234-0</v>
          </cell>
          <cell r="C568" t="str">
            <v>3</v>
          </cell>
          <cell r="D568" t="str">
            <v>Kórnik - sieć wodociągowa w Błażejewku, dz. nr 298/3</v>
          </cell>
          <cell r="E568" t="str">
            <v>Realizowane-RBM-zakończono</v>
          </cell>
          <cell r="G568" t="str">
            <v>rezerwa na zaspokojenie roszczeń z tyt realizacji sieci wod-kan</v>
          </cell>
          <cell r="H568" t="str">
            <v>pierwsza</v>
          </cell>
          <cell r="I568" t="str">
            <v>sieci rozdzielcze</v>
          </cell>
          <cell r="J568" t="str">
            <v>rozwojowe</v>
          </cell>
          <cell r="K568" t="str">
            <v>wykupy</v>
          </cell>
          <cell r="L568" t="str">
            <v>Kórnik</v>
          </cell>
          <cell r="M568">
            <v>0</v>
          </cell>
          <cell r="N568">
            <v>0</v>
          </cell>
          <cell r="O568" t="str">
            <v>Michał Garbicz</v>
          </cell>
          <cell r="P568" t="str">
            <v>Magdalena Borowska</v>
          </cell>
          <cell r="Q568">
            <v>0</v>
          </cell>
          <cell r="R568" t="str">
            <v>11</v>
          </cell>
          <cell r="S568" t="str">
            <v>nd</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1127.23</v>
          </cell>
          <cell r="AI568">
            <v>1127.23</v>
          </cell>
          <cell r="AJ568">
            <v>337.8</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337.8</v>
          </cell>
          <cell r="BA568">
            <v>337.8</v>
          </cell>
          <cell r="BB568">
            <v>1465.03</v>
          </cell>
          <cell r="BC568">
            <v>-1465.03</v>
          </cell>
          <cell r="BD568"/>
          <cell r="BE568">
            <v>0</v>
          </cell>
          <cell r="BF568">
            <v>0</v>
          </cell>
          <cell r="BG568" t="str">
            <v>1 rozwojowo-modernizacyjne</v>
          </cell>
          <cell r="BH568">
            <v>0</v>
          </cell>
          <cell r="BI568">
            <v>0</v>
          </cell>
          <cell r="BJ568">
            <v>0</v>
          </cell>
          <cell r="BK568">
            <v>0</v>
          </cell>
          <cell r="BL568">
            <v>0</v>
          </cell>
          <cell r="BM568" t="str">
            <v>-</v>
          </cell>
          <cell r="BN568" t="str">
            <v>-</v>
          </cell>
        </row>
        <row r="569">
          <cell r="B569" t="str">
            <v>3-11-17-235-0</v>
          </cell>
          <cell r="C569" t="str">
            <v>3</v>
          </cell>
          <cell r="D569" t="str">
            <v>Kórnik - sieć wodociągowa w Błażejewku, dz. nr 622/1-31, 293, 297/11,297/12</v>
          </cell>
          <cell r="E569" t="str">
            <v>Realizowane-RBM-w toku</v>
          </cell>
          <cell r="G569" t="str">
            <v>rezerwa na zaspokojenie roszczeń z tyt realizacji sieci wod-kan</v>
          </cell>
          <cell r="H569" t="str">
            <v>pierwsza</v>
          </cell>
          <cell r="I569" t="str">
            <v>sieci rozdzielcze</v>
          </cell>
          <cell r="J569" t="str">
            <v>rozwojowe</v>
          </cell>
          <cell r="K569" t="str">
            <v>wykupy</v>
          </cell>
          <cell r="L569" t="str">
            <v>Kórnik</v>
          </cell>
          <cell r="M569">
            <v>0</v>
          </cell>
          <cell r="N569">
            <v>0</v>
          </cell>
          <cell r="O569" t="str">
            <v>Michał Garbicz</v>
          </cell>
          <cell r="P569" t="str">
            <v>Aleksandra Klecha</v>
          </cell>
          <cell r="Q569">
            <v>0</v>
          </cell>
          <cell r="R569" t="str">
            <v>11</v>
          </cell>
          <cell r="S569" t="str">
            <v>nd</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2399.36</v>
          </cell>
          <cell r="AI569">
            <v>2399.36</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2399.36</v>
          </cell>
          <cell r="BC569">
            <v>-2399.36</v>
          </cell>
          <cell r="BD569"/>
          <cell r="BE569">
            <v>0</v>
          </cell>
          <cell r="BF569">
            <v>0</v>
          </cell>
          <cell r="BG569" t="str">
            <v xml:space="preserve"> </v>
          </cell>
          <cell r="BH569">
            <v>0</v>
          </cell>
          <cell r="BI569">
            <v>0</v>
          </cell>
          <cell r="BJ569">
            <v>0</v>
          </cell>
          <cell r="BK569">
            <v>0</v>
          </cell>
          <cell r="BL569">
            <v>0</v>
          </cell>
          <cell r="BM569" t="str">
            <v>-</v>
          </cell>
          <cell r="BN569" t="str">
            <v>-</v>
          </cell>
        </row>
        <row r="570">
          <cell r="B570" t="str">
            <v>3-11-17-255-0</v>
          </cell>
          <cell r="C570" t="str">
            <v>3</v>
          </cell>
          <cell r="D570" t="str">
            <v>Kórnik - sieć wodociągowa przy ul. Krętej w Dachowej</v>
          </cell>
          <cell r="E570" t="str">
            <v>Realizowane-dokumentacja-w toku</v>
          </cell>
          <cell r="G570" t="str">
            <v>rezerwa na zaspokojenie roszczeń z tyt realizacji sieci wod-kan</v>
          </cell>
          <cell r="H570" t="str">
            <v>pierwsza</v>
          </cell>
          <cell r="I570" t="str">
            <v>sieci rozdzielcze</v>
          </cell>
          <cell r="J570" t="str">
            <v>rozwojowe</v>
          </cell>
          <cell r="K570" t="str">
            <v>wykupy</v>
          </cell>
          <cell r="L570" t="str">
            <v>Kórnik</v>
          </cell>
          <cell r="M570">
            <v>0</v>
          </cell>
          <cell r="N570">
            <v>0</v>
          </cell>
          <cell r="O570">
            <v>0</v>
          </cell>
          <cell r="P570" t="str">
            <v>Magdalena Borowska</v>
          </cell>
          <cell r="Q570">
            <v>0</v>
          </cell>
          <cell r="R570" t="str">
            <v>11</v>
          </cell>
          <cell r="S570" t="str">
            <v>nd</v>
          </cell>
          <cell r="T570">
            <v>0</v>
          </cell>
          <cell r="U570">
            <v>900</v>
          </cell>
          <cell r="V570">
            <v>0</v>
          </cell>
          <cell r="W570">
            <v>0</v>
          </cell>
          <cell r="X570">
            <v>0</v>
          </cell>
          <cell r="Y570">
            <v>0</v>
          </cell>
          <cell r="Z570">
            <v>0</v>
          </cell>
          <cell r="AA570">
            <v>0</v>
          </cell>
          <cell r="AB570">
            <v>0</v>
          </cell>
          <cell r="AC570">
            <v>0</v>
          </cell>
          <cell r="AD570">
            <v>0</v>
          </cell>
          <cell r="AE570">
            <v>0</v>
          </cell>
          <cell r="AF570">
            <v>900</v>
          </cell>
          <cell r="AG570">
            <v>900</v>
          </cell>
          <cell r="AH570">
            <v>0</v>
          </cell>
          <cell r="AI570">
            <v>900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900</v>
          </cell>
          <cell r="BC570">
            <v>0</v>
          </cell>
          <cell r="BD570"/>
          <cell r="BE570">
            <v>0</v>
          </cell>
          <cell r="BF570">
            <v>0</v>
          </cell>
          <cell r="BG570" t="str">
            <v xml:space="preserve"> </v>
          </cell>
          <cell r="BH570">
            <v>0</v>
          </cell>
          <cell r="BI570">
            <v>0</v>
          </cell>
          <cell r="BJ570">
            <v>0</v>
          </cell>
          <cell r="BK570">
            <v>0</v>
          </cell>
          <cell r="BL570">
            <v>0</v>
          </cell>
          <cell r="BM570" t="str">
            <v>-</v>
          </cell>
          <cell r="BN570" t="str">
            <v>-</v>
          </cell>
        </row>
        <row r="571">
          <cell r="B571" t="str">
            <v>3-11-17-256-0</v>
          </cell>
          <cell r="C571" t="str">
            <v>3</v>
          </cell>
          <cell r="D571" t="str">
            <v>Kórnik - sieć wodociągowa w ul. Modelarzy w Kamionkach</v>
          </cell>
          <cell r="E571">
            <v>0</v>
          </cell>
          <cell r="G571" t="str">
            <v>rezerwa na zaspokojenie roszczeń z tyt realizacji sieci wod-kan</v>
          </cell>
          <cell r="H571" t="str">
            <v>pierwsza</v>
          </cell>
          <cell r="I571" t="str">
            <v>sieci rozdzielcze</v>
          </cell>
          <cell r="J571" t="str">
            <v>rozwojowe</v>
          </cell>
          <cell r="K571" t="str">
            <v>wykupy</v>
          </cell>
          <cell r="L571" t="str">
            <v>Kórnik</v>
          </cell>
          <cell r="M571">
            <v>0</v>
          </cell>
          <cell r="N571">
            <v>0</v>
          </cell>
          <cell r="O571">
            <v>0</v>
          </cell>
          <cell r="P571">
            <v>0</v>
          </cell>
          <cell r="Q571">
            <v>0</v>
          </cell>
          <cell r="R571" t="str">
            <v>11</v>
          </cell>
          <cell r="S571" t="str">
            <v>nd</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347.26</v>
          </cell>
          <cell r="AI571">
            <v>347.26</v>
          </cell>
          <cell r="AJ571">
            <v>101.4</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101.4</v>
          </cell>
          <cell r="BA571">
            <v>101.4</v>
          </cell>
          <cell r="BB571">
            <v>448.65999999999997</v>
          </cell>
          <cell r="BC571">
            <v>-448.65999999999997</v>
          </cell>
          <cell r="BD571"/>
          <cell r="BE571">
            <v>0</v>
          </cell>
          <cell r="BF571">
            <v>0</v>
          </cell>
          <cell r="BG571">
            <v>0</v>
          </cell>
          <cell r="BH571">
            <v>0</v>
          </cell>
          <cell r="BI571">
            <v>0</v>
          </cell>
          <cell r="BJ571">
            <v>0</v>
          </cell>
          <cell r="BK571">
            <v>0</v>
          </cell>
          <cell r="BL571">
            <v>0</v>
          </cell>
          <cell r="BM571" t="str">
            <v>-</v>
          </cell>
          <cell r="BN571" t="str">
            <v>-</v>
          </cell>
        </row>
        <row r="572">
          <cell r="B572" t="str">
            <v>3-11-17-257-0</v>
          </cell>
          <cell r="C572" t="str">
            <v>3</v>
          </cell>
          <cell r="D572" t="str">
            <v>Kórnik- sieć wodociągowa w ul. Jankowskiego w Biernatkach</v>
          </cell>
          <cell r="E572">
            <v>0</v>
          </cell>
          <cell r="G572" t="str">
            <v>rezerwa na zaspokojenie roszczeń z tyt realizacji sieci wod-kan</v>
          </cell>
          <cell r="H572" t="str">
            <v>pierwsza</v>
          </cell>
          <cell r="I572" t="str">
            <v>sieci rozdzielcze</v>
          </cell>
          <cell r="J572" t="str">
            <v>rozwojowe</v>
          </cell>
          <cell r="K572" t="str">
            <v>wykupy</v>
          </cell>
          <cell r="L572" t="str">
            <v>Kórnik</v>
          </cell>
          <cell r="M572">
            <v>0</v>
          </cell>
          <cell r="N572">
            <v>0</v>
          </cell>
          <cell r="O572">
            <v>0</v>
          </cell>
          <cell r="P572">
            <v>0</v>
          </cell>
          <cell r="Q572">
            <v>0</v>
          </cell>
          <cell r="R572" t="str">
            <v>11</v>
          </cell>
          <cell r="S572" t="str">
            <v>nd</v>
          </cell>
          <cell r="T572">
            <v>0</v>
          </cell>
          <cell r="U572">
            <v>304946.28999999998</v>
          </cell>
          <cell r="V572">
            <v>0</v>
          </cell>
          <cell r="W572">
            <v>0</v>
          </cell>
          <cell r="X572">
            <v>0</v>
          </cell>
          <cell r="Y572">
            <v>0</v>
          </cell>
          <cell r="Z572">
            <v>0</v>
          </cell>
          <cell r="AA572">
            <v>0</v>
          </cell>
          <cell r="AB572">
            <v>0</v>
          </cell>
          <cell r="AC572">
            <v>0</v>
          </cell>
          <cell r="AD572">
            <v>0</v>
          </cell>
          <cell r="AE572">
            <v>0</v>
          </cell>
          <cell r="AF572">
            <v>304946.28999999998</v>
          </cell>
          <cell r="AG572">
            <v>304984.76999999996</v>
          </cell>
          <cell r="AH572">
            <v>30</v>
          </cell>
          <cell r="AI572">
            <v>305014.76999999996</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305014.76999999996</v>
          </cell>
          <cell r="BC572">
            <v>-68.479999999981374</v>
          </cell>
          <cell r="BD572"/>
          <cell r="BE572">
            <v>0</v>
          </cell>
          <cell r="BF572">
            <v>0</v>
          </cell>
          <cell r="BG572">
            <v>0</v>
          </cell>
          <cell r="BH572">
            <v>0</v>
          </cell>
          <cell r="BI572">
            <v>0</v>
          </cell>
          <cell r="BJ572">
            <v>0</v>
          </cell>
          <cell r="BK572">
            <v>0</v>
          </cell>
          <cell r="BL572">
            <v>0</v>
          </cell>
          <cell r="BM572" t="str">
            <v>-</v>
          </cell>
          <cell r="BN572" t="str">
            <v>-</v>
          </cell>
        </row>
        <row r="573">
          <cell r="B573" t="str">
            <v>3-11-17-265-0</v>
          </cell>
          <cell r="C573" t="str">
            <v>3</v>
          </cell>
          <cell r="D573" t="str">
            <v>Kórnik - sieć wodociągowa w ul. Leśnej w Czołowie</v>
          </cell>
          <cell r="E573" t="str">
            <v>Realizowane-RBM-zakończono</v>
          </cell>
          <cell r="G573" t="str">
            <v>rezerwa na zaspokojenie roszczeń z tyt realizacji sieci wod-kan</v>
          </cell>
          <cell r="H573" t="str">
            <v>pierwsza</v>
          </cell>
          <cell r="I573" t="str">
            <v>sieci rozdzielcze</v>
          </cell>
          <cell r="J573" t="str">
            <v>rozwojowe</v>
          </cell>
          <cell r="K573" t="str">
            <v>wykupy</v>
          </cell>
          <cell r="L573" t="str">
            <v>Kórnik</v>
          </cell>
          <cell r="M573">
            <v>0</v>
          </cell>
          <cell r="N573">
            <v>0</v>
          </cell>
          <cell r="O573" t="str">
            <v>Michał Garbicz</v>
          </cell>
          <cell r="P573" t="str">
            <v>Magdalena Borowska</v>
          </cell>
          <cell r="Q573">
            <v>0</v>
          </cell>
          <cell r="R573" t="str">
            <v>11</v>
          </cell>
          <cell r="S573" t="str">
            <v>nd</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4612.93</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4612.93</v>
          </cell>
          <cell r="BA573">
            <v>4612.93</v>
          </cell>
          <cell r="BB573">
            <v>4612.93</v>
          </cell>
          <cell r="BC573">
            <v>-4612.93</v>
          </cell>
          <cell r="BD573"/>
          <cell r="BE573">
            <v>0</v>
          </cell>
          <cell r="BF573">
            <v>0</v>
          </cell>
          <cell r="BG573" t="str">
            <v xml:space="preserve"> </v>
          </cell>
          <cell r="BH573">
            <v>0</v>
          </cell>
          <cell r="BI573">
            <v>0</v>
          </cell>
          <cell r="BJ573">
            <v>0</v>
          </cell>
          <cell r="BK573">
            <v>0</v>
          </cell>
          <cell r="BL573">
            <v>0</v>
          </cell>
          <cell r="BM573" t="str">
            <v>-</v>
          </cell>
          <cell r="BN573" t="str">
            <v>-</v>
          </cell>
        </row>
        <row r="574">
          <cell r="B574" t="str">
            <v>3-11-18-014-0</v>
          </cell>
          <cell r="C574" t="str">
            <v>3</v>
          </cell>
          <cell r="D574" t="str">
            <v>Kórnik - sieć wodociągowa w ul. Mała Rekreacyjna i Zielona Dolina w Borówcu</v>
          </cell>
          <cell r="E574">
            <v>0</v>
          </cell>
          <cell r="G574" t="str">
            <v>rezerwa na zaspokojenie roszczeń z tyt realizacji sieci wod-kan</v>
          </cell>
          <cell r="H574" t="str">
            <v>pierwsza</v>
          </cell>
          <cell r="I574" t="str">
            <v>sieci rozdzielcze</v>
          </cell>
          <cell r="J574" t="str">
            <v>rozwojowe</v>
          </cell>
          <cell r="K574" t="str">
            <v>wykupy</v>
          </cell>
          <cell r="L574" t="str">
            <v>Kórnik</v>
          </cell>
          <cell r="M574">
            <v>0</v>
          </cell>
          <cell r="N574">
            <v>0</v>
          </cell>
          <cell r="O574">
            <v>0</v>
          </cell>
          <cell r="P574">
            <v>0</v>
          </cell>
          <cell r="Q574">
            <v>0</v>
          </cell>
          <cell r="R574" t="str">
            <v>11</v>
          </cell>
          <cell r="S574" t="str">
            <v>nd</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365.4</v>
          </cell>
          <cell r="AH574">
            <v>341.1</v>
          </cell>
          <cell r="AI574">
            <v>706.5</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706.5</v>
          </cell>
          <cell r="BC574">
            <v>-706.5</v>
          </cell>
          <cell r="BD574"/>
          <cell r="BE574">
            <v>0</v>
          </cell>
          <cell r="BF574">
            <v>0</v>
          </cell>
          <cell r="BG574">
            <v>0</v>
          </cell>
          <cell r="BH574">
            <v>0</v>
          </cell>
          <cell r="BI574">
            <v>0</v>
          </cell>
          <cell r="BJ574">
            <v>0</v>
          </cell>
          <cell r="BK574">
            <v>0</v>
          </cell>
          <cell r="BL574">
            <v>0</v>
          </cell>
          <cell r="BM574" t="str">
            <v>-</v>
          </cell>
          <cell r="BN574" t="str">
            <v>-</v>
          </cell>
        </row>
        <row r="575">
          <cell r="B575" t="str">
            <v>3-11-18-023-0</v>
          </cell>
          <cell r="C575" t="str">
            <v>3</v>
          </cell>
          <cell r="D575" t="str">
            <v>Kórnik - sieć wodociągowa w ul. Zimowej i Letniej w Borówcu</v>
          </cell>
          <cell r="E575">
            <v>0</v>
          </cell>
          <cell r="G575" t="str">
            <v>rezerwa na zaspokojenie roszczeń z tyt realizacji sieci wod-kan</v>
          </cell>
          <cell r="H575" t="str">
            <v>pierwsza</v>
          </cell>
          <cell r="I575" t="str">
            <v>sieci rozdzielcze</v>
          </cell>
          <cell r="J575" t="str">
            <v>rozwojowe</v>
          </cell>
          <cell r="K575" t="str">
            <v>wykupy</v>
          </cell>
          <cell r="L575" t="str">
            <v>Kórnik</v>
          </cell>
          <cell r="M575">
            <v>0</v>
          </cell>
          <cell r="N575">
            <v>0</v>
          </cell>
          <cell r="O575">
            <v>0</v>
          </cell>
          <cell r="P575">
            <v>0</v>
          </cell>
          <cell r="Q575">
            <v>0</v>
          </cell>
          <cell r="R575" t="str">
            <v>11</v>
          </cell>
          <cell r="S575" t="str">
            <v>nd</v>
          </cell>
          <cell r="T575">
            <v>0</v>
          </cell>
          <cell r="U575">
            <v>17</v>
          </cell>
          <cell r="V575">
            <v>0</v>
          </cell>
          <cell r="W575">
            <v>0</v>
          </cell>
          <cell r="X575">
            <v>0</v>
          </cell>
          <cell r="Y575">
            <v>0</v>
          </cell>
          <cell r="Z575">
            <v>0</v>
          </cell>
          <cell r="AA575">
            <v>0</v>
          </cell>
          <cell r="AB575">
            <v>0</v>
          </cell>
          <cell r="AC575">
            <v>0</v>
          </cell>
          <cell r="AD575">
            <v>0</v>
          </cell>
          <cell r="AE575">
            <v>0</v>
          </cell>
          <cell r="AF575">
            <v>17</v>
          </cell>
          <cell r="AG575">
            <v>695.94</v>
          </cell>
          <cell r="AH575">
            <v>579</v>
          </cell>
          <cell r="AI575">
            <v>1274.94</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1274.94</v>
          </cell>
          <cell r="BC575">
            <v>-1257.94</v>
          </cell>
          <cell r="BD575"/>
          <cell r="BE575">
            <v>0</v>
          </cell>
          <cell r="BF575">
            <v>0</v>
          </cell>
          <cell r="BG575">
            <v>0</v>
          </cell>
          <cell r="BH575">
            <v>0</v>
          </cell>
          <cell r="BI575">
            <v>0</v>
          </cell>
          <cell r="BJ575">
            <v>0</v>
          </cell>
          <cell r="BK575">
            <v>0</v>
          </cell>
          <cell r="BL575">
            <v>0</v>
          </cell>
          <cell r="BM575" t="str">
            <v>-</v>
          </cell>
          <cell r="BN575" t="str">
            <v>-</v>
          </cell>
        </row>
        <row r="576">
          <cell r="B576" t="str">
            <v>3-11-18-034-0</v>
          </cell>
          <cell r="C576" t="str">
            <v>3</v>
          </cell>
          <cell r="D576" t="str">
            <v>Kórnik - sieć wodociągowa w ul. Na Górce i Gruszkowej w Borówcu</v>
          </cell>
          <cell r="E576">
            <v>0</v>
          </cell>
          <cell r="G576" t="str">
            <v>rezerwa na zaspokojenie roszczeń z tyt realizacji sieci wod-kan</v>
          </cell>
          <cell r="H576" t="str">
            <v>pierwsza</v>
          </cell>
          <cell r="I576" t="str">
            <v>sieci rozdzielcze</v>
          </cell>
          <cell r="J576" t="str">
            <v>rozwojowe</v>
          </cell>
          <cell r="K576" t="str">
            <v>wykupy</v>
          </cell>
          <cell r="L576" t="str">
            <v>Kórnik</v>
          </cell>
          <cell r="M576">
            <v>0</v>
          </cell>
          <cell r="N576">
            <v>0</v>
          </cell>
          <cell r="O576">
            <v>0</v>
          </cell>
          <cell r="P576">
            <v>0</v>
          </cell>
          <cell r="Q576">
            <v>0</v>
          </cell>
          <cell r="R576" t="str">
            <v>11</v>
          </cell>
          <cell r="S576" t="str">
            <v>nd</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944.85</v>
          </cell>
          <cell r="AH576">
            <v>769.8</v>
          </cell>
          <cell r="AI576">
            <v>1714.65</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1714.65</v>
          </cell>
          <cell r="BC576">
            <v>-1714.65</v>
          </cell>
          <cell r="BD576"/>
          <cell r="BE576">
            <v>0</v>
          </cell>
          <cell r="BF576">
            <v>0</v>
          </cell>
          <cell r="BG576">
            <v>0</v>
          </cell>
          <cell r="BH576">
            <v>0</v>
          </cell>
          <cell r="BI576">
            <v>0</v>
          </cell>
          <cell r="BJ576">
            <v>0</v>
          </cell>
          <cell r="BK576">
            <v>0</v>
          </cell>
          <cell r="BL576">
            <v>0</v>
          </cell>
          <cell r="BM576" t="str">
            <v>-</v>
          </cell>
          <cell r="BN576" t="str">
            <v>-</v>
          </cell>
        </row>
        <row r="577">
          <cell r="B577" t="str">
            <v>3-11-18-042-0</v>
          </cell>
          <cell r="C577" t="str">
            <v>3</v>
          </cell>
          <cell r="D577" t="str">
            <v>Kórnik - sieć wodociągowa w ul. Chabrowej w Dachowej</v>
          </cell>
          <cell r="E577" t="str">
            <v>Realizowane-RBM-w toku</v>
          </cell>
          <cell r="G577" t="str">
            <v>rezerwa na zaspokojenie roszczeń z tyt realizacji sieci wod-kan</v>
          </cell>
          <cell r="H577" t="str">
            <v>pierwsza</v>
          </cell>
          <cell r="I577" t="str">
            <v>sieci rozdzielcze</v>
          </cell>
          <cell r="J577" t="str">
            <v>rozwojowe</v>
          </cell>
          <cell r="K577" t="str">
            <v>wykupy</v>
          </cell>
          <cell r="L577" t="str">
            <v>Kórnik</v>
          </cell>
          <cell r="M577">
            <v>0</v>
          </cell>
          <cell r="N577" t="str">
            <v>Natalia Kaźmierczak</v>
          </cell>
          <cell r="O577">
            <v>0</v>
          </cell>
          <cell r="P577" t="str">
            <v>Aleksandra Klecha</v>
          </cell>
          <cell r="Q577">
            <v>0</v>
          </cell>
          <cell r="R577" t="str">
            <v>11</v>
          </cell>
          <cell r="S577" t="str">
            <v>nd</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cell r="BE577">
            <v>0</v>
          </cell>
          <cell r="BF577">
            <v>0</v>
          </cell>
          <cell r="BG577" t="str">
            <v xml:space="preserve"> </v>
          </cell>
          <cell r="BH577">
            <v>0</v>
          </cell>
          <cell r="BI577">
            <v>0</v>
          </cell>
          <cell r="BJ577">
            <v>0</v>
          </cell>
          <cell r="BK577">
            <v>0</v>
          </cell>
          <cell r="BL577">
            <v>0</v>
          </cell>
          <cell r="BM577" t="str">
            <v>-</v>
          </cell>
          <cell r="BN577" t="str">
            <v>-</v>
          </cell>
        </row>
        <row r="578">
          <cell r="B578" t="str">
            <v>3-11-18-049-0</v>
          </cell>
          <cell r="C578" t="str">
            <v>3</v>
          </cell>
          <cell r="D578" t="str">
            <v>Kórnik - sieć wodociągowa w ulicy bocznej od ul. Jaśminowej w Kamionkach</v>
          </cell>
          <cell r="E578">
            <v>0</v>
          </cell>
          <cell r="G578" t="str">
            <v>rezerwa na zaspokojenie roszczeń z tyt realizacji sieci wod-kan</v>
          </cell>
          <cell r="H578" t="str">
            <v>pierwsza</v>
          </cell>
          <cell r="I578" t="str">
            <v>sieci rozdzielcze</v>
          </cell>
          <cell r="J578" t="str">
            <v>rozwojowe</v>
          </cell>
          <cell r="K578" t="str">
            <v>wykupy</v>
          </cell>
          <cell r="L578" t="str">
            <v>Kórnik</v>
          </cell>
          <cell r="M578">
            <v>0</v>
          </cell>
          <cell r="N578">
            <v>0</v>
          </cell>
          <cell r="O578">
            <v>0</v>
          </cell>
          <cell r="P578">
            <v>0</v>
          </cell>
          <cell r="Q578">
            <v>0</v>
          </cell>
          <cell r="R578" t="str">
            <v>11</v>
          </cell>
          <cell r="S578" t="str">
            <v>nd</v>
          </cell>
          <cell r="T578">
            <v>0</v>
          </cell>
          <cell r="U578">
            <v>32990.300000000003</v>
          </cell>
          <cell r="V578">
            <v>0</v>
          </cell>
          <cell r="W578">
            <v>0</v>
          </cell>
          <cell r="X578">
            <v>0</v>
          </cell>
          <cell r="Y578">
            <v>0</v>
          </cell>
          <cell r="Z578">
            <v>0</v>
          </cell>
          <cell r="AA578">
            <v>0</v>
          </cell>
          <cell r="AB578">
            <v>0</v>
          </cell>
          <cell r="AC578">
            <v>0</v>
          </cell>
          <cell r="AD578">
            <v>0</v>
          </cell>
          <cell r="AE578">
            <v>0</v>
          </cell>
          <cell r="AF578">
            <v>32990.300000000003</v>
          </cell>
          <cell r="AG578">
            <v>33038.15</v>
          </cell>
          <cell r="AH578">
            <v>45.9</v>
          </cell>
          <cell r="AI578">
            <v>33084.050000000003</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33084.050000000003</v>
          </cell>
          <cell r="BC578">
            <v>-93.75</v>
          </cell>
          <cell r="BD578"/>
          <cell r="BE578">
            <v>0</v>
          </cell>
          <cell r="BF578">
            <v>0</v>
          </cell>
          <cell r="BG578">
            <v>0</v>
          </cell>
          <cell r="BH578">
            <v>0</v>
          </cell>
          <cell r="BI578">
            <v>0</v>
          </cell>
          <cell r="BJ578">
            <v>0</v>
          </cell>
          <cell r="BK578">
            <v>0</v>
          </cell>
          <cell r="BL578">
            <v>0</v>
          </cell>
          <cell r="BM578" t="str">
            <v>-</v>
          </cell>
          <cell r="BN578" t="str">
            <v>-</v>
          </cell>
        </row>
        <row r="579">
          <cell r="B579" t="str">
            <v>3-11-18-054-1</v>
          </cell>
          <cell r="C579" t="str">
            <v>3</v>
          </cell>
          <cell r="D579" t="str">
            <v>Kórnik - sieć wodociągowa w ul. Os. Zielona Polana w Borówcu</v>
          </cell>
          <cell r="E579" t="str">
            <v>Realizowane-dokumentacja-w toku</v>
          </cell>
          <cell r="G579" t="str">
            <v>Pule</v>
          </cell>
          <cell r="H579" t="str">
            <v>druga</v>
          </cell>
          <cell r="I579" t="str">
            <v>sieci rozdzielcze</v>
          </cell>
          <cell r="J579" t="str">
            <v>rozwojowe</v>
          </cell>
          <cell r="K579" t="str">
            <v>opłacalne</v>
          </cell>
          <cell r="L579" t="str">
            <v>Kórnik</v>
          </cell>
          <cell r="M579" t="str">
            <v>Kamilla Oberenkowska</v>
          </cell>
          <cell r="N579" t="str">
            <v>Michał Kamiński</v>
          </cell>
          <cell r="O579" t="str">
            <v>Jolanta Kowalczyk</v>
          </cell>
          <cell r="P579">
            <v>0</v>
          </cell>
          <cell r="Q579">
            <v>0</v>
          </cell>
          <cell r="R579" t="str">
            <v>11</v>
          </cell>
          <cell r="S579" t="str">
            <v>nd</v>
          </cell>
          <cell r="T579">
            <v>0</v>
          </cell>
          <cell r="U579">
            <v>0</v>
          </cell>
          <cell r="V579">
            <v>28000</v>
          </cell>
          <cell r="W579">
            <v>28000</v>
          </cell>
          <cell r="X579">
            <v>281000</v>
          </cell>
          <cell r="Y579">
            <v>0</v>
          </cell>
          <cell r="Z579">
            <v>0</v>
          </cell>
          <cell r="AA579">
            <v>0</v>
          </cell>
          <cell r="AB579">
            <v>0</v>
          </cell>
          <cell r="AC579">
            <v>0</v>
          </cell>
          <cell r="AD579">
            <v>0</v>
          </cell>
          <cell r="AE579">
            <v>0</v>
          </cell>
          <cell r="AF579">
            <v>337000</v>
          </cell>
          <cell r="AG579">
            <v>0</v>
          </cell>
          <cell r="AH579">
            <v>0</v>
          </cell>
          <cell r="AI579">
            <v>0</v>
          </cell>
          <cell r="AJ579">
            <v>15000</v>
          </cell>
          <cell r="AK579">
            <v>18000</v>
          </cell>
          <cell r="AL579">
            <v>61959.39</v>
          </cell>
          <cell r="AM579">
            <v>239576.3</v>
          </cell>
          <cell r="AN579">
            <v>61959.39</v>
          </cell>
          <cell r="AO579">
            <v>0</v>
          </cell>
          <cell r="AP579">
            <v>0</v>
          </cell>
          <cell r="AQ579">
            <v>0</v>
          </cell>
          <cell r="AR579">
            <v>0</v>
          </cell>
          <cell r="AS579">
            <v>0</v>
          </cell>
          <cell r="AT579">
            <v>0</v>
          </cell>
          <cell r="AU579">
            <v>0</v>
          </cell>
          <cell r="AV579">
            <v>0</v>
          </cell>
          <cell r="AW579">
            <v>381495.08</v>
          </cell>
          <cell r="AX579">
            <v>381495.08</v>
          </cell>
          <cell r="AY579">
            <v>0</v>
          </cell>
          <cell r="AZ579">
            <v>396495.08</v>
          </cell>
          <cell r="BA579">
            <v>396495.08</v>
          </cell>
          <cell r="BB579">
            <v>396495.08</v>
          </cell>
          <cell r="BC579">
            <v>-59495.080000000016</v>
          </cell>
          <cell r="BD579"/>
          <cell r="BE579">
            <v>0.14000000000000001</v>
          </cell>
          <cell r="BF579">
            <v>0</v>
          </cell>
          <cell r="BG579" t="str">
            <v>1 rozwojowo-modernizacyjne</v>
          </cell>
          <cell r="BH579">
            <v>8</v>
          </cell>
          <cell r="BI579">
            <v>2</v>
          </cell>
          <cell r="BJ579">
            <v>0</v>
          </cell>
          <cell r="BK579" t="str">
            <v>Zaopatrzenie w wodę nowych odbiorców.</v>
          </cell>
          <cell r="BL579" t="str">
            <v>Budowa sieci wodociągowej w ul. Os. Zielona Polana: DN 100 mm, dł. 135 m wraz z przyłączami 2021-2023 - dokumentacja projektowa 2024 -2025 - roboty budowlano-montażowe</v>
          </cell>
          <cell r="BM579" t="str">
            <v>-</v>
          </cell>
          <cell r="BN579" t="str">
            <v>-</v>
          </cell>
        </row>
        <row r="580">
          <cell r="B580" t="str">
            <v>3-11-18-096-1</v>
          </cell>
          <cell r="C580" t="str">
            <v>3</v>
          </cell>
          <cell r="D580" t="str">
            <v>Kórnik – sieć wodociągowa w ul. Sportowej w Kamionkach</v>
          </cell>
          <cell r="E580" t="str">
            <v>Realizowane-dokumentacja-w toku</v>
          </cell>
          <cell r="H580" t="str">
            <v>druga</v>
          </cell>
          <cell r="I580" t="str">
            <v>sieci rozdzielcze</v>
          </cell>
          <cell r="J580" t="str">
            <v>rozwojowe</v>
          </cell>
          <cell r="K580" t="str">
            <v>nieopłacalne Nie</v>
          </cell>
          <cell r="L580" t="str">
            <v>Kórnik</v>
          </cell>
          <cell r="M580" t="str">
            <v>Kamilla Oberenkowska</v>
          </cell>
          <cell r="N580" t="str">
            <v>Barbara Bartkowiak</v>
          </cell>
          <cell r="O580">
            <v>0</v>
          </cell>
          <cell r="P580">
            <v>0</v>
          </cell>
          <cell r="Q580">
            <v>0</v>
          </cell>
          <cell r="R580" t="str">
            <v>11</v>
          </cell>
          <cell r="S580" t="str">
            <v>nd</v>
          </cell>
          <cell r="T580">
            <v>0</v>
          </cell>
          <cell r="U580">
            <v>0</v>
          </cell>
          <cell r="V580">
            <v>28000</v>
          </cell>
          <cell r="W580">
            <v>42000</v>
          </cell>
          <cell r="X580">
            <v>72000</v>
          </cell>
          <cell r="Y580">
            <v>27000</v>
          </cell>
          <cell r="Z580">
            <v>0</v>
          </cell>
          <cell r="AA580">
            <v>0</v>
          </cell>
          <cell r="AB580">
            <v>0</v>
          </cell>
          <cell r="AC580">
            <v>0</v>
          </cell>
          <cell r="AD580">
            <v>0</v>
          </cell>
          <cell r="AE580">
            <v>0</v>
          </cell>
          <cell r="AF580">
            <v>169000</v>
          </cell>
          <cell r="AG580">
            <v>0</v>
          </cell>
          <cell r="AH580">
            <v>12642</v>
          </cell>
          <cell r="AI580">
            <v>12642</v>
          </cell>
          <cell r="AJ580">
            <v>9820</v>
          </cell>
          <cell r="AK580">
            <v>29460</v>
          </cell>
          <cell r="AL580">
            <v>106890.52</v>
          </cell>
          <cell r="AM580">
            <v>105992.52</v>
          </cell>
          <cell r="AN580">
            <v>0</v>
          </cell>
          <cell r="AO580">
            <v>0</v>
          </cell>
          <cell r="AP580">
            <v>0</v>
          </cell>
          <cell r="AQ580">
            <v>0</v>
          </cell>
          <cell r="AR580">
            <v>0</v>
          </cell>
          <cell r="AS580">
            <v>0</v>
          </cell>
          <cell r="AT580">
            <v>0</v>
          </cell>
          <cell r="AU580">
            <v>0</v>
          </cell>
          <cell r="AV580">
            <v>0</v>
          </cell>
          <cell r="AW580">
            <v>242343.04000000004</v>
          </cell>
          <cell r="AX580">
            <v>242343.04000000004</v>
          </cell>
          <cell r="AY580">
            <v>0</v>
          </cell>
          <cell r="AZ580">
            <v>252163.04000000004</v>
          </cell>
          <cell r="BA580">
            <v>252163.04000000004</v>
          </cell>
          <cell r="BB580">
            <v>264805.04000000004</v>
          </cell>
          <cell r="BC580">
            <v>-95805.040000000037</v>
          </cell>
          <cell r="BD580"/>
          <cell r="BE580">
            <v>0.12</v>
          </cell>
          <cell r="BF580">
            <v>0</v>
          </cell>
          <cell r="BG580" t="str">
            <v>1 rozwojowo-modernizacyjne</v>
          </cell>
          <cell r="BH580">
            <v>5</v>
          </cell>
          <cell r="BI580">
            <v>2</v>
          </cell>
          <cell r="BJ580">
            <v>0</v>
          </cell>
          <cell r="BK580" t="str">
            <v>Zaopatrzenie w wodę nowych odbiorców. Wymiana istn. przewodów wodociągowych o niewystarczających parametrach.</v>
          </cell>
          <cell r="BL580" t="str">
            <v>Budowa sieci wodociągowej w ul. Sportowej: DN100 mm, dł. 115 m wraz z przyłączami do budynku 4szt do studni 3 szt 2021-2023 - dokumentacja projektowa 2024-2025 - roboty budowlano-montażowe</v>
          </cell>
          <cell r="BM580" t="str">
            <v>-</v>
          </cell>
          <cell r="BN580" t="str">
            <v>-</v>
          </cell>
        </row>
        <row r="581">
          <cell r="B581" t="str">
            <v>3-11-18-097-0</v>
          </cell>
          <cell r="C581" t="str">
            <v>3</v>
          </cell>
          <cell r="D581" t="str">
            <v>Kórnik - sieć wodociągowa w ul. Lotniczej w Kamionkach</v>
          </cell>
          <cell r="E581" t="str">
            <v>Realizowane-RBM-w toku</v>
          </cell>
          <cell r="G581" t="str">
            <v>rezerwa na zaspokojenie roszczeń z tyt realizacji sieci wod-kan</v>
          </cell>
          <cell r="H581" t="str">
            <v>pierwsza</v>
          </cell>
          <cell r="I581" t="str">
            <v>sieci rozdzielcze</v>
          </cell>
          <cell r="J581" t="str">
            <v>rozwojowe</v>
          </cell>
          <cell r="K581" t="str">
            <v>wykupy</v>
          </cell>
          <cell r="L581" t="str">
            <v>Kórnik</v>
          </cell>
          <cell r="M581">
            <v>0</v>
          </cell>
          <cell r="N581">
            <v>0</v>
          </cell>
          <cell r="O581" t="str">
            <v>Michał Garbicz</v>
          </cell>
          <cell r="P581" t="str">
            <v>Magdalena Borowska</v>
          </cell>
          <cell r="Q581">
            <v>0</v>
          </cell>
          <cell r="R581" t="str">
            <v>11</v>
          </cell>
          <cell r="S581" t="str">
            <v>nd</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cell r="BE581">
            <v>0</v>
          </cell>
          <cell r="BF581">
            <v>0</v>
          </cell>
          <cell r="BG581" t="str">
            <v xml:space="preserve"> </v>
          </cell>
          <cell r="BH581">
            <v>0</v>
          </cell>
          <cell r="BI581">
            <v>0</v>
          </cell>
          <cell r="BJ581">
            <v>0</v>
          </cell>
          <cell r="BK581">
            <v>0</v>
          </cell>
          <cell r="BL581">
            <v>0</v>
          </cell>
          <cell r="BM581" t="str">
            <v>-</v>
          </cell>
          <cell r="BN581" t="str">
            <v>-</v>
          </cell>
        </row>
        <row r="582">
          <cell r="B582" t="str">
            <v>3-11-18-104-0</v>
          </cell>
          <cell r="C582" t="str">
            <v>3</v>
          </cell>
          <cell r="D582" t="str">
            <v>Kórnik - sieć wodociągowa w ul. Przylesie w Błażejewku</v>
          </cell>
          <cell r="E582" t="str">
            <v>Realizowane-RBM-w toku</v>
          </cell>
          <cell r="G582" t="str">
            <v>rezerwa na zaspokojenie roszczeń z tyt realizacji sieci wod-kan</v>
          </cell>
          <cell r="H582" t="str">
            <v>pierwsza</v>
          </cell>
          <cell r="I582" t="str">
            <v>sieci rozdzielcze</v>
          </cell>
          <cell r="J582" t="str">
            <v>rozwojowe</v>
          </cell>
          <cell r="K582" t="str">
            <v>wykupy</v>
          </cell>
          <cell r="L582" t="str">
            <v>Kórnik</v>
          </cell>
          <cell r="M582">
            <v>0</v>
          </cell>
          <cell r="N582">
            <v>0</v>
          </cell>
          <cell r="O582" t="str">
            <v>Michał Garbicz</v>
          </cell>
          <cell r="P582" t="str">
            <v>Magdalena Borowska</v>
          </cell>
          <cell r="Q582">
            <v>0</v>
          </cell>
          <cell r="R582" t="str">
            <v>11</v>
          </cell>
          <cell r="S582" t="str">
            <v>nd</v>
          </cell>
          <cell r="T582">
            <v>0</v>
          </cell>
          <cell r="U582">
            <v>260883.74</v>
          </cell>
          <cell r="V582">
            <v>0</v>
          </cell>
          <cell r="W582">
            <v>0</v>
          </cell>
          <cell r="X582">
            <v>0</v>
          </cell>
          <cell r="Y582">
            <v>0</v>
          </cell>
          <cell r="Z582">
            <v>0</v>
          </cell>
          <cell r="AA582">
            <v>0</v>
          </cell>
          <cell r="AB582">
            <v>0</v>
          </cell>
          <cell r="AC582">
            <v>0</v>
          </cell>
          <cell r="AD582">
            <v>0</v>
          </cell>
          <cell r="AE582">
            <v>0</v>
          </cell>
          <cell r="AF582">
            <v>260883.74</v>
          </cell>
          <cell r="AG582">
            <v>260883.74</v>
          </cell>
          <cell r="AH582">
            <v>0</v>
          </cell>
          <cell r="AI582">
            <v>260883.74</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260883.74</v>
          </cell>
          <cell r="BC582">
            <v>0</v>
          </cell>
          <cell r="BD582"/>
          <cell r="BE582">
            <v>0</v>
          </cell>
          <cell r="BF582">
            <v>0</v>
          </cell>
          <cell r="BG582" t="str">
            <v xml:space="preserve"> </v>
          </cell>
          <cell r="BH582">
            <v>0</v>
          </cell>
          <cell r="BI582">
            <v>0</v>
          </cell>
          <cell r="BJ582">
            <v>0</v>
          </cell>
          <cell r="BK582">
            <v>0</v>
          </cell>
          <cell r="BL582">
            <v>0</v>
          </cell>
          <cell r="BM582" t="str">
            <v>-</v>
          </cell>
          <cell r="BN582" t="str">
            <v>-</v>
          </cell>
        </row>
        <row r="583">
          <cell r="B583" t="str">
            <v>3-11-18-156-0</v>
          </cell>
          <cell r="C583" t="str">
            <v>3</v>
          </cell>
          <cell r="D583" t="str">
            <v>Kórnik - sieć wodociągowa w ul. Radosnej i Konarskiej</v>
          </cell>
          <cell r="E583">
            <v>0</v>
          </cell>
          <cell r="G583" t="str">
            <v>rezerwa na zaspokojenie roszczeń z tyt realizacji sieci wod-kan</v>
          </cell>
          <cell r="H583" t="str">
            <v>pierwsza</v>
          </cell>
          <cell r="I583" t="str">
            <v>sieci rozdzielcze</v>
          </cell>
          <cell r="J583" t="str">
            <v>rozwojowe</v>
          </cell>
          <cell r="K583" t="str">
            <v>wykupy</v>
          </cell>
          <cell r="L583" t="str">
            <v>Kórnik</v>
          </cell>
          <cell r="M583">
            <v>0</v>
          </cell>
          <cell r="N583">
            <v>0</v>
          </cell>
          <cell r="O583">
            <v>0</v>
          </cell>
          <cell r="P583">
            <v>0</v>
          </cell>
          <cell r="Q583">
            <v>0</v>
          </cell>
          <cell r="R583" t="str">
            <v>11</v>
          </cell>
          <cell r="S583" t="str">
            <v>nd</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68519.98</v>
          </cell>
          <cell r="AH583">
            <v>0</v>
          </cell>
          <cell r="AI583">
            <v>68519.98</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68519.98</v>
          </cell>
          <cell r="BC583">
            <v>-68519.98</v>
          </cell>
          <cell r="BD583"/>
          <cell r="BE583">
            <v>0</v>
          </cell>
          <cell r="BF583">
            <v>0</v>
          </cell>
          <cell r="BG583">
            <v>0</v>
          </cell>
          <cell r="BH583">
            <v>0</v>
          </cell>
          <cell r="BI583">
            <v>0</v>
          </cell>
          <cell r="BJ583">
            <v>0</v>
          </cell>
          <cell r="BK583">
            <v>0</v>
          </cell>
          <cell r="BL583">
            <v>0</v>
          </cell>
          <cell r="BM583" t="str">
            <v>-</v>
          </cell>
          <cell r="BN583" t="str">
            <v>-</v>
          </cell>
        </row>
        <row r="584">
          <cell r="B584" t="str">
            <v>3-11-18-158-0</v>
          </cell>
          <cell r="C584" t="str">
            <v>3</v>
          </cell>
          <cell r="D584" t="str">
            <v>Kórnik- sieć wodociągowa w oś. Azaliowym w Kamionkach</v>
          </cell>
          <cell r="E584" t="str">
            <v>Zakończone</v>
          </cell>
          <cell r="G584" t="str">
            <v>rezerwa na zaspokojenie roszczeń z tyt realizacji sieci wod-kan</v>
          </cell>
          <cell r="H584" t="str">
            <v>pierwsza</v>
          </cell>
          <cell r="I584" t="str">
            <v>sieci rozdzielcze</v>
          </cell>
          <cell r="J584" t="str">
            <v>rozwojowe</v>
          </cell>
          <cell r="K584" t="str">
            <v>wykupy</v>
          </cell>
          <cell r="L584" t="str">
            <v>Kórnik</v>
          </cell>
          <cell r="M584">
            <v>0</v>
          </cell>
          <cell r="N584">
            <v>0</v>
          </cell>
          <cell r="O584" t="str">
            <v>Michał Garbicz</v>
          </cell>
          <cell r="P584" t="str">
            <v>Magdalena Borowska</v>
          </cell>
          <cell r="Q584">
            <v>0</v>
          </cell>
          <cell r="R584" t="str">
            <v>11</v>
          </cell>
          <cell r="S584" t="str">
            <v>nd</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102.48</v>
          </cell>
          <cell r="AI584">
            <v>102.48</v>
          </cell>
          <cell r="AJ584">
            <v>30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30</v>
          </cell>
          <cell r="BA584">
            <v>30</v>
          </cell>
          <cell r="BB584">
            <v>132.48000000000002</v>
          </cell>
          <cell r="BC584">
            <v>-132.48000000000002</v>
          </cell>
          <cell r="BD584"/>
          <cell r="BE584">
            <v>0</v>
          </cell>
          <cell r="BF584">
            <v>0</v>
          </cell>
          <cell r="BG584" t="str">
            <v xml:space="preserve"> </v>
          </cell>
          <cell r="BH584">
            <v>0</v>
          </cell>
          <cell r="BI584">
            <v>0</v>
          </cell>
          <cell r="BJ584">
            <v>0</v>
          </cell>
          <cell r="BK584">
            <v>0</v>
          </cell>
          <cell r="BL584">
            <v>0</v>
          </cell>
          <cell r="BM584" t="str">
            <v>-</v>
          </cell>
          <cell r="BN584" t="str">
            <v>-</v>
          </cell>
        </row>
        <row r="585">
          <cell r="B585" t="str">
            <v>3-11-19-044-0</v>
          </cell>
          <cell r="C585" t="str">
            <v>3</v>
          </cell>
          <cell r="D585" t="str">
            <v>Kórnik - sieć wodociągowa w ul. Krótkiej w Robakowie</v>
          </cell>
          <cell r="E585" t="str">
            <v>Zakończone</v>
          </cell>
          <cell r="G585" t="str">
            <v>rezerwa na zaspokojenie roszczeń z tyt realizacji sieci wod-kan</v>
          </cell>
          <cell r="H585" t="str">
            <v>pierwsza</v>
          </cell>
          <cell r="I585" t="str">
            <v>sieci rozdzielcze</v>
          </cell>
          <cell r="J585" t="str">
            <v>rozwojowe</v>
          </cell>
          <cell r="K585" t="str">
            <v>wykupy</v>
          </cell>
          <cell r="L585" t="str">
            <v>Kórnik</v>
          </cell>
          <cell r="M585">
            <v>0</v>
          </cell>
          <cell r="N585">
            <v>0</v>
          </cell>
          <cell r="O585" t="str">
            <v>Michał Garbicz</v>
          </cell>
          <cell r="P585" t="str">
            <v>Magdalena Borowska</v>
          </cell>
          <cell r="Q585">
            <v>0</v>
          </cell>
          <cell r="R585" t="str">
            <v>11</v>
          </cell>
          <cell r="S585" t="str">
            <v>nd</v>
          </cell>
          <cell r="T585">
            <v>0</v>
          </cell>
          <cell r="U585">
            <v>15297.17</v>
          </cell>
          <cell r="V585">
            <v>0</v>
          </cell>
          <cell r="W585">
            <v>0</v>
          </cell>
          <cell r="X585">
            <v>0</v>
          </cell>
          <cell r="Y585">
            <v>0</v>
          </cell>
          <cell r="Z585">
            <v>0</v>
          </cell>
          <cell r="AA585">
            <v>0</v>
          </cell>
          <cell r="AB585">
            <v>0</v>
          </cell>
          <cell r="AC585">
            <v>0</v>
          </cell>
          <cell r="AD585">
            <v>0</v>
          </cell>
          <cell r="AE585">
            <v>0</v>
          </cell>
          <cell r="AF585">
            <v>15297.17</v>
          </cell>
          <cell r="AG585">
            <v>15414.28</v>
          </cell>
          <cell r="AH585">
            <v>141</v>
          </cell>
          <cell r="AI585">
            <v>15555.28</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15555.28</v>
          </cell>
          <cell r="BC585">
            <v>-258.11000000000058</v>
          </cell>
          <cell r="BD585"/>
          <cell r="BE585">
            <v>0</v>
          </cell>
          <cell r="BF585">
            <v>0</v>
          </cell>
          <cell r="BG585" t="str">
            <v xml:space="preserve"> </v>
          </cell>
          <cell r="BH585">
            <v>0</v>
          </cell>
          <cell r="BI585">
            <v>0</v>
          </cell>
          <cell r="BJ585">
            <v>0</v>
          </cell>
          <cell r="BK585">
            <v>0</v>
          </cell>
          <cell r="BL585">
            <v>0</v>
          </cell>
          <cell r="BM585" t="str">
            <v>-</v>
          </cell>
          <cell r="BN585" t="str">
            <v>-</v>
          </cell>
        </row>
        <row r="586">
          <cell r="B586" t="str">
            <v>3-11-19-049-0</v>
          </cell>
          <cell r="C586" t="str">
            <v>3</v>
          </cell>
          <cell r="D586" t="str">
            <v>Kórnik - sieć wodociągowa w ul. Na Górce, Gruszkowej, Skrytej w Borówcu</v>
          </cell>
          <cell r="E586">
            <v>0</v>
          </cell>
          <cell r="G586" t="str">
            <v>rezerwa na zaspokojenie roszczeń z tyt realizacji sieci wod-kan</v>
          </cell>
          <cell r="H586" t="str">
            <v>pierwsza</v>
          </cell>
          <cell r="I586" t="str">
            <v>sieci rozdzielcze</v>
          </cell>
          <cell r="J586" t="str">
            <v>rozwojowe</v>
          </cell>
          <cell r="K586" t="str">
            <v>wykupy</v>
          </cell>
          <cell r="L586" t="str">
            <v>Kórnik</v>
          </cell>
          <cell r="M586">
            <v>0</v>
          </cell>
          <cell r="N586">
            <v>0</v>
          </cell>
          <cell r="O586">
            <v>0</v>
          </cell>
          <cell r="P586">
            <v>0</v>
          </cell>
          <cell r="Q586">
            <v>0</v>
          </cell>
          <cell r="R586" t="str">
            <v>11</v>
          </cell>
          <cell r="S586" t="str">
            <v>nd</v>
          </cell>
          <cell r="T586">
            <v>0</v>
          </cell>
          <cell r="U586">
            <v>48320.75</v>
          </cell>
          <cell r="V586">
            <v>0</v>
          </cell>
          <cell r="W586">
            <v>0</v>
          </cell>
          <cell r="X586">
            <v>0</v>
          </cell>
          <cell r="Y586">
            <v>0</v>
          </cell>
          <cell r="Z586">
            <v>0</v>
          </cell>
          <cell r="AA586">
            <v>0</v>
          </cell>
          <cell r="AB586">
            <v>0</v>
          </cell>
          <cell r="AC586">
            <v>0</v>
          </cell>
          <cell r="AD586">
            <v>0</v>
          </cell>
          <cell r="AE586">
            <v>0</v>
          </cell>
          <cell r="AF586">
            <v>48320.75</v>
          </cell>
          <cell r="AG586">
            <v>48537.05</v>
          </cell>
          <cell r="AH586">
            <v>0</v>
          </cell>
          <cell r="AI586">
            <v>48537.05</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48537.05</v>
          </cell>
          <cell r="BC586">
            <v>-216.30000000000291</v>
          </cell>
          <cell r="BD586"/>
          <cell r="BE586">
            <v>0</v>
          </cell>
          <cell r="BF586">
            <v>0</v>
          </cell>
          <cell r="BG586">
            <v>0</v>
          </cell>
          <cell r="BH586">
            <v>0</v>
          </cell>
          <cell r="BI586">
            <v>0</v>
          </cell>
          <cell r="BJ586">
            <v>0</v>
          </cell>
          <cell r="BK586">
            <v>0</v>
          </cell>
          <cell r="BL586">
            <v>0</v>
          </cell>
          <cell r="BM586" t="str">
            <v>-</v>
          </cell>
          <cell r="BN586" t="str">
            <v>-</v>
          </cell>
        </row>
        <row r="587">
          <cell r="B587" t="str">
            <v>3-11-19-050-0</v>
          </cell>
          <cell r="C587" t="str">
            <v>3</v>
          </cell>
          <cell r="D587" t="str">
            <v>Kórnik - sieć wodociągowa w ul.Dożynkowej w Kamionkach</v>
          </cell>
          <cell r="E587" t="str">
            <v>Realizowane-RBM-zakończono</v>
          </cell>
          <cell r="G587" t="str">
            <v>rezerwa na zaspokojenie roszczeń z tyt realizacji sieci wod-kan</v>
          </cell>
          <cell r="H587" t="str">
            <v>pierwsza</v>
          </cell>
          <cell r="I587" t="str">
            <v>sieci rozdzielcze</v>
          </cell>
          <cell r="J587" t="str">
            <v>rozwojowe</v>
          </cell>
          <cell r="K587" t="str">
            <v>wykupy</v>
          </cell>
          <cell r="L587" t="str">
            <v>Kórnik</v>
          </cell>
          <cell r="M587">
            <v>0</v>
          </cell>
          <cell r="N587">
            <v>0</v>
          </cell>
          <cell r="O587" t="str">
            <v>Michał Garbicz</v>
          </cell>
          <cell r="P587" t="str">
            <v>Magdalena Borowska</v>
          </cell>
          <cell r="Q587">
            <v>0</v>
          </cell>
          <cell r="R587" t="str">
            <v>11</v>
          </cell>
          <cell r="S587" t="str">
            <v>nd</v>
          </cell>
          <cell r="T587">
            <v>0</v>
          </cell>
          <cell r="U587">
            <v>362065.07</v>
          </cell>
          <cell r="V587">
            <v>0</v>
          </cell>
          <cell r="W587">
            <v>0</v>
          </cell>
          <cell r="X587">
            <v>0</v>
          </cell>
          <cell r="Y587">
            <v>0</v>
          </cell>
          <cell r="Z587">
            <v>0</v>
          </cell>
          <cell r="AA587">
            <v>0</v>
          </cell>
          <cell r="AB587">
            <v>0</v>
          </cell>
          <cell r="AC587">
            <v>0</v>
          </cell>
          <cell r="AD587">
            <v>0</v>
          </cell>
          <cell r="AE587">
            <v>0</v>
          </cell>
          <cell r="AF587">
            <v>362065.07</v>
          </cell>
          <cell r="AG587">
            <v>362065.07</v>
          </cell>
          <cell r="AH587">
            <v>34</v>
          </cell>
          <cell r="AI587">
            <v>362099.07</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362099.07</v>
          </cell>
          <cell r="BC587">
            <v>-34</v>
          </cell>
          <cell r="BD587"/>
          <cell r="BE587">
            <v>0</v>
          </cell>
          <cell r="BF587">
            <v>0</v>
          </cell>
          <cell r="BG587" t="str">
            <v xml:space="preserve"> </v>
          </cell>
          <cell r="BH587">
            <v>0</v>
          </cell>
          <cell r="BI587">
            <v>0</v>
          </cell>
          <cell r="BJ587">
            <v>0</v>
          </cell>
          <cell r="BK587">
            <v>0</v>
          </cell>
          <cell r="BL587">
            <v>0</v>
          </cell>
          <cell r="BM587" t="str">
            <v>-</v>
          </cell>
          <cell r="BN587" t="str">
            <v>-</v>
          </cell>
        </row>
        <row r="588">
          <cell r="B588" t="str">
            <v>3-11-19-053-0</v>
          </cell>
          <cell r="C588" t="str">
            <v>3</v>
          </cell>
          <cell r="D588" t="str">
            <v>Kórnik - sieć wodociągowa w ul.Radosnej w Dachowej</v>
          </cell>
          <cell r="E588">
            <v>0</v>
          </cell>
          <cell r="G588" t="str">
            <v>rezerwa na zaspokojenie roszczeń z tyt realizacji sieci wod-kan</v>
          </cell>
          <cell r="H588" t="str">
            <v>pierwsza</v>
          </cell>
          <cell r="I588" t="str">
            <v>sieci rozdzielcze</v>
          </cell>
          <cell r="J588" t="str">
            <v>rozwojowe</v>
          </cell>
          <cell r="K588" t="str">
            <v>wykupy</v>
          </cell>
          <cell r="L588" t="str">
            <v>Kórnik</v>
          </cell>
          <cell r="M588">
            <v>0</v>
          </cell>
          <cell r="N588">
            <v>0</v>
          </cell>
          <cell r="O588">
            <v>0</v>
          </cell>
          <cell r="P588">
            <v>0</v>
          </cell>
          <cell r="Q588">
            <v>0</v>
          </cell>
          <cell r="R588" t="str">
            <v>11</v>
          </cell>
          <cell r="S588" t="str">
            <v>nd</v>
          </cell>
          <cell r="T588">
            <v>0</v>
          </cell>
          <cell r="U588">
            <v>34220.75</v>
          </cell>
          <cell r="V588">
            <v>0</v>
          </cell>
          <cell r="W588">
            <v>0</v>
          </cell>
          <cell r="X588">
            <v>0</v>
          </cell>
          <cell r="Y588">
            <v>0</v>
          </cell>
          <cell r="Z588">
            <v>0</v>
          </cell>
          <cell r="AA588">
            <v>0</v>
          </cell>
          <cell r="AB588">
            <v>0</v>
          </cell>
          <cell r="AC588">
            <v>0</v>
          </cell>
          <cell r="AD588">
            <v>0</v>
          </cell>
          <cell r="AE588">
            <v>0</v>
          </cell>
          <cell r="AF588">
            <v>34220.75</v>
          </cell>
          <cell r="AG588">
            <v>34295.730000000003</v>
          </cell>
          <cell r="AH588">
            <v>81</v>
          </cell>
          <cell r="AI588">
            <v>34376.730000000003</v>
          </cell>
          <cell r="AJ588">
            <v>81</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81</v>
          </cell>
          <cell r="BA588">
            <v>81</v>
          </cell>
          <cell r="BB588">
            <v>34457.730000000003</v>
          </cell>
          <cell r="BC588">
            <v>-236.9800000000032</v>
          </cell>
          <cell r="BD588"/>
          <cell r="BE588">
            <v>0</v>
          </cell>
          <cell r="BF588">
            <v>0</v>
          </cell>
          <cell r="BG588">
            <v>0</v>
          </cell>
          <cell r="BH588">
            <v>0</v>
          </cell>
          <cell r="BI588">
            <v>0</v>
          </cell>
          <cell r="BJ588">
            <v>0</v>
          </cell>
          <cell r="BK588">
            <v>0</v>
          </cell>
          <cell r="BL588">
            <v>0</v>
          </cell>
          <cell r="BM588" t="str">
            <v>-</v>
          </cell>
          <cell r="BN588" t="str">
            <v>-</v>
          </cell>
        </row>
        <row r="589">
          <cell r="B589" t="str">
            <v>3-11-19-065-0</v>
          </cell>
          <cell r="C589" t="str">
            <v>3</v>
          </cell>
          <cell r="D589" t="str">
            <v>Kórnik - sieć wodociągowa w ul.Malinowej w Robakowie</v>
          </cell>
          <cell r="E589" t="str">
            <v>Realizowane-RBM-w toku</v>
          </cell>
          <cell r="G589" t="str">
            <v>rezerwa na zaspokojenie roszczeń z tyt realizacji sieci wod-kan</v>
          </cell>
          <cell r="H589" t="str">
            <v>pierwsza</v>
          </cell>
          <cell r="I589" t="str">
            <v>sieci rozdzielcze</v>
          </cell>
          <cell r="J589" t="str">
            <v>rozwojowe</v>
          </cell>
          <cell r="K589" t="str">
            <v>wykupy</v>
          </cell>
          <cell r="L589" t="str">
            <v>Kórnik</v>
          </cell>
          <cell r="M589">
            <v>0</v>
          </cell>
          <cell r="N589">
            <v>0</v>
          </cell>
          <cell r="O589">
            <v>0</v>
          </cell>
          <cell r="P589" t="str">
            <v>Aleksandra Klecha</v>
          </cell>
          <cell r="Q589">
            <v>0</v>
          </cell>
          <cell r="R589" t="str">
            <v>11</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7599.54</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7599.54</v>
          </cell>
          <cell r="BA589">
            <v>7599.54</v>
          </cell>
          <cell r="BB589">
            <v>7599.54</v>
          </cell>
          <cell r="BC589">
            <v>-7599.54</v>
          </cell>
          <cell r="BD589"/>
          <cell r="BE589">
            <v>0</v>
          </cell>
          <cell r="BF589">
            <v>0</v>
          </cell>
          <cell r="BG589" t="str">
            <v xml:space="preserve"> </v>
          </cell>
          <cell r="BH589">
            <v>0</v>
          </cell>
          <cell r="BI589">
            <v>0</v>
          </cell>
          <cell r="BJ589">
            <v>0</v>
          </cell>
          <cell r="BK589">
            <v>0</v>
          </cell>
          <cell r="BL589">
            <v>0</v>
          </cell>
          <cell r="BM589" t="str">
            <v>-</v>
          </cell>
          <cell r="BN589" t="str">
            <v>-</v>
          </cell>
        </row>
        <row r="590">
          <cell r="B590" t="str">
            <v>3-11-19-071-0</v>
          </cell>
          <cell r="C590" t="str">
            <v>3</v>
          </cell>
          <cell r="D590" t="str">
            <v>Poznań - sieć wodociągowa w ul.Promiennej 4 w Kamionkach</v>
          </cell>
          <cell r="E590">
            <v>0</v>
          </cell>
          <cell r="G590" t="str">
            <v>rezerwa na zaspokojenie roszczeń z tyt realizacji sieci wod-kan</v>
          </cell>
          <cell r="H590" t="str">
            <v>pierwsza</v>
          </cell>
          <cell r="I590" t="str">
            <v>sieci rozdzielcze</v>
          </cell>
          <cell r="J590" t="str">
            <v>rozwojowe</v>
          </cell>
          <cell r="K590" t="str">
            <v>wykupy</v>
          </cell>
          <cell r="L590" t="str">
            <v>Kórnik</v>
          </cell>
          <cell r="M590">
            <v>0</v>
          </cell>
          <cell r="N590">
            <v>0</v>
          </cell>
          <cell r="O590">
            <v>0</v>
          </cell>
          <cell r="P590">
            <v>0</v>
          </cell>
          <cell r="Q590">
            <v>0</v>
          </cell>
          <cell r="R590" t="str">
            <v>11</v>
          </cell>
          <cell r="S590" t="str">
            <v>nd</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8896.89</v>
          </cell>
          <cell r="AH590">
            <v>224.63</v>
          </cell>
          <cell r="AI590">
            <v>9121.5199999999986</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9121.5199999999986</v>
          </cell>
          <cell r="BC590">
            <v>-9121.5199999999986</v>
          </cell>
          <cell r="BD590"/>
          <cell r="BE590">
            <v>0</v>
          </cell>
          <cell r="BF590">
            <v>0</v>
          </cell>
          <cell r="BG590">
            <v>0</v>
          </cell>
          <cell r="BH590">
            <v>0</v>
          </cell>
          <cell r="BI590">
            <v>0</v>
          </cell>
          <cell r="BJ590">
            <v>0</v>
          </cell>
          <cell r="BK590">
            <v>0</v>
          </cell>
          <cell r="BL590">
            <v>0</v>
          </cell>
          <cell r="BM590" t="str">
            <v>-</v>
          </cell>
          <cell r="BN590" t="str">
            <v>-</v>
          </cell>
        </row>
        <row r="591">
          <cell r="B591" t="str">
            <v>3-11-19-077-0</v>
          </cell>
          <cell r="C591" t="str">
            <v>3</v>
          </cell>
          <cell r="D591" t="str">
            <v>Kórnik - sieć wodociągowa w ul. Poznańskiej w Dachowej</v>
          </cell>
          <cell r="E591" t="str">
            <v>Zakończone</v>
          </cell>
          <cell r="G591" t="str">
            <v>rezerwa na zaspokojenie roszczeń z tyt realizacji sieci wod-kan</v>
          </cell>
          <cell r="H591" t="str">
            <v>pierwsza</v>
          </cell>
          <cell r="I591" t="str">
            <v>sieci rozdzielcze</v>
          </cell>
          <cell r="J591" t="str">
            <v>rozwojowe</v>
          </cell>
          <cell r="K591" t="str">
            <v>wykupy</v>
          </cell>
          <cell r="L591" t="str">
            <v>Kórnik</v>
          </cell>
          <cell r="M591">
            <v>0</v>
          </cell>
          <cell r="N591">
            <v>0</v>
          </cell>
          <cell r="O591">
            <v>0</v>
          </cell>
          <cell r="P591" t="str">
            <v>Magdalena Borowska</v>
          </cell>
          <cell r="Q591">
            <v>0</v>
          </cell>
          <cell r="R591" t="str">
            <v>11</v>
          </cell>
          <cell r="S591" t="str">
            <v>nd</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105063.41</v>
          </cell>
          <cell r="AH591">
            <v>0</v>
          </cell>
          <cell r="AI591">
            <v>105063.41</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105063.41</v>
          </cell>
          <cell r="BC591">
            <v>-105063.41</v>
          </cell>
          <cell r="BD591"/>
          <cell r="BE591">
            <v>0</v>
          </cell>
          <cell r="BF591">
            <v>0</v>
          </cell>
          <cell r="BG591" t="str">
            <v xml:space="preserve"> </v>
          </cell>
          <cell r="BH591">
            <v>0</v>
          </cell>
          <cell r="BI591">
            <v>0</v>
          </cell>
          <cell r="BJ591">
            <v>0</v>
          </cell>
          <cell r="BK591">
            <v>0</v>
          </cell>
          <cell r="BL591">
            <v>0</v>
          </cell>
          <cell r="BM591" t="str">
            <v>-</v>
          </cell>
          <cell r="BN591" t="str">
            <v>-</v>
          </cell>
        </row>
        <row r="592">
          <cell r="B592" t="str">
            <v>3-11-19-113-0</v>
          </cell>
          <cell r="C592" t="str">
            <v>3</v>
          </cell>
          <cell r="D592" t="str">
            <v>Kórnik - sieć wodociągowa w ul. Bocznej w Szczytnikach</v>
          </cell>
          <cell r="E592" t="str">
            <v>Zakończone</v>
          </cell>
          <cell r="G592" t="str">
            <v>rezerwa na zaspokojenie roszczeń z tyt realizacji sieci wod-kan</v>
          </cell>
          <cell r="H592" t="str">
            <v>pierwsza</v>
          </cell>
          <cell r="I592" t="str">
            <v>sieci rozdzielcze</v>
          </cell>
          <cell r="J592" t="str">
            <v>rozwojowe</v>
          </cell>
          <cell r="K592" t="str">
            <v>wykupy</v>
          </cell>
          <cell r="L592" t="str">
            <v>Kórnik</v>
          </cell>
          <cell r="M592">
            <v>0</v>
          </cell>
          <cell r="N592">
            <v>0</v>
          </cell>
          <cell r="O592">
            <v>0</v>
          </cell>
          <cell r="P592" t="str">
            <v>Magdalena Borowska</v>
          </cell>
          <cell r="Q592">
            <v>0</v>
          </cell>
          <cell r="R592" t="str">
            <v>11</v>
          </cell>
          <cell r="S592" t="str">
            <v>nd</v>
          </cell>
          <cell r="T592">
            <v>0</v>
          </cell>
          <cell r="U592">
            <v>17073.169999999998</v>
          </cell>
          <cell r="V592">
            <v>0</v>
          </cell>
          <cell r="W592">
            <v>0</v>
          </cell>
          <cell r="X592">
            <v>0</v>
          </cell>
          <cell r="Y592">
            <v>0</v>
          </cell>
          <cell r="Z592">
            <v>0</v>
          </cell>
          <cell r="AA592">
            <v>0</v>
          </cell>
          <cell r="AB592">
            <v>0</v>
          </cell>
          <cell r="AC592">
            <v>0</v>
          </cell>
          <cell r="AD592">
            <v>0</v>
          </cell>
          <cell r="AE592">
            <v>0</v>
          </cell>
          <cell r="AF592">
            <v>17073.169999999998</v>
          </cell>
          <cell r="AG592">
            <v>17547.37</v>
          </cell>
          <cell r="AH592">
            <v>198.3</v>
          </cell>
          <cell r="AI592">
            <v>17745.669999999998</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17745.669999999998</v>
          </cell>
          <cell r="BC592">
            <v>-672.5</v>
          </cell>
          <cell r="BD592"/>
          <cell r="BE592">
            <v>0</v>
          </cell>
          <cell r="BF592">
            <v>0</v>
          </cell>
          <cell r="BG592" t="str">
            <v xml:space="preserve"> </v>
          </cell>
          <cell r="BH592">
            <v>0</v>
          </cell>
          <cell r="BI592">
            <v>0</v>
          </cell>
          <cell r="BJ592">
            <v>0</v>
          </cell>
          <cell r="BK592">
            <v>0</v>
          </cell>
          <cell r="BL592">
            <v>0</v>
          </cell>
          <cell r="BM592" t="str">
            <v>-</v>
          </cell>
          <cell r="BN592" t="str">
            <v>-</v>
          </cell>
        </row>
        <row r="593">
          <cell r="B593" t="str">
            <v>3-11-19-116-0</v>
          </cell>
          <cell r="C593" t="str">
            <v>3</v>
          </cell>
          <cell r="D593" t="str">
            <v>Kórnik - sieć wodociągowa w ul. Aroniowej w Robakowie</v>
          </cell>
          <cell r="E593" t="str">
            <v>Realizowane-RBM-zakończono</v>
          </cell>
          <cell r="G593" t="str">
            <v>rezerwa na zaspokojenie roszczeń z tyt realizacji sieci wod-kan</v>
          </cell>
          <cell r="H593" t="str">
            <v>pierwsza</v>
          </cell>
          <cell r="I593" t="str">
            <v>sieci rozdzielcze</v>
          </cell>
          <cell r="J593" t="str">
            <v>rozwojowe</v>
          </cell>
          <cell r="K593" t="str">
            <v>wykupy</v>
          </cell>
          <cell r="L593" t="str">
            <v>Kórnik</v>
          </cell>
          <cell r="M593">
            <v>0</v>
          </cell>
          <cell r="N593">
            <v>0</v>
          </cell>
          <cell r="O593">
            <v>0</v>
          </cell>
          <cell r="P593" t="str">
            <v>Michał Garbicz</v>
          </cell>
          <cell r="Q593">
            <v>0</v>
          </cell>
          <cell r="R593" t="str">
            <v>11</v>
          </cell>
          <cell r="S593" t="str">
            <v>nd</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32338</v>
          </cell>
          <cell r="AH593">
            <v>363.02</v>
          </cell>
          <cell r="AI593">
            <v>32701.02</v>
          </cell>
          <cell r="AJ593">
            <v>294.60000000000002</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294.60000000000002</v>
          </cell>
          <cell r="BA593">
            <v>294.60000000000002</v>
          </cell>
          <cell r="BB593">
            <v>32995.620000000003</v>
          </cell>
          <cell r="BC593">
            <v>-32995.620000000003</v>
          </cell>
          <cell r="BD593"/>
          <cell r="BE593">
            <v>0</v>
          </cell>
          <cell r="BF593">
            <v>0</v>
          </cell>
          <cell r="BG593" t="str">
            <v>1 rozwojowo-modernizacyjne</v>
          </cell>
          <cell r="BH593">
            <v>0</v>
          </cell>
          <cell r="BI593">
            <v>0</v>
          </cell>
          <cell r="BJ593">
            <v>0</v>
          </cell>
          <cell r="BK593">
            <v>0</v>
          </cell>
          <cell r="BL593">
            <v>0</v>
          </cell>
          <cell r="BM593" t="str">
            <v>-</v>
          </cell>
          <cell r="BN593" t="str">
            <v>-</v>
          </cell>
        </row>
        <row r="594">
          <cell r="B594" t="str">
            <v>3-11-19-130-0</v>
          </cell>
          <cell r="C594" t="str">
            <v>3</v>
          </cell>
          <cell r="D594" t="str">
            <v>Kórnik - siec wodociągowa w ul. Rzecznej w Szczytnikach</v>
          </cell>
          <cell r="E594" t="str">
            <v>Zakończone</v>
          </cell>
          <cell r="G594" t="str">
            <v>rezerwa na zaspokojenie roszczeń z tyt realizacji sieci wod-kan</v>
          </cell>
          <cell r="H594" t="str">
            <v>pierwsza</v>
          </cell>
          <cell r="I594" t="str">
            <v>sieci rozdzielcze</v>
          </cell>
          <cell r="J594" t="str">
            <v>rozwojowe</v>
          </cell>
          <cell r="K594" t="str">
            <v>wykupy</v>
          </cell>
          <cell r="L594" t="str">
            <v>Kórnik</v>
          </cell>
          <cell r="M594">
            <v>0</v>
          </cell>
          <cell r="N594">
            <v>0</v>
          </cell>
          <cell r="O594">
            <v>0</v>
          </cell>
          <cell r="P594" t="str">
            <v>Magdalena Borowska</v>
          </cell>
          <cell r="Q594">
            <v>0</v>
          </cell>
          <cell r="R594" t="str">
            <v>11</v>
          </cell>
          <cell r="S594" t="str">
            <v>nd</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9223.42</v>
          </cell>
          <cell r="AH594">
            <v>0</v>
          </cell>
          <cell r="AI594">
            <v>9223.42</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9223.42</v>
          </cell>
          <cell r="BC594">
            <v>-9223.42</v>
          </cell>
          <cell r="BD594"/>
          <cell r="BE594">
            <v>0</v>
          </cell>
          <cell r="BF594">
            <v>0</v>
          </cell>
          <cell r="BG594" t="str">
            <v xml:space="preserve"> </v>
          </cell>
          <cell r="BH594">
            <v>0</v>
          </cell>
          <cell r="BI594">
            <v>0</v>
          </cell>
          <cell r="BJ594">
            <v>0</v>
          </cell>
          <cell r="BK594">
            <v>0</v>
          </cell>
          <cell r="BL594">
            <v>0</v>
          </cell>
          <cell r="BM594" t="str">
            <v>-</v>
          </cell>
          <cell r="BN594" t="str">
            <v>-</v>
          </cell>
        </row>
        <row r="595">
          <cell r="B595" t="str">
            <v>3-11-19-137-0</v>
          </cell>
          <cell r="C595" t="str">
            <v>3</v>
          </cell>
          <cell r="D595" t="str">
            <v>Kórnik - siec wodociągowa w ul. Sportowej w Kamionkach</v>
          </cell>
          <cell r="E595" t="str">
            <v>Zakończone</v>
          </cell>
          <cell r="G595" t="str">
            <v>rezerwa na zaspokojenie roszczeń z tyt realizacji sieci wod-kan</v>
          </cell>
          <cell r="H595" t="str">
            <v>pierwsza</v>
          </cell>
          <cell r="I595" t="str">
            <v>sieci rozdzielcze</v>
          </cell>
          <cell r="J595" t="str">
            <v>rozwojowe</v>
          </cell>
          <cell r="K595" t="str">
            <v>wykupy</v>
          </cell>
          <cell r="L595" t="str">
            <v>Kórnik</v>
          </cell>
          <cell r="M595">
            <v>0</v>
          </cell>
          <cell r="N595">
            <v>0</v>
          </cell>
          <cell r="O595">
            <v>0</v>
          </cell>
          <cell r="P595" t="str">
            <v>Magdalena Borowska</v>
          </cell>
          <cell r="Q595">
            <v>0</v>
          </cell>
          <cell r="R595" t="str">
            <v>11</v>
          </cell>
          <cell r="S595" t="str">
            <v>nd</v>
          </cell>
          <cell r="T595">
            <v>0</v>
          </cell>
          <cell r="U595">
            <v>12488.26</v>
          </cell>
          <cell r="V595">
            <v>0</v>
          </cell>
          <cell r="W595">
            <v>0</v>
          </cell>
          <cell r="X595">
            <v>0</v>
          </cell>
          <cell r="Y595">
            <v>0</v>
          </cell>
          <cell r="Z595">
            <v>0</v>
          </cell>
          <cell r="AA595">
            <v>0</v>
          </cell>
          <cell r="AB595">
            <v>0</v>
          </cell>
          <cell r="AC595">
            <v>0</v>
          </cell>
          <cell r="AD595">
            <v>0</v>
          </cell>
          <cell r="AE595">
            <v>0</v>
          </cell>
          <cell r="AF595">
            <v>12488.26</v>
          </cell>
          <cell r="AG595">
            <v>12488.26</v>
          </cell>
          <cell r="AH595">
            <v>0</v>
          </cell>
          <cell r="AI595">
            <v>12488.26</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12488.26</v>
          </cell>
          <cell r="BC595">
            <v>0</v>
          </cell>
          <cell r="BD595"/>
          <cell r="BE595">
            <v>0</v>
          </cell>
          <cell r="BF595">
            <v>0</v>
          </cell>
          <cell r="BG595" t="str">
            <v xml:space="preserve"> </v>
          </cell>
          <cell r="BH595">
            <v>0</v>
          </cell>
          <cell r="BI595">
            <v>0</v>
          </cell>
          <cell r="BJ595">
            <v>0</v>
          </cell>
          <cell r="BK595">
            <v>0</v>
          </cell>
          <cell r="BL595">
            <v>0</v>
          </cell>
          <cell r="BM595" t="str">
            <v>-</v>
          </cell>
          <cell r="BN595" t="str">
            <v>-</v>
          </cell>
        </row>
        <row r="596">
          <cell r="B596" t="str">
            <v>3-11-19-163-0</v>
          </cell>
          <cell r="C596" t="str">
            <v>3</v>
          </cell>
          <cell r="D596" t="str">
            <v>Kórnik - sieć wodociągowa i kanalizacja sanitarna w ul. Gawrycha w Biernatkach</v>
          </cell>
          <cell r="E596">
            <v>0</v>
          </cell>
          <cell r="G596" t="str">
            <v>rezerwa na zaspokojenie roszczeń z tyt realizacji sieci wod-kan</v>
          </cell>
          <cell r="H596" t="str">
            <v>pierwsza</v>
          </cell>
          <cell r="I596" t="str">
            <v>sieci rozdzielcze</v>
          </cell>
          <cell r="J596" t="str">
            <v>rozwojowe</v>
          </cell>
          <cell r="K596" t="str">
            <v>wykupy</v>
          </cell>
          <cell r="L596" t="str">
            <v>Kórnik</v>
          </cell>
          <cell r="M596">
            <v>0</v>
          </cell>
          <cell r="N596">
            <v>0</v>
          </cell>
          <cell r="O596">
            <v>0</v>
          </cell>
          <cell r="P596">
            <v>0</v>
          </cell>
          <cell r="Q596">
            <v>0</v>
          </cell>
          <cell r="R596" t="str">
            <v>11</v>
          </cell>
          <cell r="S596" t="str">
            <v>nd</v>
          </cell>
          <cell r="T596">
            <v>0</v>
          </cell>
          <cell r="U596">
            <v>133652.96</v>
          </cell>
          <cell r="V596">
            <v>0</v>
          </cell>
          <cell r="W596">
            <v>0</v>
          </cell>
          <cell r="X596">
            <v>0</v>
          </cell>
          <cell r="Y596">
            <v>0</v>
          </cell>
          <cell r="Z596">
            <v>0</v>
          </cell>
          <cell r="AA596">
            <v>0</v>
          </cell>
          <cell r="AB596">
            <v>0</v>
          </cell>
          <cell r="AC596">
            <v>0</v>
          </cell>
          <cell r="AD596">
            <v>0</v>
          </cell>
          <cell r="AE596">
            <v>0</v>
          </cell>
          <cell r="AF596">
            <v>133652.96</v>
          </cell>
          <cell r="AG596">
            <v>133696.1</v>
          </cell>
          <cell r="AH596">
            <v>0</v>
          </cell>
          <cell r="AI596">
            <v>133696.1</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133696.1</v>
          </cell>
          <cell r="BC596">
            <v>-43.14000000001397</v>
          </cell>
          <cell r="BD596"/>
          <cell r="BE596">
            <v>0</v>
          </cell>
          <cell r="BF596">
            <v>0</v>
          </cell>
          <cell r="BG596">
            <v>0</v>
          </cell>
          <cell r="BH596">
            <v>0</v>
          </cell>
          <cell r="BI596">
            <v>0</v>
          </cell>
          <cell r="BJ596">
            <v>0</v>
          </cell>
          <cell r="BK596">
            <v>0</v>
          </cell>
          <cell r="BL596">
            <v>0</v>
          </cell>
          <cell r="BM596" t="str">
            <v>-</v>
          </cell>
          <cell r="BN596" t="str">
            <v>-</v>
          </cell>
        </row>
        <row r="597">
          <cell r="B597" t="str">
            <v>3-11-19-164-0</v>
          </cell>
          <cell r="C597" t="str">
            <v>3</v>
          </cell>
          <cell r="D597" t="str">
            <v>Kórnik - sieć wodociągowa w ul. Sportowej dz. 482/20 w Kamionkach</v>
          </cell>
          <cell r="E597" t="str">
            <v>Zakończone</v>
          </cell>
          <cell r="G597" t="str">
            <v>rezerwa na zaspokojenie roszczeń z tyt realizacji sieci wod-kan</v>
          </cell>
          <cell r="H597" t="str">
            <v>pierwsza</v>
          </cell>
          <cell r="I597" t="str">
            <v>sieci rozdzielcze</v>
          </cell>
          <cell r="J597" t="str">
            <v>rozwojowe</v>
          </cell>
          <cell r="K597" t="str">
            <v>wykupy</v>
          </cell>
          <cell r="L597" t="str">
            <v>Kórnik</v>
          </cell>
          <cell r="M597">
            <v>0</v>
          </cell>
          <cell r="N597">
            <v>0</v>
          </cell>
          <cell r="O597">
            <v>0</v>
          </cell>
          <cell r="P597" t="str">
            <v>Magdalena Borowska</v>
          </cell>
          <cell r="Q597">
            <v>0</v>
          </cell>
          <cell r="R597" t="str">
            <v>11</v>
          </cell>
          <cell r="S597" t="str">
            <v>nd</v>
          </cell>
          <cell r="T597">
            <v>0</v>
          </cell>
          <cell r="U597">
            <v>25793.75</v>
          </cell>
          <cell r="V597">
            <v>0</v>
          </cell>
          <cell r="W597">
            <v>0</v>
          </cell>
          <cell r="X597">
            <v>0</v>
          </cell>
          <cell r="Y597">
            <v>0</v>
          </cell>
          <cell r="Z597">
            <v>0</v>
          </cell>
          <cell r="AA597">
            <v>0</v>
          </cell>
          <cell r="AB597">
            <v>0</v>
          </cell>
          <cell r="AC597">
            <v>0</v>
          </cell>
          <cell r="AD597">
            <v>0</v>
          </cell>
          <cell r="AE597">
            <v>0</v>
          </cell>
          <cell r="AF597">
            <v>25793.75</v>
          </cell>
          <cell r="AG597">
            <v>25793.75</v>
          </cell>
          <cell r="AH597">
            <v>0</v>
          </cell>
          <cell r="AI597">
            <v>25793.75</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25793.75</v>
          </cell>
          <cell r="BC597">
            <v>0</v>
          </cell>
          <cell r="BD597"/>
          <cell r="BE597">
            <v>0</v>
          </cell>
          <cell r="BF597">
            <v>0</v>
          </cell>
          <cell r="BG597" t="str">
            <v xml:space="preserve"> </v>
          </cell>
          <cell r="BH597">
            <v>0</v>
          </cell>
          <cell r="BI597">
            <v>0</v>
          </cell>
          <cell r="BJ597">
            <v>0</v>
          </cell>
          <cell r="BK597">
            <v>0</v>
          </cell>
          <cell r="BL597">
            <v>0</v>
          </cell>
          <cell r="BM597" t="str">
            <v>-</v>
          </cell>
          <cell r="BN597" t="str">
            <v>-</v>
          </cell>
        </row>
        <row r="598">
          <cell r="B598" t="str">
            <v>3-11-19-194-0</v>
          </cell>
          <cell r="C598" t="str">
            <v>3</v>
          </cell>
          <cell r="D598" t="str">
            <v>Kórnik - siec wodociągowa w ul. Buczynowej w Borówcu</v>
          </cell>
          <cell r="E598">
            <v>0</v>
          </cell>
          <cell r="G598" t="str">
            <v>rezerwa na zaspokojenie roszczeń z tyt realizacji sieci wod-kan</v>
          </cell>
          <cell r="H598" t="str">
            <v>pierwsza</v>
          </cell>
          <cell r="I598" t="str">
            <v>sieci rozdzielcze</v>
          </cell>
          <cell r="J598" t="str">
            <v>rozwojowe</v>
          </cell>
          <cell r="K598" t="str">
            <v>wykupy</v>
          </cell>
          <cell r="L598" t="str">
            <v>Kórnik</v>
          </cell>
          <cell r="M598">
            <v>0</v>
          </cell>
          <cell r="N598">
            <v>0</v>
          </cell>
          <cell r="O598">
            <v>0</v>
          </cell>
          <cell r="P598">
            <v>0</v>
          </cell>
          <cell r="Q598">
            <v>0</v>
          </cell>
          <cell r="R598" t="str">
            <v>11</v>
          </cell>
          <cell r="S598" t="str">
            <v>nd</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52846.42</v>
          </cell>
          <cell r="AH598">
            <v>57.9</v>
          </cell>
          <cell r="AI598">
            <v>52904.32</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52904.32</v>
          </cell>
          <cell r="BC598">
            <v>-52904.32</v>
          </cell>
          <cell r="BD598"/>
          <cell r="BE598">
            <v>0</v>
          </cell>
          <cell r="BF598">
            <v>0</v>
          </cell>
          <cell r="BG598">
            <v>0</v>
          </cell>
          <cell r="BH598">
            <v>0</v>
          </cell>
          <cell r="BI598">
            <v>0</v>
          </cell>
          <cell r="BJ598">
            <v>0</v>
          </cell>
          <cell r="BK598">
            <v>0</v>
          </cell>
          <cell r="BL598">
            <v>0</v>
          </cell>
          <cell r="BM598" t="str">
            <v>-</v>
          </cell>
          <cell r="BN598" t="str">
            <v>-</v>
          </cell>
        </row>
        <row r="599">
          <cell r="B599" t="str">
            <v>3-11-19-241-1</v>
          </cell>
          <cell r="C599" t="str">
            <v>3</v>
          </cell>
          <cell r="D599" t="str">
            <v>Kórnik - sieć wodociągowa na os. Międzylesie w Czołowie.</v>
          </cell>
          <cell r="E599" t="str">
            <v>Realizowane-dokumentacja-w toku</v>
          </cell>
          <cell r="G599" t="str">
            <v>rezerwa zadania wielozakresowe</v>
          </cell>
          <cell r="H599" t="str">
            <v>druga</v>
          </cell>
          <cell r="I599" t="str">
            <v>sieci rozdzielcze</v>
          </cell>
          <cell r="J599" t="str">
            <v>rozwojowe</v>
          </cell>
          <cell r="K599" t="str">
            <v>nieopłacalne tak</v>
          </cell>
          <cell r="L599" t="str">
            <v>Kórnik</v>
          </cell>
          <cell r="M599" t="str">
            <v>Kamilla Oberenkowska</v>
          </cell>
          <cell r="N599" t="str">
            <v>Julia Szczepańska</v>
          </cell>
          <cell r="O599" t="str">
            <v>Jolanta Kowalczyk</v>
          </cell>
          <cell r="P599">
            <v>0</v>
          </cell>
          <cell r="Q599">
            <v>0</v>
          </cell>
          <cell r="R599" t="str">
            <v>11</v>
          </cell>
          <cell r="S599" t="str">
            <v>nd</v>
          </cell>
          <cell r="T599">
            <v>0</v>
          </cell>
          <cell r="U599">
            <v>338</v>
          </cell>
          <cell r="V599">
            <v>76546</v>
          </cell>
          <cell r="W599">
            <v>114819</v>
          </cell>
          <cell r="X599">
            <v>386107.68</v>
          </cell>
          <cell r="Y599">
            <v>956581.32</v>
          </cell>
          <cell r="Z599">
            <v>0</v>
          </cell>
          <cell r="AA599">
            <v>0</v>
          </cell>
          <cell r="AB599">
            <v>0</v>
          </cell>
          <cell r="AC599">
            <v>0</v>
          </cell>
          <cell r="AD599">
            <v>0</v>
          </cell>
          <cell r="AE599">
            <v>0</v>
          </cell>
          <cell r="AF599">
            <v>1534392</v>
          </cell>
          <cell r="AG599">
            <v>338</v>
          </cell>
          <cell r="AH599">
            <v>1530</v>
          </cell>
          <cell r="AI599">
            <v>1868</v>
          </cell>
          <cell r="AJ599">
            <v>71200</v>
          </cell>
          <cell r="AK599">
            <v>71200</v>
          </cell>
          <cell r="AL599">
            <v>35600</v>
          </cell>
          <cell r="AM599">
            <v>1503000</v>
          </cell>
          <cell r="AN599">
            <v>1486340</v>
          </cell>
          <cell r="AO599">
            <v>0</v>
          </cell>
          <cell r="AP599">
            <v>0</v>
          </cell>
          <cell r="AQ599">
            <v>0</v>
          </cell>
          <cell r="AR599">
            <v>0</v>
          </cell>
          <cell r="AS599">
            <v>0</v>
          </cell>
          <cell r="AT599">
            <v>0</v>
          </cell>
          <cell r="AU599">
            <v>0</v>
          </cell>
          <cell r="AV599">
            <v>0</v>
          </cell>
          <cell r="AW599">
            <v>3096140</v>
          </cell>
          <cell r="AX599">
            <v>3096140</v>
          </cell>
          <cell r="AY599">
            <v>0</v>
          </cell>
          <cell r="AZ599">
            <v>3167340</v>
          </cell>
          <cell r="BA599">
            <v>3167340</v>
          </cell>
          <cell r="BB599">
            <v>3169208</v>
          </cell>
          <cell r="BC599">
            <v>-1634816</v>
          </cell>
          <cell r="BE599">
            <v>1.47</v>
          </cell>
          <cell r="BF599">
            <v>0</v>
          </cell>
          <cell r="BG599" t="str">
            <v>1 rozwojowo-modernizacyjne</v>
          </cell>
          <cell r="BH599">
            <v>32</v>
          </cell>
          <cell r="BI599">
            <v>42</v>
          </cell>
          <cell r="BJ599">
            <v>0</v>
          </cell>
          <cell r="BK599" t="str">
            <v>Zadanie zostało wydzielone z zadania nr 15-081. Zaopatrzenie w wodę nowych odbiorców. Budowa możliwa po wykonaniu magistrali Kórnickiej.</v>
          </cell>
          <cell r="BL599" t="str">
            <v>Budowa sieci wodociągowej na os. Międzylesie w Czołowie: - DN 200 mm, dł. 320 m - DN 100 mm, dł. 1150 m wraz z przyłączami. Dokumentacja projektowa dla całego zakresu, budowa do wysokości istn. zabudowy. 2022-2024 - dokumentacja projektowa 2025-2026 - roboty budowlano-montażowe</v>
          </cell>
          <cell r="BM599" t="str">
            <v>-</v>
          </cell>
          <cell r="BN599" t="str">
            <v>-</v>
          </cell>
          <cell r="BP599"/>
        </row>
        <row r="600">
          <cell r="B600" t="str">
            <v>3-11-19-242-1</v>
          </cell>
          <cell r="C600" t="str">
            <v>3</v>
          </cell>
          <cell r="D600" t="str">
            <v>Kórnik - sieć wodociągowa na osiedlach: Brzozowym, Lipowym, Topolowym i Zielone Wzgórze w Mościenicy.</v>
          </cell>
          <cell r="E600" t="str">
            <v>Realizowane-dokumentacja-w toku</v>
          </cell>
          <cell r="G600" t="str">
            <v>rezerwa zadania wielozakresowe</v>
          </cell>
          <cell r="H600" t="str">
            <v>druga</v>
          </cell>
          <cell r="I600" t="str">
            <v>sieci rozdzielcze</v>
          </cell>
          <cell r="J600" t="str">
            <v>rozwojowe</v>
          </cell>
          <cell r="K600" t="str">
            <v>nieopłacalne tak</v>
          </cell>
          <cell r="L600" t="str">
            <v>Kórnik</v>
          </cell>
          <cell r="M600" t="str">
            <v>Kamilla Oberenkowska</v>
          </cell>
          <cell r="N600" t="str">
            <v>Julia Szczepańska</v>
          </cell>
          <cell r="O600" t="str">
            <v>Jolanta Kowalczyk</v>
          </cell>
          <cell r="P600">
            <v>0</v>
          </cell>
          <cell r="Q600" t="str">
            <v>Robert Bąk</v>
          </cell>
          <cell r="R600" t="str">
            <v>11</v>
          </cell>
          <cell r="S600" t="str">
            <v>nd</v>
          </cell>
          <cell r="T600">
            <v>0</v>
          </cell>
          <cell r="U600">
            <v>0</v>
          </cell>
          <cell r="V600">
            <v>131594</v>
          </cell>
          <cell r="W600">
            <v>197391</v>
          </cell>
          <cell r="X600">
            <v>0</v>
          </cell>
          <cell r="Y600">
            <v>1147705</v>
          </cell>
          <cell r="Z600">
            <v>3726817</v>
          </cell>
          <cell r="AA600">
            <v>0</v>
          </cell>
          <cell r="AB600">
            <v>0</v>
          </cell>
          <cell r="AC600">
            <v>0</v>
          </cell>
          <cell r="AD600">
            <v>0</v>
          </cell>
          <cell r="AE600">
            <v>0</v>
          </cell>
          <cell r="AF600">
            <v>5203507</v>
          </cell>
          <cell r="AG600">
            <v>0</v>
          </cell>
          <cell r="AH600">
            <v>62928</v>
          </cell>
          <cell r="AI600">
            <v>62928</v>
          </cell>
          <cell r="AJ600">
            <v>62928</v>
          </cell>
          <cell r="AK600">
            <v>31464</v>
          </cell>
          <cell r="AL600">
            <v>1951290</v>
          </cell>
          <cell r="AM600">
            <v>4601290</v>
          </cell>
          <cell r="AN600">
            <v>2620783</v>
          </cell>
          <cell r="AO600">
            <v>0</v>
          </cell>
          <cell r="AP600">
            <v>0</v>
          </cell>
          <cell r="AQ600">
            <v>0</v>
          </cell>
          <cell r="AR600">
            <v>0</v>
          </cell>
          <cell r="AS600">
            <v>0</v>
          </cell>
          <cell r="AT600">
            <v>0</v>
          </cell>
          <cell r="AU600">
            <v>0</v>
          </cell>
          <cell r="AV600">
            <v>0</v>
          </cell>
          <cell r="AW600">
            <v>9204827</v>
          </cell>
          <cell r="AX600">
            <v>9204827</v>
          </cell>
          <cell r="AY600">
            <v>0</v>
          </cell>
          <cell r="AZ600">
            <v>9267755</v>
          </cell>
          <cell r="BA600">
            <v>9267755</v>
          </cell>
          <cell r="BB600">
            <v>9330683</v>
          </cell>
          <cell r="BC600">
            <v>-4127176</v>
          </cell>
          <cell r="BE600">
            <v>4.8</v>
          </cell>
          <cell r="BF600">
            <v>0</v>
          </cell>
          <cell r="BG600" t="str">
            <v>1 rozwojowo-modernizacyjne</v>
          </cell>
          <cell r="BH600">
            <v>94</v>
          </cell>
          <cell r="BI600">
            <v>95</v>
          </cell>
          <cell r="BJ600">
            <v>0</v>
          </cell>
          <cell r="BK600" t="str">
            <v>Zadanie zostało wydzielone z zadania nr 15-081. Zaopatrzenie w wodę nowych odbiorców.Budowa możliwa po wykonaniu magistrali Kórnickiej.</v>
          </cell>
          <cell r="BL600" t="str">
            <v>Budowa sieci wodociągowej na osiedlach: Brzozowym, Lipowym, Topolowym i Zielone Wzgórze oraz w ulicach Jesienna, Klonowa, Wierzbowa i Zimowa w Mościenicy: - DN 150 mm, dł. 1275 m - DN 100 mm, dł. 3525 m wraz z przyłączami Dokumentacja projektowa dla całego zakresu, budowa do wysokości istn. zabudowy. 2021-2023 - dokumentacja projektowa 2024-2026 - roboty budowlano-montażowe (rozpoczęcie budowy uzależnione od zakończenia budowy magistrali kórnickiej)</v>
          </cell>
          <cell r="BM600" t="str">
            <v>-</v>
          </cell>
          <cell r="BN600" t="str">
            <v>-</v>
          </cell>
          <cell r="BP600"/>
        </row>
        <row r="601">
          <cell r="B601" t="str">
            <v>3-11-19-243-1</v>
          </cell>
          <cell r="C601" t="str">
            <v>3</v>
          </cell>
          <cell r="D601" t="str">
            <v>Kórnik – sieć wodociągowa w ul. Bułankowej w Kamionkach.</v>
          </cell>
          <cell r="E601" t="str">
            <v>Realizowane-dokumentacja-w toku</v>
          </cell>
          <cell r="G601" t="str">
            <v>rezerwa zadania wielozakresowe</v>
          </cell>
          <cell r="H601" t="str">
            <v>druga</v>
          </cell>
          <cell r="I601" t="str">
            <v>sieci rozdzielcze</v>
          </cell>
          <cell r="J601" t="str">
            <v>rozwojowe</v>
          </cell>
          <cell r="K601" t="str">
            <v>nieopłacalne tak</v>
          </cell>
          <cell r="L601" t="str">
            <v>Kórnik</v>
          </cell>
          <cell r="M601" t="str">
            <v>Kamilla Oberenkowska</v>
          </cell>
          <cell r="N601" t="str">
            <v>Marcin Krawczyk</v>
          </cell>
          <cell r="O601" t="str">
            <v>Jolanta Kowalczyk</v>
          </cell>
          <cell r="P601" t="str">
            <v>Sonia Sperling</v>
          </cell>
          <cell r="Q601" t="str">
            <v>Maciej Antecki</v>
          </cell>
          <cell r="R601" t="str">
            <v>11</v>
          </cell>
          <cell r="S601" t="str">
            <v>nd</v>
          </cell>
          <cell r="T601">
            <v>0</v>
          </cell>
          <cell r="U601">
            <v>6014</v>
          </cell>
          <cell r="V601">
            <v>10000</v>
          </cell>
          <cell r="W601">
            <v>9000</v>
          </cell>
          <cell r="X601">
            <v>49103</v>
          </cell>
          <cell r="Y601">
            <v>44586</v>
          </cell>
          <cell r="Z601">
            <v>0</v>
          </cell>
          <cell r="AA601">
            <v>0</v>
          </cell>
          <cell r="AB601">
            <v>0</v>
          </cell>
          <cell r="AC601">
            <v>0</v>
          </cell>
          <cell r="AD601">
            <v>0</v>
          </cell>
          <cell r="AE601">
            <v>0</v>
          </cell>
          <cell r="AF601">
            <v>118703</v>
          </cell>
          <cell r="AG601">
            <v>9414</v>
          </cell>
          <cell r="AH601">
            <v>16800</v>
          </cell>
          <cell r="AI601">
            <v>26214</v>
          </cell>
          <cell r="AJ601">
            <v>16800</v>
          </cell>
          <cell r="AK601">
            <v>116810</v>
          </cell>
          <cell r="AL601">
            <v>22562</v>
          </cell>
          <cell r="AM601">
            <v>0</v>
          </cell>
          <cell r="AN601">
            <v>0</v>
          </cell>
          <cell r="AO601">
            <v>0</v>
          </cell>
          <cell r="AP601">
            <v>0</v>
          </cell>
          <cell r="AQ601">
            <v>0</v>
          </cell>
          <cell r="AR601">
            <v>0</v>
          </cell>
          <cell r="AS601">
            <v>0</v>
          </cell>
          <cell r="AT601">
            <v>0</v>
          </cell>
          <cell r="AU601">
            <v>0</v>
          </cell>
          <cell r="AV601">
            <v>0</v>
          </cell>
          <cell r="AW601">
            <v>139372</v>
          </cell>
          <cell r="AX601">
            <v>139372</v>
          </cell>
          <cell r="AY601">
            <v>0</v>
          </cell>
          <cell r="AZ601">
            <v>156172</v>
          </cell>
          <cell r="BA601">
            <v>156172</v>
          </cell>
          <cell r="BB601">
            <v>182386</v>
          </cell>
          <cell r="BC601">
            <v>-63683</v>
          </cell>
          <cell r="BE601">
            <v>5.5E-2</v>
          </cell>
          <cell r="BF601">
            <v>0</v>
          </cell>
          <cell r="BG601" t="str">
            <v>1 rozwojowo-modernizacyjne</v>
          </cell>
          <cell r="BH601">
            <v>2</v>
          </cell>
          <cell r="BI601">
            <v>1</v>
          </cell>
          <cell r="BJ601">
            <v>0</v>
          </cell>
          <cell r="BK601" t="str">
            <v>Zadanie zostało wydzielone z zadania nr 16-145. Zaopatrzenie w wodę nowych odbiorców.</v>
          </cell>
          <cell r="BL601" t="str">
            <v>Budowa sieci wodociągowej w ul. Bułankowej w Kamionkach: DN 100 mm, dł. 80m wraz z przyłączami. 2020-2022 - dokumentacja projektowa 2023-2024 - roboty budowlano-montażowe</v>
          </cell>
          <cell r="BM601" t="str">
            <v>-</v>
          </cell>
          <cell r="BN601" t="str">
            <v>-</v>
          </cell>
          <cell r="BP601">
            <v>20905.8</v>
          </cell>
        </row>
        <row r="602">
          <cell r="B602" t="str">
            <v>3-11-19-244-1</v>
          </cell>
          <cell r="C602" t="str">
            <v>3</v>
          </cell>
          <cell r="D602" t="str">
            <v>Kórnik – sieć wodociągowa w ul. Poranek w Koninku.</v>
          </cell>
          <cell r="E602" t="str">
            <v>Realizowane-dokumentacja-w toku</v>
          </cell>
          <cell r="G602" t="str">
            <v>rezerwa zadania wielozakresowe</v>
          </cell>
          <cell r="H602" t="str">
            <v>druga</v>
          </cell>
          <cell r="I602" t="str">
            <v>sieci rozdzielcze</v>
          </cell>
          <cell r="J602" t="str">
            <v>rozwojowe</v>
          </cell>
          <cell r="K602" t="str">
            <v>nieopłacalne tak</v>
          </cell>
          <cell r="L602" t="str">
            <v>Kórnik</v>
          </cell>
          <cell r="M602" t="str">
            <v>Kamilla Oberenkowska</v>
          </cell>
          <cell r="N602" t="str">
            <v>Marcin Krawczyk</v>
          </cell>
          <cell r="O602" t="str">
            <v>Jolanta Kowalczyk</v>
          </cell>
          <cell r="P602">
            <v>0</v>
          </cell>
          <cell r="Q602" t="str">
            <v>Jacek Bielicki</v>
          </cell>
          <cell r="R602" t="str">
            <v>11</v>
          </cell>
          <cell r="S602" t="str">
            <v>nd</v>
          </cell>
          <cell r="T602">
            <v>0</v>
          </cell>
          <cell r="U602">
            <v>5962.25</v>
          </cell>
          <cell r="V602">
            <v>5000</v>
          </cell>
          <cell r="W602">
            <v>15000</v>
          </cell>
          <cell r="X602">
            <v>33500</v>
          </cell>
          <cell r="Y602">
            <v>41500</v>
          </cell>
          <cell r="Z602">
            <v>0</v>
          </cell>
          <cell r="AA602">
            <v>0</v>
          </cell>
          <cell r="AB602">
            <v>0</v>
          </cell>
          <cell r="AC602">
            <v>0</v>
          </cell>
          <cell r="AD602">
            <v>0</v>
          </cell>
          <cell r="AE602">
            <v>0</v>
          </cell>
          <cell r="AF602">
            <v>100962.25</v>
          </cell>
          <cell r="AG602">
            <v>7962.25</v>
          </cell>
          <cell r="AH602">
            <v>7000</v>
          </cell>
          <cell r="AI602">
            <v>14962.25</v>
          </cell>
          <cell r="AJ602">
            <v>21000</v>
          </cell>
          <cell r="AK602">
            <v>33579</v>
          </cell>
          <cell r="AL602">
            <v>103887</v>
          </cell>
          <cell r="AM602">
            <v>0</v>
          </cell>
          <cell r="AN602">
            <v>0</v>
          </cell>
          <cell r="AO602">
            <v>0</v>
          </cell>
          <cell r="AP602">
            <v>0</v>
          </cell>
          <cell r="AQ602">
            <v>0</v>
          </cell>
          <cell r="AR602">
            <v>0</v>
          </cell>
          <cell r="AS602">
            <v>0</v>
          </cell>
          <cell r="AT602">
            <v>0</v>
          </cell>
          <cell r="AU602">
            <v>0</v>
          </cell>
          <cell r="AV602">
            <v>0</v>
          </cell>
          <cell r="AW602">
            <v>137466</v>
          </cell>
          <cell r="AX602">
            <v>137466</v>
          </cell>
          <cell r="AY602">
            <v>0</v>
          </cell>
          <cell r="AZ602">
            <v>158466</v>
          </cell>
          <cell r="BA602">
            <v>158466</v>
          </cell>
          <cell r="BB602">
            <v>173428.25</v>
          </cell>
          <cell r="BC602">
            <v>-72466</v>
          </cell>
          <cell r="BE602">
            <v>0.06</v>
          </cell>
          <cell r="BF602">
            <v>0</v>
          </cell>
          <cell r="BG602" t="str">
            <v>1 rozwojowo-modernizacyjne</v>
          </cell>
          <cell r="BH602">
            <v>2</v>
          </cell>
          <cell r="BI602">
            <v>2</v>
          </cell>
          <cell r="BJ602">
            <v>1</v>
          </cell>
          <cell r="BK602" t="str">
            <v>Zadanie zostało wydzielone z zadania nr 16-145. Zaopatrzenie w wodę nowych odbiorców.</v>
          </cell>
          <cell r="BL602" t="str">
            <v>Budowa sieci wodociągowej w ul. Poranek w Koninku: DN 100 mm, dł. 70m wraz z przyłączami. 2020-2022 - dokumentacja projektowa 2023-2024 - roboty budowlano-montażowe</v>
          </cell>
          <cell r="BM602" t="str">
            <v>-</v>
          </cell>
          <cell r="BN602" t="str">
            <v>-</v>
          </cell>
          <cell r="BP602">
            <v>20619.899999999998</v>
          </cell>
        </row>
        <row r="603">
          <cell r="B603" t="str">
            <v>3-11-19-263-0</v>
          </cell>
          <cell r="C603" t="str">
            <v>3</v>
          </cell>
          <cell r="D603" t="str">
            <v>Kórnik - sieć wodociągowa w ul. Wiśniowej, Leśnej i Szkolnej w Skrzynkach</v>
          </cell>
          <cell r="E603" t="str">
            <v>Realizowane-dokumentacja-w toku</v>
          </cell>
          <cell r="F603" t="str">
            <v>FS7</v>
          </cell>
          <cell r="G603" t="str">
            <v>rezerwa zadania wielozakresowe</v>
          </cell>
          <cell r="H603" t="str">
            <v>druga</v>
          </cell>
          <cell r="I603" t="str">
            <v>sieci rozdzielcze</v>
          </cell>
          <cell r="J603" t="str">
            <v>rozwojowe</v>
          </cell>
          <cell r="K603" t="str">
            <v>nieopłacalne tak</v>
          </cell>
          <cell r="L603" t="str">
            <v>Kórnik</v>
          </cell>
          <cell r="M603" t="str">
            <v>Kamilla Oberenkowska</v>
          </cell>
          <cell r="N603" t="str">
            <v>Michał Kamiński</v>
          </cell>
          <cell r="O603" t="str">
            <v>Jolanta Kowalczyk</v>
          </cell>
          <cell r="P603" t="str">
            <v>Monika Mazurczak-Sadowska</v>
          </cell>
          <cell r="Q603" t="str">
            <v>Maciej Antecki</v>
          </cell>
          <cell r="R603" t="str">
            <v>11</v>
          </cell>
          <cell r="S603" t="str">
            <v>nd</v>
          </cell>
          <cell r="T603">
            <v>0</v>
          </cell>
          <cell r="U603">
            <v>36246</v>
          </cell>
          <cell r="V603">
            <v>38981.5</v>
          </cell>
          <cell r="W603">
            <v>253631</v>
          </cell>
          <cell r="X603">
            <v>253631</v>
          </cell>
          <cell r="Y603">
            <v>233888.5</v>
          </cell>
          <cell r="Z603">
            <v>0</v>
          </cell>
          <cell r="AA603">
            <v>0</v>
          </cell>
          <cell r="AB603">
            <v>0</v>
          </cell>
          <cell r="AC603">
            <v>0</v>
          </cell>
          <cell r="AD603">
            <v>0</v>
          </cell>
          <cell r="AE603">
            <v>0</v>
          </cell>
          <cell r="AF603">
            <v>816378</v>
          </cell>
          <cell r="AG603">
            <v>0</v>
          </cell>
          <cell r="AH603">
            <v>20716.599999999999</v>
          </cell>
          <cell r="AI603">
            <v>20716.599999999999</v>
          </cell>
          <cell r="AJ603">
            <v>13378.4</v>
          </cell>
          <cell r="AK603">
            <v>198066.68</v>
          </cell>
          <cell r="AL603">
            <v>495208.37</v>
          </cell>
          <cell r="AM603">
            <v>0</v>
          </cell>
          <cell r="AN603">
            <v>0</v>
          </cell>
          <cell r="AO603">
            <v>0</v>
          </cell>
          <cell r="AP603">
            <v>0</v>
          </cell>
          <cell r="AQ603">
            <v>0</v>
          </cell>
          <cell r="AR603">
            <v>0</v>
          </cell>
          <cell r="AS603">
            <v>0</v>
          </cell>
          <cell r="AT603">
            <v>0</v>
          </cell>
          <cell r="AU603">
            <v>0</v>
          </cell>
          <cell r="AV603">
            <v>0</v>
          </cell>
          <cell r="AW603">
            <v>693275.05</v>
          </cell>
          <cell r="AX603">
            <v>693275.05</v>
          </cell>
          <cell r="AY603">
            <v>0</v>
          </cell>
          <cell r="AZ603">
            <v>706653.45</v>
          </cell>
          <cell r="BA603">
            <v>706653.45</v>
          </cell>
          <cell r="BB603">
            <v>727370.05</v>
          </cell>
          <cell r="BC603">
            <v>89007.949999999953</v>
          </cell>
          <cell r="BE603">
            <v>0</v>
          </cell>
          <cell r="BF603">
            <v>0</v>
          </cell>
          <cell r="BG603" t="str">
            <v>1 rozwojowo-modernizacyjne</v>
          </cell>
          <cell r="BH603">
            <v>0</v>
          </cell>
          <cell r="BI603">
            <v>0</v>
          </cell>
          <cell r="BJ603">
            <v>16</v>
          </cell>
          <cell r="BK603" t="str">
            <v>Zadanie zostało wydzielone z zadania nr 14-130. Uporządkowanie istniejącej sieci wodociągowej.</v>
          </cell>
          <cell r="BL603" t="str">
            <v>Przeniesienie wodociągu z działek prywatnych: ul. Wiśniowa DN100 77+63 m ul. Leśna/Wiśniowa DN100 160 m Przełączenie przyłączy ul. Szkolna DN100 218 m Przełączenie przyłączy 2019-2020 - dokumentacja projektowa 2021-2024 - roboty budowlano-montażowe</v>
          </cell>
          <cell r="BM603" t="str">
            <v>-</v>
          </cell>
          <cell r="BN603" t="str">
            <v>-</v>
          </cell>
          <cell r="BP603">
            <v>103991.25750000001</v>
          </cell>
        </row>
        <row r="604">
          <cell r="B604" t="str">
            <v>3-11-19-271-0</v>
          </cell>
          <cell r="C604" t="str">
            <v>3</v>
          </cell>
          <cell r="D604" t="str">
            <v>Kórnik siec wodociagowa w ul. Cichej w Szczytnikach</v>
          </cell>
          <cell r="E604" t="str">
            <v>Realizowane-RBM-zakończono</v>
          </cell>
          <cell r="G604" t="str">
            <v>rezerwa na zaspokojenie roszczeń z tyt realizacji sieci wod-kan</v>
          </cell>
          <cell r="H604" t="str">
            <v>pierwsza</v>
          </cell>
          <cell r="I604" t="str">
            <v>sieci rozdzielcze</v>
          </cell>
          <cell r="J604" t="str">
            <v>rozwojowe</v>
          </cell>
          <cell r="K604" t="str">
            <v>wykupy</v>
          </cell>
          <cell r="L604" t="str">
            <v>Kórnik</v>
          </cell>
          <cell r="M604">
            <v>0</v>
          </cell>
          <cell r="N604">
            <v>0</v>
          </cell>
          <cell r="O604" t="str">
            <v>Michał Garbicz</v>
          </cell>
          <cell r="P604" t="str">
            <v>Magdalena Borowska</v>
          </cell>
          <cell r="Q604">
            <v>0</v>
          </cell>
          <cell r="R604" t="str">
            <v>11</v>
          </cell>
          <cell r="S604" t="str">
            <v>nd</v>
          </cell>
          <cell r="T604">
            <v>0</v>
          </cell>
          <cell r="U604">
            <v>280530.71000000002</v>
          </cell>
          <cell r="V604">
            <v>0</v>
          </cell>
          <cell r="W604">
            <v>0</v>
          </cell>
          <cell r="X604">
            <v>0</v>
          </cell>
          <cell r="Y604">
            <v>0</v>
          </cell>
          <cell r="Z604">
            <v>0</v>
          </cell>
          <cell r="AA604">
            <v>0</v>
          </cell>
          <cell r="AB604">
            <v>0</v>
          </cell>
          <cell r="AC604">
            <v>0</v>
          </cell>
          <cell r="AD604">
            <v>0</v>
          </cell>
          <cell r="AE604">
            <v>0</v>
          </cell>
          <cell r="AF604">
            <v>280530.71000000002</v>
          </cell>
          <cell r="AG604">
            <v>280547.71000000002</v>
          </cell>
          <cell r="AH604">
            <v>708.08</v>
          </cell>
          <cell r="AI604">
            <v>281255.79000000004</v>
          </cell>
          <cell r="AJ604">
            <v>382.8</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382.8</v>
          </cell>
          <cell r="BA604">
            <v>382.8</v>
          </cell>
          <cell r="BB604">
            <v>281638.59000000003</v>
          </cell>
          <cell r="BC604">
            <v>-1107.8800000000047</v>
          </cell>
          <cell r="BD604"/>
          <cell r="BE604">
            <v>0</v>
          </cell>
          <cell r="BF604">
            <v>0</v>
          </cell>
          <cell r="BG604" t="str">
            <v xml:space="preserve"> </v>
          </cell>
          <cell r="BH604">
            <v>0</v>
          </cell>
          <cell r="BI604">
            <v>0</v>
          </cell>
          <cell r="BJ604">
            <v>0</v>
          </cell>
          <cell r="BK604">
            <v>0</v>
          </cell>
          <cell r="BL604">
            <v>0</v>
          </cell>
          <cell r="BM604" t="str">
            <v>-</v>
          </cell>
          <cell r="BN604" t="str">
            <v>-</v>
          </cell>
        </row>
        <row r="605">
          <cell r="B605" t="str">
            <v>3-11-19-273-0</v>
          </cell>
          <cell r="C605" t="str">
            <v>3</v>
          </cell>
          <cell r="D605" t="str">
            <v>Kórnik - sieć wodociągowa w ul. Skwer Topolowy 4 w Borówcu</v>
          </cell>
          <cell r="E605" t="str">
            <v>Realizowane-RBM-w toku</v>
          </cell>
          <cell r="G605" t="str">
            <v>rezerwa na zaspokojenie roszczeń z tyt realizacji sieci wod-kan</v>
          </cell>
          <cell r="H605" t="str">
            <v>pierwsza</v>
          </cell>
          <cell r="I605" t="str">
            <v>sieci rozdzielcze</v>
          </cell>
          <cell r="J605" t="str">
            <v>rozwojowe</v>
          </cell>
          <cell r="K605" t="str">
            <v>wykupy</v>
          </cell>
          <cell r="L605" t="str">
            <v>Kórnik</v>
          </cell>
          <cell r="M605">
            <v>0</v>
          </cell>
          <cell r="N605">
            <v>0</v>
          </cell>
          <cell r="O605" t="str">
            <v>Michał Garbicz</v>
          </cell>
          <cell r="P605" t="str">
            <v>Michał Garbicz</v>
          </cell>
          <cell r="Q605">
            <v>0</v>
          </cell>
          <cell r="R605" t="str">
            <v>11</v>
          </cell>
          <cell r="S605" t="str">
            <v>nd</v>
          </cell>
          <cell r="T605">
            <v>0</v>
          </cell>
          <cell r="U605">
            <v>320.75</v>
          </cell>
          <cell r="V605">
            <v>0</v>
          </cell>
          <cell r="W605">
            <v>0</v>
          </cell>
          <cell r="X605">
            <v>0</v>
          </cell>
          <cell r="Y605">
            <v>0</v>
          </cell>
          <cell r="Z605">
            <v>0</v>
          </cell>
          <cell r="AA605">
            <v>0</v>
          </cell>
          <cell r="AB605">
            <v>0</v>
          </cell>
          <cell r="AC605">
            <v>0</v>
          </cell>
          <cell r="AD605">
            <v>0</v>
          </cell>
          <cell r="AE605">
            <v>0</v>
          </cell>
          <cell r="AF605">
            <v>320.75</v>
          </cell>
          <cell r="AG605">
            <v>320.75</v>
          </cell>
          <cell r="AH605">
            <v>0</v>
          </cell>
          <cell r="AI605">
            <v>320.75</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320.75</v>
          </cell>
          <cell r="BC605">
            <v>0</v>
          </cell>
          <cell r="BD605"/>
          <cell r="BE605">
            <v>0</v>
          </cell>
          <cell r="BF605">
            <v>0</v>
          </cell>
          <cell r="BG605" t="str">
            <v xml:space="preserve"> </v>
          </cell>
          <cell r="BH605">
            <v>0</v>
          </cell>
          <cell r="BI605">
            <v>0</v>
          </cell>
          <cell r="BJ605">
            <v>0</v>
          </cell>
          <cell r="BK605">
            <v>0</v>
          </cell>
          <cell r="BL605">
            <v>0</v>
          </cell>
          <cell r="BM605" t="str">
            <v>-</v>
          </cell>
          <cell r="BN605" t="str">
            <v>-</v>
          </cell>
        </row>
        <row r="606">
          <cell r="B606" t="str">
            <v>3-11-19-277-0</v>
          </cell>
          <cell r="C606" t="str">
            <v>3</v>
          </cell>
          <cell r="D606" t="str">
            <v>Kórnik - sieć wodociągowa w ul. bocznej od Nowina w Robakowie</v>
          </cell>
          <cell r="E606">
            <v>0</v>
          </cell>
          <cell r="G606" t="str">
            <v>rezerwa na zaspokojenie roszczeń z tyt realizacji sieci wod-kan</v>
          </cell>
          <cell r="H606" t="str">
            <v>pierwsza</v>
          </cell>
          <cell r="I606" t="str">
            <v>sieci rozdzielcze</v>
          </cell>
          <cell r="J606" t="str">
            <v>rozwojowe</v>
          </cell>
          <cell r="K606" t="str">
            <v>wykupy</v>
          </cell>
          <cell r="L606" t="str">
            <v>Kórnik</v>
          </cell>
          <cell r="M606">
            <v>0</v>
          </cell>
          <cell r="N606">
            <v>0</v>
          </cell>
          <cell r="O606">
            <v>0</v>
          </cell>
          <cell r="P606">
            <v>0</v>
          </cell>
          <cell r="Q606">
            <v>0</v>
          </cell>
          <cell r="R606" t="str">
            <v>11</v>
          </cell>
          <cell r="S606" t="str">
            <v>nd</v>
          </cell>
          <cell r="T606">
            <v>0</v>
          </cell>
          <cell r="U606">
            <v>38458.839999999997</v>
          </cell>
          <cell r="V606">
            <v>0</v>
          </cell>
          <cell r="W606">
            <v>0</v>
          </cell>
          <cell r="X606">
            <v>0</v>
          </cell>
          <cell r="Y606">
            <v>0</v>
          </cell>
          <cell r="Z606">
            <v>0</v>
          </cell>
          <cell r="AA606">
            <v>0</v>
          </cell>
          <cell r="AB606">
            <v>0</v>
          </cell>
          <cell r="AC606">
            <v>0</v>
          </cell>
          <cell r="AD606">
            <v>0</v>
          </cell>
          <cell r="AE606">
            <v>0</v>
          </cell>
          <cell r="AF606">
            <v>38458.839999999997</v>
          </cell>
          <cell r="AG606">
            <v>38497.32</v>
          </cell>
          <cell r="AH606">
            <v>0</v>
          </cell>
          <cell r="AI606">
            <v>38497.32</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38497.32</v>
          </cell>
          <cell r="BC606">
            <v>-38.480000000003201</v>
          </cell>
          <cell r="BD606"/>
          <cell r="BE606">
            <v>0</v>
          </cell>
          <cell r="BF606">
            <v>0</v>
          </cell>
          <cell r="BG606">
            <v>0</v>
          </cell>
          <cell r="BH606">
            <v>0</v>
          </cell>
          <cell r="BI606">
            <v>0</v>
          </cell>
          <cell r="BJ606">
            <v>0</v>
          </cell>
          <cell r="BK606">
            <v>0</v>
          </cell>
          <cell r="BL606">
            <v>0</v>
          </cell>
          <cell r="BM606" t="str">
            <v>-</v>
          </cell>
          <cell r="BN606" t="str">
            <v>-</v>
          </cell>
        </row>
        <row r="607">
          <cell r="B607" t="str">
            <v>3-11-19-280-0</v>
          </cell>
          <cell r="C607" t="str">
            <v>3</v>
          </cell>
          <cell r="D607" t="str">
            <v>Kórnik - sieć wodociągowa w ul. Wierzbowej w Kamionkach</v>
          </cell>
          <cell r="E607">
            <v>0</v>
          </cell>
          <cell r="G607" t="str">
            <v>rezerwa na zaspokojenie roszczeń z tyt realizacji sieci wod-kan</v>
          </cell>
          <cell r="H607" t="str">
            <v>pierwsza</v>
          </cell>
          <cell r="I607" t="str">
            <v>sieci rozdzielcze</v>
          </cell>
          <cell r="J607" t="str">
            <v>rozwojowe</v>
          </cell>
          <cell r="K607" t="str">
            <v>wykupy</v>
          </cell>
          <cell r="L607" t="str">
            <v>Kórnik</v>
          </cell>
          <cell r="M607">
            <v>0</v>
          </cell>
          <cell r="N607">
            <v>0</v>
          </cell>
          <cell r="O607">
            <v>0</v>
          </cell>
          <cell r="P607">
            <v>0</v>
          </cell>
          <cell r="Q607">
            <v>0</v>
          </cell>
          <cell r="R607" t="str">
            <v>11</v>
          </cell>
          <cell r="S607" t="str">
            <v>nd</v>
          </cell>
          <cell r="T607">
            <v>0</v>
          </cell>
          <cell r="U607">
            <v>700</v>
          </cell>
          <cell r="V607">
            <v>0</v>
          </cell>
          <cell r="W607">
            <v>0</v>
          </cell>
          <cell r="X607">
            <v>0</v>
          </cell>
          <cell r="Y607">
            <v>0</v>
          </cell>
          <cell r="Z607">
            <v>0</v>
          </cell>
          <cell r="AA607">
            <v>0</v>
          </cell>
          <cell r="AB607">
            <v>0</v>
          </cell>
          <cell r="AC607">
            <v>0</v>
          </cell>
          <cell r="AD607">
            <v>0</v>
          </cell>
          <cell r="AE607">
            <v>0</v>
          </cell>
          <cell r="AF607">
            <v>700</v>
          </cell>
          <cell r="AG607">
            <v>24955.93</v>
          </cell>
          <cell r="AH607">
            <v>2806.86</v>
          </cell>
          <cell r="AI607">
            <v>27762.79</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27762.79</v>
          </cell>
          <cell r="BC607">
            <v>-27062.79</v>
          </cell>
          <cell r="BD607"/>
          <cell r="BE607">
            <v>0</v>
          </cell>
          <cell r="BF607">
            <v>0</v>
          </cell>
          <cell r="BG607">
            <v>0</v>
          </cell>
          <cell r="BH607">
            <v>0</v>
          </cell>
          <cell r="BI607">
            <v>0</v>
          </cell>
          <cell r="BJ607">
            <v>0</v>
          </cell>
          <cell r="BK607">
            <v>0</v>
          </cell>
          <cell r="BL607">
            <v>0</v>
          </cell>
          <cell r="BM607" t="str">
            <v>-</v>
          </cell>
          <cell r="BN607" t="str">
            <v>-</v>
          </cell>
        </row>
        <row r="608">
          <cell r="B608" t="str">
            <v>3-11-19-283-0</v>
          </cell>
          <cell r="C608" t="str">
            <v>3</v>
          </cell>
          <cell r="D608" t="str">
            <v>Kórnik – sieć wodociągowa w ul. Szczególnej w Szczytnikach</v>
          </cell>
          <cell r="E608" t="str">
            <v>Realizowane-dokumentacja-w toku</v>
          </cell>
          <cell r="H608" t="str">
            <v>pierwsza</v>
          </cell>
          <cell r="I608" t="str">
            <v>sieci rozdzielcze</v>
          </cell>
          <cell r="J608" t="str">
            <v>modernizacyjne</v>
          </cell>
          <cell r="K608" t="str">
            <v>PSW</v>
          </cell>
          <cell r="L608" t="str">
            <v>Kórnik</v>
          </cell>
          <cell r="M608" t="str">
            <v>Kamilla Oberenkowska</v>
          </cell>
          <cell r="N608" t="str">
            <v>Michał Kamiński</v>
          </cell>
          <cell r="O608">
            <v>0</v>
          </cell>
          <cell r="P608">
            <v>0</v>
          </cell>
          <cell r="Q608">
            <v>0</v>
          </cell>
          <cell r="R608" t="str">
            <v>11</v>
          </cell>
          <cell r="T608">
            <v>0</v>
          </cell>
          <cell r="U608">
            <v>0</v>
          </cell>
          <cell r="V608">
            <v>0</v>
          </cell>
          <cell r="W608">
            <v>14000</v>
          </cell>
          <cell r="X608">
            <v>22000</v>
          </cell>
          <cell r="Y608">
            <v>110000</v>
          </cell>
          <cell r="Z608">
            <v>285000</v>
          </cell>
          <cell r="AA608">
            <v>0</v>
          </cell>
          <cell r="AB608">
            <v>0</v>
          </cell>
          <cell r="AC608">
            <v>0</v>
          </cell>
          <cell r="AD608">
            <v>0</v>
          </cell>
          <cell r="AE608">
            <v>0</v>
          </cell>
          <cell r="AF608">
            <v>431000</v>
          </cell>
          <cell r="AG608">
            <v>0</v>
          </cell>
          <cell r="AH608">
            <v>13058</v>
          </cell>
          <cell r="AI608">
            <v>13058</v>
          </cell>
          <cell r="AJ608">
            <v>11760</v>
          </cell>
          <cell r="AK608">
            <v>35280</v>
          </cell>
          <cell r="AL608">
            <v>600</v>
          </cell>
          <cell r="AM608">
            <v>441589.49</v>
          </cell>
          <cell r="AN608">
            <v>162055.51</v>
          </cell>
          <cell r="AO608">
            <v>0</v>
          </cell>
          <cell r="AP608">
            <v>0</v>
          </cell>
          <cell r="AQ608">
            <v>0</v>
          </cell>
          <cell r="AR608">
            <v>0</v>
          </cell>
          <cell r="AS608">
            <v>0</v>
          </cell>
          <cell r="AT608">
            <v>0</v>
          </cell>
          <cell r="AU608">
            <v>0</v>
          </cell>
          <cell r="AV608">
            <v>0</v>
          </cell>
          <cell r="AW608">
            <v>639525</v>
          </cell>
          <cell r="AX608">
            <v>639525</v>
          </cell>
          <cell r="AY608">
            <v>0</v>
          </cell>
          <cell r="AZ608">
            <v>651285</v>
          </cell>
          <cell r="BA608">
            <v>651285</v>
          </cell>
          <cell r="BB608">
            <v>664343</v>
          </cell>
          <cell r="BC608">
            <v>-233343</v>
          </cell>
          <cell r="BE608">
            <v>0.5</v>
          </cell>
          <cell r="BF608">
            <v>0</v>
          </cell>
          <cell r="BG608" t="str">
            <v>1 rozwojowo-modernizacyjne</v>
          </cell>
          <cell r="BH608">
            <v>0</v>
          </cell>
          <cell r="BI608">
            <v>0</v>
          </cell>
          <cell r="BJ608">
            <v>7</v>
          </cell>
          <cell r="BK608" t="str">
            <v>Wymiana ze względu na zbyt małą średnicę. Wspólna realizacja z zad. 17-177.</v>
          </cell>
          <cell r="BL608" t="str">
            <v>Wymiana i budowa sieci wodociągowej w ul. Szczególnej DN150mm, dł. 500m, likwidacja istn. sieci wodociągowej DN65mm dł. 285m oraz DN100mm dł. 40m, wraz z przyłączami. 2022 - 2024 - dokumentacja projektowa 2025 - 2026 - roboty budowlano-montażowe</v>
          </cell>
          <cell r="BM608" t="str">
            <v>-</v>
          </cell>
          <cell r="BN608" t="str">
            <v>-</v>
          </cell>
          <cell r="BP608"/>
        </row>
        <row r="609">
          <cell r="B609" t="str">
            <v>3-11-19-285-0</v>
          </cell>
          <cell r="C609" t="str">
            <v>3</v>
          </cell>
          <cell r="D609" t="str">
            <v>Kórnik - sieć wodociągowa w ul. Alpejskiej (boczna od Cisowej) w Dachowej</v>
          </cell>
          <cell r="E609" t="str">
            <v>Zakończone</v>
          </cell>
          <cell r="G609" t="str">
            <v>rezerwa na zaspokojenie roszczeń z tyt realizacji sieci wod-kan</v>
          </cell>
          <cell r="H609" t="str">
            <v>pierwsza</v>
          </cell>
          <cell r="I609" t="str">
            <v>sieci rozdzielcze</v>
          </cell>
          <cell r="J609" t="str">
            <v>rozwojowe</v>
          </cell>
          <cell r="K609" t="str">
            <v>wykupy</v>
          </cell>
          <cell r="L609" t="str">
            <v>Kórnik</v>
          </cell>
          <cell r="M609">
            <v>0</v>
          </cell>
          <cell r="N609">
            <v>0</v>
          </cell>
          <cell r="O609">
            <v>0</v>
          </cell>
          <cell r="P609" t="str">
            <v>Magdalena Borowska</v>
          </cell>
          <cell r="Q609">
            <v>0</v>
          </cell>
          <cell r="R609" t="str">
            <v>11</v>
          </cell>
          <cell r="S609" t="str">
            <v>nd</v>
          </cell>
          <cell r="T609">
            <v>0</v>
          </cell>
          <cell r="U609">
            <v>21337.75</v>
          </cell>
          <cell r="V609">
            <v>0</v>
          </cell>
          <cell r="W609">
            <v>0</v>
          </cell>
          <cell r="X609">
            <v>0</v>
          </cell>
          <cell r="Y609">
            <v>0</v>
          </cell>
          <cell r="Z609">
            <v>0</v>
          </cell>
          <cell r="AA609">
            <v>0</v>
          </cell>
          <cell r="AB609">
            <v>0</v>
          </cell>
          <cell r="AC609">
            <v>0</v>
          </cell>
          <cell r="AD609">
            <v>0</v>
          </cell>
          <cell r="AE609">
            <v>0</v>
          </cell>
          <cell r="AF609">
            <v>21337.75</v>
          </cell>
          <cell r="AG609">
            <v>21498.37</v>
          </cell>
          <cell r="AH609">
            <v>198.6</v>
          </cell>
          <cell r="AI609">
            <v>21696.969999999998</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21696.969999999998</v>
          </cell>
          <cell r="BC609">
            <v>-359.21999999999753</v>
          </cell>
          <cell r="BD609"/>
          <cell r="BE609">
            <v>0</v>
          </cell>
          <cell r="BF609">
            <v>0</v>
          </cell>
          <cell r="BG609" t="str">
            <v xml:space="preserve"> </v>
          </cell>
          <cell r="BH609">
            <v>0</v>
          </cell>
          <cell r="BI609">
            <v>0</v>
          </cell>
          <cell r="BJ609">
            <v>0</v>
          </cell>
          <cell r="BK609">
            <v>0</v>
          </cell>
          <cell r="BL609">
            <v>0</v>
          </cell>
          <cell r="BM609" t="str">
            <v>-</v>
          </cell>
          <cell r="BN609" t="str">
            <v>-</v>
          </cell>
        </row>
        <row r="610">
          <cell r="B610" t="str">
            <v>3-11-19-311-0</v>
          </cell>
          <cell r="C610" t="str">
            <v>3</v>
          </cell>
          <cell r="D610" t="str">
            <v>Kórnik - sieć wodociągowa w ul. Okrężnej w Dachowej</v>
          </cell>
          <cell r="E610" t="str">
            <v>Realizowane-RBM-zakończono</v>
          </cell>
          <cell r="G610" t="str">
            <v>rezerwa na zaspokojenie roszczeń z tyt realizacji sieci wod-kan</v>
          </cell>
          <cell r="H610" t="str">
            <v>pierwsza</v>
          </cell>
          <cell r="I610" t="str">
            <v>sieci rozdzielcze</v>
          </cell>
          <cell r="J610" t="str">
            <v>rozwojowe</v>
          </cell>
          <cell r="K610" t="str">
            <v>wykupy</v>
          </cell>
          <cell r="L610" t="str">
            <v>Kórnik</v>
          </cell>
          <cell r="M610">
            <v>0</v>
          </cell>
          <cell r="N610">
            <v>0</v>
          </cell>
          <cell r="O610">
            <v>0</v>
          </cell>
          <cell r="P610" t="str">
            <v>Magdalena Borowska</v>
          </cell>
          <cell r="Q610">
            <v>0</v>
          </cell>
          <cell r="R610" t="str">
            <v>11</v>
          </cell>
          <cell r="S610" t="str">
            <v>nd</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50207.6</v>
          </cell>
          <cell r="AH610">
            <v>53.14</v>
          </cell>
          <cell r="AI610">
            <v>50260.74</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50260.74</v>
          </cell>
          <cell r="BC610">
            <v>-50260.74</v>
          </cell>
          <cell r="BD610"/>
          <cell r="BE610">
            <v>0</v>
          </cell>
          <cell r="BF610">
            <v>0</v>
          </cell>
          <cell r="BG610" t="str">
            <v xml:space="preserve"> </v>
          </cell>
          <cell r="BH610">
            <v>0</v>
          </cell>
          <cell r="BI610">
            <v>0</v>
          </cell>
          <cell r="BJ610">
            <v>0</v>
          </cell>
          <cell r="BK610">
            <v>0</v>
          </cell>
          <cell r="BL610">
            <v>0</v>
          </cell>
          <cell r="BM610" t="str">
            <v>-</v>
          </cell>
          <cell r="BN610" t="str">
            <v>-</v>
          </cell>
        </row>
        <row r="611">
          <cell r="B611" t="str">
            <v>3-11-19-319-1</v>
          </cell>
          <cell r="C611" t="str">
            <v>3</v>
          </cell>
          <cell r="D611" t="str">
            <v>Kórnik - sieć wodociągowa z Gądek do Szczodrzykowa - zakres III</v>
          </cell>
          <cell r="E611" t="str">
            <v>Realizowane-RBM-zakończono</v>
          </cell>
          <cell r="G611" t="str">
            <v>rezerwa zadania wielozakresowe</v>
          </cell>
          <cell r="H611" t="str">
            <v>druga</v>
          </cell>
          <cell r="I611" t="str">
            <v>sieci rozdzielcze</v>
          </cell>
          <cell r="J611" t="str">
            <v>rozwojowe</v>
          </cell>
          <cell r="K611" t="str">
            <v>nieopłacalne tak</v>
          </cell>
          <cell r="L611" t="str">
            <v>Kórnik</v>
          </cell>
          <cell r="M611" t="str">
            <v>Kamilla Oberenkowska</v>
          </cell>
          <cell r="N611">
            <v>0</v>
          </cell>
          <cell r="O611" t="str">
            <v>Jolanta Kowalczyk</v>
          </cell>
          <cell r="P611" t="str">
            <v>Aleksandra Jukiewicz</v>
          </cell>
          <cell r="Q611">
            <v>0</v>
          </cell>
          <cell r="R611" t="str">
            <v>11</v>
          </cell>
          <cell r="S611" t="str">
            <v>nd</v>
          </cell>
          <cell r="T611">
            <v>0</v>
          </cell>
          <cell r="U611">
            <v>100402</v>
          </cell>
          <cell r="V611">
            <v>0</v>
          </cell>
          <cell r="W611">
            <v>0</v>
          </cell>
          <cell r="X611">
            <v>0</v>
          </cell>
          <cell r="Y611">
            <v>0</v>
          </cell>
          <cell r="Z611">
            <v>0</v>
          </cell>
          <cell r="AA611">
            <v>0</v>
          </cell>
          <cell r="AB611">
            <v>0</v>
          </cell>
          <cell r="AC611">
            <v>0</v>
          </cell>
          <cell r="AD611">
            <v>0</v>
          </cell>
          <cell r="AE611">
            <v>0</v>
          </cell>
          <cell r="AF611">
            <v>100402</v>
          </cell>
          <cell r="AG611">
            <v>687493.72</v>
          </cell>
          <cell r="AH611">
            <v>500</v>
          </cell>
          <cell r="AI611">
            <v>687993.72</v>
          </cell>
          <cell r="AJ611">
            <v>19039.88</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19039.88</v>
          </cell>
          <cell r="BA611">
            <v>19039.88</v>
          </cell>
          <cell r="BB611">
            <v>707033.59999999998</v>
          </cell>
          <cell r="BC611">
            <v>-606631.6</v>
          </cell>
          <cell r="BD611"/>
          <cell r="BE611">
            <v>0</v>
          </cell>
          <cell r="BF611">
            <v>0</v>
          </cell>
          <cell r="BG611" t="str">
            <v>1 rozwojowo-modernizacyjne</v>
          </cell>
          <cell r="BH611">
            <v>0</v>
          </cell>
          <cell r="BI611">
            <v>0</v>
          </cell>
          <cell r="BJ611">
            <v>0</v>
          </cell>
          <cell r="BK611" t="str">
            <v>Uporządkowanie istniejącej sieci wodociągowej. Koordynacja z modernizacją drogi realizowaną przez ZDP.</v>
          </cell>
          <cell r="BL611" t="str">
            <v>Budowa sieci wodociągowej ze Szczodrzykowa do Dachowej: PE100 225mm dł. 1313 m wzdłuż drogi powiatowej 2477P Gądki-Szczodrzykowo oraz budowa komory wodomierzowej. 2019-2020 - roboty budowlano-montażowe.</v>
          </cell>
          <cell r="BM611" t="str">
            <v>-</v>
          </cell>
          <cell r="BN611" t="str">
            <v>-</v>
          </cell>
        </row>
        <row r="612">
          <cell r="B612" t="str">
            <v>3-11-19-320-1</v>
          </cell>
          <cell r="C612" t="str">
            <v>3</v>
          </cell>
          <cell r="D612" t="str">
            <v>Kórnik – sieć wodociągowa w ul. Głównej w Dziećmierowie - etap I</v>
          </cell>
          <cell r="E612" t="str">
            <v>Realizowane-dokumentacja-w toku</v>
          </cell>
          <cell r="H612" t="str">
            <v>druga</v>
          </cell>
          <cell r="I612" t="str">
            <v>sieci rozdzielcze</v>
          </cell>
          <cell r="J612" t="str">
            <v>rozwojowe</v>
          </cell>
          <cell r="K612" t="str">
            <v>nieopłacalne Nie</v>
          </cell>
          <cell r="L612" t="str">
            <v>Kórnik</v>
          </cell>
          <cell r="M612" t="str">
            <v>Kamilla Oberenkowska</v>
          </cell>
          <cell r="N612" t="str">
            <v>Agnieszka Górny</v>
          </cell>
          <cell r="O612">
            <v>0</v>
          </cell>
          <cell r="P612">
            <v>0</v>
          </cell>
          <cell r="Q612">
            <v>0</v>
          </cell>
          <cell r="R612" t="str">
            <v>11</v>
          </cell>
          <cell r="S612" t="str">
            <v>nd</v>
          </cell>
          <cell r="T612">
            <v>0</v>
          </cell>
          <cell r="U612">
            <v>0</v>
          </cell>
          <cell r="V612">
            <v>0</v>
          </cell>
          <cell r="W612">
            <v>0</v>
          </cell>
          <cell r="X612">
            <v>8000</v>
          </cell>
          <cell r="Y612">
            <v>15000</v>
          </cell>
          <cell r="Z612">
            <v>122000</v>
          </cell>
          <cell r="AA612">
            <v>60000</v>
          </cell>
          <cell r="AB612">
            <v>0</v>
          </cell>
          <cell r="AC612">
            <v>0</v>
          </cell>
          <cell r="AD612">
            <v>0</v>
          </cell>
          <cell r="AE612">
            <v>0</v>
          </cell>
          <cell r="AF612">
            <v>205000</v>
          </cell>
          <cell r="AG612">
            <v>0</v>
          </cell>
          <cell r="AH612">
            <v>0</v>
          </cell>
          <cell r="AI612">
            <v>0</v>
          </cell>
          <cell r="AJ612">
            <v>1685</v>
          </cell>
          <cell r="AK612">
            <v>19202.400000000001</v>
          </cell>
          <cell r="AL612">
            <v>28803.599999999999</v>
          </cell>
          <cell r="AM612">
            <v>105080</v>
          </cell>
          <cell r="AN612">
            <v>187821</v>
          </cell>
          <cell r="AO612">
            <v>0</v>
          </cell>
          <cell r="AP612">
            <v>0</v>
          </cell>
          <cell r="AQ612">
            <v>0</v>
          </cell>
          <cell r="AR612">
            <v>0</v>
          </cell>
          <cell r="AS612">
            <v>0</v>
          </cell>
          <cell r="AT612">
            <v>0</v>
          </cell>
          <cell r="AU612">
            <v>0</v>
          </cell>
          <cell r="AV612">
            <v>0</v>
          </cell>
          <cell r="AW612">
            <v>340907</v>
          </cell>
          <cell r="AX612">
            <v>340907</v>
          </cell>
          <cell r="AY612">
            <v>0</v>
          </cell>
          <cell r="AZ612">
            <v>342592</v>
          </cell>
          <cell r="BA612">
            <v>342592</v>
          </cell>
          <cell r="BB612">
            <v>342592</v>
          </cell>
          <cell r="BC612">
            <v>-137592</v>
          </cell>
          <cell r="BD612"/>
          <cell r="BE612">
            <v>0.12</v>
          </cell>
          <cell r="BF612">
            <v>87.5</v>
          </cell>
          <cell r="BG612" t="str">
            <v>1 rozwojowo-modernizacyjne</v>
          </cell>
          <cell r="BH612">
            <v>3</v>
          </cell>
          <cell r="BI612">
            <v>0</v>
          </cell>
          <cell r="BJ612">
            <v>4</v>
          </cell>
          <cell r="BK612" t="str">
            <v>Zaopatrzenie w wodę nowych odbiorców. Budowa możliwa po wykonaniu magistrali Kórnickiej.</v>
          </cell>
          <cell r="BL612" t="str">
            <v>Budowa sieci wodociągowej w ul. Głównej DN 125 mm, dł. 120 m wraz z przyłączami 2022-2024 - dokumentacja projektowa 2025-2026 - roboty budowlano-montażowe (rozpoczęcie budowy możliwe po zakończeniu budowy magistrali kórnickiej)</v>
          </cell>
          <cell r="BM612" t="str">
            <v>-</v>
          </cell>
          <cell r="BN612" t="str">
            <v>-</v>
          </cell>
        </row>
        <row r="613">
          <cell r="B613" t="str">
            <v>3-11-19-321-0</v>
          </cell>
          <cell r="C613" t="str">
            <v>3</v>
          </cell>
          <cell r="D613" t="str">
            <v>Kórnik – sieć wodociągowa w ul. Głównej w Dziećmierowie - etap II</v>
          </cell>
          <cell r="E613" t="str">
            <v>Realizowane-dokumentacja-w toku</v>
          </cell>
          <cell r="H613" t="str">
            <v>pierwsza</v>
          </cell>
          <cell r="I613" t="str">
            <v>sieci rozdzielcze</v>
          </cell>
          <cell r="J613" t="str">
            <v>modernizacyjne</v>
          </cell>
          <cell r="K613" t="str">
            <v>PSW</v>
          </cell>
          <cell r="L613" t="str">
            <v>Kórnik</v>
          </cell>
          <cell r="M613" t="str">
            <v>Kamilla Oberenkowska</v>
          </cell>
          <cell r="N613" t="str">
            <v>Agnieszka Górny</v>
          </cell>
          <cell r="O613">
            <v>0</v>
          </cell>
          <cell r="P613">
            <v>0</v>
          </cell>
          <cell r="Q613">
            <v>0</v>
          </cell>
          <cell r="R613" t="str">
            <v>11</v>
          </cell>
          <cell r="S613" t="str">
            <v>nd</v>
          </cell>
          <cell r="T613">
            <v>0</v>
          </cell>
          <cell r="U613">
            <v>0</v>
          </cell>
          <cell r="V613">
            <v>0</v>
          </cell>
          <cell r="W613">
            <v>0</v>
          </cell>
          <cell r="X613">
            <v>22000</v>
          </cell>
          <cell r="Y613">
            <v>35000</v>
          </cell>
          <cell r="Z613">
            <v>279000</v>
          </cell>
          <cell r="AA613">
            <v>146000</v>
          </cell>
          <cell r="AB613">
            <v>0</v>
          </cell>
          <cell r="AC613">
            <v>0</v>
          </cell>
          <cell r="AD613">
            <v>0</v>
          </cell>
          <cell r="AE613">
            <v>0</v>
          </cell>
          <cell r="AF613">
            <v>482000</v>
          </cell>
          <cell r="AG613">
            <v>0</v>
          </cell>
          <cell r="AH613">
            <v>0</v>
          </cell>
          <cell r="AI613">
            <v>0</v>
          </cell>
          <cell r="AJ613">
            <v>0</v>
          </cell>
          <cell r="AK613">
            <v>22400.799999999999</v>
          </cell>
          <cell r="AL613">
            <v>33601.199999999997</v>
          </cell>
          <cell r="AM613">
            <v>218675</v>
          </cell>
          <cell r="AN613">
            <v>408831</v>
          </cell>
          <cell r="AO613">
            <v>0</v>
          </cell>
          <cell r="AP613">
            <v>0</v>
          </cell>
          <cell r="AQ613">
            <v>0</v>
          </cell>
          <cell r="AR613">
            <v>0</v>
          </cell>
          <cell r="AS613">
            <v>0</v>
          </cell>
          <cell r="AT613">
            <v>0</v>
          </cell>
          <cell r="AU613">
            <v>0</v>
          </cell>
          <cell r="AV613">
            <v>0</v>
          </cell>
          <cell r="AW613">
            <v>683508</v>
          </cell>
          <cell r="AX613">
            <v>683508</v>
          </cell>
          <cell r="AY613">
            <v>0</v>
          </cell>
          <cell r="AZ613">
            <v>683508</v>
          </cell>
          <cell r="BA613">
            <v>683508</v>
          </cell>
          <cell r="BB613">
            <v>683508</v>
          </cell>
          <cell r="BC613">
            <v>-201508</v>
          </cell>
          <cell r="BD613"/>
          <cell r="BE613">
            <v>0</v>
          </cell>
          <cell r="BF613">
            <v>0</v>
          </cell>
          <cell r="BG613" t="str">
            <v>1 rozwojowo-modernizacyjne</v>
          </cell>
          <cell r="BH613">
            <v>0</v>
          </cell>
          <cell r="BI613">
            <v>0</v>
          </cell>
          <cell r="BJ613">
            <v>8</v>
          </cell>
          <cell r="BK613" t="str">
            <v>Likwidacja sieci zlokalizowanej na gruntach prywatnych i przeniesienie w pas drogowy. Wspólna realizacja z zad. 19-320. Budowa możliwa po wykonaniu magistrali Kórnickiej.</v>
          </cell>
          <cell r="BL613" t="str">
            <v>Budowa sieci wodociągowej w ul. Głównej DN125mm, dł. 260m wraz z przełączeniem i wymianą przyłączy, likwidacja istn. sieci wodociągowej DN80mm, dł. 510 m. 2022 - 2024 - dokumentacja projektowa 2025 - 2026 - roboty budowlano-montażowe (rozpoczęcie budowy możliwe po zakończeniu budowy magistrali kórnickiej)</v>
          </cell>
          <cell r="BM613" t="str">
            <v>-</v>
          </cell>
          <cell r="BN613" t="str">
            <v>-</v>
          </cell>
        </row>
        <row r="614">
          <cell r="B614" t="str">
            <v>3-11-19-340-1</v>
          </cell>
          <cell r="C614" t="str">
            <v>3</v>
          </cell>
          <cell r="D614" t="str">
            <v>Kórnik – sieć wodociągowa w ul. Ładnej w Borówcu</v>
          </cell>
          <cell r="E614" t="str">
            <v>Realizowane-dokumentacja-w toku</v>
          </cell>
          <cell r="H614" t="str">
            <v>druga</v>
          </cell>
          <cell r="I614" t="str">
            <v>sieci rozdzielcze</v>
          </cell>
          <cell r="J614" t="str">
            <v>rozwojowe</v>
          </cell>
          <cell r="K614" t="str">
            <v>nieopłacalne Nie</v>
          </cell>
          <cell r="L614" t="str">
            <v>Kórnik</v>
          </cell>
          <cell r="M614" t="str">
            <v>Kamilla Oberenkowska</v>
          </cell>
          <cell r="N614" t="str">
            <v>Michał Kamiński</v>
          </cell>
          <cell r="O614">
            <v>0</v>
          </cell>
          <cell r="P614">
            <v>0</v>
          </cell>
          <cell r="Q614">
            <v>0</v>
          </cell>
          <cell r="R614" t="str">
            <v>11</v>
          </cell>
          <cell r="T614">
            <v>0</v>
          </cell>
          <cell r="U614">
            <v>0</v>
          </cell>
          <cell r="V614">
            <v>0</v>
          </cell>
          <cell r="W614">
            <v>10000</v>
          </cell>
          <cell r="X614">
            <v>18000</v>
          </cell>
          <cell r="Y614">
            <v>39000</v>
          </cell>
          <cell r="Z614">
            <v>12000</v>
          </cell>
          <cell r="AA614">
            <v>0</v>
          </cell>
          <cell r="AB614">
            <v>0</v>
          </cell>
          <cell r="AC614">
            <v>0</v>
          </cell>
          <cell r="AD614">
            <v>0</v>
          </cell>
          <cell r="AE614">
            <v>0</v>
          </cell>
          <cell r="AF614">
            <v>79000</v>
          </cell>
          <cell r="AG614">
            <v>0</v>
          </cell>
          <cell r="AH614">
            <v>1845</v>
          </cell>
          <cell r="AI614">
            <v>1845</v>
          </cell>
          <cell r="AJ614">
            <v>9952</v>
          </cell>
          <cell r="AK614">
            <v>14928</v>
          </cell>
          <cell r="AL614">
            <v>0</v>
          </cell>
          <cell r="AM614">
            <v>92635</v>
          </cell>
          <cell r="AN614">
            <v>400</v>
          </cell>
          <cell r="AO614">
            <v>0</v>
          </cell>
          <cell r="AP614">
            <v>0</v>
          </cell>
          <cell r="AQ614">
            <v>0</v>
          </cell>
          <cell r="AR614">
            <v>0</v>
          </cell>
          <cell r="AS614">
            <v>0</v>
          </cell>
          <cell r="AT614">
            <v>0</v>
          </cell>
          <cell r="AU614">
            <v>0</v>
          </cell>
          <cell r="AV614">
            <v>0</v>
          </cell>
          <cell r="AW614">
            <v>107963</v>
          </cell>
          <cell r="AX614">
            <v>107963</v>
          </cell>
          <cell r="AY614">
            <v>0</v>
          </cell>
          <cell r="AZ614">
            <v>117915</v>
          </cell>
          <cell r="BA614">
            <v>117915</v>
          </cell>
          <cell r="BB614">
            <v>119760</v>
          </cell>
          <cell r="BC614">
            <v>-40760</v>
          </cell>
          <cell r="BD614"/>
          <cell r="BE614">
            <v>7.4999999999999997E-2</v>
          </cell>
          <cell r="BF614">
            <v>0</v>
          </cell>
          <cell r="BG614" t="str">
            <v>1 rozwojowo-modernizacyjne</v>
          </cell>
          <cell r="BH614">
            <v>1</v>
          </cell>
          <cell r="BI614">
            <v>0</v>
          </cell>
          <cell r="BJ614">
            <v>0</v>
          </cell>
          <cell r="BK614" t="str">
            <v>Zaopatrzenie w wodę nowych odbiorców.</v>
          </cell>
          <cell r="BL614" t="str">
            <v>Budowa sieci wodociągowej w ul. Ładnej DN 100 mm, dł. 75 m wraz z przyłączami 2022-2024 - dokumentacja projektowa 2024-2025 - roboty budowlano-montażowe</v>
          </cell>
          <cell r="BM614" t="str">
            <v>-</v>
          </cell>
          <cell r="BN614" t="str">
            <v>-</v>
          </cell>
        </row>
        <row r="615">
          <cell r="B615" t="str">
            <v>3-11-20-029-0</v>
          </cell>
          <cell r="C615" t="str">
            <v>3</v>
          </cell>
          <cell r="D615" t="str">
            <v>Kórnik - sieć wodociągowa i kanalizacji sanitarnej w ul. Kwiatowej w Kamionkach</v>
          </cell>
          <cell r="E615">
            <v>0</v>
          </cell>
          <cell r="G615" t="str">
            <v>rezerwa na zaspokojenie roszczeń z tyt realizacji sieci wod-kan</v>
          </cell>
          <cell r="H615" t="str">
            <v>pierwsza</v>
          </cell>
          <cell r="I615" t="str">
            <v>sieci rozdzielcze</v>
          </cell>
          <cell r="J615" t="str">
            <v>rozwojowe</v>
          </cell>
          <cell r="K615" t="str">
            <v>wykupy</v>
          </cell>
          <cell r="L615" t="str">
            <v>Kórnik</v>
          </cell>
          <cell r="M615">
            <v>0</v>
          </cell>
          <cell r="N615">
            <v>0</v>
          </cell>
          <cell r="O615">
            <v>0</v>
          </cell>
          <cell r="P615">
            <v>0</v>
          </cell>
          <cell r="Q615">
            <v>0</v>
          </cell>
          <cell r="R615" t="str">
            <v>11</v>
          </cell>
          <cell r="S615" t="str">
            <v>nd</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1300</v>
          </cell>
          <cell r="AH615">
            <v>161742.76</v>
          </cell>
          <cell r="AI615">
            <v>163042.76</v>
          </cell>
          <cell r="AJ615">
            <v>248.37</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248.37</v>
          </cell>
          <cell r="BA615">
            <v>248.37</v>
          </cell>
          <cell r="BB615">
            <v>163291.13</v>
          </cell>
          <cell r="BC615">
            <v>-163291.13</v>
          </cell>
          <cell r="BD615"/>
          <cell r="BE615">
            <v>0</v>
          </cell>
          <cell r="BF615">
            <v>0</v>
          </cell>
          <cell r="BG615">
            <v>0</v>
          </cell>
          <cell r="BH615">
            <v>0</v>
          </cell>
          <cell r="BI615">
            <v>0</v>
          </cell>
          <cell r="BJ615">
            <v>0</v>
          </cell>
          <cell r="BK615">
            <v>0</v>
          </cell>
          <cell r="BL615">
            <v>0</v>
          </cell>
          <cell r="BM615" t="str">
            <v>-</v>
          </cell>
          <cell r="BN615" t="str">
            <v>-</v>
          </cell>
        </row>
        <row r="616">
          <cell r="B616" t="str">
            <v>3-11-20-030-0</v>
          </cell>
          <cell r="C616" t="str">
            <v>3</v>
          </cell>
          <cell r="D616" t="str">
            <v>Kórnik - sieć wodociagowa w ul. Piaskowej w Kamionkach</v>
          </cell>
          <cell r="E616" t="str">
            <v>Realizowane-dokumentacja-w toku</v>
          </cell>
          <cell r="G616" t="str">
            <v>rezerwa na zaspokojenie roszczeń z tyt realizacji sieci wod-kan</v>
          </cell>
          <cell r="H616" t="str">
            <v>pierwsza</v>
          </cell>
          <cell r="I616" t="str">
            <v>sieci rozdzielcze</v>
          </cell>
          <cell r="J616" t="str">
            <v>rozwojowe</v>
          </cell>
          <cell r="K616" t="str">
            <v>wykupy</v>
          </cell>
          <cell r="L616" t="str">
            <v>Kórnik</v>
          </cell>
          <cell r="M616">
            <v>0</v>
          </cell>
          <cell r="N616">
            <v>0</v>
          </cell>
          <cell r="O616">
            <v>0</v>
          </cell>
          <cell r="P616" t="str">
            <v>Magdalena Borowska</v>
          </cell>
          <cell r="Q616">
            <v>0</v>
          </cell>
          <cell r="R616" t="str">
            <v>11</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52687.65</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52687.65</v>
          </cell>
          <cell r="BA616">
            <v>52687.65</v>
          </cell>
          <cell r="BB616">
            <v>52687.65</v>
          </cell>
          <cell r="BC616">
            <v>-52687.65</v>
          </cell>
          <cell r="BD616"/>
          <cell r="BE616">
            <v>0</v>
          </cell>
          <cell r="BF616">
            <v>0</v>
          </cell>
          <cell r="BG616" t="str">
            <v xml:space="preserve"> </v>
          </cell>
          <cell r="BH616">
            <v>0</v>
          </cell>
          <cell r="BI616">
            <v>0</v>
          </cell>
          <cell r="BJ616">
            <v>0</v>
          </cell>
          <cell r="BK616">
            <v>0</v>
          </cell>
          <cell r="BL616">
            <v>0</v>
          </cell>
          <cell r="BM616" t="str">
            <v>-</v>
          </cell>
          <cell r="BN616" t="str">
            <v>-</v>
          </cell>
        </row>
        <row r="617">
          <cell r="B617" t="str">
            <v>3-11-20-045-0</v>
          </cell>
          <cell r="C617" t="str">
            <v>3</v>
          </cell>
          <cell r="D617" t="str">
            <v>Kórnik - sieć wodociągowa w ul. Tuwima</v>
          </cell>
          <cell r="E617" t="str">
            <v>Realizowane-dokumentacja-w toku</v>
          </cell>
          <cell r="G617" t="str">
            <v>rezerwa na zaspokojenie roszczeń z tyt realizacji sieci wod-kan</v>
          </cell>
          <cell r="H617" t="str">
            <v>pierwsza</v>
          </cell>
          <cell r="I617" t="str">
            <v>sieci rozdzielcze</v>
          </cell>
          <cell r="J617" t="str">
            <v>rozwojowe</v>
          </cell>
          <cell r="K617" t="str">
            <v>wykupy</v>
          </cell>
          <cell r="L617" t="str">
            <v>Kórnik</v>
          </cell>
          <cell r="M617">
            <v>0</v>
          </cell>
          <cell r="N617">
            <v>0</v>
          </cell>
          <cell r="O617">
            <v>0</v>
          </cell>
          <cell r="P617" t="str">
            <v>Aleksandra Klecha</v>
          </cell>
          <cell r="Q617">
            <v>0</v>
          </cell>
          <cell r="R617" t="str">
            <v>11</v>
          </cell>
          <cell r="S617" t="str">
            <v>nd</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900</v>
          </cell>
          <cell r="AH617">
            <v>0</v>
          </cell>
          <cell r="AI617">
            <v>900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900</v>
          </cell>
          <cell r="BC617">
            <v>-900</v>
          </cell>
          <cell r="BD617"/>
          <cell r="BE617">
            <v>0</v>
          </cell>
          <cell r="BF617">
            <v>0</v>
          </cell>
          <cell r="BG617" t="str">
            <v xml:space="preserve"> </v>
          </cell>
          <cell r="BH617">
            <v>0</v>
          </cell>
          <cell r="BI617">
            <v>0</v>
          </cell>
          <cell r="BJ617">
            <v>0</v>
          </cell>
          <cell r="BK617">
            <v>0</v>
          </cell>
          <cell r="BL617">
            <v>0</v>
          </cell>
          <cell r="BM617" t="str">
            <v>-</v>
          </cell>
          <cell r="BN617" t="str">
            <v>-</v>
          </cell>
        </row>
        <row r="618">
          <cell r="B618" t="str">
            <v>3-11-20-046-0</v>
          </cell>
          <cell r="C618" t="str">
            <v>3</v>
          </cell>
          <cell r="D618" t="str">
            <v>Kórnik - sieć wodociągowa w ul. Kamiennej i Brylantowej w Kamionkach</v>
          </cell>
          <cell r="E618">
            <v>0</v>
          </cell>
          <cell r="G618" t="str">
            <v>rezerwa na zaspokojenie roszczeń z tyt realizacji sieci wod-kan</v>
          </cell>
          <cell r="H618" t="str">
            <v>pierwsza</v>
          </cell>
          <cell r="I618" t="str">
            <v>sieci rozdzielcze</v>
          </cell>
          <cell r="J618" t="str">
            <v>rozwojowe</v>
          </cell>
          <cell r="K618" t="str">
            <v>wykupy</v>
          </cell>
          <cell r="L618" t="str">
            <v>Kórnik</v>
          </cell>
          <cell r="M618">
            <v>0</v>
          </cell>
          <cell r="N618">
            <v>0</v>
          </cell>
          <cell r="O618">
            <v>0</v>
          </cell>
          <cell r="P618">
            <v>0</v>
          </cell>
          <cell r="Q618">
            <v>0</v>
          </cell>
          <cell r="R618" t="str">
            <v>11</v>
          </cell>
          <cell r="S618" t="str">
            <v>nd</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132911.07</v>
          </cell>
          <cell r="AI618">
            <v>132911.07</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132911.07</v>
          </cell>
          <cell r="BC618">
            <v>-132911.07</v>
          </cell>
          <cell r="BD618"/>
          <cell r="BE618">
            <v>0</v>
          </cell>
          <cell r="BF618">
            <v>0</v>
          </cell>
          <cell r="BG618">
            <v>0</v>
          </cell>
          <cell r="BH618">
            <v>0</v>
          </cell>
          <cell r="BI618">
            <v>0</v>
          </cell>
          <cell r="BJ618">
            <v>0</v>
          </cell>
          <cell r="BK618">
            <v>0</v>
          </cell>
          <cell r="BL618">
            <v>0</v>
          </cell>
          <cell r="BM618" t="str">
            <v>-</v>
          </cell>
          <cell r="BN618" t="str">
            <v>-</v>
          </cell>
        </row>
        <row r="619">
          <cell r="B619" t="str">
            <v>3-11-20-110-1</v>
          </cell>
          <cell r="C619" t="str">
            <v>3</v>
          </cell>
          <cell r="D619" t="str">
            <v>Kórnik – sieć wodociągowa w ul. Świerkowej w Borówcu</v>
          </cell>
          <cell r="H619" t="str">
            <v>druga</v>
          </cell>
          <cell r="I619" t="str">
            <v>sieci rozdzielcze</v>
          </cell>
          <cell r="J619" t="str">
            <v>rozwojowe</v>
          </cell>
          <cell r="K619" t="str">
            <v>nieopłacalne Nie</v>
          </cell>
          <cell r="L619" t="str">
            <v>Kórnik</v>
          </cell>
          <cell r="R619" t="str">
            <v>11</v>
          </cell>
          <cell r="T619">
            <v>0</v>
          </cell>
          <cell r="U619">
            <v>0</v>
          </cell>
          <cell r="V619">
            <v>0</v>
          </cell>
          <cell r="W619">
            <v>0</v>
          </cell>
          <cell r="X619">
            <v>0</v>
          </cell>
          <cell r="Y619">
            <v>28000</v>
          </cell>
          <cell r="Z619">
            <v>44000</v>
          </cell>
          <cell r="AA619">
            <v>111000</v>
          </cell>
          <cell r="AB619">
            <v>33000</v>
          </cell>
          <cell r="AC619">
            <v>0</v>
          </cell>
          <cell r="AD619">
            <v>0</v>
          </cell>
          <cell r="AE619">
            <v>0</v>
          </cell>
          <cell r="AF619">
            <v>216000</v>
          </cell>
          <cell r="AG619">
            <v>0</v>
          </cell>
          <cell r="AH619">
            <v>0</v>
          </cell>
          <cell r="AI619">
            <v>0</v>
          </cell>
          <cell r="AJ619">
            <v>0</v>
          </cell>
          <cell r="AK619">
            <v>0</v>
          </cell>
          <cell r="AL619">
            <v>28000</v>
          </cell>
          <cell r="AM619">
            <v>30000</v>
          </cell>
          <cell r="AN619">
            <v>59000</v>
          </cell>
          <cell r="AO619">
            <v>145000</v>
          </cell>
          <cell r="AP619">
            <v>0</v>
          </cell>
          <cell r="AQ619">
            <v>0</v>
          </cell>
          <cell r="AR619">
            <v>0</v>
          </cell>
          <cell r="AS619">
            <v>0</v>
          </cell>
          <cell r="AT619">
            <v>0</v>
          </cell>
          <cell r="AU619">
            <v>0</v>
          </cell>
          <cell r="AV619">
            <v>0</v>
          </cell>
          <cell r="AW619">
            <v>262000</v>
          </cell>
          <cell r="AX619">
            <v>262000</v>
          </cell>
          <cell r="AY619">
            <v>0</v>
          </cell>
          <cell r="AZ619">
            <v>262000</v>
          </cell>
          <cell r="BA619">
            <v>262000</v>
          </cell>
          <cell r="BB619">
            <v>262000</v>
          </cell>
          <cell r="BC619">
            <v>-46000</v>
          </cell>
          <cell r="BD619"/>
          <cell r="BE619">
            <v>0.18</v>
          </cell>
          <cell r="BF619">
            <v>58.3</v>
          </cell>
          <cell r="BG619" t="str">
            <v>1 rozwojowo-modernizacyjne</v>
          </cell>
          <cell r="BH619">
            <v>3</v>
          </cell>
          <cell r="BI619">
            <v>3</v>
          </cell>
          <cell r="BJ619">
            <v>0</v>
          </cell>
          <cell r="BK619" t="str">
            <v>Zaopatrzenie w wodę nowych odbiorców.</v>
          </cell>
          <cell r="BL619" t="str">
            <v>Budowa sieci wodociągowej w ul. Świerkowej DN100, dł. 180 m wraz z przyłączami 2023-2026 - dokumentacja projektowa 2026-2027 - roboty budowlano-montażowe</v>
          </cell>
          <cell r="BM619" t="str">
            <v>-</v>
          </cell>
          <cell r="BN619" t="str">
            <v>-</v>
          </cell>
        </row>
        <row r="620">
          <cell r="B620" t="str">
            <v>3-11-20-132-0</v>
          </cell>
          <cell r="C620" t="str">
            <v>3</v>
          </cell>
          <cell r="D620" t="str">
            <v>Kórnik - sieć wodociągowa w ul. Jaskółczej, Wiosennej i Słowikowej w Koninku</v>
          </cell>
          <cell r="E620">
            <v>0</v>
          </cell>
          <cell r="G620" t="str">
            <v>rezerwa na zaspokojenie roszczeń z tyt realizacji sieci wod-kan</v>
          </cell>
          <cell r="H620" t="str">
            <v>pierwsza</v>
          </cell>
          <cell r="I620" t="str">
            <v>sieci rozdzielcze</v>
          </cell>
          <cell r="J620" t="str">
            <v>rozwojowe</v>
          </cell>
          <cell r="K620" t="str">
            <v>wykupy</v>
          </cell>
          <cell r="L620" t="str">
            <v>Kórnik</v>
          </cell>
          <cell r="M620">
            <v>0</v>
          </cell>
          <cell r="N620">
            <v>0</v>
          </cell>
          <cell r="O620">
            <v>0</v>
          </cell>
          <cell r="P620">
            <v>0</v>
          </cell>
          <cell r="Q620">
            <v>0</v>
          </cell>
          <cell r="R620" t="str">
            <v>11</v>
          </cell>
          <cell r="S620" t="str">
            <v>nd</v>
          </cell>
          <cell r="T620">
            <v>0</v>
          </cell>
          <cell r="U620">
            <v>900</v>
          </cell>
          <cell r="V620">
            <v>0</v>
          </cell>
          <cell r="W620">
            <v>0</v>
          </cell>
          <cell r="X620">
            <v>0</v>
          </cell>
          <cell r="Y620">
            <v>0</v>
          </cell>
          <cell r="Z620">
            <v>0</v>
          </cell>
          <cell r="AA620">
            <v>0</v>
          </cell>
          <cell r="AB620">
            <v>0</v>
          </cell>
          <cell r="AC620">
            <v>0</v>
          </cell>
          <cell r="AD620">
            <v>0</v>
          </cell>
          <cell r="AE620">
            <v>0</v>
          </cell>
          <cell r="AF620">
            <v>900</v>
          </cell>
          <cell r="AG620">
            <v>210926.73</v>
          </cell>
          <cell r="AH620">
            <v>39.799999999999997</v>
          </cell>
          <cell r="AI620">
            <v>210966.53</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210966.53</v>
          </cell>
          <cell r="BC620">
            <v>-210066.53</v>
          </cell>
          <cell r="BD620"/>
          <cell r="BE620">
            <v>0</v>
          </cell>
          <cell r="BF620">
            <v>0</v>
          </cell>
          <cell r="BG620">
            <v>0</v>
          </cell>
          <cell r="BH620">
            <v>0</v>
          </cell>
          <cell r="BI620">
            <v>0</v>
          </cell>
          <cell r="BJ620">
            <v>0</v>
          </cell>
          <cell r="BK620">
            <v>0</v>
          </cell>
          <cell r="BL620">
            <v>0</v>
          </cell>
          <cell r="BM620" t="str">
            <v>-</v>
          </cell>
          <cell r="BN620" t="str">
            <v>-</v>
          </cell>
        </row>
        <row r="621">
          <cell r="B621" t="str">
            <v>3-11-20-188-0</v>
          </cell>
          <cell r="C621" t="str">
            <v>3</v>
          </cell>
          <cell r="D621" t="str">
            <v>Kórnik - sieć wodociągowa i kanalizacja sanitarna w al. Flensa w Biernatkach</v>
          </cell>
          <cell r="E621" t="str">
            <v>Realizowane-RBM-zakończono</v>
          </cell>
          <cell r="G621" t="str">
            <v>rezerwa na zaspokojenie roszczeń z tyt realizacji sieci wod-kan</v>
          </cell>
          <cell r="H621" t="str">
            <v>pierwsza</v>
          </cell>
          <cell r="I621" t="str">
            <v>sieci rozdzielcze</v>
          </cell>
          <cell r="J621" t="str">
            <v>rozwojowe</v>
          </cell>
          <cell r="K621" t="str">
            <v>wykupy</v>
          </cell>
          <cell r="L621" t="str">
            <v>Kórnik</v>
          </cell>
          <cell r="M621">
            <v>0</v>
          </cell>
          <cell r="N621" t="str">
            <v>Magdalena Borowska</v>
          </cell>
          <cell r="O621">
            <v>0</v>
          </cell>
          <cell r="P621" t="str">
            <v>Magdalena Borowska</v>
          </cell>
          <cell r="Q621">
            <v>0</v>
          </cell>
          <cell r="R621" t="str">
            <v>11</v>
          </cell>
          <cell r="S621" t="str">
            <v>nd</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1300</v>
          </cell>
          <cell r="AH621">
            <v>68097.820000000007</v>
          </cell>
          <cell r="AI621">
            <v>69397.820000000007</v>
          </cell>
          <cell r="AJ621">
            <v>69</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69</v>
          </cell>
          <cell r="BA621">
            <v>69</v>
          </cell>
          <cell r="BB621">
            <v>69466.820000000007</v>
          </cell>
          <cell r="BC621">
            <v>-69466.820000000007</v>
          </cell>
          <cell r="BD621"/>
          <cell r="BE621">
            <v>0</v>
          </cell>
          <cell r="BF621">
            <v>0</v>
          </cell>
          <cell r="BG621" t="str">
            <v xml:space="preserve"> </v>
          </cell>
          <cell r="BH621">
            <v>0</v>
          </cell>
          <cell r="BI621">
            <v>0</v>
          </cell>
          <cell r="BJ621">
            <v>0</v>
          </cell>
          <cell r="BK621">
            <v>0</v>
          </cell>
          <cell r="BL621">
            <v>0</v>
          </cell>
          <cell r="BM621" t="str">
            <v>-</v>
          </cell>
          <cell r="BN621" t="str">
            <v>-</v>
          </cell>
        </row>
        <row r="622">
          <cell r="B622" t="str">
            <v>3-11-20-198-0</v>
          </cell>
          <cell r="C622" t="str">
            <v>3</v>
          </cell>
          <cell r="D622" t="str">
            <v>Kórnik - sieć wodociągowa w ul. Mieczewskiej w Kamionkach</v>
          </cell>
          <cell r="E622">
            <v>0</v>
          </cell>
          <cell r="G622" t="str">
            <v>rezerwa na zaspokojenie roszczeń z tyt realizacji sieci wod-kan</v>
          </cell>
          <cell r="H622" t="str">
            <v>pierwsza</v>
          </cell>
          <cell r="I622" t="str">
            <v>sieci rozdzielcze</v>
          </cell>
          <cell r="J622" t="str">
            <v>rozwojowe</v>
          </cell>
          <cell r="K622" t="str">
            <v>wykupy</v>
          </cell>
          <cell r="L622" t="str">
            <v>Kórnik</v>
          </cell>
          <cell r="M622">
            <v>0</v>
          </cell>
          <cell r="N622">
            <v>0</v>
          </cell>
          <cell r="O622">
            <v>0</v>
          </cell>
          <cell r="P622">
            <v>0</v>
          </cell>
          <cell r="Q622">
            <v>0</v>
          </cell>
          <cell r="R622" t="str">
            <v>11</v>
          </cell>
          <cell r="S622" t="str">
            <v>nd</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56061.1</v>
          </cell>
          <cell r="AI622">
            <v>56061.1</v>
          </cell>
          <cell r="AJ622">
            <v>63.6</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63.6</v>
          </cell>
          <cell r="BA622">
            <v>63.6</v>
          </cell>
          <cell r="BB622">
            <v>56124.7</v>
          </cell>
          <cell r="BC622">
            <v>-56124.7</v>
          </cell>
          <cell r="BD622"/>
          <cell r="BE622">
            <v>0</v>
          </cell>
          <cell r="BF622">
            <v>0</v>
          </cell>
          <cell r="BG622">
            <v>0</v>
          </cell>
          <cell r="BH622">
            <v>0</v>
          </cell>
          <cell r="BI622">
            <v>0</v>
          </cell>
          <cell r="BJ622">
            <v>0</v>
          </cell>
          <cell r="BK622">
            <v>0</v>
          </cell>
          <cell r="BL622">
            <v>0</v>
          </cell>
          <cell r="BM622" t="str">
            <v>-</v>
          </cell>
          <cell r="BN622" t="str">
            <v>-</v>
          </cell>
        </row>
        <row r="623">
          <cell r="B623" t="str">
            <v>3-11-20-218-0</v>
          </cell>
          <cell r="C623" t="str">
            <v>3</v>
          </cell>
          <cell r="D623" t="str">
            <v>Kórnik - sieć wodociągowa na os. Przylesie w Błażejewku</v>
          </cell>
          <cell r="E623">
            <v>0</v>
          </cell>
          <cell r="G623" t="str">
            <v>rezerwa na zaspokojenie roszczeń z tyt realizacji sieci wod-kan</v>
          </cell>
          <cell r="H623" t="str">
            <v>pierwsza</v>
          </cell>
          <cell r="I623" t="str">
            <v>sieci rozdzielcze</v>
          </cell>
          <cell r="J623" t="str">
            <v>rozwojowe</v>
          </cell>
          <cell r="K623" t="str">
            <v>wykupy</v>
          </cell>
          <cell r="L623" t="str">
            <v>Kórnik</v>
          </cell>
          <cell r="M623">
            <v>0</v>
          </cell>
          <cell r="N623">
            <v>0</v>
          </cell>
          <cell r="O623">
            <v>0</v>
          </cell>
          <cell r="P623">
            <v>0</v>
          </cell>
          <cell r="Q623">
            <v>0</v>
          </cell>
          <cell r="R623" t="str">
            <v>11</v>
          </cell>
          <cell r="S623" t="str">
            <v>nd</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35573</v>
          </cell>
          <cell r="AI623">
            <v>35573</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35573</v>
          </cell>
          <cell r="BC623">
            <v>-35573</v>
          </cell>
          <cell r="BD623"/>
          <cell r="BE623">
            <v>0</v>
          </cell>
          <cell r="BF623">
            <v>0</v>
          </cell>
          <cell r="BG623">
            <v>0</v>
          </cell>
          <cell r="BH623">
            <v>0</v>
          </cell>
          <cell r="BI623">
            <v>0</v>
          </cell>
          <cell r="BJ623">
            <v>0</v>
          </cell>
          <cell r="BK623">
            <v>0</v>
          </cell>
          <cell r="BL623">
            <v>0</v>
          </cell>
          <cell r="BM623" t="str">
            <v>-</v>
          </cell>
          <cell r="BN623" t="str">
            <v>-</v>
          </cell>
        </row>
        <row r="624">
          <cell r="B624" t="str">
            <v>3-11-20-227-0</v>
          </cell>
          <cell r="C624" t="str">
            <v>3</v>
          </cell>
          <cell r="D624" t="str">
            <v>Kórnik - sieć wodociągowa i kanalizacja sanitarna w ul. Jeżynowej w Borówcu</v>
          </cell>
          <cell r="E624">
            <v>0</v>
          </cell>
          <cell r="G624" t="str">
            <v>rezerwa na zaspokojenie roszczeń z tyt realizacji sieci wod-kan</v>
          </cell>
          <cell r="H624" t="str">
            <v>pierwsza</v>
          </cell>
          <cell r="I624" t="str">
            <v>sieci rozdzielcze</v>
          </cell>
          <cell r="J624" t="str">
            <v>rozwojowe</v>
          </cell>
          <cell r="K624" t="str">
            <v>wykupy</v>
          </cell>
          <cell r="L624" t="str">
            <v>Kórnik</v>
          </cell>
          <cell r="M624">
            <v>0</v>
          </cell>
          <cell r="N624">
            <v>0</v>
          </cell>
          <cell r="O624">
            <v>0</v>
          </cell>
          <cell r="P624">
            <v>0</v>
          </cell>
          <cell r="Q624">
            <v>0</v>
          </cell>
          <cell r="R624" t="str">
            <v>11</v>
          </cell>
          <cell r="S624" t="str">
            <v>nd</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28144.43</v>
          </cell>
          <cell r="AI624">
            <v>28144.43</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28144.43</v>
          </cell>
          <cell r="BC624">
            <v>-28144.43</v>
          </cell>
          <cell r="BD624"/>
          <cell r="BE624">
            <v>0</v>
          </cell>
          <cell r="BF624">
            <v>0</v>
          </cell>
          <cell r="BG624">
            <v>0</v>
          </cell>
          <cell r="BH624">
            <v>0</v>
          </cell>
          <cell r="BI624">
            <v>0</v>
          </cell>
          <cell r="BJ624">
            <v>0</v>
          </cell>
          <cell r="BK624">
            <v>0</v>
          </cell>
          <cell r="BL624">
            <v>0</v>
          </cell>
          <cell r="BM624" t="str">
            <v>-</v>
          </cell>
          <cell r="BN624" t="str">
            <v>-</v>
          </cell>
        </row>
        <row r="625">
          <cell r="B625" t="str">
            <v>3-11-20-236-0</v>
          </cell>
          <cell r="C625" t="str">
            <v>3</v>
          </cell>
          <cell r="D625" t="str">
            <v>Kórnik – sieć wodociągowa w Robakowie i Gądkach - etap I</v>
          </cell>
          <cell r="E625" t="str">
            <v>Realizowane-koncepcja-w toku</v>
          </cell>
          <cell r="G625" t="str">
            <v>rezerwa na inwestycje nieprzewidziane</v>
          </cell>
          <cell r="H625" t="str">
            <v>druga</v>
          </cell>
          <cell r="I625" t="str">
            <v>sieci rozdzielcze</v>
          </cell>
          <cell r="J625" t="str">
            <v>rozwojowe</v>
          </cell>
          <cell r="K625" t="str">
            <v>nieopłacalne Nie</v>
          </cell>
          <cell r="L625" t="str">
            <v>Kórnik</v>
          </cell>
          <cell r="M625" t="str">
            <v>Kamilla Oberenkowska</v>
          </cell>
          <cell r="N625" t="str">
            <v>Julia Szczepańska</v>
          </cell>
          <cell r="O625">
            <v>0</v>
          </cell>
          <cell r="P625">
            <v>0</v>
          </cell>
          <cell r="Q625">
            <v>0</v>
          </cell>
          <cell r="R625" t="str">
            <v>11</v>
          </cell>
          <cell r="S625" t="str">
            <v>nd</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206000</v>
          </cell>
          <cell r="AL625">
            <v>207000</v>
          </cell>
          <cell r="AM625">
            <v>103000</v>
          </cell>
          <cell r="AN625">
            <v>2275000</v>
          </cell>
          <cell r="AO625">
            <v>3900000</v>
          </cell>
          <cell r="AP625">
            <v>4601000</v>
          </cell>
          <cell r="AQ625">
            <v>1613000</v>
          </cell>
          <cell r="AR625">
            <v>0</v>
          </cell>
          <cell r="AS625">
            <v>0</v>
          </cell>
          <cell r="AT625">
            <v>0</v>
          </cell>
          <cell r="AU625">
            <v>0</v>
          </cell>
          <cell r="AV625">
            <v>0</v>
          </cell>
          <cell r="AW625">
            <v>12905000</v>
          </cell>
          <cell r="AX625">
            <v>12905000</v>
          </cell>
          <cell r="AY625">
            <v>0</v>
          </cell>
          <cell r="AZ625">
            <v>12905000</v>
          </cell>
          <cell r="BA625">
            <v>12905000</v>
          </cell>
          <cell r="BB625">
            <v>12905000</v>
          </cell>
          <cell r="BC625">
            <v>-12905000</v>
          </cell>
          <cell r="BD625" t="str">
            <v>nowe zadanie przyjęte RN - wnioskowane nakłdy tylko na dok.</v>
          </cell>
          <cell r="BE625">
            <v>7.37</v>
          </cell>
          <cell r="BF625">
            <v>0</v>
          </cell>
          <cell r="BG625" t="str">
            <v>1 rozwojowo-modernizacyjne</v>
          </cell>
          <cell r="BH625">
            <v>0</v>
          </cell>
          <cell r="BI625">
            <v>52</v>
          </cell>
          <cell r="BJ625">
            <v>101</v>
          </cell>
          <cell r="BK625" t="str">
            <v>Zadanie zostało wydzielone z zad. nr 17-170. Wymiana sieci ze względu na zbyt małą średnicę. Przebudowa z terenów prywatnych w pas drogowy. Rozdział instalacji. Budowa brakujących odcinków sieci wodociągowej wraz z przyłączami. Koordynacja z budową drogi przez Gminę Kórnik.</v>
          </cell>
          <cell r="BL625" t="str">
            <v>Budowa sieci wodociągowej w Gądkach w ulicach: Szkolna (część), Dworcowa, w Robakowie w ulicach: Aroniowa, Błotna, Cmentarna, Dworcowa, Gerberowa (część), Kolejowa (część), Kórnicka, Krótka, Leśna, Łączna, Malwowa (część), Nowina (część), Ogrodowa, Pocztowa, Polna (część), Szeroka, Szkolna, Wiejska (część) oraz w Dachowie w ul. Krętej (część): DN150 dł. 5335m, DN100 dł. 2040m wraz z przyłączami. Likwidacja sieci wodociągowej: DN150 dł. 865m, DN100 dł. 3900m, DN80 dł. 250m. 2022-2025 - dokumentacja projektowa 2026-2029 - roboty budowlano-montażowe</v>
          </cell>
          <cell r="BM625" t="str">
            <v>-</v>
          </cell>
          <cell r="BN625" t="str">
            <v>-</v>
          </cell>
        </row>
        <row r="626">
          <cell r="B626" t="str">
            <v>3-11-21-005-0</v>
          </cell>
          <cell r="C626" t="str">
            <v>3</v>
          </cell>
          <cell r="D626" t="str">
            <v>Kórnik - sieć wodociągowa i kanalizacja sanitarna w ul. Pohla</v>
          </cell>
          <cell r="E626" t="str">
            <v>Realizowane-RBM-w toku</v>
          </cell>
          <cell r="G626" t="str">
            <v>rezerwa na zaspokojenie roszczeń z tyt realizacji sieci wod-kan</v>
          </cell>
          <cell r="H626" t="str">
            <v>pierwsza</v>
          </cell>
          <cell r="I626" t="str">
            <v>sieci rozdzielcze</v>
          </cell>
          <cell r="J626" t="str">
            <v>rozwojowe</v>
          </cell>
          <cell r="K626" t="str">
            <v>wykupy</v>
          </cell>
          <cell r="L626" t="str">
            <v>Kórnik</v>
          </cell>
          <cell r="M626">
            <v>0</v>
          </cell>
          <cell r="N626" t="str">
            <v>Aleksandra Klecha</v>
          </cell>
          <cell r="O626">
            <v>0</v>
          </cell>
          <cell r="P626" t="str">
            <v>Aleksandra Klecha</v>
          </cell>
          <cell r="Q626">
            <v>0</v>
          </cell>
          <cell r="R626" t="str">
            <v>11</v>
          </cell>
          <cell r="S626" t="str">
            <v>nd</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310240.81</v>
          </cell>
          <cell r="AI626">
            <v>310240.81</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310240.81</v>
          </cell>
          <cell r="BC626">
            <v>-310240.81</v>
          </cell>
          <cell r="BD626"/>
          <cell r="BE626">
            <v>0</v>
          </cell>
          <cell r="BF626">
            <v>0</v>
          </cell>
          <cell r="BG626" t="str">
            <v xml:space="preserve"> </v>
          </cell>
          <cell r="BH626">
            <v>0</v>
          </cell>
          <cell r="BI626">
            <v>0</v>
          </cell>
          <cell r="BJ626">
            <v>0</v>
          </cell>
          <cell r="BK626">
            <v>0</v>
          </cell>
          <cell r="BL626">
            <v>0</v>
          </cell>
          <cell r="BM626" t="str">
            <v>-</v>
          </cell>
          <cell r="BN626" t="str">
            <v>-</v>
          </cell>
        </row>
        <row r="627">
          <cell r="B627" t="str">
            <v>3-11-21-014-0</v>
          </cell>
          <cell r="C627" t="str">
            <v>3</v>
          </cell>
          <cell r="D627" t="str">
            <v>Kórnik - sieć wodociągowa w ul. Tęczowej w Kamionkach</v>
          </cell>
          <cell r="E627">
            <v>0</v>
          </cell>
          <cell r="G627" t="str">
            <v>rezerwa na zaspokojenie roszczeń z tyt realizacji sieci wod-kan</v>
          </cell>
          <cell r="H627" t="str">
            <v>pierwsza</v>
          </cell>
          <cell r="I627" t="str">
            <v>sieci rozdzielcze</v>
          </cell>
          <cell r="J627" t="str">
            <v>rozwojowe</v>
          </cell>
          <cell r="K627" t="str">
            <v>wykupy</v>
          </cell>
          <cell r="L627" t="str">
            <v>Kórnik</v>
          </cell>
          <cell r="M627">
            <v>0</v>
          </cell>
          <cell r="N627">
            <v>0</v>
          </cell>
          <cell r="O627">
            <v>0</v>
          </cell>
          <cell r="P627">
            <v>0</v>
          </cell>
          <cell r="Q627">
            <v>0</v>
          </cell>
          <cell r="R627" t="str">
            <v>11</v>
          </cell>
          <cell r="S627" t="str">
            <v>nd</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25000</v>
          </cell>
          <cell r="AI627">
            <v>25000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25000</v>
          </cell>
          <cell r="BC627">
            <v>-25000</v>
          </cell>
          <cell r="BD627"/>
          <cell r="BE627">
            <v>0</v>
          </cell>
          <cell r="BF627">
            <v>0</v>
          </cell>
          <cell r="BG627">
            <v>0</v>
          </cell>
          <cell r="BH627">
            <v>0</v>
          </cell>
          <cell r="BI627">
            <v>0</v>
          </cell>
          <cell r="BJ627">
            <v>0</v>
          </cell>
          <cell r="BK627">
            <v>0</v>
          </cell>
          <cell r="BL627">
            <v>0</v>
          </cell>
          <cell r="BM627" t="str">
            <v>-</v>
          </cell>
          <cell r="BN627" t="str">
            <v>-</v>
          </cell>
        </row>
        <row r="628">
          <cell r="B628" t="str">
            <v>3-11-21-021-0</v>
          </cell>
          <cell r="C628" t="str">
            <v>3</v>
          </cell>
          <cell r="D628" t="str">
            <v>Kórnik - sieć wodociągowa i kanalizacja sanitarna w ul. Powietrznej w Kamionkach</v>
          </cell>
          <cell r="E628">
            <v>0</v>
          </cell>
          <cell r="G628" t="str">
            <v>rezerwa na zaspokojenie roszczeń z tyt realizacji sieci wod-kan</v>
          </cell>
          <cell r="H628" t="str">
            <v>pierwsza</v>
          </cell>
          <cell r="I628" t="str">
            <v>sieci rozdzielcze</v>
          </cell>
          <cell r="J628" t="str">
            <v>rozwojowe</v>
          </cell>
          <cell r="K628" t="str">
            <v>wykupy</v>
          </cell>
          <cell r="L628" t="str">
            <v>Kórnik</v>
          </cell>
          <cell r="M628">
            <v>0</v>
          </cell>
          <cell r="N628">
            <v>0</v>
          </cell>
          <cell r="O628">
            <v>0</v>
          </cell>
          <cell r="P628">
            <v>0</v>
          </cell>
          <cell r="Q628">
            <v>0</v>
          </cell>
          <cell r="R628" t="str">
            <v>11</v>
          </cell>
          <cell r="S628" t="str">
            <v>nd</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315443.26</v>
          </cell>
          <cell r="AI628">
            <v>315443.26</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315443.26</v>
          </cell>
          <cell r="BC628">
            <v>-315443.26</v>
          </cell>
          <cell r="BD628"/>
          <cell r="BE628">
            <v>0</v>
          </cell>
          <cell r="BF628">
            <v>0</v>
          </cell>
          <cell r="BG628">
            <v>0</v>
          </cell>
          <cell r="BH628">
            <v>0</v>
          </cell>
          <cell r="BI628">
            <v>0</v>
          </cell>
          <cell r="BJ628">
            <v>0</v>
          </cell>
          <cell r="BK628">
            <v>0</v>
          </cell>
          <cell r="BL628">
            <v>0</v>
          </cell>
          <cell r="BM628" t="str">
            <v>-</v>
          </cell>
          <cell r="BN628" t="str">
            <v>-</v>
          </cell>
        </row>
        <row r="629">
          <cell r="B629" t="str">
            <v>3-11-21-038-0</v>
          </cell>
          <cell r="C629" t="str">
            <v>3</v>
          </cell>
          <cell r="D629" t="str">
            <v>Kórnik - sieć wodociągowa w ul. Wiklinowej (Bnin)</v>
          </cell>
          <cell r="E629">
            <v>0</v>
          </cell>
          <cell r="G629" t="str">
            <v>rezerwa na zaspokojenie roszczeń z tyt realizacji sieci wod-kan</v>
          </cell>
          <cell r="H629" t="str">
            <v>pierwsza</v>
          </cell>
          <cell r="I629" t="str">
            <v>sieci rozdzielcze</v>
          </cell>
          <cell r="J629" t="str">
            <v>rozwojowe</v>
          </cell>
          <cell r="K629" t="str">
            <v>wykupy</v>
          </cell>
          <cell r="L629" t="str">
            <v>Kórnik</v>
          </cell>
          <cell r="M629">
            <v>0</v>
          </cell>
          <cell r="N629">
            <v>0</v>
          </cell>
          <cell r="O629">
            <v>0</v>
          </cell>
          <cell r="P629">
            <v>0</v>
          </cell>
          <cell r="Q629">
            <v>0</v>
          </cell>
          <cell r="R629" t="str">
            <v>11</v>
          </cell>
          <cell r="S629" t="str">
            <v>nd</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36001.79</v>
          </cell>
          <cell r="AI629">
            <v>36001.79</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36001.79</v>
          </cell>
          <cell r="BC629">
            <v>-36001.79</v>
          </cell>
          <cell r="BD629"/>
          <cell r="BE629">
            <v>0</v>
          </cell>
          <cell r="BF629">
            <v>0</v>
          </cell>
          <cell r="BG629">
            <v>0</v>
          </cell>
          <cell r="BH629">
            <v>0</v>
          </cell>
          <cell r="BI629">
            <v>0</v>
          </cell>
          <cell r="BJ629">
            <v>0</v>
          </cell>
          <cell r="BK629">
            <v>0</v>
          </cell>
          <cell r="BL629">
            <v>0</v>
          </cell>
          <cell r="BM629" t="str">
            <v>-</v>
          </cell>
          <cell r="BN629" t="str">
            <v>-</v>
          </cell>
        </row>
        <row r="630">
          <cell r="B630" t="str">
            <v>3-11-21-050-0</v>
          </cell>
          <cell r="C630" t="str">
            <v>3</v>
          </cell>
          <cell r="D630" t="str">
            <v>Kórnik - sieć wodociągowa w ul. Wierzbowej w Kamionkach</v>
          </cell>
          <cell r="E630" t="str">
            <v>Realizowane-RBM-w toku</v>
          </cell>
          <cell r="G630" t="str">
            <v>rezerwa na zaspokojenie roszczeń z tyt realizacji sieci wod-kan</v>
          </cell>
          <cell r="H630" t="str">
            <v>pierwsza</v>
          </cell>
          <cell r="I630" t="str">
            <v>sieci rozdzielcze</v>
          </cell>
          <cell r="J630" t="str">
            <v>rozwojowe</v>
          </cell>
          <cell r="K630" t="str">
            <v>wykupy</v>
          </cell>
          <cell r="L630" t="str">
            <v>Kórnik</v>
          </cell>
          <cell r="M630">
            <v>0</v>
          </cell>
          <cell r="N630" t="str">
            <v>Aleksandra Klecha</v>
          </cell>
          <cell r="O630">
            <v>0</v>
          </cell>
          <cell r="P630" t="str">
            <v>Aleksandra Klecha</v>
          </cell>
          <cell r="Q630">
            <v>0</v>
          </cell>
          <cell r="R630" t="str">
            <v>11</v>
          </cell>
          <cell r="S630" t="str">
            <v>nd</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700</v>
          </cell>
          <cell r="AI630">
            <v>700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700</v>
          </cell>
          <cell r="BC630">
            <v>-700</v>
          </cell>
          <cell r="BD630"/>
          <cell r="BE630">
            <v>0</v>
          </cell>
          <cell r="BF630">
            <v>0</v>
          </cell>
          <cell r="BG630" t="str">
            <v xml:space="preserve"> </v>
          </cell>
          <cell r="BH630">
            <v>0</v>
          </cell>
          <cell r="BI630">
            <v>0</v>
          </cell>
          <cell r="BJ630">
            <v>0</v>
          </cell>
          <cell r="BK630">
            <v>0</v>
          </cell>
          <cell r="BL630">
            <v>0</v>
          </cell>
          <cell r="BM630" t="str">
            <v>-</v>
          </cell>
          <cell r="BN630" t="str">
            <v>-</v>
          </cell>
        </row>
        <row r="631">
          <cell r="B631" t="str">
            <v>3-11-21-102-0</v>
          </cell>
          <cell r="C631" t="str">
            <v>3</v>
          </cell>
          <cell r="D631" t="str">
            <v>Kórnik - sieć wodociągowa w rejonie pl. Powstańców Wlkp.</v>
          </cell>
          <cell r="E631" t="str">
            <v>Realizowane-dokumentacja-w toku</v>
          </cell>
          <cell r="G631" t="str">
            <v>rezerwa na inwestycje nieprzewidziane</v>
          </cell>
          <cell r="H631" t="str">
            <v>pierwsza</v>
          </cell>
          <cell r="I631" t="str">
            <v>sieci rozdzielcze</v>
          </cell>
          <cell r="J631" t="str">
            <v>modernizacyjne</v>
          </cell>
          <cell r="K631" t="str">
            <v>PSW</v>
          </cell>
          <cell r="L631" t="str">
            <v>Kórnik</v>
          </cell>
          <cell r="M631" t="str">
            <v>Kamilla Oberenkowska</v>
          </cell>
          <cell r="N631" t="str">
            <v>Honorata Łoza</v>
          </cell>
          <cell r="O631">
            <v>0</v>
          </cell>
          <cell r="P631">
            <v>0</v>
          </cell>
          <cell r="Q631">
            <v>0</v>
          </cell>
          <cell r="R631" t="str">
            <v>11</v>
          </cell>
          <cell r="S631" t="str">
            <v>nd</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16845</v>
          </cell>
          <cell r="AI631">
            <v>16845</v>
          </cell>
          <cell r="AJ631">
            <v>60000</v>
          </cell>
          <cell r="AK631">
            <v>0</v>
          </cell>
          <cell r="AL631">
            <v>742800</v>
          </cell>
          <cell r="AM631">
            <v>224038</v>
          </cell>
          <cell r="AN631">
            <v>0</v>
          </cell>
          <cell r="AO631">
            <v>0</v>
          </cell>
          <cell r="AP631">
            <v>0</v>
          </cell>
          <cell r="AQ631">
            <v>0</v>
          </cell>
          <cell r="AR631">
            <v>0</v>
          </cell>
          <cell r="AS631">
            <v>0</v>
          </cell>
          <cell r="AT631">
            <v>0</v>
          </cell>
          <cell r="AU631">
            <v>0</v>
          </cell>
          <cell r="AV631">
            <v>0</v>
          </cell>
          <cell r="AW631">
            <v>966838</v>
          </cell>
          <cell r="AX631">
            <v>966838</v>
          </cell>
          <cell r="AY631">
            <v>0</v>
          </cell>
          <cell r="AZ631">
            <v>1026838</v>
          </cell>
          <cell r="BA631">
            <v>1026838</v>
          </cell>
          <cell r="BB631">
            <v>1043683</v>
          </cell>
          <cell r="BC631">
            <v>-1043683</v>
          </cell>
          <cell r="BD631"/>
          <cell r="BE631">
            <v>0.44</v>
          </cell>
          <cell r="BF631">
            <v>0</v>
          </cell>
          <cell r="BG631" t="str">
            <v>1 rozwojowo-modernizacyjne</v>
          </cell>
          <cell r="BH631">
            <v>0</v>
          </cell>
          <cell r="BI631">
            <v>0</v>
          </cell>
          <cell r="BJ631">
            <v>25</v>
          </cell>
          <cell r="BK631" t="str">
            <v>Zły stan techniczny.</v>
          </cell>
          <cell r="BL631" t="str">
            <v>Budowa sieci wodociągowej w ul. Dworcowej, Szkolnej i Pl. Powstańców Wlkp.: DN150, dł. 440m wraz z przyłączami. Likwidacja istn. sieci wodociągowych DN50, DN80, DN100, DN150, dł. 413m. 2021-2022 - dokumentacja projektowa 2023-2025 - roboty budowlano-montażowe</v>
          </cell>
          <cell r="BM631" t="str">
            <v>-</v>
          </cell>
          <cell r="BN631" t="str">
            <v>-</v>
          </cell>
          <cell r="BP631">
            <v>145025.69999999998</v>
          </cell>
        </row>
        <row r="632">
          <cell r="B632" t="str">
            <v>3-11-21-103-0</v>
          </cell>
          <cell r="C632" t="str">
            <v>3</v>
          </cell>
          <cell r="D632" t="str">
            <v>Kórnik - sieć wodociągowa w ul. Lamparciej w Dachowej</v>
          </cell>
          <cell r="E632" t="str">
            <v>Realizowane-koncepcja-w toku</v>
          </cell>
          <cell r="G632" t="str">
            <v>rezerwa na zaspokojenie roszczeń z tyt realizacji sieci wod-kan</v>
          </cell>
          <cell r="H632" t="str">
            <v>pierwsza</v>
          </cell>
          <cell r="I632" t="str">
            <v>sieci rozdzielcze</v>
          </cell>
          <cell r="J632" t="str">
            <v>rozwojowe</v>
          </cell>
          <cell r="K632" t="str">
            <v>wykupy</v>
          </cell>
          <cell r="L632" t="str">
            <v>Kórnik</v>
          </cell>
          <cell r="M632" t="str">
            <v>Magdalena Borowska</v>
          </cell>
          <cell r="N632" t="str">
            <v>Magdalena Borowska</v>
          </cell>
          <cell r="O632">
            <v>0</v>
          </cell>
          <cell r="P632" t="str">
            <v>Magdalena Borowska</v>
          </cell>
          <cell r="Q632">
            <v>0</v>
          </cell>
          <cell r="R632" t="str">
            <v>11</v>
          </cell>
          <cell r="S632" t="str">
            <v>nd</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1200</v>
          </cell>
          <cell r="AI632">
            <v>1200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1200</v>
          </cell>
          <cell r="BC632">
            <v>-1200</v>
          </cell>
          <cell r="BD632"/>
          <cell r="BE632">
            <v>0</v>
          </cell>
          <cell r="BF632">
            <v>0</v>
          </cell>
          <cell r="BG632" t="str">
            <v>1 rozwojowo-modernizacyjne</v>
          </cell>
          <cell r="BH632">
            <v>0</v>
          </cell>
          <cell r="BI632">
            <v>0</v>
          </cell>
          <cell r="BJ632">
            <v>0</v>
          </cell>
          <cell r="BK632">
            <v>0</v>
          </cell>
          <cell r="BL632">
            <v>0</v>
          </cell>
          <cell r="BM632" t="str">
            <v>-</v>
          </cell>
          <cell r="BN632" t="str">
            <v>-</v>
          </cell>
        </row>
        <row r="633">
          <cell r="B633" t="str">
            <v>3-11-21-121-0</v>
          </cell>
          <cell r="C633" t="str">
            <v>3</v>
          </cell>
          <cell r="D633" t="str">
            <v>Kórnik - sieć wodociągowa w ul. Krętej (dz. 180/1, 159, 141/5, 265) w Dachowej</v>
          </cell>
          <cell r="E633">
            <v>0</v>
          </cell>
          <cell r="G633" t="str">
            <v>rezerwa na zaspokojenie roszczeń z tyt realizacji sieci wod-kan</v>
          </cell>
          <cell r="H633" t="str">
            <v>pierwsza</v>
          </cell>
          <cell r="I633" t="str">
            <v>sieci rozdzielcze</v>
          </cell>
          <cell r="J633" t="str">
            <v>rozwojowe</v>
          </cell>
          <cell r="K633" t="str">
            <v>wykupy</v>
          </cell>
          <cell r="L633" t="str">
            <v>Kórnik</v>
          </cell>
          <cell r="M633">
            <v>0</v>
          </cell>
          <cell r="N633">
            <v>0</v>
          </cell>
          <cell r="O633">
            <v>0</v>
          </cell>
          <cell r="P633">
            <v>0</v>
          </cell>
          <cell r="Q633">
            <v>0</v>
          </cell>
          <cell r="R633" t="str">
            <v>11</v>
          </cell>
          <cell r="S633" t="str">
            <v>nd</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24407.24</v>
          </cell>
          <cell r="AI633">
            <v>24407.24</v>
          </cell>
          <cell r="AJ633">
            <v>40.71</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40.71</v>
          </cell>
          <cell r="BA633">
            <v>40.71</v>
          </cell>
          <cell r="BB633">
            <v>24447.95</v>
          </cell>
          <cell r="BC633">
            <v>-24447.95</v>
          </cell>
          <cell r="BD633"/>
          <cell r="BE633">
            <v>0</v>
          </cell>
          <cell r="BF633">
            <v>0</v>
          </cell>
          <cell r="BG633">
            <v>0</v>
          </cell>
          <cell r="BH633">
            <v>0</v>
          </cell>
          <cell r="BI633">
            <v>0</v>
          </cell>
          <cell r="BJ633">
            <v>0</v>
          </cell>
          <cell r="BK633">
            <v>0</v>
          </cell>
          <cell r="BL633">
            <v>0</v>
          </cell>
          <cell r="BM633" t="str">
            <v>-</v>
          </cell>
          <cell r="BN633" t="str">
            <v>-</v>
          </cell>
        </row>
        <row r="634">
          <cell r="B634" t="str">
            <v>3-11-21-136-0</v>
          </cell>
          <cell r="C634" t="str">
            <v>3</v>
          </cell>
          <cell r="D634" t="str">
            <v>Kórnik - sieć wodociągowa w ul. Gutenberga, Przemysłowej w Żernikach</v>
          </cell>
          <cell r="E634" t="str">
            <v>Realizowane-RBM-w toku</v>
          </cell>
          <cell r="G634" t="str">
            <v>rezerwa na zaspokojenie roszczeń z tyt realizacji sieci wod-kan</v>
          </cell>
          <cell r="H634" t="str">
            <v>pierwsza</v>
          </cell>
          <cell r="I634" t="str">
            <v>sieci rozdzielcze</v>
          </cell>
          <cell r="J634" t="str">
            <v>rozwojowe</v>
          </cell>
          <cell r="K634" t="str">
            <v>wykupy</v>
          </cell>
          <cell r="L634" t="str">
            <v>Kórnik</v>
          </cell>
          <cell r="M634">
            <v>0</v>
          </cell>
          <cell r="N634">
            <v>0</v>
          </cell>
          <cell r="O634">
            <v>0</v>
          </cell>
          <cell r="P634" t="str">
            <v>Aleksandra Klecha</v>
          </cell>
          <cell r="Q634">
            <v>0</v>
          </cell>
          <cell r="R634" t="str">
            <v>11</v>
          </cell>
          <cell r="S634" t="str">
            <v>nd</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1200</v>
          </cell>
          <cell r="AI634">
            <v>1200</v>
          </cell>
          <cell r="AJ634">
            <v>316832.21999999997</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316832.21999999997</v>
          </cell>
          <cell r="BA634">
            <v>316832.21999999997</v>
          </cell>
          <cell r="BB634">
            <v>318032.21999999997</v>
          </cell>
          <cell r="BC634">
            <v>-318032.21999999997</v>
          </cell>
          <cell r="BD634"/>
          <cell r="BE634">
            <v>0</v>
          </cell>
          <cell r="BF634">
            <v>0</v>
          </cell>
          <cell r="BG634" t="str">
            <v>1 rozwojowo-modernizacyjne</v>
          </cell>
          <cell r="BH634">
            <v>0</v>
          </cell>
          <cell r="BI634">
            <v>0</v>
          </cell>
          <cell r="BJ634">
            <v>0</v>
          </cell>
          <cell r="BK634">
            <v>0</v>
          </cell>
          <cell r="BL634">
            <v>0</v>
          </cell>
          <cell r="BM634" t="str">
            <v>-</v>
          </cell>
          <cell r="BN634" t="str">
            <v>-</v>
          </cell>
        </row>
        <row r="635">
          <cell r="B635" t="str">
            <v>3-11-21-155-0</v>
          </cell>
          <cell r="C635" t="str">
            <v>3</v>
          </cell>
          <cell r="D635" t="str">
            <v>Kórnik - sieć wodociągowa na os. Tygrysim (część północna) w Dachowej</v>
          </cell>
          <cell r="E635" t="str">
            <v>Realizowane-koncepcja-w toku</v>
          </cell>
          <cell r="G635" t="str">
            <v>rezerwa na zaspokojenie roszczeń z tyt realizacji sieci wod-kan</v>
          </cell>
          <cell r="H635" t="str">
            <v>pierwsza</v>
          </cell>
          <cell r="I635" t="str">
            <v>sieci rozdzielcze</v>
          </cell>
          <cell r="J635" t="str">
            <v>rozwojowe</v>
          </cell>
          <cell r="K635" t="str">
            <v>wykupy</v>
          </cell>
          <cell r="L635" t="str">
            <v>Kórnik</v>
          </cell>
          <cell r="M635" t="str">
            <v>Aleksandra Klecha</v>
          </cell>
          <cell r="N635" t="str">
            <v>Aleksandra Klecha</v>
          </cell>
          <cell r="O635">
            <v>0</v>
          </cell>
          <cell r="P635">
            <v>0</v>
          </cell>
          <cell r="Q635">
            <v>0</v>
          </cell>
          <cell r="R635" t="str">
            <v>11</v>
          </cell>
          <cell r="S635" t="str">
            <v>nd</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1000</v>
          </cell>
          <cell r="AI635">
            <v>1000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1000</v>
          </cell>
          <cell r="BC635">
            <v>-1000</v>
          </cell>
          <cell r="BD635"/>
          <cell r="BE635">
            <v>0</v>
          </cell>
          <cell r="BF635">
            <v>0</v>
          </cell>
          <cell r="BG635" t="str">
            <v>1 rozwojowo-modernizacyjne</v>
          </cell>
          <cell r="BH635">
            <v>0</v>
          </cell>
          <cell r="BI635">
            <v>0</v>
          </cell>
          <cell r="BJ635">
            <v>0</v>
          </cell>
          <cell r="BK635">
            <v>0</v>
          </cell>
          <cell r="BL635">
            <v>0</v>
          </cell>
          <cell r="BM635" t="str">
            <v>-</v>
          </cell>
          <cell r="BN635" t="str">
            <v>-</v>
          </cell>
        </row>
        <row r="636">
          <cell r="B636" t="str">
            <v>3-11-21-156-0</v>
          </cell>
          <cell r="C636" t="str">
            <v>3</v>
          </cell>
          <cell r="D636" t="str">
            <v>Kórnik - sieć wodociagowa na os. Tygrysim (część południowa) w Dachowej</v>
          </cell>
          <cell r="E636" t="str">
            <v>Realizowane-koncepcja-w toku</v>
          </cell>
          <cell r="G636" t="str">
            <v>rezerwa na zaspokojenie roszczeń z tyt realizacji sieci wod-kan</v>
          </cell>
          <cell r="H636" t="str">
            <v>pierwsza</v>
          </cell>
          <cell r="I636" t="str">
            <v>sieci rozdzielcze</v>
          </cell>
          <cell r="J636" t="str">
            <v>rozwojowe</v>
          </cell>
          <cell r="K636" t="str">
            <v>wykupy</v>
          </cell>
          <cell r="L636" t="str">
            <v>Kórnik</v>
          </cell>
          <cell r="M636" t="str">
            <v>Aleksandra Klecha</v>
          </cell>
          <cell r="N636" t="str">
            <v>Aleksandra Klecha</v>
          </cell>
          <cell r="O636">
            <v>0</v>
          </cell>
          <cell r="P636" t="str">
            <v>Aleksandra Klecha</v>
          </cell>
          <cell r="Q636">
            <v>0</v>
          </cell>
          <cell r="R636" t="str">
            <v>11</v>
          </cell>
          <cell r="S636" t="str">
            <v>nd</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1000</v>
          </cell>
          <cell r="AI636">
            <v>1000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1000</v>
          </cell>
          <cell r="BC636">
            <v>-1000</v>
          </cell>
          <cell r="BD636"/>
          <cell r="BE636">
            <v>0</v>
          </cell>
          <cell r="BF636">
            <v>0</v>
          </cell>
          <cell r="BG636" t="str">
            <v>1 rozwojowo-modernizacyjne</v>
          </cell>
          <cell r="BH636">
            <v>0</v>
          </cell>
          <cell r="BI636">
            <v>0</v>
          </cell>
          <cell r="BJ636">
            <v>0</v>
          </cell>
          <cell r="BK636">
            <v>0</v>
          </cell>
          <cell r="BL636">
            <v>0</v>
          </cell>
          <cell r="BM636" t="str">
            <v>-</v>
          </cell>
          <cell r="BN636" t="str">
            <v>-</v>
          </cell>
        </row>
        <row r="637">
          <cell r="B637" t="str">
            <v>3-11-21-157-0</v>
          </cell>
          <cell r="C637" t="str">
            <v>3</v>
          </cell>
          <cell r="D637" t="str">
            <v>Kórnik - sieć wodociągowa w ul. Rogalińskiej w Kamionkach.</v>
          </cell>
          <cell r="E637">
            <v>0</v>
          </cell>
          <cell r="G637" t="str">
            <v>rezerwa na zaspokojenie roszczeń z tyt realizacji sieci wod-kan</v>
          </cell>
          <cell r="H637" t="str">
            <v>pierwsza</v>
          </cell>
          <cell r="I637" t="str">
            <v>sieci rozdzielcze</v>
          </cell>
          <cell r="J637" t="str">
            <v>rozwojowe</v>
          </cell>
          <cell r="K637" t="str">
            <v>wykupy</v>
          </cell>
          <cell r="L637" t="str">
            <v>Kórnik</v>
          </cell>
          <cell r="M637">
            <v>0</v>
          </cell>
          <cell r="N637">
            <v>0</v>
          </cell>
          <cell r="O637">
            <v>0</v>
          </cell>
          <cell r="P637">
            <v>0</v>
          </cell>
          <cell r="Q637">
            <v>0</v>
          </cell>
          <cell r="R637" t="str">
            <v>11</v>
          </cell>
          <cell r="S637" t="str">
            <v>nd</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32294.09</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32294.09</v>
          </cell>
          <cell r="BA637">
            <v>32294.09</v>
          </cell>
          <cell r="BB637">
            <v>32294.09</v>
          </cell>
          <cell r="BC637">
            <v>-32294.09</v>
          </cell>
          <cell r="BD637"/>
          <cell r="BE637">
            <v>0</v>
          </cell>
          <cell r="BF637">
            <v>0</v>
          </cell>
          <cell r="BG637">
            <v>0</v>
          </cell>
          <cell r="BH637">
            <v>0</v>
          </cell>
          <cell r="BI637">
            <v>0</v>
          </cell>
          <cell r="BJ637">
            <v>0</v>
          </cell>
          <cell r="BK637">
            <v>0</v>
          </cell>
          <cell r="BL637">
            <v>0</v>
          </cell>
          <cell r="BM637" t="str">
            <v>-</v>
          </cell>
          <cell r="BN637" t="str">
            <v>-</v>
          </cell>
        </row>
        <row r="638">
          <cell r="B638" t="str">
            <v>3-11-21-164-0</v>
          </cell>
          <cell r="C638" t="str">
            <v>3</v>
          </cell>
          <cell r="D638" t="str">
            <v>Kórnik - sieć wodociągowa i kanalizacja sanitarna w ul. Lotniczej, Spacerowej, Laskowej w Kamionkach.</v>
          </cell>
          <cell r="E638" t="str">
            <v>Realizowane-RBM-w toku</v>
          </cell>
          <cell r="H638" t="str">
            <v>pierwsza</v>
          </cell>
          <cell r="I638" t="str">
            <v>sieci rozdzielcze</v>
          </cell>
          <cell r="J638" t="str">
            <v>rozwojowe</v>
          </cell>
          <cell r="K638" t="str">
            <v>wykupy</v>
          </cell>
          <cell r="L638" t="str">
            <v>Kórnik</v>
          </cell>
          <cell r="M638">
            <v>0</v>
          </cell>
          <cell r="N638" t="str">
            <v>Aleksandra Klecha</v>
          </cell>
          <cell r="O638">
            <v>0</v>
          </cell>
          <cell r="P638" t="str">
            <v>Aleksandra Klecha</v>
          </cell>
          <cell r="Q638">
            <v>0</v>
          </cell>
          <cell r="R638" t="str">
            <v>11</v>
          </cell>
          <cell r="S638" t="str">
            <v>nd</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1600</v>
          </cell>
          <cell r="AI638">
            <v>1600</v>
          </cell>
          <cell r="AJ638">
            <v>773532.47</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773532.47</v>
          </cell>
          <cell r="BA638">
            <v>773532.47</v>
          </cell>
          <cell r="BB638">
            <v>775132.47</v>
          </cell>
          <cell r="BC638">
            <v>-775132.47</v>
          </cell>
          <cell r="BD638"/>
          <cell r="BE638">
            <v>0</v>
          </cell>
          <cell r="BF638">
            <v>0</v>
          </cell>
          <cell r="BG638" t="str">
            <v xml:space="preserve"> </v>
          </cell>
          <cell r="BH638">
            <v>0</v>
          </cell>
          <cell r="BI638">
            <v>0</v>
          </cell>
          <cell r="BJ638">
            <v>0</v>
          </cell>
          <cell r="BK638">
            <v>0</v>
          </cell>
          <cell r="BL638">
            <v>0</v>
          </cell>
          <cell r="BM638" t="str">
            <v>-</v>
          </cell>
          <cell r="BN638" t="str">
            <v>-</v>
          </cell>
        </row>
        <row r="639">
          <cell r="B639" t="str">
            <v>3-11-21-165-0</v>
          </cell>
          <cell r="C639" t="str">
            <v>3</v>
          </cell>
          <cell r="D639" t="str">
            <v>Kórnik - sieć wodociągowa i kanalizacja sanitarna w ul. Laskowej w Kamionkach.</v>
          </cell>
          <cell r="E639">
            <v>0</v>
          </cell>
          <cell r="G639" t="str">
            <v>rezerwa na zaspokojenie roszczeń z tyt realizacji sieci wod-kan</v>
          </cell>
          <cell r="H639" t="str">
            <v>pierwsza</v>
          </cell>
          <cell r="I639" t="str">
            <v>sieci rozdzielcze</v>
          </cell>
          <cell r="J639" t="str">
            <v>rozwojowe</v>
          </cell>
          <cell r="K639" t="str">
            <v>wykupy</v>
          </cell>
          <cell r="L639" t="str">
            <v>Kórnik</v>
          </cell>
          <cell r="M639">
            <v>0</v>
          </cell>
          <cell r="N639">
            <v>0</v>
          </cell>
          <cell r="O639">
            <v>0</v>
          </cell>
          <cell r="P639">
            <v>0</v>
          </cell>
          <cell r="Q639">
            <v>0</v>
          </cell>
          <cell r="R639" t="str">
            <v>11</v>
          </cell>
          <cell r="S639" t="str">
            <v>nd</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900</v>
          </cell>
          <cell r="AI639">
            <v>900</v>
          </cell>
          <cell r="AJ639">
            <v>266521.86</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266521.86</v>
          </cell>
          <cell r="BA639">
            <v>266521.86</v>
          </cell>
          <cell r="BB639">
            <v>267421.86</v>
          </cell>
          <cell r="BC639">
            <v>-267421.86</v>
          </cell>
          <cell r="BD639"/>
          <cell r="BE639">
            <v>0</v>
          </cell>
          <cell r="BF639">
            <v>0</v>
          </cell>
          <cell r="BG639">
            <v>0</v>
          </cell>
          <cell r="BH639">
            <v>0</v>
          </cell>
          <cell r="BI639">
            <v>0</v>
          </cell>
          <cell r="BJ639">
            <v>0</v>
          </cell>
          <cell r="BK639">
            <v>0</v>
          </cell>
          <cell r="BL639">
            <v>0</v>
          </cell>
          <cell r="BM639" t="str">
            <v>-</v>
          </cell>
          <cell r="BN639" t="str">
            <v>-</v>
          </cell>
        </row>
        <row r="640">
          <cell r="B640" t="str">
            <v>3-11-21-169-0</v>
          </cell>
          <cell r="C640" t="str">
            <v>3</v>
          </cell>
          <cell r="D640" t="str">
            <v>Kórnik - sieć wodociągowa i kanalizacja sanitarna w ul. bocznej od al. Flensa (dz.1, 20/2, 20/9) w Bninie.</v>
          </cell>
          <cell r="E640" t="str">
            <v>Realizowane-RBM-w toku</v>
          </cell>
          <cell r="G640" t="str">
            <v>rezerwa na zaspokojenie roszczeń z tyt realizacji sieci wod-kan</v>
          </cell>
          <cell r="H640" t="str">
            <v>pierwsza</v>
          </cell>
          <cell r="I640" t="str">
            <v>sieci rozdzielcze</v>
          </cell>
          <cell r="J640" t="str">
            <v>rozwojowe</v>
          </cell>
          <cell r="K640" t="str">
            <v>wykupy</v>
          </cell>
          <cell r="L640" t="str">
            <v>Kórnik</v>
          </cell>
          <cell r="M640">
            <v>0</v>
          </cell>
          <cell r="N640" t="str">
            <v>Aleksandra Klecha</v>
          </cell>
          <cell r="O640">
            <v>0</v>
          </cell>
          <cell r="P640" t="str">
            <v>Aleksandra Klecha</v>
          </cell>
          <cell r="Q640">
            <v>0</v>
          </cell>
          <cell r="R640" t="str">
            <v>11</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32043.4</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32043.4</v>
          </cell>
          <cell r="BA640">
            <v>32043.4</v>
          </cell>
          <cell r="BB640">
            <v>32043.4</v>
          </cell>
          <cell r="BC640">
            <v>-32043.4</v>
          </cell>
          <cell r="BD640"/>
          <cell r="BE640">
            <v>0</v>
          </cell>
          <cell r="BF640">
            <v>0</v>
          </cell>
          <cell r="BG640" t="str">
            <v>1 rozwojowo-modernizacyjne</v>
          </cell>
          <cell r="BH640">
            <v>0</v>
          </cell>
          <cell r="BI640">
            <v>0</v>
          </cell>
          <cell r="BJ640">
            <v>0</v>
          </cell>
          <cell r="BK640">
            <v>0</v>
          </cell>
          <cell r="BL640">
            <v>0</v>
          </cell>
          <cell r="BM640" t="str">
            <v>-</v>
          </cell>
          <cell r="BN640" t="str">
            <v>-</v>
          </cell>
        </row>
        <row r="641">
          <cell r="B641" t="str">
            <v>3-11-21-196-0</v>
          </cell>
          <cell r="C641" t="str">
            <v>3</v>
          </cell>
          <cell r="D641" t="str">
            <v>Kórnik - sieć wodociągowa ul. Kamienna w Kamionkach</v>
          </cell>
          <cell r="E641" t="str">
            <v>Realizowane-RBM-w toku</v>
          </cell>
          <cell r="G641" t="str">
            <v>rezerwa na zaspokojenie roszczeń z tyt realizacji sieci wod-kan</v>
          </cell>
          <cell r="H641" t="str">
            <v>pierwsza</v>
          </cell>
          <cell r="I641" t="str">
            <v>sieci rozdzielcze</v>
          </cell>
          <cell r="J641" t="str">
            <v>rozwojowe</v>
          </cell>
          <cell r="K641" t="str">
            <v>wykupy</v>
          </cell>
          <cell r="L641" t="str">
            <v>Kórnik</v>
          </cell>
          <cell r="M641">
            <v>0</v>
          </cell>
          <cell r="N641" t="str">
            <v>Natalia Kaźmierczak</v>
          </cell>
          <cell r="O641">
            <v>0</v>
          </cell>
          <cell r="P641" t="str">
            <v>Aleksandra Klecha</v>
          </cell>
          <cell r="Q641">
            <v>0</v>
          </cell>
          <cell r="R641" t="str">
            <v>11</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30929</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30929</v>
          </cell>
          <cell r="BA641">
            <v>30929</v>
          </cell>
          <cell r="BB641">
            <v>30929</v>
          </cell>
          <cell r="BC641">
            <v>-30929</v>
          </cell>
          <cell r="BD641"/>
          <cell r="BE641">
            <v>0</v>
          </cell>
          <cell r="BF641">
            <v>0</v>
          </cell>
          <cell r="BG641" t="str">
            <v>1 rozwojowo-modernizacyjne</v>
          </cell>
          <cell r="BH641">
            <v>0</v>
          </cell>
          <cell r="BI641">
            <v>0</v>
          </cell>
          <cell r="BJ641">
            <v>0</v>
          </cell>
          <cell r="BK641">
            <v>0</v>
          </cell>
          <cell r="BL641">
            <v>0</v>
          </cell>
          <cell r="BM641" t="str">
            <v>-</v>
          </cell>
          <cell r="BN641" t="str">
            <v>-</v>
          </cell>
        </row>
        <row r="642">
          <cell r="B642" t="str">
            <v>3-16-12-066-0</v>
          </cell>
          <cell r="C642" t="str">
            <v>3</v>
          </cell>
          <cell r="D642" t="str">
            <v>Suchy Las - pompownia wody w Golęczewie</v>
          </cell>
          <cell r="E642" t="str">
            <v>Realizowane-RBM-zakończono</v>
          </cell>
          <cell r="G642" t="str">
            <v>Plan</v>
          </cell>
          <cell r="H642" t="str">
            <v>pierwsza</v>
          </cell>
          <cell r="I642" t="str">
            <v>wspólne</v>
          </cell>
          <cell r="J642" t="str">
            <v>rozwojowe</v>
          </cell>
          <cell r="K642" t="str">
            <v>SUW</v>
          </cell>
          <cell r="L642" t="str">
            <v>Suchy Las</v>
          </cell>
          <cell r="M642" t="str">
            <v>Agnieszka Mitura-Grabowska</v>
          </cell>
          <cell r="N642" t="str">
            <v>Anna Ossig</v>
          </cell>
          <cell r="O642" t="str">
            <v>Mariusz Dados</v>
          </cell>
          <cell r="P642" t="str">
            <v>Łukasz Dąbrowski</v>
          </cell>
          <cell r="Q642" t="str">
            <v>Jerzy Rykała</v>
          </cell>
          <cell r="R642" t="str">
            <v>16</v>
          </cell>
          <cell r="S642" t="str">
            <v>nd</v>
          </cell>
          <cell r="T642">
            <v>101308.24999999999</v>
          </cell>
          <cell r="U642">
            <v>1101583.1599999999</v>
          </cell>
          <cell r="V642">
            <v>0</v>
          </cell>
          <cell r="W642">
            <v>0</v>
          </cell>
          <cell r="X642">
            <v>0</v>
          </cell>
          <cell r="Y642">
            <v>0</v>
          </cell>
          <cell r="Z642">
            <v>0</v>
          </cell>
          <cell r="AA642">
            <v>0</v>
          </cell>
          <cell r="AB642">
            <v>0</v>
          </cell>
          <cell r="AC642">
            <v>0</v>
          </cell>
          <cell r="AD642">
            <v>0</v>
          </cell>
          <cell r="AE642">
            <v>0</v>
          </cell>
          <cell r="AF642">
            <v>1101583.1599999999</v>
          </cell>
          <cell r="AG642">
            <v>573278.21000000008</v>
          </cell>
          <cell r="AH642">
            <v>581890.74999999988</v>
          </cell>
          <cell r="AI642">
            <v>1256477.21</v>
          </cell>
          <cell r="AJ642">
            <v>1619.9</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1619.9</v>
          </cell>
          <cell r="BA642">
            <v>1619.9</v>
          </cell>
          <cell r="BB642">
            <v>1156788.8599999999</v>
          </cell>
          <cell r="BC642">
            <v>-55205.699999999953</v>
          </cell>
          <cell r="BE642">
            <v>0</v>
          </cell>
          <cell r="BF642">
            <v>0</v>
          </cell>
          <cell r="BG642" t="str">
            <v>1 rozwojowo-modernizacyjne</v>
          </cell>
          <cell r="BH642">
            <v>0</v>
          </cell>
          <cell r="BI642">
            <v>0</v>
          </cell>
          <cell r="BJ642">
            <v>0</v>
          </cell>
          <cell r="BK642" t="str">
            <v>Wyeliminowanie problemów zaopatrzenia w wodę odbiorców w Golęczewie na terenie o postępującej intensywnej zabudowie mieszkaniowej.</v>
          </cell>
          <cell r="BL642" t="str">
            <v>Budowa pompowni kontenerowej na istniejącej sieci wodociągowej wraz z wzmocnieniem sieci wodociągowej poprzez budowę nowego wodociągu DN180mm na dł. 150 m. 2015 - 2018 - dokumentacja projektowa 2019 - 2020 - roboty budowlano-montażowe</v>
          </cell>
          <cell r="BM642" t="str">
            <v>-</v>
          </cell>
          <cell r="BN642" t="str">
            <v>-</v>
          </cell>
          <cell r="BP642"/>
        </row>
        <row r="643">
          <cell r="B643" t="str">
            <v>3-16-13-163-1</v>
          </cell>
          <cell r="C643" t="str">
            <v>3</v>
          </cell>
          <cell r="D643" t="str">
            <v>Suchy Las - sieć wodociągowa w ul. Wspólnej w Zielątkowie</v>
          </cell>
          <cell r="E643" t="str">
            <v>Archiwum zakończone-rozliczone</v>
          </cell>
          <cell r="G643" t="str">
            <v>rezerwa oszczędności przetargowe</v>
          </cell>
          <cell r="H643">
            <v>0</v>
          </cell>
          <cell r="I643">
            <v>0</v>
          </cell>
          <cell r="J643">
            <v>0</v>
          </cell>
          <cell r="K643">
            <v>0</v>
          </cell>
          <cell r="L643" t="str">
            <v>Suchy Las</v>
          </cell>
          <cell r="M643">
            <v>0</v>
          </cell>
          <cell r="N643">
            <v>0</v>
          </cell>
          <cell r="O643">
            <v>0</v>
          </cell>
          <cell r="P643">
            <v>0</v>
          </cell>
          <cell r="Q643">
            <v>0</v>
          </cell>
          <cell r="R643" t="str">
            <v>16</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440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440</v>
          </cell>
          <cell r="BA643">
            <v>440</v>
          </cell>
          <cell r="BB643">
            <v>440</v>
          </cell>
          <cell r="BC643">
            <v>-440</v>
          </cell>
          <cell r="BD643"/>
          <cell r="BE643">
            <v>0</v>
          </cell>
          <cell r="BF643">
            <v>0</v>
          </cell>
          <cell r="BG643">
            <v>0</v>
          </cell>
          <cell r="BH643">
            <v>0</v>
          </cell>
          <cell r="BI643">
            <v>0</v>
          </cell>
          <cell r="BJ643">
            <v>0</v>
          </cell>
          <cell r="BK643">
            <v>0</v>
          </cell>
          <cell r="BL643">
            <v>0</v>
          </cell>
          <cell r="BM643" t="str">
            <v>-</v>
          </cell>
          <cell r="BN643" t="str">
            <v>-</v>
          </cell>
        </row>
        <row r="644">
          <cell r="B644" t="str">
            <v>3-16-14-019-0</v>
          </cell>
          <cell r="C644" t="str">
            <v>3</v>
          </cell>
          <cell r="D644" t="str">
            <v>Suchy Las - sieć wodociągowa w ul. Szkółkarskiej i Stefańskiego</v>
          </cell>
          <cell r="E644" t="str">
            <v>Realizowane-koncepcja-w toku</v>
          </cell>
          <cell r="G644" t="str">
            <v>rezerwa na zaspokojenie roszczeń z tyt realizacji sieci wod-kan</v>
          </cell>
          <cell r="H644" t="str">
            <v>pierwsza</v>
          </cell>
          <cell r="I644" t="str">
            <v>sieci rozdzielcze</v>
          </cell>
          <cell r="J644" t="str">
            <v>rozwojowe</v>
          </cell>
          <cell r="K644" t="str">
            <v>wykupy</v>
          </cell>
          <cell r="L644" t="str">
            <v>Suchy Las</v>
          </cell>
          <cell r="M644">
            <v>0</v>
          </cell>
          <cell r="N644">
            <v>0</v>
          </cell>
          <cell r="O644">
            <v>0</v>
          </cell>
          <cell r="P644" t="str">
            <v>Aleksandra Klecha</v>
          </cell>
          <cell r="Q644">
            <v>0</v>
          </cell>
          <cell r="R644" t="str">
            <v>16</v>
          </cell>
          <cell r="S644" t="str">
            <v>nd</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cell r="BE644">
            <v>0</v>
          </cell>
          <cell r="BF644">
            <v>0</v>
          </cell>
          <cell r="BG644" t="str">
            <v xml:space="preserve"> </v>
          </cell>
          <cell r="BH644">
            <v>0</v>
          </cell>
          <cell r="BI644">
            <v>0</v>
          </cell>
          <cell r="BJ644">
            <v>0</v>
          </cell>
          <cell r="BK644">
            <v>0</v>
          </cell>
          <cell r="BL644">
            <v>0</v>
          </cell>
          <cell r="BM644" t="str">
            <v>-</v>
          </cell>
          <cell r="BN644" t="str">
            <v>-</v>
          </cell>
        </row>
        <row r="645">
          <cell r="B645" t="str">
            <v>3-16-14-063-1</v>
          </cell>
          <cell r="C645" t="str">
            <v>3</v>
          </cell>
          <cell r="D645" t="str">
            <v>Suchy Las - sieć wodociągowa ze Złotnik do Złotkowa, Golęczewa, Zielątkowa i Chludowa - zakres I</v>
          </cell>
          <cell r="E645" t="str">
            <v>Realizowane-RBM-zakończono</v>
          </cell>
          <cell r="G645" t="str">
            <v>Plan</v>
          </cell>
          <cell r="H645" t="str">
            <v>pierwsza</v>
          </cell>
          <cell r="I645" t="str">
            <v>sieci rozdzielcze</v>
          </cell>
          <cell r="J645" t="str">
            <v>modernizacyjne</v>
          </cell>
          <cell r="K645" t="str">
            <v>azbestocement</v>
          </cell>
          <cell r="L645" t="str">
            <v>Suchy Las</v>
          </cell>
          <cell r="M645" t="str">
            <v>Agnieszka Mitura-Grabowska</v>
          </cell>
          <cell r="N645" t="str">
            <v>Katarzyna Grala</v>
          </cell>
          <cell r="O645" t="str">
            <v>Mariusz Dados</v>
          </cell>
          <cell r="P645" t="str">
            <v>Łukasz Dąbrowski</v>
          </cell>
          <cell r="Q645">
            <v>0</v>
          </cell>
          <cell r="R645" t="str">
            <v>16</v>
          </cell>
          <cell r="S645" t="str">
            <v>nd</v>
          </cell>
          <cell r="T645">
            <v>1612786.7799999998</v>
          </cell>
          <cell r="U645">
            <v>177125.99</v>
          </cell>
          <cell r="V645">
            <v>0</v>
          </cell>
          <cell r="W645">
            <v>0</v>
          </cell>
          <cell r="X645">
            <v>0</v>
          </cell>
          <cell r="Y645">
            <v>0</v>
          </cell>
          <cell r="Z645">
            <v>0</v>
          </cell>
          <cell r="AA645">
            <v>0</v>
          </cell>
          <cell r="AB645">
            <v>0</v>
          </cell>
          <cell r="AC645">
            <v>0</v>
          </cell>
          <cell r="AD645">
            <v>0</v>
          </cell>
          <cell r="AE645">
            <v>0</v>
          </cell>
          <cell r="AF645">
            <v>177125.99</v>
          </cell>
          <cell r="AG645">
            <v>170875.99</v>
          </cell>
          <cell r="AH645">
            <v>0</v>
          </cell>
          <cell r="AI645">
            <v>1783662.7699999998</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170875.99</v>
          </cell>
          <cell r="BC645">
            <v>6250</v>
          </cell>
          <cell r="BD645"/>
          <cell r="BE645">
            <v>0</v>
          </cell>
          <cell r="BF645">
            <v>0</v>
          </cell>
          <cell r="BG645" t="str">
            <v>1 rozwojowo-modernizacyjne</v>
          </cell>
          <cell r="BH645">
            <v>5</v>
          </cell>
          <cell r="BI645">
            <v>0</v>
          </cell>
          <cell r="BJ645">
            <v>0</v>
          </cell>
          <cell r="BK645" t="str">
            <v>Wymiana sieci azbestocementowej przy okazji budowy kanalizacji sanitarnej w ul. Dworcowej w Golęczewie. Zakres zadania wydzielony z pierwotnego zakresu obejmującego m.in. budowę magistrali wodociągowej.</v>
          </cell>
          <cell r="BL645" t="str">
            <v>Etap I i II pierwotnego zakresu zadania 14-063 obejmujący: Etap I - wymiana sieci wodociągowej z azbestocementu na odcinku od skrzyżowania z ul. Tysiąclecia do torów kolejowych, DN150, dł. 754,7 m, Etap II - wymiana sieci wodociągowej z azbestocementu na odcinku od torów kolejowych do DK11, DN150, dł. 671,14 m, Razem: 1416,84m 2016 - 2017 - dokumentacja projektowa - etap I 2017 - 2018 - dokumentacja projektowa - etap II 2017 - 2018- roboty budowlano-montażowe - etap I 2018 - 2019- roboty budowlano-montażowe - etap II 2020 - rozliczenie dokumentacji dla magistrali</v>
          </cell>
          <cell r="BM645" t="str">
            <v>-</v>
          </cell>
          <cell r="BN645" t="str">
            <v>-</v>
          </cell>
        </row>
        <row r="646">
          <cell r="B646" t="str">
            <v>3-16-15-205-1</v>
          </cell>
          <cell r="C646" t="str">
            <v>3</v>
          </cell>
          <cell r="D646" t="str">
            <v>Suchy Las - sieć wodociągowa w rejonie ul. Obornickiej</v>
          </cell>
          <cell r="E646" t="str">
            <v>Realizowane-dokumentacja-w toku</v>
          </cell>
          <cell r="G646" t="str">
            <v>budżet - modernizacja PSW</v>
          </cell>
          <cell r="H646" t="str">
            <v>pierwsza</v>
          </cell>
          <cell r="I646" t="str">
            <v>sieci rozdzielcze</v>
          </cell>
          <cell r="J646" t="str">
            <v>modernizacyjne</v>
          </cell>
          <cell r="K646" t="str">
            <v>PSW</v>
          </cell>
          <cell r="L646" t="str">
            <v>Suchy Las</v>
          </cell>
          <cell r="M646" t="str">
            <v>Agnieszka Mitura-Grabowska</v>
          </cell>
          <cell r="N646" t="str">
            <v>Wioletta Frankowska</v>
          </cell>
          <cell r="O646" t="str">
            <v>Mariusz Dados</v>
          </cell>
          <cell r="P646" t="str">
            <v>Łukasz Dąbrowski</v>
          </cell>
          <cell r="Q646">
            <v>0</v>
          </cell>
          <cell r="R646" t="str">
            <v>16</v>
          </cell>
          <cell r="S646" t="str">
            <v>nd</v>
          </cell>
          <cell r="T646">
            <v>21330.11</v>
          </cell>
          <cell r="U646">
            <v>38115.54</v>
          </cell>
          <cell r="V646">
            <v>36790</v>
          </cell>
          <cell r="W646">
            <v>900000</v>
          </cell>
          <cell r="X646">
            <v>920986</v>
          </cell>
          <cell r="Y646">
            <v>3000000</v>
          </cell>
          <cell r="Z646">
            <v>0</v>
          </cell>
          <cell r="AA646">
            <v>0</v>
          </cell>
          <cell r="AB646">
            <v>0</v>
          </cell>
          <cell r="AC646">
            <v>0</v>
          </cell>
          <cell r="AD646">
            <v>0</v>
          </cell>
          <cell r="AE646">
            <v>0</v>
          </cell>
          <cell r="AF646">
            <v>4895891.54</v>
          </cell>
          <cell r="AG646">
            <v>23719.850000000002</v>
          </cell>
          <cell r="AH646">
            <v>32381.049999999996</v>
          </cell>
          <cell r="AI646">
            <v>77431.010000000009</v>
          </cell>
          <cell r="AJ646">
            <v>29024.05</v>
          </cell>
          <cell r="AK646">
            <v>36790</v>
          </cell>
          <cell r="AL646">
            <v>3200000</v>
          </cell>
          <cell r="AM646">
            <v>2771235</v>
          </cell>
          <cell r="AN646">
            <v>0</v>
          </cell>
          <cell r="AO646">
            <v>0</v>
          </cell>
          <cell r="AP646">
            <v>0</v>
          </cell>
          <cell r="AQ646">
            <v>0</v>
          </cell>
          <cell r="AR646">
            <v>0</v>
          </cell>
          <cell r="AS646">
            <v>0</v>
          </cell>
          <cell r="AT646">
            <v>0</v>
          </cell>
          <cell r="AU646">
            <v>0</v>
          </cell>
          <cell r="AV646">
            <v>0</v>
          </cell>
          <cell r="AW646">
            <v>6008025</v>
          </cell>
          <cell r="AX646">
            <v>6008025</v>
          </cell>
          <cell r="AY646">
            <v>0</v>
          </cell>
          <cell r="AZ646">
            <v>6037049.0499999998</v>
          </cell>
          <cell r="BA646">
            <v>6037049.0499999998</v>
          </cell>
          <cell r="BB646">
            <v>6093149.9500000002</v>
          </cell>
          <cell r="BC646">
            <v>-1197258.4100000001</v>
          </cell>
          <cell r="BE646">
            <v>0</v>
          </cell>
          <cell r="BF646">
            <v>0</v>
          </cell>
          <cell r="BG646" t="str">
            <v>1 rozwojowo-modernizacyjne</v>
          </cell>
          <cell r="BH646">
            <v>0</v>
          </cell>
          <cell r="BI646">
            <v>20</v>
          </cell>
          <cell r="BJ646">
            <v>29</v>
          </cell>
          <cell r="BK646" t="str">
            <v>Uporządkowanie gospodarki wodnej. Likwidacja sieci na terenach prywatnych.</v>
          </cell>
          <cell r="BL646" t="str">
            <v>Budowa sieci wodociągowej wraz z przyłączami w rejonie ul. Obornickiej, ul. Diamentowej, ul. Szafirowej, ul. Zielnej, ul. Różanej DN180mm, dł. 2330m. 2019 - 2023 - dokumentacja projektowa 2024 - 2025 - roboty budowlano-montażowe</v>
          </cell>
          <cell r="BM646" t="str">
            <v>-</v>
          </cell>
          <cell r="BN646" t="str">
            <v>-</v>
          </cell>
          <cell r="BP646"/>
        </row>
        <row r="647">
          <cell r="B647" t="str">
            <v>3-16-16-063-0</v>
          </cell>
          <cell r="C647" t="str">
            <v>3</v>
          </cell>
          <cell r="D647" t="str">
            <v>Suchy Las - sieć wodociągowa i kanalizacja sanitarna w rejonie os. Błękitny Staw w Biedrusku</v>
          </cell>
          <cell r="E647" t="str">
            <v>Realizowane-RBM-w toku</v>
          </cell>
          <cell r="G647" t="str">
            <v>rezerwa na zaspokojenie roszczeń z tyt realizacji sieci wod-kan</v>
          </cell>
          <cell r="H647" t="str">
            <v>pierwsza</v>
          </cell>
          <cell r="I647" t="str">
            <v>sieci rozdzielcze</v>
          </cell>
          <cell r="J647" t="str">
            <v>rozwojowe</v>
          </cell>
          <cell r="K647" t="str">
            <v>wykupy</v>
          </cell>
          <cell r="L647" t="str">
            <v>Suchy Las</v>
          </cell>
          <cell r="M647">
            <v>0</v>
          </cell>
          <cell r="N647">
            <v>0</v>
          </cell>
          <cell r="O647" t="str">
            <v>Michał Garbicz</v>
          </cell>
          <cell r="P647" t="str">
            <v>Magdalena Borowska</v>
          </cell>
          <cell r="Q647">
            <v>0</v>
          </cell>
          <cell r="R647" t="str">
            <v>16</v>
          </cell>
          <cell r="S647" t="str">
            <v>nd</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cell r="BE647">
            <v>0</v>
          </cell>
          <cell r="BF647">
            <v>0</v>
          </cell>
          <cell r="BG647" t="str">
            <v xml:space="preserve"> </v>
          </cell>
          <cell r="BH647">
            <v>0</v>
          </cell>
          <cell r="BI647">
            <v>0</v>
          </cell>
          <cell r="BJ647">
            <v>0</v>
          </cell>
          <cell r="BK647">
            <v>0</v>
          </cell>
          <cell r="BL647">
            <v>0</v>
          </cell>
          <cell r="BM647" t="str">
            <v>-</v>
          </cell>
          <cell r="BN647" t="str">
            <v>-</v>
          </cell>
        </row>
        <row r="648">
          <cell r="B648" t="str">
            <v>3-16-16-167-0</v>
          </cell>
          <cell r="C648" t="str">
            <v>3</v>
          </cell>
          <cell r="D648" t="str">
            <v>Suchy Las - sieć wodociągowa ul. Zielińskiego</v>
          </cell>
          <cell r="E648" t="str">
            <v>Realizowane-RBM-w toku</v>
          </cell>
          <cell r="G648" t="str">
            <v>rezerwa na zaspokojenie roszczeń z tyt realizacji sieci wod-kan</v>
          </cell>
          <cell r="H648" t="str">
            <v>pierwsza</v>
          </cell>
          <cell r="I648" t="str">
            <v>sieci rozdzielcze</v>
          </cell>
          <cell r="J648" t="str">
            <v>rozwojowe</v>
          </cell>
          <cell r="K648" t="str">
            <v>wykupy</v>
          </cell>
          <cell r="L648" t="str">
            <v>Suchy Las</v>
          </cell>
          <cell r="M648">
            <v>0</v>
          </cell>
          <cell r="N648">
            <v>0</v>
          </cell>
          <cell r="O648" t="str">
            <v>Michał Garbicz</v>
          </cell>
          <cell r="P648" t="str">
            <v>Magdalena Borowska</v>
          </cell>
          <cell r="Q648">
            <v>0</v>
          </cell>
          <cell r="R648" t="str">
            <v>16</v>
          </cell>
          <cell r="S648" t="str">
            <v>nd</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cell r="BE648">
            <v>0</v>
          </cell>
          <cell r="BF648">
            <v>0</v>
          </cell>
          <cell r="BG648" t="str">
            <v xml:space="preserve"> </v>
          </cell>
          <cell r="BH648">
            <v>0</v>
          </cell>
          <cell r="BI648">
            <v>0</v>
          </cell>
          <cell r="BJ648">
            <v>0</v>
          </cell>
          <cell r="BK648">
            <v>0</v>
          </cell>
          <cell r="BL648">
            <v>0</v>
          </cell>
          <cell r="BM648" t="str">
            <v>-</v>
          </cell>
          <cell r="BN648" t="str">
            <v>-</v>
          </cell>
        </row>
        <row r="649">
          <cell r="B649" t="str">
            <v>3-16-16-170-0</v>
          </cell>
          <cell r="C649" t="str">
            <v>3</v>
          </cell>
          <cell r="D649" t="str">
            <v>Suchy Las - sieć wodociągowa i kanalizacja sanitarna ul. Pigwowa (ul. Azaliowa) w Złotnikach</v>
          </cell>
          <cell r="E649" t="str">
            <v>Realizowane-koncepcja-w toku</v>
          </cell>
          <cell r="G649" t="str">
            <v>rezerwa na zaspokojenie roszczeń z tyt realizacji sieci wod-kan</v>
          </cell>
          <cell r="H649" t="str">
            <v>pierwsza</v>
          </cell>
          <cell r="I649" t="str">
            <v>sieci rozdzielcze</v>
          </cell>
          <cell r="J649" t="str">
            <v>rozwojowe</v>
          </cell>
          <cell r="K649" t="str">
            <v>wykupy</v>
          </cell>
          <cell r="L649" t="str">
            <v>Suchy Las</v>
          </cell>
          <cell r="M649">
            <v>0</v>
          </cell>
          <cell r="N649">
            <v>0</v>
          </cell>
          <cell r="O649">
            <v>0</v>
          </cell>
          <cell r="P649" t="str">
            <v>Aleksandra Klecha</v>
          </cell>
          <cell r="Q649">
            <v>0</v>
          </cell>
          <cell r="R649" t="str">
            <v>16</v>
          </cell>
          <cell r="S649" t="str">
            <v>nd</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cell r="BE649">
            <v>0</v>
          </cell>
          <cell r="BF649">
            <v>0</v>
          </cell>
          <cell r="BG649" t="str">
            <v xml:space="preserve"> </v>
          </cell>
          <cell r="BH649">
            <v>0</v>
          </cell>
          <cell r="BI649">
            <v>0</v>
          </cell>
          <cell r="BJ649">
            <v>0</v>
          </cell>
          <cell r="BK649">
            <v>0</v>
          </cell>
          <cell r="BL649">
            <v>0</v>
          </cell>
          <cell r="BM649" t="str">
            <v>-</v>
          </cell>
          <cell r="BN649" t="str">
            <v>-</v>
          </cell>
        </row>
        <row r="650">
          <cell r="B650" t="str">
            <v>3-16-16-177-0</v>
          </cell>
          <cell r="C650" t="str">
            <v>3</v>
          </cell>
          <cell r="D650" t="str">
            <v>Suchy Las - sieć wodociągowa ul. Poziomkowa</v>
          </cell>
          <cell r="E650">
            <v>0</v>
          </cell>
          <cell r="G650" t="str">
            <v>rezerwa na zaspokojenie roszczeń z tyt realizacji sieci wod-kan</v>
          </cell>
          <cell r="H650" t="str">
            <v>pierwsza</v>
          </cell>
          <cell r="I650" t="str">
            <v>sieci rozdzielcze</v>
          </cell>
          <cell r="J650" t="str">
            <v>rozwojowe</v>
          </cell>
          <cell r="K650" t="str">
            <v>wykupy</v>
          </cell>
          <cell r="L650" t="str">
            <v>Suchy Las</v>
          </cell>
          <cell r="M650">
            <v>0</v>
          </cell>
          <cell r="N650">
            <v>0</v>
          </cell>
          <cell r="O650">
            <v>0</v>
          </cell>
          <cell r="P650">
            <v>0</v>
          </cell>
          <cell r="Q650">
            <v>0</v>
          </cell>
          <cell r="R650" t="str">
            <v>16</v>
          </cell>
          <cell r="S650" t="str">
            <v>nd</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cell r="BE650">
            <v>0</v>
          </cell>
          <cell r="BF650">
            <v>0</v>
          </cell>
          <cell r="BG650">
            <v>0</v>
          </cell>
          <cell r="BH650">
            <v>0</v>
          </cell>
          <cell r="BI650">
            <v>0</v>
          </cell>
          <cell r="BJ650">
            <v>0</v>
          </cell>
          <cell r="BK650">
            <v>0</v>
          </cell>
          <cell r="BL650">
            <v>0</v>
          </cell>
          <cell r="BM650" t="str">
            <v>-</v>
          </cell>
          <cell r="BN650" t="str">
            <v>-</v>
          </cell>
        </row>
        <row r="651">
          <cell r="B651" t="str">
            <v>3-16-16-204-1</v>
          </cell>
          <cell r="C651" t="str">
            <v>3</v>
          </cell>
          <cell r="D651" t="str">
            <v>Suchy Las - sieć wodociągowa w ulicy Gołębiej w Biedrusku II etap</v>
          </cell>
          <cell r="E651">
            <v>0</v>
          </cell>
          <cell r="G651" t="str">
            <v>rezerwa oszczędności przetargowe</v>
          </cell>
          <cell r="H651" t="str">
            <v>druga</v>
          </cell>
          <cell r="I651" t="str">
            <v>sieci rozdzielcze</v>
          </cell>
          <cell r="J651" t="str">
            <v>rozwojowe</v>
          </cell>
          <cell r="K651" t="str">
            <v>oszczędności przetargowe</v>
          </cell>
          <cell r="L651" t="str">
            <v>Suchy Las</v>
          </cell>
          <cell r="M651">
            <v>0</v>
          </cell>
          <cell r="N651">
            <v>0</v>
          </cell>
          <cell r="O651">
            <v>0</v>
          </cell>
          <cell r="P651">
            <v>0</v>
          </cell>
          <cell r="Q651">
            <v>0</v>
          </cell>
          <cell r="R651" t="str">
            <v>16</v>
          </cell>
          <cell r="S651" t="str">
            <v>Gmina Suchy Las</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cell r="BE651">
            <v>0</v>
          </cell>
          <cell r="BF651">
            <v>0</v>
          </cell>
          <cell r="BG651" t="str">
            <v>1 rozwojowo-modernizacyjne</v>
          </cell>
          <cell r="BH651">
            <v>4</v>
          </cell>
          <cell r="BI651">
            <v>0</v>
          </cell>
          <cell r="BJ651">
            <v>0</v>
          </cell>
          <cell r="BK651">
            <v>0</v>
          </cell>
          <cell r="BL651">
            <v>0</v>
          </cell>
          <cell r="BM651" t="str">
            <v>-</v>
          </cell>
          <cell r="BN651" t="str">
            <v>-</v>
          </cell>
        </row>
        <row r="652">
          <cell r="B652" t="str">
            <v>3-16-16-210-0</v>
          </cell>
          <cell r="C652" t="str">
            <v>3</v>
          </cell>
          <cell r="D652" t="str">
            <v>Suchy Las - sieć wodociągowa w ul. Ekologicznej w Chludowie</v>
          </cell>
          <cell r="E652" t="str">
            <v>Realizowane-RBM-w toku</v>
          </cell>
          <cell r="G652" t="str">
            <v>rezerwa na zaspokojenie roszczeń z tyt realizacji sieci wod-kan</v>
          </cell>
          <cell r="H652" t="str">
            <v>pierwsza</v>
          </cell>
          <cell r="I652" t="str">
            <v>sieci rozdzielcze</v>
          </cell>
          <cell r="J652" t="str">
            <v>rozwojowe</v>
          </cell>
          <cell r="K652" t="str">
            <v>wykupy</v>
          </cell>
          <cell r="L652" t="str">
            <v>Suchy Las</v>
          </cell>
          <cell r="M652">
            <v>0</v>
          </cell>
          <cell r="N652">
            <v>0</v>
          </cell>
          <cell r="O652" t="str">
            <v>Michał Garbicz</v>
          </cell>
          <cell r="P652" t="str">
            <v>Magdalena Borowska</v>
          </cell>
          <cell r="Q652">
            <v>0</v>
          </cell>
          <cell r="R652" t="str">
            <v>16</v>
          </cell>
          <cell r="S652" t="str">
            <v>nd</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cell r="BE652">
            <v>0</v>
          </cell>
          <cell r="BF652">
            <v>0</v>
          </cell>
          <cell r="BG652" t="str">
            <v xml:space="preserve"> </v>
          </cell>
          <cell r="BH652">
            <v>0</v>
          </cell>
          <cell r="BI652">
            <v>0</v>
          </cell>
          <cell r="BJ652">
            <v>0</v>
          </cell>
          <cell r="BK652">
            <v>0</v>
          </cell>
          <cell r="BL652">
            <v>0</v>
          </cell>
          <cell r="BM652" t="str">
            <v>-</v>
          </cell>
          <cell r="BN652" t="str">
            <v>-</v>
          </cell>
        </row>
        <row r="653">
          <cell r="B653" t="str">
            <v>3-16-17-126-0</v>
          </cell>
          <cell r="C653" t="str">
            <v>3</v>
          </cell>
          <cell r="D653" t="str">
            <v>Suchy Las - sieć wodociągowa w ul. Lipowej w Golęczewie</v>
          </cell>
          <cell r="E653" t="str">
            <v>Realizowane-RBM-zakończono</v>
          </cell>
          <cell r="G653" t="str">
            <v>rury azbestowo-cementowe</v>
          </cell>
          <cell r="H653" t="str">
            <v>pierwsza</v>
          </cell>
          <cell r="I653" t="str">
            <v>sieci rozdzielcze</v>
          </cell>
          <cell r="J653" t="str">
            <v>modernizacyjne</v>
          </cell>
          <cell r="K653" t="str">
            <v>azbestocement</v>
          </cell>
          <cell r="L653" t="str">
            <v>Suchy Las</v>
          </cell>
          <cell r="M653" t="str">
            <v>Agnieszka Mitura-Grabowska</v>
          </cell>
          <cell r="N653" t="str">
            <v>Wioletta Frankowska</v>
          </cell>
          <cell r="O653" t="str">
            <v>Mariusz Dados</v>
          </cell>
          <cell r="P653" t="str">
            <v>Łukasz Dąbrowski</v>
          </cell>
          <cell r="Q653">
            <v>0</v>
          </cell>
          <cell r="R653" t="str">
            <v>16</v>
          </cell>
          <cell r="S653" t="str">
            <v>Gmina Suchy Las</v>
          </cell>
          <cell r="T653">
            <v>40647.050000000003</v>
          </cell>
          <cell r="U653">
            <v>702529.36999999988</v>
          </cell>
          <cell r="V653">
            <v>0</v>
          </cell>
          <cell r="W653">
            <v>0</v>
          </cell>
          <cell r="X653">
            <v>0</v>
          </cell>
          <cell r="Y653">
            <v>0</v>
          </cell>
          <cell r="Z653">
            <v>0</v>
          </cell>
          <cell r="AA653">
            <v>0</v>
          </cell>
          <cell r="AB653">
            <v>0</v>
          </cell>
          <cell r="AC653">
            <v>0</v>
          </cell>
          <cell r="AD653">
            <v>0</v>
          </cell>
          <cell r="AE653">
            <v>0</v>
          </cell>
          <cell r="AF653">
            <v>702529.36999999988</v>
          </cell>
          <cell r="AG653">
            <v>782522.28999999992</v>
          </cell>
          <cell r="AH653">
            <v>0</v>
          </cell>
          <cell r="AI653">
            <v>823169.34</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782522.28999999992</v>
          </cell>
          <cell r="BC653">
            <v>-79992.920000000042</v>
          </cell>
          <cell r="BD653"/>
          <cell r="BE653">
            <v>0</v>
          </cell>
          <cell r="BF653">
            <v>0</v>
          </cell>
          <cell r="BG653" t="str">
            <v>1 rozwojowo-modernizacyjne</v>
          </cell>
          <cell r="BH653">
            <v>9</v>
          </cell>
          <cell r="BI653">
            <v>17</v>
          </cell>
          <cell r="BJ653">
            <v>26</v>
          </cell>
          <cell r="BK653" t="str">
            <v>Z zadania zostało wydzielone zad.19-245. Wymiana istniejących wodociągów DN80mm z rur azbestocementowych w koordynacji z budową kanalizacji sanitarnej i modernizacją dróg.</v>
          </cell>
          <cell r="BL653" t="str">
            <v>Wymiana sieci wodociągowej DN125mm, dł. 430 m . 2018 - 2019 - dokumentacja projektowa; 2019 - 2020 - roboty budowlano-montażowe.</v>
          </cell>
          <cell r="BM653" t="str">
            <v>-</v>
          </cell>
          <cell r="BN653" t="str">
            <v>-</v>
          </cell>
        </row>
        <row r="654">
          <cell r="B654" t="str">
            <v>3-16-17-142-1</v>
          </cell>
          <cell r="C654" t="str">
            <v>3</v>
          </cell>
          <cell r="D654" t="str">
            <v>Suchy Las - sieć wodociągowa w ul. Stolarskiej, Krzywej w Golęczewie</v>
          </cell>
          <cell r="E654" t="str">
            <v>Realizowane-RBM-w toku</v>
          </cell>
          <cell r="G654" t="str">
            <v>rezerwa "białe plamy"</v>
          </cell>
          <cell r="H654" t="str">
            <v>druga</v>
          </cell>
          <cell r="I654" t="str">
            <v>sieci rozdzielcze</v>
          </cell>
          <cell r="J654" t="str">
            <v>rozwojowe</v>
          </cell>
          <cell r="K654" t="str">
            <v>nieopłacalne tak</v>
          </cell>
          <cell r="L654" t="str">
            <v>Suchy Las</v>
          </cell>
          <cell r="M654" t="str">
            <v>Agnieszka Mitura-Grabowska</v>
          </cell>
          <cell r="N654">
            <v>0</v>
          </cell>
          <cell r="O654" t="str">
            <v>Mariusz Dados</v>
          </cell>
          <cell r="P654" t="str">
            <v>Łukasz Dąbrowski</v>
          </cell>
          <cell r="Q654">
            <v>0</v>
          </cell>
          <cell r="R654" t="str">
            <v>16</v>
          </cell>
          <cell r="S654" t="str">
            <v>Gmina Suchy Las</v>
          </cell>
          <cell r="T654">
            <v>21031.75</v>
          </cell>
          <cell r="U654">
            <v>0</v>
          </cell>
          <cell r="V654">
            <v>330000</v>
          </cell>
          <cell r="W654">
            <v>0</v>
          </cell>
          <cell r="X654">
            <v>0</v>
          </cell>
          <cell r="Y654">
            <v>0</v>
          </cell>
          <cell r="Z654">
            <v>0</v>
          </cell>
          <cell r="AA654">
            <v>0</v>
          </cell>
          <cell r="AB654">
            <v>0</v>
          </cell>
          <cell r="AC654">
            <v>0</v>
          </cell>
          <cell r="AD654">
            <v>0</v>
          </cell>
          <cell r="AE654">
            <v>0</v>
          </cell>
          <cell r="AF654">
            <v>330000</v>
          </cell>
          <cell r="AG654">
            <v>0</v>
          </cell>
          <cell r="AH654">
            <v>37582.36</v>
          </cell>
          <cell r="AI654">
            <v>58614.11</v>
          </cell>
          <cell r="AJ654">
            <v>37428.839999999997</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37428.839999999997</v>
          </cell>
          <cell r="BA654">
            <v>37428.839999999997</v>
          </cell>
          <cell r="BB654">
            <v>75011.199999999997</v>
          </cell>
          <cell r="BC654">
            <v>254988.79999999999</v>
          </cell>
          <cell r="BE654">
            <v>0</v>
          </cell>
          <cell r="BF654">
            <v>0</v>
          </cell>
          <cell r="BG654" t="str">
            <v>1 rozwojowo-modernizacyjne</v>
          </cell>
          <cell r="BH654">
            <v>7</v>
          </cell>
          <cell r="BI654">
            <v>5</v>
          </cell>
          <cell r="BJ654">
            <v>0</v>
          </cell>
          <cell r="BK654" t="str">
            <v>Zaopatrzenie w wodę nowych odbiorców.</v>
          </cell>
          <cell r="BL654" t="str">
            <v>Budowa sieci wodociągowej w ul. Stolarskiej DN 100 mm, dł. 95 m, w ul. Krzywej DN 100 mm, dł. 84 m , wraz z przyłączami Inwestor zastępczy - Gmina. 2018 - 2019 - dokumentacja projektowa 2020 - 2021 - roboty budowlano-montażowe (wspólnie z II etapem budowy kanalizacji sanitarnej - zadanie 5-15-16-20-001-1)</v>
          </cell>
          <cell r="BM654" t="str">
            <v>-</v>
          </cell>
          <cell r="BN654" t="str">
            <v>-</v>
          </cell>
          <cell r="BP654"/>
        </row>
        <row r="655">
          <cell r="B655" t="str">
            <v>3-16-17-156-1</v>
          </cell>
          <cell r="C655" t="str">
            <v>3</v>
          </cell>
          <cell r="D655" t="str">
            <v>Suchy Las - sieć wodociągowa w ul. Promienistej, Jesionowej i Akacjowej w Golęczewie</v>
          </cell>
          <cell r="E655" t="str">
            <v>Realizowane-RBM-zakończono</v>
          </cell>
          <cell r="G655" t="str">
            <v>rezerwa "białe plamy"</v>
          </cell>
          <cell r="H655" t="str">
            <v>druga</v>
          </cell>
          <cell r="I655" t="str">
            <v>sieci rozdzielcze</v>
          </cell>
          <cell r="J655" t="str">
            <v>rozwojowe</v>
          </cell>
          <cell r="K655" t="str">
            <v>nieopłacalne tak</v>
          </cell>
          <cell r="L655" t="str">
            <v>Suchy Las</v>
          </cell>
          <cell r="M655" t="str">
            <v>Agnieszka Mitura-Grabowska</v>
          </cell>
          <cell r="N655" t="str">
            <v>Katarzyna Grala</v>
          </cell>
          <cell r="O655" t="str">
            <v>Mariusz Dados</v>
          </cell>
          <cell r="P655" t="str">
            <v>Łukasz Dąbrowski</v>
          </cell>
          <cell r="Q655">
            <v>0</v>
          </cell>
          <cell r="R655" t="str">
            <v>16</v>
          </cell>
          <cell r="S655" t="str">
            <v>Gmina Suchy Las</v>
          </cell>
          <cell r="T655">
            <v>355918.41</v>
          </cell>
          <cell r="U655">
            <v>25726.78</v>
          </cell>
          <cell r="V655">
            <v>0</v>
          </cell>
          <cell r="W655">
            <v>0</v>
          </cell>
          <cell r="X655">
            <v>0</v>
          </cell>
          <cell r="Y655">
            <v>0</v>
          </cell>
          <cell r="Z655">
            <v>0</v>
          </cell>
          <cell r="AA655">
            <v>0</v>
          </cell>
          <cell r="AB655">
            <v>0</v>
          </cell>
          <cell r="AC655">
            <v>0</v>
          </cell>
          <cell r="AD655">
            <v>0</v>
          </cell>
          <cell r="AE655">
            <v>0</v>
          </cell>
          <cell r="AF655">
            <v>25726.78</v>
          </cell>
          <cell r="AG655">
            <v>25726.78</v>
          </cell>
          <cell r="AH655">
            <v>0</v>
          </cell>
          <cell r="AI655">
            <v>381645.18999999994</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25726.78</v>
          </cell>
          <cell r="BC655">
            <v>0</v>
          </cell>
          <cell r="BD655"/>
          <cell r="BE655">
            <v>0.85</v>
          </cell>
          <cell r="BF655">
            <v>0</v>
          </cell>
          <cell r="BG655" t="str">
            <v>1 rozwojowo-modernizacyjne</v>
          </cell>
          <cell r="BH655">
            <v>1</v>
          </cell>
          <cell r="BI655">
            <v>1</v>
          </cell>
          <cell r="BJ655">
            <v>0</v>
          </cell>
          <cell r="BK655" t="str">
            <v>Zaopatrzenie w wodę nowych odbiorców.</v>
          </cell>
          <cell r="BL655" t="str">
            <v>Budowa sieci wodociągowej w ulicy Promienistej, Jesionowej, Akacjowej DN 150 mm, dł. 667 m DN 100 mm, dł. 182 m Inwestorstwo Zastępcze wykonywane przez Gminę Suchy Las Dokumentacja projektowa opracowana przez gminę. 2019-2020 - roboty budowlano-montażowe wraz z etapem 4 zadania 15-007 - sieć kanalizacji w Golęczewie</v>
          </cell>
          <cell r="BM655" t="str">
            <v>-</v>
          </cell>
          <cell r="BN655" t="str">
            <v>-</v>
          </cell>
        </row>
        <row r="656">
          <cell r="B656" t="str">
            <v>3-16-17-159-1</v>
          </cell>
          <cell r="C656" t="str">
            <v>3</v>
          </cell>
          <cell r="D656" t="str">
            <v>Suchy Las - sieć wodociągowa w rejonie ul. Błękitnej w Biedrusku</v>
          </cell>
          <cell r="E656" t="str">
            <v>Realizowane-dokumentacja-w toku</v>
          </cell>
          <cell r="G656" t="str">
            <v>Pule</v>
          </cell>
          <cell r="H656" t="str">
            <v>druga</v>
          </cell>
          <cell r="I656" t="str">
            <v>sieci rozdzielcze</v>
          </cell>
          <cell r="J656" t="str">
            <v>rozwojowe</v>
          </cell>
          <cell r="K656" t="str">
            <v>opłacalne</v>
          </cell>
          <cell r="L656" t="str">
            <v>Suchy Las</v>
          </cell>
          <cell r="M656" t="str">
            <v>Agnieszka Mitura-Grabowska</v>
          </cell>
          <cell r="N656" t="str">
            <v>Joanna Matysiak-Olek</v>
          </cell>
          <cell r="O656" t="str">
            <v>Mariusz Dados</v>
          </cell>
          <cell r="P656" t="str">
            <v>Łukasz Dąbrowski</v>
          </cell>
          <cell r="Q656" t="str">
            <v>Anna Michałowicz</v>
          </cell>
          <cell r="R656" t="str">
            <v>16</v>
          </cell>
          <cell r="S656" t="str">
            <v>nd</v>
          </cell>
          <cell r="T656">
            <v>0</v>
          </cell>
          <cell r="U656">
            <v>1014</v>
          </cell>
          <cell r="V656">
            <v>41804</v>
          </cell>
          <cell r="W656">
            <v>62705</v>
          </cell>
          <cell r="X656">
            <v>22000</v>
          </cell>
          <cell r="Y656">
            <v>0</v>
          </cell>
          <cell r="Z656">
            <v>0</v>
          </cell>
          <cell r="AA656">
            <v>0</v>
          </cell>
          <cell r="AB656">
            <v>0</v>
          </cell>
          <cell r="AC656">
            <v>0</v>
          </cell>
          <cell r="AD656">
            <v>0</v>
          </cell>
          <cell r="AE656">
            <v>0</v>
          </cell>
          <cell r="AF656">
            <v>127523</v>
          </cell>
          <cell r="AG656">
            <v>2028</v>
          </cell>
          <cell r="AH656">
            <v>19089</v>
          </cell>
          <cell r="AI656">
            <v>21117</v>
          </cell>
          <cell r="AJ656">
            <v>20150</v>
          </cell>
          <cell r="AK656">
            <v>499770</v>
          </cell>
          <cell r="AL656">
            <v>1159360</v>
          </cell>
          <cell r="AM656">
            <v>0</v>
          </cell>
          <cell r="AN656">
            <v>0</v>
          </cell>
          <cell r="AO656">
            <v>0</v>
          </cell>
          <cell r="AP656">
            <v>0</v>
          </cell>
          <cell r="AQ656">
            <v>0</v>
          </cell>
          <cell r="AR656">
            <v>0</v>
          </cell>
          <cell r="AS656">
            <v>0</v>
          </cell>
          <cell r="AT656">
            <v>0</v>
          </cell>
          <cell r="AU656">
            <v>0</v>
          </cell>
          <cell r="AV656">
            <v>0</v>
          </cell>
          <cell r="AW656">
            <v>1659130</v>
          </cell>
          <cell r="AX656">
            <v>1659130</v>
          </cell>
          <cell r="AY656">
            <v>0</v>
          </cell>
          <cell r="AZ656">
            <v>1679280</v>
          </cell>
          <cell r="BA656">
            <v>1679280</v>
          </cell>
          <cell r="BB656">
            <v>1700397</v>
          </cell>
          <cell r="BC656">
            <v>-1572874</v>
          </cell>
          <cell r="BE656">
            <v>0</v>
          </cell>
          <cell r="BF656">
            <v>0</v>
          </cell>
          <cell r="BG656" t="str">
            <v>1 rozwojowo-modernizacyjne</v>
          </cell>
          <cell r="BH656">
            <v>0</v>
          </cell>
          <cell r="BI656">
            <v>36</v>
          </cell>
          <cell r="BJ656">
            <v>0</v>
          </cell>
          <cell r="BK656" t="str">
            <v>Zaopatrzenie w wodę nowych odbiorców. Wniosek Gminy. Zabezpieczona kwota udziału AQUANET - 128 000,00 zł. Szacowane całkowite nakłady dla inwestycji: 1 421 000,00zł</v>
          </cell>
          <cell r="BL656" t="str">
            <v>Budowa sieci wodociągowej w rejonie ul. Błękitnej DN 180 mm, dł. ok 489 m. wraz z przyłączami - 36 szt. 2021-2022 - dokumentacja projektowa 2023-2024 – roboty budowlano-montażowe</v>
          </cell>
          <cell r="BM656" t="str">
            <v>-</v>
          </cell>
          <cell r="BN656" t="str">
            <v>-</v>
          </cell>
          <cell r="BP656">
            <v>248869.5</v>
          </cell>
        </row>
        <row r="657">
          <cell r="B657" t="str">
            <v>3-16-17-241-0</v>
          </cell>
          <cell r="C657" t="str">
            <v>3</v>
          </cell>
          <cell r="D657" t="str">
            <v>Suchy Las - sieć wodociągowa w ul. Gołębiej w Biedrusku</v>
          </cell>
          <cell r="E657" t="str">
            <v>Realizowane-RBM-w toku</v>
          </cell>
          <cell r="G657" t="str">
            <v>rezerwa na zaspokojenie roszczeń z tyt realizacji sieci wod-kan</v>
          </cell>
          <cell r="H657" t="str">
            <v>pierwsza</v>
          </cell>
          <cell r="I657" t="str">
            <v>sieci rozdzielcze</v>
          </cell>
          <cell r="J657" t="str">
            <v>rozwojowe</v>
          </cell>
          <cell r="K657" t="str">
            <v>wykupy</v>
          </cell>
          <cell r="L657" t="str">
            <v>Suchy Las</v>
          </cell>
          <cell r="M657">
            <v>0</v>
          </cell>
          <cell r="N657">
            <v>0</v>
          </cell>
          <cell r="O657" t="str">
            <v>Michał Garbicz</v>
          </cell>
          <cell r="P657" t="str">
            <v>Magdalena Borowska</v>
          </cell>
          <cell r="Q657">
            <v>0</v>
          </cell>
          <cell r="R657" t="str">
            <v>16</v>
          </cell>
          <cell r="S657" t="str">
            <v>nd</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cell r="BE657">
            <v>0</v>
          </cell>
          <cell r="BF657">
            <v>0</v>
          </cell>
          <cell r="BG657" t="str">
            <v xml:space="preserve"> </v>
          </cell>
          <cell r="BH657">
            <v>0</v>
          </cell>
          <cell r="BI657">
            <v>0</v>
          </cell>
          <cell r="BJ657">
            <v>0</v>
          </cell>
          <cell r="BK657">
            <v>0</v>
          </cell>
          <cell r="BL657">
            <v>0</v>
          </cell>
          <cell r="BM657" t="str">
            <v>-</v>
          </cell>
          <cell r="BN657" t="str">
            <v>-</v>
          </cell>
        </row>
        <row r="658">
          <cell r="B658" t="str">
            <v>3-16-17-242-0</v>
          </cell>
          <cell r="C658" t="str">
            <v>3</v>
          </cell>
          <cell r="D658" t="str">
            <v>Suchy Las - sieć wodociągowa i kanalizacja sanitarna w ul. Krótkiej i ul. Hertmanowskiego</v>
          </cell>
          <cell r="E658" t="str">
            <v>Realizowane-RBM-w toku</v>
          </cell>
          <cell r="G658" t="str">
            <v>rezerwa na zaspokojenie roszczeń z tyt realizacji sieci wod-kan</v>
          </cell>
          <cell r="H658" t="str">
            <v>pierwsza</v>
          </cell>
          <cell r="I658" t="str">
            <v>sieci rozdzielcze</v>
          </cell>
          <cell r="J658" t="str">
            <v>rozwojowe</v>
          </cell>
          <cell r="K658" t="str">
            <v>wykupy</v>
          </cell>
          <cell r="L658" t="str">
            <v>Suchy Las</v>
          </cell>
          <cell r="M658">
            <v>0</v>
          </cell>
          <cell r="N658">
            <v>0</v>
          </cell>
          <cell r="O658" t="str">
            <v>Michał Garbicz</v>
          </cell>
          <cell r="P658" t="str">
            <v>Magdalena Borowska</v>
          </cell>
          <cell r="Q658">
            <v>0</v>
          </cell>
          <cell r="R658" t="str">
            <v>16</v>
          </cell>
          <cell r="S658" t="str">
            <v>nd</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cell r="BE658">
            <v>0</v>
          </cell>
          <cell r="BF658">
            <v>0</v>
          </cell>
          <cell r="BG658" t="str">
            <v xml:space="preserve"> </v>
          </cell>
          <cell r="BH658">
            <v>0</v>
          </cell>
          <cell r="BI658">
            <v>0</v>
          </cell>
          <cell r="BJ658">
            <v>0</v>
          </cell>
          <cell r="BK658">
            <v>0</v>
          </cell>
          <cell r="BL658">
            <v>0</v>
          </cell>
          <cell r="BM658" t="str">
            <v>-</v>
          </cell>
          <cell r="BN658" t="str">
            <v>-</v>
          </cell>
        </row>
        <row r="659">
          <cell r="B659" t="str">
            <v>3-16-17-243-0</v>
          </cell>
          <cell r="C659" t="str">
            <v>3</v>
          </cell>
          <cell r="D659" t="str">
            <v>Suchy Las - sieć wodociągowa i kanalizacja sanitarna w ul. Zodiak</v>
          </cell>
          <cell r="E659" t="str">
            <v>Realizowane-RBM-w toku</v>
          </cell>
          <cell r="G659" t="str">
            <v>rezerwa na zaspokojenie roszczeń z tyt realizacji sieci wod-kan</v>
          </cell>
          <cell r="H659" t="str">
            <v>pierwsza</v>
          </cell>
          <cell r="I659" t="str">
            <v>sieci rozdzielcze</v>
          </cell>
          <cell r="J659" t="str">
            <v>rozwojowe</v>
          </cell>
          <cell r="K659" t="str">
            <v>wykupy</v>
          </cell>
          <cell r="L659" t="str">
            <v>Suchy Las</v>
          </cell>
          <cell r="M659">
            <v>0</v>
          </cell>
          <cell r="N659">
            <v>0</v>
          </cell>
          <cell r="O659" t="str">
            <v>Michał Garbicz</v>
          </cell>
          <cell r="P659" t="str">
            <v>Magdalena Borowska</v>
          </cell>
          <cell r="Q659">
            <v>0</v>
          </cell>
          <cell r="R659" t="str">
            <v>16</v>
          </cell>
          <cell r="S659" t="str">
            <v>nd</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cell r="BE659">
            <v>0</v>
          </cell>
          <cell r="BF659">
            <v>0</v>
          </cell>
          <cell r="BG659" t="str">
            <v xml:space="preserve"> </v>
          </cell>
          <cell r="BH659">
            <v>0</v>
          </cell>
          <cell r="BI659">
            <v>0</v>
          </cell>
          <cell r="BJ659">
            <v>0</v>
          </cell>
          <cell r="BK659">
            <v>0</v>
          </cell>
          <cell r="BL659">
            <v>0</v>
          </cell>
          <cell r="BM659" t="str">
            <v>-</v>
          </cell>
          <cell r="BN659" t="str">
            <v>-</v>
          </cell>
        </row>
        <row r="660">
          <cell r="B660" t="str">
            <v>3-16-17-297-1</v>
          </cell>
          <cell r="C660" t="str">
            <v>3</v>
          </cell>
          <cell r="D660" t="str">
            <v>Suchy Las - sieć wodociągowa w Zielątkowie</v>
          </cell>
          <cell r="E660" t="str">
            <v>Realizowane-dokumentacja-w toku</v>
          </cell>
          <cell r="G660" t="str">
            <v>Pule</v>
          </cell>
          <cell r="H660" t="str">
            <v>druga</v>
          </cell>
          <cell r="I660" t="str">
            <v>sieci rozdzielcze</v>
          </cell>
          <cell r="J660" t="str">
            <v>rozwojowe</v>
          </cell>
          <cell r="K660" t="str">
            <v>opłacalne</v>
          </cell>
          <cell r="L660" t="str">
            <v>Suchy Las</v>
          </cell>
          <cell r="M660" t="str">
            <v>Agnieszka Mitura-Grabowska</v>
          </cell>
          <cell r="N660" t="str">
            <v>Wioletta Frankowska</v>
          </cell>
          <cell r="O660" t="str">
            <v>Mariusz Dados</v>
          </cell>
          <cell r="P660" t="str">
            <v>Łukasz Dąbrowski</v>
          </cell>
          <cell r="Q660">
            <v>0</v>
          </cell>
          <cell r="R660" t="str">
            <v>16</v>
          </cell>
          <cell r="S660" t="str">
            <v>nd</v>
          </cell>
          <cell r="T660">
            <v>1299</v>
          </cell>
          <cell r="U660">
            <v>0</v>
          </cell>
          <cell r="V660">
            <v>12800</v>
          </cell>
          <cell r="W660">
            <v>19200</v>
          </cell>
          <cell r="X660">
            <v>600000</v>
          </cell>
          <cell r="Y660">
            <v>124000</v>
          </cell>
          <cell r="Z660">
            <v>0</v>
          </cell>
          <cell r="AA660">
            <v>0</v>
          </cell>
          <cell r="AB660">
            <v>0</v>
          </cell>
          <cell r="AC660">
            <v>0</v>
          </cell>
          <cell r="AD660">
            <v>0</v>
          </cell>
          <cell r="AE660">
            <v>0</v>
          </cell>
          <cell r="AF660">
            <v>756000</v>
          </cell>
          <cell r="AG660">
            <v>0</v>
          </cell>
          <cell r="AH660">
            <v>32305</v>
          </cell>
          <cell r="AI660">
            <v>33604</v>
          </cell>
          <cell r="AJ660">
            <v>14750</v>
          </cell>
          <cell r="AK660">
            <v>29500</v>
          </cell>
          <cell r="AL660">
            <v>113000</v>
          </cell>
          <cell r="AM660">
            <v>1250</v>
          </cell>
          <cell r="AN660">
            <v>0</v>
          </cell>
          <cell r="AO660">
            <v>0</v>
          </cell>
          <cell r="AP660">
            <v>0</v>
          </cell>
          <cell r="AQ660">
            <v>0</v>
          </cell>
          <cell r="AR660">
            <v>0</v>
          </cell>
          <cell r="AS660">
            <v>0</v>
          </cell>
          <cell r="AT660">
            <v>0</v>
          </cell>
          <cell r="AU660">
            <v>0</v>
          </cell>
          <cell r="AV660">
            <v>0</v>
          </cell>
          <cell r="AW660">
            <v>143750</v>
          </cell>
          <cell r="AX660">
            <v>143750</v>
          </cell>
          <cell r="AY660">
            <v>0</v>
          </cell>
          <cell r="AZ660">
            <v>158500</v>
          </cell>
          <cell r="BA660">
            <v>158500</v>
          </cell>
          <cell r="BB660">
            <v>190805</v>
          </cell>
          <cell r="BC660">
            <v>565195</v>
          </cell>
          <cell r="BD660"/>
          <cell r="BE660">
            <v>0</v>
          </cell>
          <cell r="BF660">
            <v>0</v>
          </cell>
          <cell r="BG660" t="str">
            <v>1 rozwojowo-modernizacyjne</v>
          </cell>
          <cell r="BH660">
            <v>4</v>
          </cell>
          <cell r="BI660">
            <v>39</v>
          </cell>
          <cell r="BJ660">
            <v>0</v>
          </cell>
          <cell r="BK660" t="str">
            <v>Zaopatrzenie w wodę nowych odbiorców.</v>
          </cell>
          <cell r="BL660" t="str">
            <v>Budowa sieci wodociągowej wraz z przyłączami w ulicy Świerkowej, S. Wyrzykowskiej, Wichrowej w Zielątkowie DN 180 mm i długości 880 m. 2021-2023 - dokumentacja projektowa 2024-2025 - roboty budowlano-montażowe</v>
          </cell>
          <cell r="BM660" t="str">
            <v>-</v>
          </cell>
          <cell r="BN660" t="str">
            <v>-</v>
          </cell>
        </row>
        <row r="661">
          <cell r="B661" t="str">
            <v>3-16-17-298-1</v>
          </cell>
          <cell r="C661" t="str">
            <v>3</v>
          </cell>
          <cell r="D661" t="str">
            <v>Suchy Las - sieć wodociągowa od węzła Złotkowo do ul. Gminnej 2 w Golęczewie</v>
          </cell>
          <cell r="E661" t="str">
            <v>Realizowane-koncepcja-w toku</v>
          </cell>
          <cell r="G661" t="str">
            <v>rezerwa "białe plamy"</v>
          </cell>
          <cell r="H661" t="str">
            <v>druga</v>
          </cell>
          <cell r="I661" t="str">
            <v>sieci rozdzielcze</v>
          </cell>
          <cell r="J661" t="str">
            <v>rozwojowe</v>
          </cell>
          <cell r="K661" t="str">
            <v>nieopłacalne tak</v>
          </cell>
          <cell r="L661" t="str">
            <v>Suchy Las</v>
          </cell>
          <cell r="M661" t="str">
            <v>Agnieszka Mitura-Grabowska</v>
          </cell>
          <cell r="N661">
            <v>0</v>
          </cell>
          <cell r="O661" t="str">
            <v>Mariusz Dados</v>
          </cell>
          <cell r="P661" t="str">
            <v>Łukasz Dąbrowski</v>
          </cell>
          <cell r="Q661">
            <v>0</v>
          </cell>
          <cell r="R661" t="str">
            <v>16</v>
          </cell>
          <cell r="S661" t="str">
            <v>nd</v>
          </cell>
          <cell r="T661">
            <v>0</v>
          </cell>
          <cell r="U661">
            <v>0</v>
          </cell>
          <cell r="V661">
            <v>0</v>
          </cell>
          <cell r="W661">
            <v>546000</v>
          </cell>
          <cell r="X661">
            <v>46000</v>
          </cell>
          <cell r="Y661">
            <v>0</v>
          </cell>
          <cell r="Z661">
            <v>0</v>
          </cell>
          <cell r="AA661">
            <v>0</v>
          </cell>
          <cell r="AB661">
            <v>0</v>
          </cell>
          <cell r="AC661">
            <v>0</v>
          </cell>
          <cell r="AD661">
            <v>0</v>
          </cell>
          <cell r="AE661">
            <v>0</v>
          </cell>
          <cell r="AF661">
            <v>592000</v>
          </cell>
          <cell r="AG661">
            <v>0</v>
          </cell>
          <cell r="AH661">
            <v>0</v>
          </cell>
          <cell r="AI661">
            <v>0</v>
          </cell>
          <cell r="AJ661">
            <v>0</v>
          </cell>
          <cell r="AK661">
            <v>493081</v>
          </cell>
          <cell r="AL661">
            <v>409400</v>
          </cell>
          <cell r="AM661">
            <v>0</v>
          </cell>
          <cell r="AN661">
            <v>0</v>
          </cell>
          <cell r="AO661">
            <v>0</v>
          </cell>
          <cell r="AP661">
            <v>0</v>
          </cell>
          <cell r="AQ661">
            <v>0</v>
          </cell>
          <cell r="AR661">
            <v>0</v>
          </cell>
          <cell r="AS661">
            <v>0</v>
          </cell>
          <cell r="AT661">
            <v>0</v>
          </cell>
          <cell r="AU661">
            <v>0</v>
          </cell>
          <cell r="AV661">
            <v>0</v>
          </cell>
          <cell r="AW661">
            <v>902481</v>
          </cell>
          <cell r="AX661">
            <v>902481</v>
          </cell>
          <cell r="AY661">
            <v>0</v>
          </cell>
          <cell r="AZ661">
            <v>902481</v>
          </cell>
          <cell r="BA661">
            <v>902481</v>
          </cell>
          <cell r="BB661">
            <v>902481</v>
          </cell>
          <cell r="BC661">
            <v>-310481</v>
          </cell>
          <cell r="BD661"/>
          <cell r="BE661">
            <v>0</v>
          </cell>
          <cell r="BF661">
            <v>0</v>
          </cell>
          <cell r="BG661" t="str">
            <v>1 rozwojowo-modernizacyjne</v>
          </cell>
          <cell r="BH661">
            <v>0</v>
          </cell>
          <cell r="BI661">
            <v>10</v>
          </cell>
          <cell r="BJ661">
            <v>9</v>
          </cell>
          <cell r="BK661" t="str">
            <v>Zaopatrzenie w wodę nowych odbiorców.</v>
          </cell>
          <cell r="BL661" t="str">
            <v>Budowa sieci wodociągowej od węzła Złotkowo do ul. Gminnej 2 w Golęczewie DN 180 mm i długości 475 m wraz z przyłączami Gmina zleci dokumentację projektową. Inwestorstwo Zastępcze wykonywane przez Gminę Suchy Las 2021-2023 - roboty budowlano - montażowe</v>
          </cell>
          <cell r="BM661" t="str">
            <v>-</v>
          </cell>
          <cell r="BN661" t="str">
            <v>-</v>
          </cell>
        </row>
        <row r="662">
          <cell r="B662" t="str">
            <v>3-16-18-048-0</v>
          </cell>
          <cell r="C662" t="str">
            <v>3</v>
          </cell>
          <cell r="D662" t="str">
            <v>Suchy Las - sieć wodociągowa w ul. Mokrej</v>
          </cell>
          <cell r="E662" t="str">
            <v>Realizowane-RBM-w toku</v>
          </cell>
          <cell r="G662" t="str">
            <v>rezerwa na zaspokojenie roszczeń z tyt realizacji sieci wod-kan</v>
          </cell>
          <cell r="H662" t="str">
            <v>pierwsza</v>
          </cell>
          <cell r="I662" t="str">
            <v>sieci rozdzielcze</v>
          </cell>
          <cell r="J662" t="str">
            <v>rozwojowe</v>
          </cell>
          <cell r="K662" t="str">
            <v>wykupy</v>
          </cell>
          <cell r="L662" t="str">
            <v>Suchy Las</v>
          </cell>
          <cell r="M662">
            <v>0</v>
          </cell>
          <cell r="N662">
            <v>0</v>
          </cell>
          <cell r="O662" t="str">
            <v>Michał Garbicz</v>
          </cell>
          <cell r="P662" t="str">
            <v>Magdalena Borowska</v>
          </cell>
          <cell r="Q662">
            <v>0</v>
          </cell>
          <cell r="R662" t="str">
            <v>16</v>
          </cell>
          <cell r="S662" t="str">
            <v>nd</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52550.04</v>
          </cell>
          <cell r="AH662">
            <v>31.2</v>
          </cell>
          <cell r="AI662">
            <v>52581.24</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52581.24</v>
          </cell>
          <cell r="BC662">
            <v>-52581.24</v>
          </cell>
          <cell r="BD662"/>
          <cell r="BE662">
            <v>0</v>
          </cell>
          <cell r="BF662">
            <v>0</v>
          </cell>
          <cell r="BG662" t="str">
            <v>1 rozwojowo-modernizacyjne</v>
          </cell>
          <cell r="BH662">
            <v>0</v>
          </cell>
          <cell r="BI662">
            <v>0</v>
          </cell>
          <cell r="BJ662">
            <v>0</v>
          </cell>
          <cell r="BK662">
            <v>0</v>
          </cell>
          <cell r="BL662">
            <v>0</v>
          </cell>
          <cell r="BM662" t="str">
            <v>-</v>
          </cell>
          <cell r="BN662" t="str">
            <v>-</v>
          </cell>
        </row>
        <row r="663">
          <cell r="B663" t="str">
            <v>3-16-18-056-1</v>
          </cell>
          <cell r="C663" t="str">
            <v>3</v>
          </cell>
          <cell r="D663" t="str">
            <v>Suchy Las - sieć wodociągowa w ul. Perłowej, Rubinowej, Świerkowej i Sucholeskiej.</v>
          </cell>
          <cell r="E663" t="str">
            <v>Realizowane-koncepcja-w toku</v>
          </cell>
          <cell r="G663" t="str">
            <v>rezerwa "białe plamy"</v>
          </cell>
          <cell r="H663" t="str">
            <v>druga</v>
          </cell>
          <cell r="I663" t="str">
            <v>sieci rozdzielcze</v>
          </cell>
          <cell r="J663" t="str">
            <v>rozwojowe</v>
          </cell>
          <cell r="K663" t="str">
            <v>nieopłacalne tak</v>
          </cell>
          <cell r="L663" t="str">
            <v>Suchy Las</v>
          </cell>
          <cell r="M663" t="str">
            <v>Agnieszka Mitura-Grabowska</v>
          </cell>
          <cell r="N663">
            <v>0</v>
          </cell>
          <cell r="O663" t="str">
            <v>Mariusz Dados</v>
          </cell>
          <cell r="P663" t="str">
            <v>Łukasz Dąbrowski</v>
          </cell>
          <cell r="Q663">
            <v>0</v>
          </cell>
          <cell r="R663" t="str">
            <v>16</v>
          </cell>
          <cell r="S663" t="str">
            <v>nd</v>
          </cell>
          <cell r="T663">
            <v>0</v>
          </cell>
          <cell r="U663">
            <v>0</v>
          </cell>
          <cell r="V663">
            <v>0</v>
          </cell>
          <cell r="W663">
            <v>0</v>
          </cell>
          <cell r="X663">
            <v>0</v>
          </cell>
          <cell r="Y663">
            <v>0</v>
          </cell>
          <cell r="Z663">
            <v>0</v>
          </cell>
          <cell r="AA663">
            <v>0</v>
          </cell>
          <cell r="AB663">
            <v>0</v>
          </cell>
          <cell r="AC663">
            <v>11000</v>
          </cell>
          <cell r="AD663">
            <v>11000</v>
          </cell>
          <cell r="AE663">
            <v>1139000</v>
          </cell>
          <cell r="AF663">
            <v>22000</v>
          </cell>
          <cell r="AG663">
            <v>0</v>
          </cell>
          <cell r="AH663">
            <v>0</v>
          </cell>
          <cell r="AI663">
            <v>0</v>
          </cell>
          <cell r="AJ663">
            <v>0</v>
          </cell>
          <cell r="AK663">
            <v>0</v>
          </cell>
          <cell r="AL663">
            <v>0</v>
          </cell>
          <cell r="AM663">
            <v>0</v>
          </cell>
          <cell r="AN663">
            <v>0</v>
          </cell>
          <cell r="AO663">
            <v>0</v>
          </cell>
          <cell r="AP663">
            <v>11000</v>
          </cell>
          <cell r="AQ663">
            <v>11000</v>
          </cell>
          <cell r="AR663">
            <v>31000</v>
          </cell>
          <cell r="AS663">
            <v>264000</v>
          </cell>
          <cell r="AT663">
            <v>844000</v>
          </cell>
          <cell r="AU663">
            <v>0</v>
          </cell>
          <cell r="AV663">
            <v>844000</v>
          </cell>
          <cell r="AW663">
            <v>1161000</v>
          </cell>
          <cell r="AX663">
            <v>22000</v>
          </cell>
          <cell r="AY663">
            <v>1139000</v>
          </cell>
          <cell r="AZ663">
            <v>1161000</v>
          </cell>
          <cell r="BA663">
            <v>1161000</v>
          </cell>
          <cell r="BB663">
            <v>22000</v>
          </cell>
          <cell r="BC663">
            <v>0</v>
          </cell>
          <cell r="BD663"/>
          <cell r="BE663">
            <v>0</v>
          </cell>
          <cell r="BF663">
            <v>0</v>
          </cell>
          <cell r="BG663" t="str">
            <v>1 rozwojowo-modernizacyjne</v>
          </cell>
          <cell r="BH663">
            <v>3</v>
          </cell>
          <cell r="BI663">
            <v>19</v>
          </cell>
          <cell r="BJ663">
            <v>0</v>
          </cell>
          <cell r="BK663" t="str">
            <v>Zaopatrzenie w wodę nowych odbiorców.</v>
          </cell>
          <cell r="BL663" t="str">
            <v>Budowa sieci wodociągowej w ulicy Perłowej, Rubinowej, Świerkowej i Sucholeskiej DN 125 mm, dł. 1400 m i DN 180 mm, dł. 490 m wraz z przyłączami 2028-2030 - dokumentacja projektowa 2030-2032 - roboty budowlano-montażowe</v>
          </cell>
          <cell r="BM663" t="str">
            <v>-</v>
          </cell>
          <cell r="BN663" t="str">
            <v>-</v>
          </cell>
        </row>
        <row r="664">
          <cell r="B664" t="str">
            <v>3-16-18-102-0</v>
          </cell>
          <cell r="C664" t="str">
            <v>3</v>
          </cell>
          <cell r="D664" t="str">
            <v>Suchy Las - sieć wodociągowa w ul. Śliwkowej</v>
          </cell>
          <cell r="E664" t="str">
            <v>Zakończone</v>
          </cell>
          <cell r="G664" t="str">
            <v>rezerwa na zaspokojenie roszczeń z tyt realizacji sieci wod-kan</v>
          </cell>
          <cell r="H664" t="str">
            <v>pierwsza</v>
          </cell>
          <cell r="I664" t="str">
            <v>sieci rozdzielcze</v>
          </cell>
          <cell r="J664" t="str">
            <v>rozwojowe</v>
          </cell>
          <cell r="K664" t="str">
            <v>wykupy</v>
          </cell>
          <cell r="L664" t="str">
            <v>Suchy Las</v>
          </cell>
          <cell r="M664">
            <v>0</v>
          </cell>
          <cell r="N664">
            <v>0</v>
          </cell>
          <cell r="O664" t="str">
            <v>Michał Garbicz</v>
          </cell>
          <cell r="P664" t="str">
            <v>Magdalena Borowska</v>
          </cell>
          <cell r="Q664">
            <v>0</v>
          </cell>
          <cell r="R664" t="str">
            <v>16</v>
          </cell>
          <cell r="S664" t="str">
            <v>nd</v>
          </cell>
          <cell r="T664">
            <v>0</v>
          </cell>
          <cell r="U664">
            <v>47307.33</v>
          </cell>
          <cell r="V664">
            <v>0</v>
          </cell>
          <cell r="W664">
            <v>0</v>
          </cell>
          <cell r="X664">
            <v>0</v>
          </cell>
          <cell r="Y664">
            <v>0</v>
          </cell>
          <cell r="Z664">
            <v>0</v>
          </cell>
          <cell r="AA664">
            <v>0</v>
          </cell>
          <cell r="AB664">
            <v>0</v>
          </cell>
          <cell r="AC664">
            <v>0</v>
          </cell>
          <cell r="AD664">
            <v>0</v>
          </cell>
          <cell r="AE664">
            <v>0</v>
          </cell>
          <cell r="AF664">
            <v>47307.33</v>
          </cell>
          <cell r="AG664">
            <v>47324.33</v>
          </cell>
          <cell r="AH664">
            <v>355.2</v>
          </cell>
          <cell r="AI664">
            <v>47679.53</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47679.53</v>
          </cell>
          <cell r="BC664">
            <v>-372.19999999999709</v>
          </cell>
          <cell r="BD664"/>
          <cell r="BE664">
            <v>0</v>
          </cell>
          <cell r="BF664">
            <v>0</v>
          </cell>
          <cell r="BG664" t="str">
            <v xml:space="preserve"> </v>
          </cell>
          <cell r="BH664">
            <v>0</v>
          </cell>
          <cell r="BI664">
            <v>0</v>
          </cell>
          <cell r="BJ664">
            <v>0</v>
          </cell>
          <cell r="BK664">
            <v>0</v>
          </cell>
          <cell r="BL664">
            <v>0</v>
          </cell>
          <cell r="BM664" t="str">
            <v>-</v>
          </cell>
          <cell r="BN664" t="str">
            <v>-</v>
          </cell>
        </row>
        <row r="665">
          <cell r="B665" t="str">
            <v>3-16-18-103-0</v>
          </cell>
          <cell r="C665" t="str">
            <v>3</v>
          </cell>
          <cell r="D665" t="str">
            <v>Suchy Las - sieć wodociągowa w ul. Cyprysowej w Zielątkowie</v>
          </cell>
          <cell r="E665" t="str">
            <v>Zakończone</v>
          </cell>
          <cell r="G665" t="str">
            <v>rezerwa na zaspokojenie roszczeń z tyt realizacji sieci wod-kan</v>
          </cell>
          <cell r="H665" t="str">
            <v>pierwsza</v>
          </cell>
          <cell r="I665" t="str">
            <v>sieci rozdzielcze</v>
          </cell>
          <cell r="J665" t="str">
            <v>rozwojowe</v>
          </cell>
          <cell r="K665" t="str">
            <v>wykupy</v>
          </cell>
          <cell r="L665" t="str">
            <v>Suchy Las</v>
          </cell>
          <cell r="M665">
            <v>0</v>
          </cell>
          <cell r="N665">
            <v>0</v>
          </cell>
          <cell r="O665" t="str">
            <v>Michał Garbicz</v>
          </cell>
          <cell r="P665" t="str">
            <v>Michał Garbicz</v>
          </cell>
          <cell r="Q665">
            <v>0</v>
          </cell>
          <cell r="R665" t="str">
            <v>16</v>
          </cell>
          <cell r="S665" t="str">
            <v>nd</v>
          </cell>
          <cell r="T665">
            <v>0</v>
          </cell>
          <cell r="U665">
            <v>281.10000000000002</v>
          </cell>
          <cell r="V665">
            <v>0</v>
          </cell>
          <cell r="W665">
            <v>0</v>
          </cell>
          <cell r="X665">
            <v>0</v>
          </cell>
          <cell r="Y665">
            <v>0</v>
          </cell>
          <cell r="Z665">
            <v>0</v>
          </cell>
          <cell r="AA665">
            <v>0</v>
          </cell>
          <cell r="AB665">
            <v>0</v>
          </cell>
          <cell r="AC665">
            <v>0</v>
          </cell>
          <cell r="AD665">
            <v>0</v>
          </cell>
          <cell r="AE665">
            <v>0</v>
          </cell>
          <cell r="AF665">
            <v>281.10000000000002</v>
          </cell>
          <cell r="AG665">
            <v>281.10000000000002</v>
          </cell>
          <cell r="AH665">
            <v>0</v>
          </cell>
          <cell r="AI665">
            <v>281.10000000000002</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281.10000000000002</v>
          </cell>
          <cell r="BC665">
            <v>0</v>
          </cell>
          <cell r="BD665"/>
          <cell r="BE665">
            <v>0</v>
          </cell>
          <cell r="BF665">
            <v>0</v>
          </cell>
          <cell r="BG665" t="str">
            <v xml:space="preserve"> </v>
          </cell>
          <cell r="BH665">
            <v>0</v>
          </cell>
          <cell r="BI665">
            <v>0</v>
          </cell>
          <cell r="BJ665">
            <v>0</v>
          </cell>
          <cell r="BK665">
            <v>0</v>
          </cell>
          <cell r="BL665">
            <v>0</v>
          </cell>
          <cell r="BM665" t="str">
            <v>-</v>
          </cell>
          <cell r="BN665" t="str">
            <v>-</v>
          </cell>
        </row>
        <row r="666">
          <cell r="B666" t="str">
            <v>3-16-18-120-0</v>
          </cell>
          <cell r="C666" t="str">
            <v>3</v>
          </cell>
          <cell r="D666" t="str">
            <v>Suchy Las - sieć wodociągowa i kanalizacja sanitarna w ul. Jagodowej</v>
          </cell>
          <cell r="E666">
            <v>0</v>
          </cell>
          <cell r="G666" t="str">
            <v>rezerwa na zaspokojenie roszczeń z tyt realizacji sieci wod-kan</v>
          </cell>
          <cell r="H666" t="str">
            <v>pierwsza</v>
          </cell>
          <cell r="I666" t="str">
            <v>sieci rozdzielcze</v>
          </cell>
          <cell r="J666" t="str">
            <v>rozwojowe</v>
          </cell>
          <cell r="K666" t="str">
            <v>wykupy</v>
          </cell>
          <cell r="L666" t="str">
            <v>Suchy Las</v>
          </cell>
          <cell r="M666">
            <v>0</v>
          </cell>
          <cell r="N666">
            <v>0</v>
          </cell>
          <cell r="O666">
            <v>0</v>
          </cell>
          <cell r="P666">
            <v>0</v>
          </cell>
          <cell r="Q666">
            <v>0</v>
          </cell>
          <cell r="R666" t="str">
            <v>16</v>
          </cell>
          <cell r="S666" t="str">
            <v>nd</v>
          </cell>
          <cell r="T666">
            <v>0</v>
          </cell>
          <cell r="U666">
            <v>30</v>
          </cell>
          <cell r="V666">
            <v>0</v>
          </cell>
          <cell r="W666">
            <v>0</v>
          </cell>
          <cell r="X666">
            <v>0</v>
          </cell>
          <cell r="Y666">
            <v>0</v>
          </cell>
          <cell r="Z666">
            <v>0</v>
          </cell>
          <cell r="AA666">
            <v>0</v>
          </cell>
          <cell r="AB666">
            <v>0</v>
          </cell>
          <cell r="AC666">
            <v>0</v>
          </cell>
          <cell r="AD666">
            <v>0</v>
          </cell>
          <cell r="AE666">
            <v>0</v>
          </cell>
          <cell r="AF666">
            <v>30</v>
          </cell>
          <cell r="AG666">
            <v>30</v>
          </cell>
          <cell r="AH666">
            <v>0</v>
          </cell>
          <cell r="AI666">
            <v>30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30</v>
          </cell>
          <cell r="BC666">
            <v>0</v>
          </cell>
          <cell r="BD666"/>
          <cell r="BE666">
            <v>0</v>
          </cell>
          <cell r="BF666">
            <v>0</v>
          </cell>
          <cell r="BG666">
            <v>0</v>
          </cell>
          <cell r="BH666">
            <v>0</v>
          </cell>
          <cell r="BI666">
            <v>0</v>
          </cell>
          <cell r="BJ666">
            <v>0</v>
          </cell>
          <cell r="BK666">
            <v>0</v>
          </cell>
          <cell r="BL666">
            <v>0</v>
          </cell>
          <cell r="BM666" t="str">
            <v>-</v>
          </cell>
          <cell r="BN666" t="str">
            <v>-</v>
          </cell>
        </row>
        <row r="667">
          <cell r="B667" t="str">
            <v>3-16-19-004-1</v>
          </cell>
          <cell r="C667" t="str">
            <v>3</v>
          </cell>
          <cell r="D667" t="str">
            <v>Suchy Las - sieć wodociągowa w ul. Oświatowej w Golęczewie</v>
          </cell>
          <cell r="E667" t="str">
            <v>Realizowane-koncepcja-w toku</v>
          </cell>
          <cell r="G667" t="str">
            <v>rezerwa "białe plamy"</v>
          </cell>
          <cell r="H667" t="str">
            <v>druga</v>
          </cell>
          <cell r="I667" t="str">
            <v>sieci rozdzielcze</v>
          </cell>
          <cell r="J667" t="str">
            <v>rozwojowe</v>
          </cell>
          <cell r="K667" t="str">
            <v>nieopłacalne nie</v>
          </cell>
          <cell r="L667" t="str">
            <v>Suchy Las</v>
          </cell>
          <cell r="M667" t="str">
            <v>Agnieszka Mitura-Grabowska</v>
          </cell>
          <cell r="N667">
            <v>0</v>
          </cell>
          <cell r="O667" t="str">
            <v>Mariusz Dados</v>
          </cell>
          <cell r="P667" t="str">
            <v>Łukasz Dąbrowski</v>
          </cell>
          <cell r="Q667">
            <v>0</v>
          </cell>
          <cell r="R667" t="str">
            <v>16</v>
          </cell>
          <cell r="S667" t="str">
            <v>nd</v>
          </cell>
          <cell r="T667">
            <v>0</v>
          </cell>
          <cell r="U667">
            <v>0</v>
          </cell>
          <cell r="V667">
            <v>0</v>
          </cell>
          <cell r="W667">
            <v>0</v>
          </cell>
          <cell r="X667">
            <v>0</v>
          </cell>
          <cell r="Y667">
            <v>0</v>
          </cell>
          <cell r="Z667">
            <v>0</v>
          </cell>
          <cell r="AA667">
            <v>0</v>
          </cell>
          <cell r="AB667">
            <v>0</v>
          </cell>
          <cell r="AC667">
            <v>5000</v>
          </cell>
          <cell r="AD667">
            <v>5000</v>
          </cell>
          <cell r="AE667">
            <v>490000</v>
          </cell>
          <cell r="AF667">
            <v>10000</v>
          </cell>
          <cell r="AG667">
            <v>0</v>
          </cell>
          <cell r="AH667">
            <v>0</v>
          </cell>
          <cell r="AI667">
            <v>0</v>
          </cell>
          <cell r="AJ667">
            <v>0</v>
          </cell>
          <cell r="AK667">
            <v>0</v>
          </cell>
          <cell r="AL667">
            <v>0</v>
          </cell>
          <cell r="AM667">
            <v>0</v>
          </cell>
          <cell r="AN667">
            <v>0</v>
          </cell>
          <cell r="AO667">
            <v>0</v>
          </cell>
          <cell r="AP667">
            <v>20000</v>
          </cell>
          <cell r="AQ667">
            <v>20000</v>
          </cell>
          <cell r="AR667">
            <v>49000</v>
          </cell>
          <cell r="AS667">
            <v>152000</v>
          </cell>
          <cell r="AT667">
            <v>339000</v>
          </cell>
          <cell r="AU667">
            <v>0</v>
          </cell>
          <cell r="AV667">
            <v>339000</v>
          </cell>
          <cell r="AW667">
            <v>580000</v>
          </cell>
          <cell r="AX667">
            <v>40000</v>
          </cell>
          <cell r="AY667">
            <v>540000</v>
          </cell>
          <cell r="AZ667">
            <v>580000</v>
          </cell>
          <cell r="BA667">
            <v>580000</v>
          </cell>
          <cell r="BB667">
            <v>40000</v>
          </cell>
          <cell r="BC667">
            <v>-30000</v>
          </cell>
          <cell r="BD667"/>
          <cell r="BE667">
            <v>0</v>
          </cell>
          <cell r="BF667">
            <v>0</v>
          </cell>
          <cell r="BG667" t="str">
            <v xml:space="preserve"> </v>
          </cell>
          <cell r="BH667">
            <v>0</v>
          </cell>
          <cell r="BI667">
            <v>11</v>
          </cell>
          <cell r="BJ667">
            <v>0</v>
          </cell>
          <cell r="BK667" t="str">
            <v>Zaopatrzenie w wodę nowych odbiorców.</v>
          </cell>
          <cell r="BL667" t="str">
            <v>Budowa sieci wodociągowej w ul. Oświatowej w Golęczewie DN 125 mm, dł. 260 m wraz z przyłączami 2028-2030 - dokumentacja projektowa 2031-2032 - roboty budowlano-montażowe</v>
          </cell>
          <cell r="BM667" t="str">
            <v>-</v>
          </cell>
          <cell r="BN667" t="str">
            <v>-</v>
          </cell>
        </row>
        <row r="668">
          <cell r="B668" t="str">
            <v>3-16-19-045-0</v>
          </cell>
          <cell r="C668" t="str">
            <v>3</v>
          </cell>
          <cell r="D668" t="str">
            <v>Suchy Las - sieć wodociągowa w ul. Wojskowej (dawniej Świerczewskiego) w Biedrusku</v>
          </cell>
          <cell r="E668">
            <v>0</v>
          </cell>
          <cell r="G668" t="str">
            <v>rezerwa na zaspokojenie roszczeń z tyt realizacji sieci wod-kan</v>
          </cell>
          <cell r="H668" t="str">
            <v>pierwsza</v>
          </cell>
          <cell r="I668" t="str">
            <v>sieci rozdzielcze</v>
          </cell>
          <cell r="J668" t="str">
            <v>rozwojowe</v>
          </cell>
          <cell r="K668" t="str">
            <v>wykupy</v>
          </cell>
          <cell r="L668" t="str">
            <v>Suchy Las</v>
          </cell>
          <cell r="M668">
            <v>0</v>
          </cell>
          <cell r="N668">
            <v>0</v>
          </cell>
          <cell r="O668">
            <v>0</v>
          </cell>
          <cell r="P668">
            <v>0</v>
          </cell>
          <cell r="Q668">
            <v>0</v>
          </cell>
          <cell r="R668" t="str">
            <v>16</v>
          </cell>
          <cell r="S668" t="str">
            <v>nd</v>
          </cell>
          <cell r="T668">
            <v>0</v>
          </cell>
          <cell r="U668">
            <v>47</v>
          </cell>
          <cell r="V668">
            <v>0</v>
          </cell>
          <cell r="W668">
            <v>0</v>
          </cell>
          <cell r="X668">
            <v>0</v>
          </cell>
          <cell r="Y668">
            <v>0</v>
          </cell>
          <cell r="Z668">
            <v>0</v>
          </cell>
          <cell r="AA668">
            <v>0</v>
          </cell>
          <cell r="AB668">
            <v>0</v>
          </cell>
          <cell r="AC668">
            <v>0</v>
          </cell>
          <cell r="AD668">
            <v>0</v>
          </cell>
          <cell r="AE668">
            <v>0</v>
          </cell>
          <cell r="AF668">
            <v>47</v>
          </cell>
          <cell r="AG668">
            <v>47</v>
          </cell>
          <cell r="AH668">
            <v>30</v>
          </cell>
          <cell r="AI668">
            <v>77</v>
          </cell>
          <cell r="AJ668">
            <v>30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30</v>
          </cell>
          <cell r="BA668">
            <v>30</v>
          </cell>
          <cell r="BB668">
            <v>107</v>
          </cell>
          <cell r="BC668">
            <v>-60</v>
          </cell>
          <cell r="BD668"/>
          <cell r="BE668">
            <v>0</v>
          </cell>
          <cell r="BF668">
            <v>0</v>
          </cell>
          <cell r="BG668">
            <v>0</v>
          </cell>
          <cell r="BH668">
            <v>0</v>
          </cell>
          <cell r="BI668">
            <v>0</v>
          </cell>
          <cell r="BJ668">
            <v>0</v>
          </cell>
          <cell r="BK668">
            <v>0</v>
          </cell>
          <cell r="BL668">
            <v>0</v>
          </cell>
          <cell r="BM668" t="str">
            <v>-</v>
          </cell>
          <cell r="BN668" t="str">
            <v>-</v>
          </cell>
        </row>
        <row r="669">
          <cell r="B669" t="str">
            <v>3-16-19-069-0</v>
          </cell>
          <cell r="C669" t="str">
            <v>3</v>
          </cell>
          <cell r="D669" t="str">
            <v>Suchy Las - sieć wodociągowa w ul.Perłowej i Kwarcowej</v>
          </cell>
          <cell r="E669" t="str">
            <v>Realizowane-RBM-w toku</v>
          </cell>
          <cell r="G669" t="str">
            <v>rezerwa na zaspokojenie roszczeń z tyt realizacji sieci wod-kan</v>
          </cell>
          <cell r="H669" t="str">
            <v>pierwsza</v>
          </cell>
          <cell r="I669" t="str">
            <v>sieci rozdzielcze</v>
          </cell>
          <cell r="J669" t="str">
            <v>rozwojowe</v>
          </cell>
          <cell r="K669" t="str">
            <v>wykupy</v>
          </cell>
          <cell r="L669" t="str">
            <v>Suchy Las</v>
          </cell>
          <cell r="M669">
            <v>0</v>
          </cell>
          <cell r="N669">
            <v>0</v>
          </cell>
          <cell r="O669">
            <v>0</v>
          </cell>
          <cell r="P669" t="str">
            <v>Magdalena Borowska</v>
          </cell>
          <cell r="Q669">
            <v>0</v>
          </cell>
          <cell r="R669" t="str">
            <v>16</v>
          </cell>
          <cell r="S669" t="str">
            <v>nd</v>
          </cell>
          <cell r="T669">
            <v>0</v>
          </cell>
          <cell r="U669">
            <v>1000</v>
          </cell>
          <cell r="V669">
            <v>0</v>
          </cell>
          <cell r="W669">
            <v>0</v>
          </cell>
          <cell r="X669">
            <v>0</v>
          </cell>
          <cell r="Y669">
            <v>0</v>
          </cell>
          <cell r="Z669">
            <v>0</v>
          </cell>
          <cell r="AA669">
            <v>0</v>
          </cell>
          <cell r="AB669">
            <v>0</v>
          </cell>
          <cell r="AC669">
            <v>0</v>
          </cell>
          <cell r="AD669">
            <v>0</v>
          </cell>
          <cell r="AE669">
            <v>0</v>
          </cell>
          <cell r="AF669">
            <v>1000</v>
          </cell>
          <cell r="AG669">
            <v>1000</v>
          </cell>
          <cell r="AH669">
            <v>0</v>
          </cell>
          <cell r="AI669">
            <v>1000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1000</v>
          </cell>
          <cell r="BC669">
            <v>0</v>
          </cell>
          <cell r="BD669"/>
          <cell r="BE669">
            <v>0</v>
          </cell>
          <cell r="BF669">
            <v>0</v>
          </cell>
          <cell r="BG669" t="str">
            <v xml:space="preserve"> </v>
          </cell>
          <cell r="BH669">
            <v>0</v>
          </cell>
          <cell r="BI669">
            <v>0</v>
          </cell>
          <cell r="BJ669">
            <v>0</v>
          </cell>
          <cell r="BK669">
            <v>0</v>
          </cell>
          <cell r="BL669">
            <v>0</v>
          </cell>
          <cell r="BM669" t="str">
            <v>-</v>
          </cell>
          <cell r="BN669" t="str">
            <v>-</v>
          </cell>
        </row>
        <row r="670">
          <cell r="B670" t="str">
            <v>3-16-19-081-0</v>
          </cell>
          <cell r="C670" t="str">
            <v>3</v>
          </cell>
          <cell r="D670" t="str">
            <v>Suchy Las - sieć wodociągowa i kanalizacja sanitarna w ul. Jesionowej, Borowikowej, Kurkowej, Podgrzybkowej, Smardzowej, Truflowej, Maślakowej i Koźlakowej w Biedrusku</v>
          </cell>
          <cell r="E670">
            <v>0</v>
          </cell>
          <cell r="G670" t="str">
            <v>rezerwa na zaspokojenie roszczeń z tyt realizacji sieci wod-kan</v>
          </cell>
          <cell r="H670" t="str">
            <v>pierwsza</v>
          </cell>
          <cell r="I670" t="str">
            <v>sieci rozdzielcze</v>
          </cell>
          <cell r="J670" t="str">
            <v>rozwojowe</v>
          </cell>
          <cell r="K670" t="str">
            <v>wykupy</v>
          </cell>
          <cell r="L670" t="str">
            <v>Suchy Las</v>
          </cell>
          <cell r="M670">
            <v>0</v>
          </cell>
          <cell r="N670">
            <v>0</v>
          </cell>
          <cell r="O670">
            <v>0</v>
          </cell>
          <cell r="P670">
            <v>0</v>
          </cell>
          <cell r="Q670">
            <v>0</v>
          </cell>
          <cell r="R670" t="str">
            <v>16</v>
          </cell>
          <cell r="S670" t="str">
            <v>nd</v>
          </cell>
          <cell r="T670">
            <v>0</v>
          </cell>
          <cell r="U670">
            <v>2200</v>
          </cell>
          <cell r="V670">
            <v>0</v>
          </cell>
          <cell r="W670">
            <v>0</v>
          </cell>
          <cell r="X670">
            <v>0</v>
          </cell>
          <cell r="Y670">
            <v>0</v>
          </cell>
          <cell r="Z670">
            <v>0</v>
          </cell>
          <cell r="AA670">
            <v>0</v>
          </cell>
          <cell r="AB670">
            <v>0</v>
          </cell>
          <cell r="AC670">
            <v>0</v>
          </cell>
          <cell r="AD670">
            <v>0</v>
          </cell>
          <cell r="AE670">
            <v>0</v>
          </cell>
          <cell r="AF670">
            <v>2200</v>
          </cell>
          <cell r="AG670">
            <v>1559616.77</v>
          </cell>
          <cell r="AH670">
            <v>13203.2</v>
          </cell>
          <cell r="AI670">
            <v>1572819.97</v>
          </cell>
          <cell r="AJ670">
            <v>13186.2</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13186.2</v>
          </cell>
          <cell r="BA670">
            <v>13186.2</v>
          </cell>
          <cell r="BB670">
            <v>1586006.17</v>
          </cell>
          <cell r="BC670">
            <v>-1583806.17</v>
          </cell>
          <cell r="BD670"/>
          <cell r="BE670">
            <v>0</v>
          </cell>
          <cell r="BF670">
            <v>0</v>
          </cell>
          <cell r="BG670">
            <v>0</v>
          </cell>
          <cell r="BH670">
            <v>0</v>
          </cell>
          <cell r="BI670">
            <v>0</v>
          </cell>
          <cell r="BJ670">
            <v>0</v>
          </cell>
          <cell r="BK670">
            <v>0</v>
          </cell>
          <cell r="BL670">
            <v>0</v>
          </cell>
          <cell r="BM670" t="str">
            <v>-</v>
          </cell>
          <cell r="BN670" t="str">
            <v>-</v>
          </cell>
        </row>
        <row r="671">
          <cell r="B671" t="str">
            <v>3-16-19-160-0</v>
          </cell>
          <cell r="C671" t="str">
            <v>3</v>
          </cell>
          <cell r="D671" t="str">
            <v>Suchy Las - sieć wodociągowa i kanalizacja sanitarna w ul. Stefańskiego</v>
          </cell>
          <cell r="E671" t="str">
            <v>Realizowane-RBM-zakończono</v>
          </cell>
          <cell r="G671" t="str">
            <v>rezerwa na zaspokojenie roszczeń z tyt realizacji sieci wod-kan</v>
          </cell>
          <cell r="H671" t="str">
            <v>pierwsza</v>
          </cell>
          <cell r="I671" t="str">
            <v>sieci rozdzielcze</v>
          </cell>
          <cell r="J671" t="str">
            <v>rozwojowe</v>
          </cell>
          <cell r="K671" t="str">
            <v>wykupy</v>
          </cell>
          <cell r="L671" t="str">
            <v>Suchy Las</v>
          </cell>
          <cell r="M671">
            <v>0</v>
          </cell>
          <cell r="N671">
            <v>0</v>
          </cell>
          <cell r="O671">
            <v>0</v>
          </cell>
          <cell r="P671" t="str">
            <v>Aleksandra Klecha</v>
          </cell>
          <cell r="Q671">
            <v>0</v>
          </cell>
          <cell r="R671" t="str">
            <v>16</v>
          </cell>
          <cell r="S671" t="str">
            <v>nd</v>
          </cell>
          <cell r="T671">
            <v>0</v>
          </cell>
          <cell r="U671">
            <v>58630.14</v>
          </cell>
          <cell r="V671">
            <v>0</v>
          </cell>
          <cell r="W671">
            <v>0</v>
          </cell>
          <cell r="X671">
            <v>0</v>
          </cell>
          <cell r="Y671">
            <v>0</v>
          </cell>
          <cell r="Z671">
            <v>0</v>
          </cell>
          <cell r="AA671">
            <v>0</v>
          </cell>
          <cell r="AB671">
            <v>0</v>
          </cell>
          <cell r="AC671">
            <v>0</v>
          </cell>
          <cell r="AD671">
            <v>0</v>
          </cell>
          <cell r="AE671">
            <v>0</v>
          </cell>
          <cell r="AF671">
            <v>58630.14</v>
          </cell>
          <cell r="AG671">
            <v>58630.14</v>
          </cell>
          <cell r="AH671">
            <v>0</v>
          </cell>
          <cell r="AI671">
            <v>58630.14</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58630.14</v>
          </cell>
          <cell r="BC671">
            <v>0</v>
          </cell>
          <cell r="BD671"/>
          <cell r="BE671">
            <v>0</v>
          </cell>
          <cell r="BF671">
            <v>0</v>
          </cell>
          <cell r="BG671" t="str">
            <v xml:space="preserve"> </v>
          </cell>
          <cell r="BH671">
            <v>0</v>
          </cell>
          <cell r="BI671">
            <v>0</v>
          </cell>
          <cell r="BJ671">
            <v>0</v>
          </cell>
          <cell r="BK671">
            <v>0</v>
          </cell>
          <cell r="BL671">
            <v>0</v>
          </cell>
          <cell r="BM671" t="str">
            <v>-</v>
          </cell>
          <cell r="BN671" t="str">
            <v>-</v>
          </cell>
        </row>
        <row r="672">
          <cell r="B672" t="str">
            <v>3-16-19-201-0</v>
          </cell>
          <cell r="C672" t="str">
            <v>3</v>
          </cell>
          <cell r="D672" t="str">
            <v>Suchy Las - siec wodociągowa w ul. Bogusławskiego</v>
          </cell>
          <cell r="E672" t="str">
            <v>Realizowane-dokumentacja-w toku</v>
          </cell>
          <cell r="G672" t="str">
            <v>budżet - modernizacja PSW</v>
          </cell>
          <cell r="H672" t="str">
            <v>pierwsza</v>
          </cell>
          <cell r="I672" t="str">
            <v>sieci rozdzielcze</v>
          </cell>
          <cell r="J672" t="str">
            <v>modernizacyjne</v>
          </cell>
          <cell r="K672" t="str">
            <v>PSW</v>
          </cell>
          <cell r="L672" t="str">
            <v>Suchy Las</v>
          </cell>
          <cell r="M672" t="str">
            <v>Agnieszka Mitura-Grabowska</v>
          </cell>
          <cell r="N672" t="str">
            <v>Joanna Matysiak-Olek</v>
          </cell>
          <cell r="O672" t="str">
            <v>Mariusz Dados</v>
          </cell>
          <cell r="P672" t="str">
            <v>Łukasz Dąbrowski</v>
          </cell>
          <cell r="Q672" t="str">
            <v>Michał Plewa</v>
          </cell>
          <cell r="R672" t="str">
            <v>16</v>
          </cell>
          <cell r="S672" t="str">
            <v>nd</v>
          </cell>
          <cell r="T672">
            <v>0</v>
          </cell>
          <cell r="U672">
            <v>1014</v>
          </cell>
          <cell r="V672">
            <v>42019</v>
          </cell>
          <cell r="W672">
            <v>28014</v>
          </cell>
          <cell r="X672">
            <v>97892</v>
          </cell>
          <cell r="Y672">
            <v>13078</v>
          </cell>
          <cell r="Z672">
            <v>0</v>
          </cell>
          <cell r="AA672">
            <v>0</v>
          </cell>
          <cell r="AB672">
            <v>0</v>
          </cell>
          <cell r="AC672">
            <v>0</v>
          </cell>
          <cell r="AD672">
            <v>0</v>
          </cell>
          <cell r="AE672">
            <v>0</v>
          </cell>
          <cell r="AF672">
            <v>182017</v>
          </cell>
          <cell r="AG672">
            <v>17414</v>
          </cell>
          <cell r="AH672">
            <v>0</v>
          </cell>
          <cell r="AI672">
            <v>17414</v>
          </cell>
          <cell r="AJ672">
            <v>24600</v>
          </cell>
          <cell r="AK672">
            <v>116576</v>
          </cell>
          <cell r="AL672">
            <v>56884</v>
          </cell>
          <cell r="AM672">
            <v>0</v>
          </cell>
          <cell r="AN672">
            <v>0</v>
          </cell>
          <cell r="AO672">
            <v>0</v>
          </cell>
          <cell r="AP672">
            <v>0</v>
          </cell>
          <cell r="AQ672">
            <v>0</v>
          </cell>
          <cell r="AR672">
            <v>0</v>
          </cell>
          <cell r="AS672">
            <v>0</v>
          </cell>
          <cell r="AT672">
            <v>0</v>
          </cell>
          <cell r="AU672">
            <v>0</v>
          </cell>
          <cell r="AV672">
            <v>0</v>
          </cell>
          <cell r="AW672">
            <v>173460</v>
          </cell>
          <cell r="AX672">
            <v>173460</v>
          </cell>
          <cell r="AY672">
            <v>0</v>
          </cell>
          <cell r="AZ672">
            <v>198060</v>
          </cell>
          <cell r="BA672">
            <v>198060</v>
          </cell>
          <cell r="BB672">
            <v>215474</v>
          </cell>
          <cell r="BC672">
            <v>-33457</v>
          </cell>
          <cell r="BD672"/>
          <cell r="BE672">
            <v>0</v>
          </cell>
          <cell r="BF672">
            <v>0</v>
          </cell>
          <cell r="BG672" t="str">
            <v xml:space="preserve"> </v>
          </cell>
          <cell r="BH672">
            <v>0</v>
          </cell>
          <cell r="BI672">
            <v>1</v>
          </cell>
          <cell r="BJ672">
            <v>3</v>
          </cell>
          <cell r="BK672" t="str">
            <v>Uporządkowanie uzbrojenia przebiegającego po terenach prywatnych.</v>
          </cell>
          <cell r="BL672" t="str">
            <v>Przebudowa sieci wodociągowej DN150mm, dł. ok 72,4m wraz z przyłączami. 2021 - 2022 - dokumentacja projektowa 2023 - 2024 - roboty budowlano-montażowe</v>
          </cell>
          <cell r="BM672" t="str">
            <v>-</v>
          </cell>
          <cell r="BN672" t="str">
            <v>-</v>
          </cell>
        </row>
        <row r="673">
          <cell r="B673" t="str">
            <v>3-16-19-245-0</v>
          </cell>
          <cell r="C673" t="str">
            <v>3</v>
          </cell>
          <cell r="D673" t="str">
            <v>Suchy Las - sieć wodociągowa w ul. Krętej, Krótkiej, Wodnej w Golęczewie</v>
          </cell>
          <cell r="E673" t="str">
            <v>Realizowane-RBM-w toku</v>
          </cell>
          <cell r="G673" t="str">
            <v>rezerwa zadania wielozakresowe</v>
          </cell>
          <cell r="H673" t="str">
            <v>pierwsza</v>
          </cell>
          <cell r="I673" t="str">
            <v>sieci rozdzielcze</v>
          </cell>
          <cell r="J673" t="str">
            <v>modernizacyjne</v>
          </cell>
          <cell r="K673" t="str">
            <v>azbestocement</v>
          </cell>
          <cell r="L673" t="str">
            <v>Suchy Las</v>
          </cell>
          <cell r="M673" t="str">
            <v>Agnieszka Mitura-Grabowska</v>
          </cell>
          <cell r="N673" t="str">
            <v>Wioletta Frankowska</v>
          </cell>
          <cell r="O673" t="str">
            <v>Mariusz Dados</v>
          </cell>
          <cell r="P673" t="str">
            <v>Łukasz Dąbrowski</v>
          </cell>
          <cell r="Q673">
            <v>0</v>
          </cell>
          <cell r="R673" t="str">
            <v>16</v>
          </cell>
          <cell r="S673" t="str">
            <v>Gmina Suchy Las</v>
          </cell>
          <cell r="T673">
            <v>0</v>
          </cell>
          <cell r="U673">
            <v>0</v>
          </cell>
          <cell r="V673">
            <v>760859</v>
          </cell>
          <cell r="W673">
            <v>1147000</v>
          </cell>
          <cell r="X673">
            <v>0</v>
          </cell>
          <cell r="Y673">
            <v>0</v>
          </cell>
          <cell r="Z673">
            <v>0</v>
          </cell>
          <cell r="AA673">
            <v>0</v>
          </cell>
          <cell r="AB673">
            <v>0</v>
          </cell>
          <cell r="AC673">
            <v>0</v>
          </cell>
          <cell r="AD673">
            <v>0</v>
          </cell>
          <cell r="AE673">
            <v>0</v>
          </cell>
          <cell r="AF673">
            <v>1907859</v>
          </cell>
          <cell r="AG673">
            <v>0</v>
          </cell>
          <cell r="AH673">
            <v>85395.83</v>
          </cell>
          <cell r="AI673">
            <v>85395.83</v>
          </cell>
          <cell r="AJ673">
            <v>285218.84999999998</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285218.84999999998</v>
          </cell>
          <cell r="BA673">
            <v>285218.84999999998</v>
          </cell>
          <cell r="BB673">
            <v>370614.68</v>
          </cell>
          <cell r="BC673">
            <v>1537244.32</v>
          </cell>
          <cell r="BE673">
            <v>0</v>
          </cell>
          <cell r="BF673">
            <v>0</v>
          </cell>
          <cell r="BG673" t="str">
            <v>1 rozwojowo-modernizacyjne</v>
          </cell>
          <cell r="BH673">
            <v>9</v>
          </cell>
          <cell r="BI673">
            <v>12</v>
          </cell>
          <cell r="BJ673">
            <v>17</v>
          </cell>
          <cell r="BK673" t="str">
            <v>Zadanie zostało wydzielone z zadania nr 17-126. Wymiana istniejących wodociągów DN80mm z rur azbestocementowych w koordynacji z budową kanalizacji sanitarnej i modernizacją dróg.</v>
          </cell>
          <cell r="BL673" t="str">
            <v>Wymiana sieci wodociągowej azbesto-cementowej w ul. Krętej, Krótkiej i Wodnej w Golęczewie DN125mm dł. 1285 m . 2021 - 2022 roboty budowlano-montażowe</v>
          </cell>
          <cell r="BM673" t="str">
            <v>-</v>
          </cell>
          <cell r="BN673" t="str">
            <v>-</v>
          </cell>
          <cell r="BP673"/>
        </row>
        <row r="674">
          <cell r="B674" t="str">
            <v>3-16-19-286-0</v>
          </cell>
          <cell r="C674" t="str">
            <v>3</v>
          </cell>
          <cell r="D674" t="str">
            <v>Suchy Las - sieć wodociągowa w ul. Platynowej w Złotkowie</v>
          </cell>
          <cell r="E674">
            <v>0</v>
          </cell>
          <cell r="G674" t="str">
            <v>rezerwa na zaspokojenie roszczeń z tyt realizacji sieci wod-kan</v>
          </cell>
          <cell r="H674" t="str">
            <v>pierwsza</v>
          </cell>
          <cell r="I674" t="str">
            <v>sieci rozdzielcze</v>
          </cell>
          <cell r="J674" t="str">
            <v>rozwojowe</v>
          </cell>
          <cell r="K674" t="str">
            <v>wykupy</v>
          </cell>
          <cell r="L674" t="str">
            <v>Suchy Las</v>
          </cell>
          <cell r="M674">
            <v>0</v>
          </cell>
          <cell r="N674">
            <v>0</v>
          </cell>
          <cell r="O674">
            <v>0</v>
          </cell>
          <cell r="P674">
            <v>0</v>
          </cell>
          <cell r="Q674">
            <v>0</v>
          </cell>
          <cell r="R674" t="str">
            <v>16</v>
          </cell>
          <cell r="S674" t="str">
            <v>nd</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800</v>
          </cell>
          <cell r="AH674">
            <v>111769.25</v>
          </cell>
          <cell r="AI674">
            <v>112569.25</v>
          </cell>
          <cell r="AJ674">
            <v>1048.5</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1048.5</v>
          </cell>
          <cell r="BA674">
            <v>1048.5</v>
          </cell>
          <cell r="BB674">
            <v>113617.75</v>
          </cell>
          <cell r="BC674">
            <v>-113617.75</v>
          </cell>
          <cell r="BD674"/>
          <cell r="BE674">
            <v>0</v>
          </cell>
          <cell r="BF674">
            <v>0</v>
          </cell>
          <cell r="BG674">
            <v>0</v>
          </cell>
          <cell r="BH674">
            <v>0</v>
          </cell>
          <cell r="BI674">
            <v>0</v>
          </cell>
          <cell r="BJ674">
            <v>0</v>
          </cell>
          <cell r="BK674">
            <v>0</v>
          </cell>
          <cell r="BL674">
            <v>0</v>
          </cell>
          <cell r="BM674" t="str">
            <v>-</v>
          </cell>
          <cell r="BN674" t="str">
            <v>-</v>
          </cell>
        </row>
        <row r="675">
          <cell r="B675" t="str">
            <v>3-16-19-346-1</v>
          </cell>
          <cell r="C675" t="str">
            <v>3</v>
          </cell>
          <cell r="D675" t="str">
            <v>Suchy Las - sieć wodociągowa ze Złotnik do Złotkowa, Golęczewa, Zielątkowa i Chludowa - zakres III</v>
          </cell>
          <cell r="E675" t="str">
            <v>Realizowane-dokumentacja-w toku</v>
          </cell>
          <cell r="G675" t="str">
            <v>rezerwa zadania wielozakresowe</v>
          </cell>
          <cell r="H675" t="str">
            <v>druga</v>
          </cell>
          <cell r="I675" t="str">
            <v>sieci rozdzielcze</v>
          </cell>
          <cell r="J675" t="str">
            <v>rozwojowe</v>
          </cell>
          <cell r="K675" t="str">
            <v>nieopłacalne tak</v>
          </cell>
          <cell r="L675" t="str">
            <v>Suchy Las</v>
          </cell>
          <cell r="M675" t="str">
            <v>Agnieszka Mitura-Grabowska</v>
          </cell>
          <cell r="N675" t="str">
            <v>Wioletta Frankowska</v>
          </cell>
          <cell r="O675" t="str">
            <v>Mariusz Dados</v>
          </cell>
          <cell r="P675" t="str">
            <v>Łukasz Dąbrowski</v>
          </cell>
          <cell r="Q675" t="str">
            <v>Michał Plewa</v>
          </cell>
          <cell r="R675" t="str">
            <v>16</v>
          </cell>
          <cell r="S675" t="str">
            <v>Gmina Suchy Las</v>
          </cell>
          <cell r="T675">
            <v>0</v>
          </cell>
          <cell r="U675">
            <v>0</v>
          </cell>
          <cell r="V675">
            <v>80000</v>
          </cell>
          <cell r="W675">
            <v>220000</v>
          </cell>
          <cell r="X675">
            <v>0</v>
          </cell>
          <cell r="Y675">
            <v>0</v>
          </cell>
          <cell r="Z675">
            <v>0</v>
          </cell>
          <cell r="AA675">
            <v>0</v>
          </cell>
          <cell r="AB675">
            <v>0</v>
          </cell>
          <cell r="AC675">
            <v>0</v>
          </cell>
          <cell r="AD675">
            <v>0</v>
          </cell>
          <cell r="AE675">
            <v>0</v>
          </cell>
          <cell r="AF675">
            <v>300000</v>
          </cell>
          <cell r="AG675">
            <v>0</v>
          </cell>
          <cell r="AH675">
            <v>0</v>
          </cell>
          <cell r="AI675">
            <v>0</v>
          </cell>
          <cell r="AJ675">
            <v>0</v>
          </cell>
          <cell r="AK675">
            <v>0</v>
          </cell>
          <cell r="AL675">
            <v>558203</v>
          </cell>
          <cell r="AM675">
            <v>0</v>
          </cell>
          <cell r="AN675">
            <v>0</v>
          </cell>
          <cell r="AO675">
            <v>0</v>
          </cell>
          <cell r="AP675">
            <v>0</v>
          </cell>
          <cell r="AQ675">
            <v>0</v>
          </cell>
          <cell r="AR675">
            <v>0</v>
          </cell>
          <cell r="AS675">
            <v>0</v>
          </cell>
          <cell r="AT675">
            <v>0</v>
          </cell>
          <cell r="AU675">
            <v>0</v>
          </cell>
          <cell r="AV675">
            <v>0</v>
          </cell>
          <cell r="AW675">
            <v>558203</v>
          </cell>
          <cell r="AX675">
            <v>558203</v>
          </cell>
          <cell r="AY675">
            <v>0</v>
          </cell>
          <cell r="AZ675">
            <v>558203</v>
          </cell>
          <cell r="BA675">
            <v>558203</v>
          </cell>
          <cell r="BB675">
            <v>558203</v>
          </cell>
          <cell r="BC675">
            <v>-258203</v>
          </cell>
          <cell r="BD675"/>
          <cell r="BE675">
            <v>0</v>
          </cell>
          <cell r="BF675">
            <v>0</v>
          </cell>
          <cell r="BG675" t="str">
            <v>1 rozwojowo-modernizacyjne</v>
          </cell>
          <cell r="BH675">
            <v>0</v>
          </cell>
          <cell r="BI675">
            <v>2</v>
          </cell>
          <cell r="BJ675">
            <v>0</v>
          </cell>
          <cell r="BK675" t="str">
            <v>Zadanie zostało wydzielone z zadania nr 14-063 (Etap 3). Zaopatrzenie w wodę nowych odbiorców.</v>
          </cell>
          <cell r="BL675" t="str">
            <v>Budowa wodociągu w ul. Nowej Gminnej 2, DN 150 mm, dł. 245 m, wraz z przyłączami 2021 - 2023 dokumentacja projektowa 2023 - 2024 roboty budowlano - montażowe</v>
          </cell>
          <cell r="BM675" t="str">
            <v>-</v>
          </cell>
          <cell r="BN675" t="str">
            <v>-</v>
          </cell>
        </row>
        <row r="676">
          <cell r="B676" t="str">
            <v>3-16-19-347-1</v>
          </cell>
          <cell r="C676" t="str">
            <v>3</v>
          </cell>
          <cell r="D676" t="str">
            <v>Suchy Las - sieć wodociągowa ze Złotnik do Złotkowa, Golęczewa, Zielątkowa i Chludowa - zakres IV</v>
          </cell>
          <cell r="E676" t="str">
            <v>Realizowane-koncepcja-w toku</v>
          </cell>
          <cell r="G676" t="str">
            <v>rezerwa zadania wielozakresowe</v>
          </cell>
          <cell r="H676" t="str">
            <v>pierwsza</v>
          </cell>
          <cell r="I676" t="str">
            <v>wspólne</v>
          </cell>
          <cell r="J676" t="str">
            <v>rozwojowe</v>
          </cell>
          <cell r="K676" t="str">
            <v>magistrale wodociągowe</v>
          </cell>
          <cell r="L676" t="str">
            <v>Suchy Las</v>
          </cell>
          <cell r="M676" t="str">
            <v>Agnieszka Mitura-Grabowska</v>
          </cell>
          <cell r="N676" t="str">
            <v>Wioletta Frankowska</v>
          </cell>
          <cell r="O676" t="str">
            <v>Mariusz Dados</v>
          </cell>
          <cell r="P676" t="str">
            <v>Łukasz Dąbrowski</v>
          </cell>
          <cell r="Q676" t="str">
            <v>Michał Plewa</v>
          </cell>
          <cell r="R676" t="str">
            <v>16</v>
          </cell>
          <cell r="S676" t="str">
            <v>nd</v>
          </cell>
          <cell r="T676">
            <v>0</v>
          </cell>
          <cell r="U676">
            <v>0</v>
          </cell>
          <cell r="V676">
            <v>0</v>
          </cell>
          <cell r="W676">
            <v>200000</v>
          </cell>
          <cell r="X676">
            <v>300000</v>
          </cell>
          <cell r="Y676">
            <v>850000</v>
          </cell>
          <cell r="Z676">
            <v>5400000</v>
          </cell>
          <cell r="AA676">
            <v>3700000</v>
          </cell>
          <cell r="AB676">
            <v>0</v>
          </cell>
          <cell r="AC676">
            <v>0</v>
          </cell>
          <cell r="AD676">
            <v>0</v>
          </cell>
          <cell r="AE676">
            <v>0</v>
          </cell>
          <cell r="AF676">
            <v>10450000</v>
          </cell>
          <cell r="AG676">
            <v>0</v>
          </cell>
          <cell r="AH676">
            <v>673</v>
          </cell>
          <cell r="AI676">
            <v>673</v>
          </cell>
          <cell r="AJ676">
            <v>0</v>
          </cell>
          <cell r="AK676">
            <v>0</v>
          </cell>
          <cell r="AL676">
            <v>300000</v>
          </cell>
          <cell r="AM676">
            <v>450000</v>
          </cell>
          <cell r="AN676">
            <v>5400000</v>
          </cell>
          <cell r="AO676">
            <v>4300000</v>
          </cell>
          <cell r="AP676">
            <v>0</v>
          </cell>
          <cell r="AQ676">
            <v>0</v>
          </cell>
          <cell r="AR676">
            <v>0</v>
          </cell>
          <cell r="AS676">
            <v>0</v>
          </cell>
          <cell r="AT676">
            <v>0</v>
          </cell>
          <cell r="AU676">
            <v>0</v>
          </cell>
          <cell r="AV676">
            <v>0</v>
          </cell>
          <cell r="AW676">
            <v>10450000</v>
          </cell>
          <cell r="AX676">
            <v>10450000</v>
          </cell>
          <cell r="AY676">
            <v>0</v>
          </cell>
          <cell r="AZ676">
            <v>10450000</v>
          </cell>
          <cell r="BA676">
            <v>10450000</v>
          </cell>
          <cell r="BB676">
            <v>10450673</v>
          </cell>
          <cell r="BC676">
            <v>-673</v>
          </cell>
          <cell r="BE676">
            <v>0</v>
          </cell>
          <cell r="BF676">
            <v>0</v>
          </cell>
          <cell r="BG676" t="str">
            <v>1 rozwojowo-modernizacyjne</v>
          </cell>
          <cell r="BH676">
            <v>0</v>
          </cell>
          <cell r="BI676">
            <v>2</v>
          </cell>
          <cell r="BJ676">
            <v>0</v>
          </cell>
          <cell r="BK676" t="str">
            <v>Zadanie zostało wydzielone z zadania nr 14-063. Zaopatrzenie w wodę nowych odbiorców. Umożliwi podłączenie do PSW kolejnych miejscowości w gminie Suchy Las, zapewni niezawodność dostaw wody i stabilizację ciśnienia w sieci, pozwoli zasilić w wodę nowe rozwijające się tereny, umożliwi wyłączenie z eksploatacji SUW obecnie obsługujących miejscowości Zielątkowo, Golęczewo i Chludowo.</v>
          </cell>
          <cell r="BL676" t="str">
            <v>Budowa magistrali : od ul. Pawłowickiej w Złotnikach do ul. Sobockiej w Złotkowie o średnicy DN400 i dł. 1600 m , w Złotkowie od ul. Sobockiej do SUW Chludowo o średnicy DN300 i dł. 3760 m, od SUW Chludowo do ul. Strumykowej w Chludowie o średnicy DN200 i dł. 900m , od SUW Chludowo do ul. Dworcowej w Golęczewie o średnicy DN150 i dł. 1200m 2022 - 2024 dokumentacja projektowa 2024 - 2026 roboty budowlano - montażowe Realizacja zadania ściśle uzależniona od inwestycji związanej z budową przez GDDKiA DK11</v>
          </cell>
          <cell r="BM676" t="str">
            <v>-</v>
          </cell>
          <cell r="BN676" t="str">
            <v>-</v>
          </cell>
          <cell r="BP676"/>
        </row>
        <row r="677">
          <cell r="B677" t="str">
            <v>3-16-20-190-0</v>
          </cell>
          <cell r="C677" t="str">
            <v>3</v>
          </cell>
          <cell r="D677" t="str">
            <v>Suchy Las - sieć wodociągowa w ul. Lipowej</v>
          </cell>
          <cell r="E677">
            <v>0</v>
          </cell>
          <cell r="G677" t="str">
            <v>rezerwa na zaspokojenie roszczeń z tyt realizacji sieci wod-kan</v>
          </cell>
          <cell r="H677" t="str">
            <v>pierwsza</v>
          </cell>
          <cell r="I677" t="str">
            <v>sieci rozdzielcze</v>
          </cell>
          <cell r="J677" t="str">
            <v>rozwojowe</v>
          </cell>
          <cell r="K677" t="str">
            <v>wykupy</v>
          </cell>
          <cell r="L677" t="str">
            <v>Suchy Las</v>
          </cell>
          <cell r="M677">
            <v>0</v>
          </cell>
          <cell r="N677">
            <v>0</v>
          </cell>
          <cell r="O677">
            <v>0</v>
          </cell>
          <cell r="P677">
            <v>0</v>
          </cell>
          <cell r="Q677">
            <v>0</v>
          </cell>
          <cell r="R677" t="str">
            <v>16</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25445.190000000002</v>
          </cell>
          <cell r="AI677">
            <v>25445.190000000002</v>
          </cell>
          <cell r="AJ677">
            <v>303.3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303.3</v>
          </cell>
          <cell r="BA677">
            <v>303.3</v>
          </cell>
          <cell r="BB677">
            <v>25748.49</v>
          </cell>
          <cell r="BC677">
            <v>-25748.49</v>
          </cell>
          <cell r="BD677"/>
          <cell r="BE677">
            <v>0</v>
          </cell>
          <cell r="BF677">
            <v>0</v>
          </cell>
          <cell r="BG677">
            <v>0</v>
          </cell>
          <cell r="BH677">
            <v>0</v>
          </cell>
          <cell r="BI677">
            <v>0</v>
          </cell>
          <cell r="BJ677">
            <v>0</v>
          </cell>
          <cell r="BK677">
            <v>0</v>
          </cell>
          <cell r="BL677">
            <v>0</v>
          </cell>
          <cell r="BM677" t="str">
            <v>-</v>
          </cell>
          <cell r="BN677" t="str">
            <v>-</v>
          </cell>
        </row>
        <row r="678">
          <cell r="B678" t="str">
            <v>3-16-20-244-0</v>
          </cell>
          <cell r="C678" t="str">
            <v>3</v>
          </cell>
          <cell r="D678" t="str">
            <v>Suchy Las - sieć wodociągowa w ul. Platynowej w Złotkowie</v>
          </cell>
          <cell r="E678" t="str">
            <v>Realizowane-dokumentacja-w toku</v>
          </cell>
          <cell r="H678" t="str">
            <v>pierwsza</v>
          </cell>
          <cell r="I678" t="str">
            <v>sieci rozdzielcze</v>
          </cell>
          <cell r="J678" t="str">
            <v>rozwojowe</v>
          </cell>
          <cell r="K678" t="str">
            <v>wykupy</v>
          </cell>
          <cell r="L678" t="str">
            <v>Suchy Las</v>
          </cell>
          <cell r="M678">
            <v>0</v>
          </cell>
          <cell r="N678" t="str">
            <v>Magdalena Borowska</v>
          </cell>
          <cell r="O678">
            <v>0</v>
          </cell>
          <cell r="P678" t="str">
            <v>Magdalena Borowska</v>
          </cell>
          <cell r="Q678">
            <v>0</v>
          </cell>
          <cell r="R678" t="str">
            <v>16</v>
          </cell>
          <cell r="S678" t="str">
            <v>nd</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900</v>
          </cell>
          <cell r="AI678">
            <v>900</v>
          </cell>
          <cell r="AJ678">
            <v>54694.47</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54694.47</v>
          </cell>
          <cell r="BA678">
            <v>54694.47</v>
          </cell>
          <cell r="BB678">
            <v>55594.47</v>
          </cell>
          <cell r="BC678">
            <v>-55594.47</v>
          </cell>
          <cell r="BD678"/>
          <cell r="BE678">
            <v>0</v>
          </cell>
          <cell r="BF678">
            <v>0</v>
          </cell>
          <cell r="BG678" t="str">
            <v xml:space="preserve"> </v>
          </cell>
          <cell r="BH678">
            <v>0</v>
          </cell>
          <cell r="BI678">
            <v>0</v>
          </cell>
          <cell r="BJ678">
            <v>0</v>
          </cell>
          <cell r="BK678">
            <v>0</v>
          </cell>
          <cell r="BL678">
            <v>0</v>
          </cell>
          <cell r="BM678" t="str">
            <v>-</v>
          </cell>
          <cell r="BN678" t="str">
            <v>-</v>
          </cell>
        </row>
        <row r="679">
          <cell r="B679" t="str">
            <v>3-16-21-015-0</v>
          </cell>
          <cell r="C679" t="str">
            <v>3</v>
          </cell>
          <cell r="D679" t="str">
            <v>Suchy Las - sieć wodociągowa i kanalizacyjna w ul. Zakątek</v>
          </cell>
          <cell r="E679">
            <v>0</v>
          </cell>
          <cell r="G679" t="str">
            <v>rezerwa na zaspokojenie roszczeń z tyt realizacji sieci wod-kan</v>
          </cell>
          <cell r="H679" t="str">
            <v>pierwsza</v>
          </cell>
          <cell r="I679" t="str">
            <v>sieci rozdzielcze</v>
          </cell>
          <cell r="J679" t="str">
            <v>rozwojowe</v>
          </cell>
          <cell r="K679" t="str">
            <v>wykupy</v>
          </cell>
          <cell r="L679" t="str">
            <v>Suchy Las</v>
          </cell>
          <cell r="M679">
            <v>0</v>
          </cell>
          <cell r="N679">
            <v>0</v>
          </cell>
          <cell r="O679">
            <v>0</v>
          </cell>
          <cell r="P679">
            <v>0</v>
          </cell>
          <cell r="Q679">
            <v>0</v>
          </cell>
          <cell r="R679" t="str">
            <v>16</v>
          </cell>
          <cell r="S679" t="str">
            <v>nd</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91640</v>
          </cell>
          <cell r="AI679">
            <v>91640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91640</v>
          </cell>
          <cell r="BC679">
            <v>-91640</v>
          </cell>
          <cell r="BD679"/>
          <cell r="BE679">
            <v>0</v>
          </cell>
          <cell r="BF679">
            <v>0</v>
          </cell>
          <cell r="BG679">
            <v>0</v>
          </cell>
          <cell r="BH679">
            <v>0</v>
          </cell>
          <cell r="BI679">
            <v>0</v>
          </cell>
          <cell r="BJ679">
            <v>0</v>
          </cell>
          <cell r="BK679">
            <v>0</v>
          </cell>
          <cell r="BL679">
            <v>0</v>
          </cell>
          <cell r="BM679" t="str">
            <v>-</v>
          </cell>
          <cell r="BN679" t="str">
            <v>-</v>
          </cell>
        </row>
        <row r="680">
          <cell r="B680" t="str">
            <v>3-16-21-018-0</v>
          </cell>
          <cell r="C680" t="str">
            <v>3</v>
          </cell>
          <cell r="D680" t="str">
            <v>Suchy Las - sieć wodociągowa w ul. Polnej</v>
          </cell>
          <cell r="E680" t="str">
            <v>Realizowane-RBM-w toku</v>
          </cell>
          <cell r="G680" t="str">
            <v>rezerwa na zaspokojenie roszczeń z tyt realizacji sieci wod-kan</v>
          </cell>
          <cell r="H680" t="str">
            <v>pierwsza</v>
          </cell>
          <cell r="I680" t="str">
            <v>sieci rozdzielcze</v>
          </cell>
          <cell r="J680" t="str">
            <v>rozwojowe</v>
          </cell>
          <cell r="K680" t="str">
            <v>wykupy</v>
          </cell>
          <cell r="L680" t="str">
            <v>Suchy Las</v>
          </cell>
          <cell r="M680">
            <v>0</v>
          </cell>
          <cell r="N680" t="str">
            <v>Aleksandra Klecha</v>
          </cell>
          <cell r="O680">
            <v>0</v>
          </cell>
          <cell r="P680" t="str">
            <v>Aleksandra Klecha</v>
          </cell>
          <cell r="Q680">
            <v>0</v>
          </cell>
          <cell r="R680" t="str">
            <v>16</v>
          </cell>
          <cell r="S680" t="str">
            <v>nd</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50017</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50017</v>
          </cell>
          <cell r="BA680">
            <v>50017</v>
          </cell>
          <cell r="BB680">
            <v>50017</v>
          </cell>
          <cell r="BC680">
            <v>-50017</v>
          </cell>
          <cell r="BD680"/>
          <cell r="BE680">
            <v>0</v>
          </cell>
          <cell r="BF680">
            <v>0</v>
          </cell>
          <cell r="BG680" t="str">
            <v xml:space="preserve"> </v>
          </cell>
          <cell r="BH680">
            <v>0</v>
          </cell>
          <cell r="BI680">
            <v>0</v>
          </cell>
          <cell r="BJ680">
            <v>0</v>
          </cell>
          <cell r="BK680">
            <v>0</v>
          </cell>
          <cell r="BL680">
            <v>0</v>
          </cell>
          <cell r="BM680" t="str">
            <v>-</v>
          </cell>
          <cell r="BN680" t="str">
            <v>-</v>
          </cell>
        </row>
        <row r="681">
          <cell r="B681" t="str">
            <v>3-16-21-104-0</v>
          </cell>
          <cell r="C681" t="str">
            <v>3</v>
          </cell>
          <cell r="D681" t="str">
            <v>Suchy Las - sieć wodociągowa i kanalizacja sanitarna w ul. Młodzieżowej</v>
          </cell>
          <cell r="E681" t="str">
            <v>Realizowane-dokumentacja-zakończono</v>
          </cell>
          <cell r="G681" t="str">
            <v>rezerwa na zaspokojenie roszczeń z tyt realizacji sieci wod-kan</v>
          </cell>
          <cell r="H681" t="str">
            <v>pierwsza</v>
          </cell>
          <cell r="I681" t="str">
            <v>sieci rozdzielcze</v>
          </cell>
          <cell r="J681" t="str">
            <v>rozwojowe</v>
          </cell>
          <cell r="K681" t="str">
            <v>wykupy</v>
          </cell>
          <cell r="L681" t="str">
            <v>Suchy Las</v>
          </cell>
          <cell r="M681">
            <v>0</v>
          </cell>
          <cell r="N681" t="str">
            <v>Aleksandra Klecha</v>
          </cell>
          <cell r="O681">
            <v>0</v>
          </cell>
          <cell r="P681" t="str">
            <v>Aleksandra Klecha</v>
          </cell>
          <cell r="Q681">
            <v>0</v>
          </cell>
          <cell r="R681" t="str">
            <v>16</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900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900</v>
          </cell>
          <cell r="BA681">
            <v>900</v>
          </cell>
          <cell r="BB681">
            <v>900</v>
          </cell>
          <cell r="BC681">
            <v>-900</v>
          </cell>
          <cell r="BD681"/>
          <cell r="BE681">
            <v>0</v>
          </cell>
          <cell r="BF681">
            <v>0</v>
          </cell>
          <cell r="BG681" t="str">
            <v xml:space="preserve"> </v>
          </cell>
          <cell r="BH681">
            <v>0</v>
          </cell>
          <cell r="BI681">
            <v>0</v>
          </cell>
          <cell r="BJ681">
            <v>0</v>
          </cell>
          <cell r="BK681">
            <v>0</v>
          </cell>
          <cell r="BL681">
            <v>0</v>
          </cell>
          <cell r="BM681" t="str">
            <v>-</v>
          </cell>
          <cell r="BN681" t="str">
            <v>-</v>
          </cell>
        </row>
        <row r="682">
          <cell r="B682" t="str">
            <v>3-16-21-163-0</v>
          </cell>
          <cell r="C682" t="str">
            <v>3</v>
          </cell>
          <cell r="D682" t="str">
            <v>Suchy Las - sieć wodociagowa i kanalizacja sanitarna w ul. Szkółkarska.</v>
          </cell>
          <cell r="E682" t="str">
            <v>Realizowane-RBM-w toku</v>
          </cell>
          <cell r="G682" t="str">
            <v>rezerwa na zaspokojenie roszczeń z tyt realizacji sieci wod-kan</v>
          </cell>
          <cell r="H682" t="str">
            <v>pierwsza</v>
          </cell>
          <cell r="I682" t="str">
            <v>sieci rozdzielcze</v>
          </cell>
          <cell r="J682" t="str">
            <v>rozwojowe</v>
          </cell>
          <cell r="K682" t="str">
            <v>wykupy</v>
          </cell>
          <cell r="L682" t="str">
            <v>Suchy Las</v>
          </cell>
          <cell r="M682">
            <v>0</v>
          </cell>
          <cell r="N682" t="str">
            <v>Aleksandra Klecha</v>
          </cell>
          <cell r="O682">
            <v>0</v>
          </cell>
          <cell r="P682" t="str">
            <v>Aleksandra Klecha</v>
          </cell>
          <cell r="Q682">
            <v>0</v>
          </cell>
          <cell r="R682" t="str">
            <v>16</v>
          </cell>
          <cell r="S682" t="str">
            <v>nd</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405087.9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405087.9</v>
          </cell>
          <cell r="BA682">
            <v>405087.9</v>
          </cell>
          <cell r="BB682">
            <v>405087.9</v>
          </cell>
          <cell r="BC682">
            <v>-405087.9</v>
          </cell>
          <cell r="BD682"/>
          <cell r="BE682">
            <v>0</v>
          </cell>
          <cell r="BF682">
            <v>0</v>
          </cell>
          <cell r="BG682" t="str">
            <v xml:space="preserve"> </v>
          </cell>
          <cell r="BH682">
            <v>0</v>
          </cell>
          <cell r="BI682">
            <v>0</v>
          </cell>
          <cell r="BJ682">
            <v>0</v>
          </cell>
          <cell r="BK682">
            <v>0</v>
          </cell>
          <cell r="BL682">
            <v>0</v>
          </cell>
          <cell r="BM682" t="str">
            <v>-</v>
          </cell>
          <cell r="BN682" t="str">
            <v>-</v>
          </cell>
        </row>
        <row r="683">
          <cell r="B683" t="str">
            <v>3-22-14-018-1</v>
          </cell>
          <cell r="C683" t="str">
            <v>3</v>
          </cell>
          <cell r="D683" t="str">
            <v>Brodnica - sieć wodociągowa w drodze dz. nr geod. 62/7 w Żabnie</v>
          </cell>
          <cell r="E683" t="str">
            <v>Realizowane-RBM-w toku</v>
          </cell>
          <cell r="G683" t="str">
            <v>rezerwa oszczędności przetargowe</v>
          </cell>
          <cell r="H683" t="str">
            <v>druga</v>
          </cell>
          <cell r="I683" t="str">
            <v>sieci rozdzielcze</v>
          </cell>
          <cell r="J683" t="str">
            <v>rozwojowe</v>
          </cell>
          <cell r="K683" t="str">
            <v>oszczędności przetargowe</v>
          </cell>
          <cell r="L683" t="str">
            <v>Brodnica</v>
          </cell>
          <cell r="M683" t="str">
            <v>Irena Romaszewska-Malak</v>
          </cell>
          <cell r="N683" t="str">
            <v>Anna Szaszczak</v>
          </cell>
          <cell r="O683" t="str">
            <v>Jolanta Kowalczyk</v>
          </cell>
          <cell r="P683" t="str">
            <v>Małgorzata Stopińska-Khrystych</v>
          </cell>
          <cell r="Q683" t="str">
            <v>Maciej Antecki</v>
          </cell>
          <cell r="R683" t="str">
            <v>22</v>
          </cell>
          <cell r="S683" t="str">
            <v>nd</v>
          </cell>
          <cell r="T683">
            <v>11064</v>
          </cell>
          <cell r="U683">
            <v>10100</v>
          </cell>
          <cell r="V683">
            <v>15050</v>
          </cell>
          <cell r="W683">
            <v>14000</v>
          </cell>
          <cell r="X683">
            <v>0</v>
          </cell>
          <cell r="Y683">
            <v>0</v>
          </cell>
          <cell r="Z683">
            <v>0</v>
          </cell>
          <cell r="AA683">
            <v>0</v>
          </cell>
          <cell r="AB683">
            <v>0</v>
          </cell>
          <cell r="AC683">
            <v>0</v>
          </cell>
          <cell r="AD683">
            <v>0</v>
          </cell>
          <cell r="AE683">
            <v>0</v>
          </cell>
          <cell r="AF683">
            <v>39150</v>
          </cell>
          <cell r="AG683">
            <v>5050</v>
          </cell>
          <cell r="AH683">
            <v>510</v>
          </cell>
          <cell r="AI683">
            <v>16624</v>
          </cell>
          <cell r="AJ683">
            <v>10100</v>
          </cell>
          <cell r="AK683">
            <v>277178.78999999998</v>
          </cell>
          <cell r="AL683">
            <v>0</v>
          </cell>
          <cell r="AM683">
            <v>0</v>
          </cell>
          <cell r="AN683">
            <v>0</v>
          </cell>
          <cell r="AO683">
            <v>0</v>
          </cell>
          <cell r="AP683">
            <v>0</v>
          </cell>
          <cell r="AQ683">
            <v>0</v>
          </cell>
          <cell r="AR683">
            <v>0</v>
          </cell>
          <cell r="AS683">
            <v>0</v>
          </cell>
          <cell r="AT683">
            <v>0</v>
          </cell>
          <cell r="AU683">
            <v>0</v>
          </cell>
          <cell r="AV683">
            <v>0</v>
          </cell>
          <cell r="AW683">
            <v>277178.78999999998</v>
          </cell>
          <cell r="AX683">
            <v>277178.78999999998</v>
          </cell>
          <cell r="AY683">
            <v>0</v>
          </cell>
          <cell r="AZ683">
            <v>287278.78999999998</v>
          </cell>
          <cell r="BA683">
            <v>287278.78999999998</v>
          </cell>
          <cell r="BB683">
            <v>292838.78999999998</v>
          </cell>
          <cell r="BC683">
            <v>-253688.78999999998</v>
          </cell>
          <cell r="BE683">
            <v>0</v>
          </cell>
          <cell r="BF683">
            <v>0</v>
          </cell>
          <cell r="BG683" t="str">
            <v>1 rozwojowo-modernizacyjne</v>
          </cell>
          <cell r="BH683">
            <v>2</v>
          </cell>
          <cell r="BI683">
            <v>3</v>
          </cell>
          <cell r="BJ683">
            <v>0</v>
          </cell>
          <cell r="BK683" t="str">
            <v>Zaopatrzenie w wodę nowych odbiorców.</v>
          </cell>
          <cell r="BL683" t="str">
            <v>Budowa sieci wodociągowej DN 100 mm o dł. 180 m, w ul. bez nazwy wraz przyłączami w Żabnie 2019 - 2021 - dokumentacja projektowa 2022 - 2023 - roboty budowlano-montażowe</v>
          </cell>
          <cell r="BM683" t="str">
            <v>-</v>
          </cell>
          <cell r="BN683" t="str">
            <v>-</v>
          </cell>
          <cell r="BP683"/>
        </row>
        <row r="684">
          <cell r="B684" t="str">
            <v>3-22-15-019-1</v>
          </cell>
          <cell r="C684" t="str">
            <v>3</v>
          </cell>
          <cell r="D684" t="str">
            <v>Brodnica - sieć wodociągowa w Esterpolu - Etap I</v>
          </cell>
          <cell r="E684" t="str">
            <v>Realizowane-RBM-zakończono</v>
          </cell>
          <cell r="G684" t="str">
            <v>rezerwa "białe plamy"</v>
          </cell>
          <cell r="H684" t="str">
            <v>druga</v>
          </cell>
          <cell r="I684" t="str">
            <v>sieci rozdzielcze</v>
          </cell>
          <cell r="J684" t="str">
            <v>rozwojowe</v>
          </cell>
          <cell r="K684" t="str">
            <v>nieopłacalne tak</v>
          </cell>
          <cell r="L684" t="str">
            <v>Brodnica</v>
          </cell>
          <cell r="M684" t="str">
            <v>Zuzanna Kaczmarek</v>
          </cell>
          <cell r="N684" t="str">
            <v>Anna Szaszczak</v>
          </cell>
          <cell r="O684" t="str">
            <v>Jolanta Kowalczyk</v>
          </cell>
          <cell r="P684" t="str">
            <v>Aleksandra Jukiewicz</v>
          </cell>
          <cell r="Q684" t="str">
            <v>Jacek Bielicki</v>
          </cell>
          <cell r="R684" t="str">
            <v>22</v>
          </cell>
          <cell r="S684" t="str">
            <v>nd</v>
          </cell>
          <cell r="T684">
            <v>69374.670000000013</v>
          </cell>
          <cell r="U684">
            <v>650972.01</v>
          </cell>
          <cell r="V684">
            <v>70500</v>
          </cell>
          <cell r="W684">
            <v>0</v>
          </cell>
          <cell r="X684">
            <v>0</v>
          </cell>
          <cell r="Y684">
            <v>0</v>
          </cell>
          <cell r="Z684">
            <v>0</v>
          </cell>
          <cell r="AA684">
            <v>0</v>
          </cell>
          <cell r="AB684">
            <v>0</v>
          </cell>
          <cell r="AC684">
            <v>0</v>
          </cell>
          <cell r="AD684">
            <v>0</v>
          </cell>
          <cell r="AE684">
            <v>0</v>
          </cell>
          <cell r="AF684">
            <v>721472.01</v>
          </cell>
          <cell r="AG684">
            <v>433031</v>
          </cell>
          <cell r="AH684">
            <v>213351.56</v>
          </cell>
          <cell r="AI684">
            <v>715757.23</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646382.56000000006</v>
          </cell>
          <cell r="BC684">
            <v>75089.449999999953</v>
          </cell>
          <cell r="BD684"/>
          <cell r="BE684">
            <v>3.09</v>
          </cell>
          <cell r="BF684">
            <v>0</v>
          </cell>
          <cell r="BG684" t="str">
            <v>1 rozwojowo-modernizacyjne</v>
          </cell>
          <cell r="BH684">
            <v>0</v>
          </cell>
          <cell r="BI684">
            <v>0</v>
          </cell>
          <cell r="BJ684">
            <v>0</v>
          </cell>
          <cell r="BK684" t="str">
            <v>Zaopatrzenie w wodę nowych odbiorców.</v>
          </cell>
          <cell r="BL684" t="str">
            <v>Budowa sieci wodociągowej w Esterpolu DN 100 mm, dł. ok.1036 m 2018-2019 - dokumentacja projektowa 2020-2021 - roboty budowlano-montażowe</v>
          </cell>
          <cell r="BM684" t="str">
            <v>-</v>
          </cell>
          <cell r="BN684" t="str">
            <v>-</v>
          </cell>
        </row>
        <row r="685">
          <cell r="B685" t="str">
            <v>3-22-19-120-0</v>
          </cell>
          <cell r="C685" t="str">
            <v>3</v>
          </cell>
          <cell r="D685" t="str">
            <v>Brodnica - sieć wodociągowa w Zabnie nr 13</v>
          </cell>
          <cell r="E685" t="str">
            <v>Zakończone</v>
          </cell>
          <cell r="G685" t="str">
            <v>rezerwa na zaspokojenie roszczeń z tyt realizacji sieci wod-kan</v>
          </cell>
          <cell r="H685" t="str">
            <v>pierwsza</v>
          </cell>
          <cell r="I685" t="str">
            <v>sieci rozdzielcze</v>
          </cell>
          <cell r="J685" t="str">
            <v>rozwojowe</v>
          </cell>
          <cell r="K685" t="str">
            <v>wykupy</v>
          </cell>
          <cell r="L685" t="str">
            <v>Brodnica</v>
          </cell>
          <cell r="M685">
            <v>0</v>
          </cell>
          <cell r="N685">
            <v>0</v>
          </cell>
          <cell r="O685" t="str">
            <v>Michał Garbicz</v>
          </cell>
          <cell r="P685" t="str">
            <v>Magdalena Borowska</v>
          </cell>
          <cell r="Q685">
            <v>0</v>
          </cell>
          <cell r="R685" t="str">
            <v>22</v>
          </cell>
          <cell r="S685" t="str">
            <v>nd</v>
          </cell>
          <cell r="T685">
            <v>0</v>
          </cell>
          <cell r="U685">
            <v>60588.21</v>
          </cell>
          <cell r="V685">
            <v>0</v>
          </cell>
          <cell r="W685">
            <v>0</v>
          </cell>
          <cell r="X685">
            <v>0</v>
          </cell>
          <cell r="Y685">
            <v>0</v>
          </cell>
          <cell r="Z685">
            <v>0</v>
          </cell>
          <cell r="AA685">
            <v>0</v>
          </cell>
          <cell r="AB685">
            <v>0</v>
          </cell>
          <cell r="AC685">
            <v>0</v>
          </cell>
          <cell r="AD685">
            <v>0</v>
          </cell>
          <cell r="AE685">
            <v>0</v>
          </cell>
          <cell r="AF685">
            <v>60588.21</v>
          </cell>
          <cell r="AG685">
            <v>60588.21</v>
          </cell>
          <cell r="AH685">
            <v>0</v>
          </cell>
          <cell r="AI685">
            <v>60588.21</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60588.21</v>
          </cell>
          <cell r="BC685">
            <v>0</v>
          </cell>
          <cell r="BD685"/>
          <cell r="BE685">
            <v>0</v>
          </cell>
          <cell r="BF685">
            <v>0</v>
          </cell>
          <cell r="BG685" t="str">
            <v xml:space="preserve"> </v>
          </cell>
          <cell r="BH685">
            <v>0</v>
          </cell>
          <cell r="BI685">
            <v>0</v>
          </cell>
          <cell r="BJ685">
            <v>0</v>
          </cell>
          <cell r="BK685">
            <v>0</v>
          </cell>
          <cell r="BL685">
            <v>0</v>
          </cell>
          <cell r="BM685" t="str">
            <v>-</v>
          </cell>
          <cell r="BN685" t="str">
            <v>-</v>
          </cell>
        </row>
        <row r="686">
          <cell r="B686" t="str">
            <v>3-22-19-251-1</v>
          </cell>
          <cell r="C686" t="str">
            <v>3</v>
          </cell>
          <cell r="D686" t="str">
            <v>Brodnica - sieć wodociągowa w Esterpolu - Etap II</v>
          </cell>
          <cell r="E686" t="str">
            <v>Realizowane-dokumentacja-w toku</v>
          </cell>
          <cell r="G686" t="str">
            <v>rezerwa zadania wielozakresowe</v>
          </cell>
          <cell r="H686" t="str">
            <v>druga</v>
          </cell>
          <cell r="I686" t="str">
            <v>sieci rozdzielcze</v>
          </cell>
          <cell r="J686" t="str">
            <v>rozwojowe</v>
          </cell>
          <cell r="K686" t="str">
            <v>nieopłacalne tak</v>
          </cell>
          <cell r="L686" t="str">
            <v>Brodnica</v>
          </cell>
          <cell r="M686" t="str">
            <v>Irena Romaszewska-Malak</v>
          </cell>
          <cell r="N686" t="str">
            <v>Honorata Łoza</v>
          </cell>
          <cell r="O686" t="str">
            <v>Jolanta Kowalczyk</v>
          </cell>
          <cell r="P686">
            <v>0</v>
          </cell>
          <cell r="Q686" t="str">
            <v>Jacek Bielicki</v>
          </cell>
          <cell r="R686" t="str">
            <v>22</v>
          </cell>
          <cell r="S686" t="str">
            <v>nd</v>
          </cell>
          <cell r="T686">
            <v>0</v>
          </cell>
          <cell r="U686">
            <v>1299</v>
          </cell>
          <cell r="V686">
            <v>56800</v>
          </cell>
          <cell r="W686">
            <v>85200</v>
          </cell>
          <cell r="X686">
            <v>464000</v>
          </cell>
          <cell r="Y686">
            <v>848000</v>
          </cell>
          <cell r="Z686">
            <v>0</v>
          </cell>
          <cell r="AA686">
            <v>0</v>
          </cell>
          <cell r="AB686">
            <v>0</v>
          </cell>
          <cell r="AC686">
            <v>0</v>
          </cell>
          <cell r="AD686">
            <v>0</v>
          </cell>
          <cell r="AE686">
            <v>0</v>
          </cell>
          <cell r="AF686">
            <v>1455299</v>
          </cell>
          <cell r="AG686">
            <v>35299</v>
          </cell>
          <cell r="AH686">
            <v>34000</v>
          </cell>
          <cell r="AI686">
            <v>69299</v>
          </cell>
          <cell r="AJ686">
            <v>102000</v>
          </cell>
          <cell r="AK686">
            <v>422880</v>
          </cell>
          <cell r="AL686">
            <v>725874.85</v>
          </cell>
          <cell r="AM686">
            <v>0</v>
          </cell>
          <cell r="AN686">
            <v>0</v>
          </cell>
          <cell r="AO686">
            <v>0</v>
          </cell>
          <cell r="AP686">
            <v>0</v>
          </cell>
          <cell r="AQ686">
            <v>0</v>
          </cell>
          <cell r="AR686">
            <v>0</v>
          </cell>
          <cell r="AS686">
            <v>0</v>
          </cell>
          <cell r="AT686">
            <v>0</v>
          </cell>
          <cell r="AU686">
            <v>0</v>
          </cell>
          <cell r="AV686">
            <v>0</v>
          </cell>
          <cell r="AW686">
            <v>1148754.8500000001</v>
          </cell>
          <cell r="AX686">
            <v>1148754.8500000001</v>
          </cell>
          <cell r="AY686">
            <v>0</v>
          </cell>
          <cell r="AZ686">
            <v>1250754.8500000001</v>
          </cell>
          <cell r="BA686">
            <v>1250754.8500000001</v>
          </cell>
          <cell r="BB686">
            <v>1320053.8500000001</v>
          </cell>
          <cell r="BC686">
            <v>135245.14999999991</v>
          </cell>
          <cell r="BE686">
            <v>2.1549999999999998</v>
          </cell>
          <cell r="BF686">
            <v>0</v>
          </cell>
          <cell r="BG686" t="str">
            <v>1 rozwojowo-modernizacyjne</v>
          </cell>
          <cell r="BH686">
            <v>0</v>
          </cell>
          <cell r="BI686">
            <v>44</v>
          </cell>
          <cell r="BJ686">
            <v>0</v>
          </cell>
          <cell r="BK686" t="str">
            <v>Zadanie zostało wydzielone z zadania nr 15-019. Zaopatrzenie w wodę nowych odbiorców.</v>
          </cell>
          <cell r="BL686" t="str">
            <v>Budowa sieci wodociągowej na osiedlu w Esterpolu DN100, dł. 2155m wraz z przyłączami. 2020-2022 - dokumentacja projektowa 2023-2024 - roboty budowlano-montażowe</v>
          </cell>
          <cell r="BM686" t="str">
            <v>-</v>
          </cell>
          <cell r="BN686" t="str">
            <v>-</v>
          </cell>
          <cell r="BP686">
            <v>172313.22750000001</v>
          </cell>
        </row>
        <row r="687">
          <cell r="B687" t="str">
            <v>3-22-20-136-0</v>
          </cell>
          <cell r="C687" t="str">
            <v>3</v>
          </cell>
          <cell r="D687" t="str">
            <v xml:space="preserve">Brodnica - sieć wodociagowa w rej. ul. Śremskiej w Żabnie </v>
          </cell>
          <cell r="E687" t="str">
            <v>Realizowane-koncepcja-w toku</v>
          </cell>
          <cell r="H687" t="str">
            <v>pierwsza</v>
          </cell>
          <cell r="I687" t="str">
            <v>sieci rozdzielcze</v>
          </cell>
          <cell r="J687" t="str">
            <v>modernizacyjne</v>
          </cell>
          <cell r="K687" t="str">
            <v>PSW</v>
          </cell>
          <cell r="L687" t="str">
            <v>Brodnica</v>
          </cell>
          <cell r="R687" t="str">
            <v>22</v>
          </cell>
          <cell r="T687">
            <v>0</v>
          </cell>
          <cell r="U687">
            <v>0</v>
          </cell>
          <cell r="V687">
            <v>0</v>
          </cell>
          <cell r="W687">
            <v>0</v>
          </cell>
          <cell r="X687">
            <v>0</v>
          </cell>
          <cell r="Y687">
            <v>0</v>
          </cell>
          <cell r="Z687">
            <v>0</v>
          </cell>
          <cell r="AA687">
            <v>0</v>
          </cell>
          <cell r="AB687">
            <v>0</v>
          </cell>
          <cell r="AC687">
            <v>0</v>
          </cell>
          <cell r="AD687">
            <v>0</v>
          </cell>
          <cell r="AE687">
            <v>240000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32800</v>
          </cell>
          <cell r="AT687">
            <v>32800</v>
          </cell>
          <cell r="AU687">
            <v>398400</v>
          </cell>
          <cell r="AV687">
            <v>431200</v>
          </cell>
          <cell r="AW687">
            <v>65600</v>
          </cell>
          <cell r="AX687">
            <v>0</v>
          </cell>
          <cell r="AY687">
            <v>65600</v>
          </cell>
          <cell r="AZ687">
            <v>65600</v>
          </cell>
          <cell r="BA687">
            <v>464000</v>
          </cell>
          <cell r="BB687">
            <v>0</v>
          </cell>
          <cell r="BC687">
            <v>0</v>
          </cell>
          <cell r="BE687">
            <v>0.32</v>
          </cell>
          <cell r="BF687">
            <v>0</v>
          </cell>
          <cell r="BG687" t="str">
            <v>1 rozwojowo-modernizacyjne</v>
          </cell>
          <cell r="BH687">
            <v>0</v>
          </cell>
          <cell r="BI687">
            <v>0</v>
          </cell>
          <cell r="BJ687">
            <v>4</v>
          </cell>
          <cell r="BK687" t="str">
            <v>Pogarszający się stan techniczny, awarie w okresie zimowym. Przerwa w dostarczaniu wody skutkuje brakiem wody w 3 miejscowościach.</v>
          </cell>
          <cell r="BL687" t="str">
            <v>Wymiana sieci wodociągowej w rej. ul. Śremskiej: DN225mm o dł. 127m , DN160mm o dł. 190m , przepięcie przyłączy. po 2020 - dokumentacja projektowa i roboty budowlano-montażowe</v>
          </cell>
          <cell r="BM687" t="str">
            <v>-</v>
          </cell>
          <cell r="BN687" t="str">
            <v>-</v>
          </cell>
          <cell r="BP687"/>
        </row>
        <row r="688">
          <cell r="B688" t="str">
            <v>3-22-21-160-0</v>
          </cell>
          <cell r="C688" t="str">
            <v>3</v>
          </cell>
          <cell r="D688" t="str">
            <v>Brodnica - sieć wodociągowa w Esterpolu (dz. 36/27, 36/26, 35)</v>
          </cell>
          <cell r="E688" t="str">
            <v>Realizowane-RBM-w toku</v>
          </cell>
          <cell r="G688" t="str">
            <v>rezerwa na zaspokojenie roszczeń z tyt realizacji sieci wod-kan</v>
          </cell>
          <cell r="H688" t="str">
            <v>pierwsza</v>
          </cell>
          <cell r="I688" t="str">
            <v>sieci rozdzielcze</v>
          </cell>
          <cell r="J688" t="str">
            <v>rozwojowe</v>
          </cell>
          <cell r="K688" t="str">
            <v>wykupy</v>
          </cell>
          <cell r="L688" t="str">
            <v>Brodnica</v>
          </cell>
          <cell r="M688">
            <v>0</v>
          </cell>
          <cell r="N688" t="str">
            <v>Natalia Kaźmierczak</v>
          </cell>
          <cell r="O688">
            <v>0</v>
          </cell>
          <cell r="P688" t="str">
            <v>Aleksandra Klecha</v>
          </cell>
          <cell r="Q688">
            <v>0</v>
          </cell>
          <cell r="R688" t="str">
            <v>22</v>
          </cell>
          <cell r="S688" t="str">
            <v>nd</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36344.559999999998</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36344.559999999998</v>
          </cell>
          <cell r="BA688">
            <v>36344.559999999998</v>
          </cell>
          <cell r="BB688">
            <v>36344.559999999998</v>
          </cell>
          <cell r="BC688">
            <v>-36344.559999999998</v>
          </cell>
          <cell r="BD688"/>
          <cell r="BE688">
            <v>0</v>
          </cell>
          <cell r="BF688">
            <v>0</v>
          </cell>
          <cell r="BG688" t="str">
            <v xml:space="preserve"> </v>
          </cell>
          <cell r="BH688">
            <v>0</v>
          </cell>
          <cell r="BI688">
            <v>0</v>
          </cell>
          <cell r="BJ688">
            <v>0</v>
          </cell>
          <cell r="BK688">
            <v>0</v>
          </cell>
          <cell r="BL688">
            <v>0</v>
          </cell>
          <cell r="BM688" t="str">
            <v>-</v>
          </cell>
          <cell r="BN688" t="str">
            <v>-</v>
          </cell>
        </row>
        <row r="689">
          <cell r="B689" t="str">
            <v>4-01-12-032-0</v>
          </cell>
          <cell r="C689" t="str">
            <v>4</v>
          </cell>
          <cell r="D689" t="str">
            <v>COŚ - zagospodarowanie terenu - I etap</v>
          </cell>
          <cell r="E689">
            <v>0</v>
          </cell>
          <cell r="G689" t="str">
            <v>Plan</v>
          </cell>
          <cell r="H689" t="str">
            <v>pierwsza</v>
          </cell>
          <cell r="I689" t="str">
            <v>wspólne</v>
          </cell>
          <cell r="J689" t="str">
            <v>modernizacyjne</v>
          </cell>
          <cell r="K689" t="str">
            <v>OŚ</v>
          </cell>
          <cell r="L689" t="str">
            <v>Czerwonak</v>
          </cell>
          <cell r="M689">
            <v>0</v>
          </cell>
          <cell r="N689">
            <v>0</v>
          </cell>
          <cell r="O689">
            <v>0</v>
          </cell>
          <cell r="P689">
            <v>0</v>
          </cell>
          <cell r="Q689">
            <v>0</v>
          </cell>
          <cell r="R689" t="str">
            <v>01</v>
          </cell>
          <cell r="S689" t="str">
            <v>nd</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cell r="BE689">
            <v>0</v>
          </cell>
          <cell r="BF689">
            <v>0</v>
          </cell>
          <cell r="BG689" t="str">
            <v>3 inne</v>
          </cell>
          <cell r="BH689">
            <v>0</v>
          </cell>
          <cell r="BI689">
            <v>0</v>
          </cell>
          <cell r="BJ689">
            <v>0</v>
          </cell>
          <cell r="BK689">
            <v>0</v>
          </cell>
          <cell r="BL689">
            <v>0</v>
          </cell>
          <cell r="BM689" t="str">
            <v>-</v>
          </cell>
          <cell r="BN689" t="str">
            <v>-</v>
          </cell>
        </row>
        <row r="690">
          <cell r="B690" t="str">
            <v>4-01-13-037-0</v>
          </cell>
          <cell r="C690" t="str">
            <v>4</v>
          </cell>
          <cell r="D690" t="str">
            <v>Szlachęcin - modernizacja oczyszczalni ścieków</v>
          </cell>
          <cell r="E690" t="str">
            <v>Realizowane-RBM-zakończono</v>
          </cell>
          <cell r="G690" t="str">
            <v>Plan</v>
          </cell>
          <cell r="H690" t="str">
            <v>pierwsza</v>
          </cell>
          <cell r="I690" t="str">
            <v>wspólne</v>
          </cell>
          <cell r="J690" t="str">
            <v>rozwojowe</v>
          </cell>
          <cell r="K690" t="str">
            <v>OŚ</v>
          </cell>
          <cell r="L690" t="str">
            <v>Czerwonak</v>
          </cell>
          <cell r="M690" t="str">
            <v>Katarzyna Stawińska</v>
          </cell>
          <cell r="N690" t="str">
            <v>Robert Głowacki</v>
          </cell>
          <cell r="O690" t="str">
            <v>Anna Padurska</v>
          </cell>
          <cell r="P690">
            <v>0</v>
          </cell>
          <cell r="Q690" t="str">
            <v>Julita Gumińska</v>
          </cell>
          <cell r="R690" t="str">
            <v>01</v>
          </cell>
          <cell r="S690" t="str">
            <v>nd</v>
          </cell>
          <cell r="T690">
            <v>5908027.0600000005</v>
          </cell>
          <cell r="U690">
            <v>166700</v>
          </cell>
          <cell r="V690">
            <v>0</v>
          </cell>
          <cell r="W690">
            <v>0</v>
          </cell>
          <cell r="X690">
            <v>0</v>
          </cell>
          <cell r="Y690">
            <v>0</v>
          </cell>
          <cell r="Z690">
            <v>0</v>
          </cell>
          <cell r="AA690">
            <v>0</v>
          </cell>
          <cell r="AB690">
            <v>0</v>
          </cell>
          <cell r="AC690">
            <v>0</v>
          </cell>
          <cell r="AD690">
            <v>0</v>
          </cell>
          <cell r="AE690">
            <v>0</v>
          </cell>
          <cell r="AF690">
            <v>166700</v>
          </cell>
          <cell r="AG690">
            <v>112000</v>
          </cell>
          <cell r="AH690">
            <v>0</v>
          </cell>
          <cell r="AI690">
            <v>6020027.0600000005</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112000</v>
          </cell>
          <cell r="BC690">
            <v>54700</v>
          </cell>
          <cell r="BD690"/>
          <cell r="BE690">
            <v>0</v>
          </cell>
          <cell r="BF690">
            <v>0</v>
          </cell>
          <cell r="BG690" t="str">
            <v>1 rozwojowo-modernizacyjne</v>
          </cell>
          <cell r="BH690">
            <v>0</v>
          </cell>
          <cell r="BI690">
            <v>0</v>
          </cell>
          <cell r="BJ690">
            <v>0</v>
          </cell>
          <cell r="BK690" t="str">
            <v>Konieczność podwyższenia standardów technicznych na OŚ Szlachęcin ze względu na: - wprowadzenie jednozmianowego systemu czasu pracy usuwania piasku (zwiększenia bezpieczeństwa technologicznego i technicznego pracy obiektu przy ograniczonej obecności obsługi), - konieczność poprawy redukcji piasku celem ograniczenia problemów eksploatacyjnych związanych z wycieraniem urządzeń, - wyeliminowanie problemów eksploatacyjnych związanych z zapychaniem rurociągów osadu recyrkulowanego.</v>
          </cell>
          <cell r="BL690" t="str">
            <v>Piaskownik wirowy z rurociągiem tłocznym , zagęszczacze grawitacyjne, wirówka dekantacyjna , mieszadła pompujące , armatura, rurociąg , modernizacja powłok antykorozyjnych zabezpieczających powierzchnię ścian i pomostów żelbetowych. 2016 - 2017 - dokumentacja projektowa 2017 - 2019 - roboty budowlano-montażowe Montaż i uruchomienie wagi samochodowej: 2020 - roboty budowlano-montażowe.</v>
          </cell>
          <cell r="BM690" t="str">
            <v>-</v>
          </cell>
          <cell r="BN690" t="str">
            <v>-</v>
          </cell>
        </row>
        <row r="691">
          <cell r="B691" t="str">
            <v>4-01-19-037-1</v>
          </cell>
          <cell r="C691" t="str">
            <v>4</v>
          </cell>
          <cell r="D691" t="str">
            <v>OŚ Szlachęcin - instalacja biogazu</v>
          </cell>
          <cell r="E691" t="str">
            <v>Realizowane-koncepcja-w toku</v>
          </cell>
          <cell r="G691" t="str">
            <v>OŚ - sieci i obiekty</v>
          </cell>
          <cell r="H691" t="str">
            <v>pierwsza</v>
          </cell>
          <cell r="I691" t="str">
            <v>wspólne</v>
          </cell>
          <cell r="J691" t="str">
            <v>rozwojowe</v>
          </cell>
          <cell r="K691" t="str">
            <v>OŚ</v>
          </cell>
          <cell r="L691" t="str">
            <v>Czerwonak</v>
          </cell>
          <cell r="M691" t="str">
            <v>Maciej Nowicki</v>
          </cell>
          <cell r="N691">
            <v>0</v>
          </cell>
          <cell r="O691" t="str">
            <v>Anna Padurska</v>
          </cell>
          <cell r="P691" t="str">
            <v>Julita Gumińska</v>
          </cell>
          <cell r="Q691" t="str">
            <v>Julita Gumińska</v>
          </cell>
          <cell r="R691" t="str">
            <v>01</v>
          </cell>
          <cell r="S691" t="str">
            <v>nd</v>
          </cell>
          <cell r="T691">
            <v>0</v>
          </cell>
          <cell r="U691">
            <v>75000</v>
          </cell>
          <cell r="V691">
            <v>75000</v>
          </cell>
          <cell r="W691">
            <v>0</v>
          </cell>
          <cell r="X691">
            <v>0</v>
          </cell>
          <cell r="Y691">
            <v>0</v>
          </cell>
          <cell r="Z691">
            <v>0</v>
          </cell>
          <cell r="AA691">
            <v>0</v>
          </cell>
          <cell r="AB691">
            <v>0</v>
          </cell>
          <cell r="AC691">
            <v>0</v>
          </cell>
          <cell r="AD691">
            <v>0</v>
          </cell>
          <cell r="AE691">
            <v>0</v>
          </cell>
          <cell r="AF691">
            <v>150000</v>
          </cell>
          <cell r="AG691">
            <v>37500</v>
          </cell>
          <cell r="AH691">
            <v>6000</v>
          </cell>
          <cell r="AI691">
            <v>43500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43500</v>
          </cell>
          <cell r="BC691">
            <v>106500</v>
          </cell>
          <cell r="BD691"/>
          <cell r="BE691">
            <v>0</v>
          </cell>
          <cell r="BF691">
            <v>0</v>
          </cell>
          <cell r="BG691" t="str">
            <v xml:space="preserve"> </v>
          </cell>
          <cell r="BH691">
            <v>0</v>
          </cell>
          <cell r="BI691">
            <v>0</v>
          </cell>
          <cell r="BJ691">
            <v>0</v>
          </cell>
          <cell r="BK691" t="str">
            <v>Wdrożenie instalacji służącej wzrostowi produkcji biogazu pozwoli na zastosowanie agregatu kogeneracyjnego, który dostarczy energię elektryczną i cieplną.</v>
          </cell>
          <cell r="BL691" t="str">
            <v>Budowa biogazowni w technologii zbiorników pionowych (stalowych) z centralnym mieszadłem w propellerze oraz akceleratorem biotechnologicznym do hydrolizy kwaśnej. 2020 - 2021 - koncepcja. Wykonanno kocepcję - rozpoznanie rynku ospadów w grudniu 2020 r i na tym zakończono pracę z strony MOŚ</v>
          </cell>
          <cell r="BM691" t="str">
            <v>-</v>
          </cell>
          <cell r="BN691" t="str">
            <v>-</v>
          </cell>
        </row>
        <row r="692">
          <cell r="B692" t="str">
            <v>4-01-19-322-0</v>
          </cell>
          <cell r="C692" t="str">
            <v>4</v>
          </cell>
          <cell r="D692" t="str">
            <v>Wzrost produkcji energii "zielonej" na terenie COŚ. Budowa instalacji do przyjęcia osadów pofiltracyjnych SUW Mosina - zakres II</v>
          </cell>
          <cell r="E692" t="str">
            <v>Realizowane-dokumentacja-w toku</v>
          </cell>
          <cell r="G692" t="str">
            <v>rezerwa zadania wielozakresowe</v>
          </cell>
          <cell r="H692" t="str">
            <v>pierwsza</v>
          </cell>
          <cell r="I692" t="str">
            <v>wspólne</v>
          </cell>
          <cell r="J692" t="str">
            <v>rozwojowe</v>
          </cell>
          <cell r="K692" t="str">
            <v>OŚ</v>
          </cell>
          <cell r="L692" t="str">
            <v>Czerwonak</v>
          </cell>
          <cell r="M692" t="str">
            <v>Agnieszka Mitura-Grabowska</v>
          </cell>
          <cell r="N692" t="str">
            <v>Jarosław Majchrzak</v>
          </cell>
          <cell r="O692" t="str">
            <v>Anna Padurska</v>
          </cell>
          <cell r="P692" t="str">
            <v>Marcin Sroka</v>
          </cell>
          <cell r="Q692" t="str">
            <v>Julita Gumińska</v>
          </cell>
          <cell r="R692" t="str">
            <v>01</v>
          </cell>
          <cell r="S692" t="str">
            <v>nd</v>
          </cell>
          <cell r="T692">
            <v>0</v>
          </cell>
          <cell r="U692">
            <v>100000</v>
          </cell>
          <cell r="V692">
            <v>100000</v>
          </cell>
          <cell r="W692">
            <v>0</v>
          </cell>
          <cell r="X692">
            <v>0</v>
          </cell>
          <cell r="Y692">
            <v>0</v>
          </cell>
          <cell r="Z692">
            <v>0</v>
          </cell>
          <cell r="AA692">
            <v>0</v>
          </cell>
          <cell r="AB692">
            <v>0</v>
          </cell>
          <cell r="AC692">
            <v>0</v>
          </cell>
          <cell r="AD692">
            <v>0</v>
          </cell>
          <cell r="AE692">
            <v>0</v>
          </cell>
          <cell r="AF692">
            <v>200000</v>
          </cell>
          <cell r="AG692">
            <v>84500</v>
          </cell>
          <cell r="AH692">
            <v>0</v>
          </cell>
          <cell r="AI692">
            <v>84500</v>
          </cell>
          <cell r="AJ692">
            <v>315000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315000</v>
          </cell>
          <cell r="BA692">
            <v>315000</v>
          </cell>
          <cell r="BB692">
            <v>399500</v>
          </cell>
          <cell r="BC692">
            <v>-199500</v>
          </cell>
          <cell r="BD692"/>
          <cell r="BE692">
            <v>0</v>
          </cell>
          <cell r="BF692">
            <v>0</v>
          </cell>
          <cell r="BG692" t="str">
            <v>1 rozwojowo-modernizacyjne</v>
          </cell>
          <cell r="BH692">
            <v>0</v>
          </cell>
          <cell r="BI692">
            <v>0</v>
          </cell>
          <cell r="BJ692">
            <v>0</v>
          </cell>
          <cell r="BK692" t="str">
            <v>Zadanie zostało wydzielone z zadania nr 12-046. Konieczność ograniczenia kosztów poprzez zwiększenie produkcji energii "zielonej" na COŚ.</v>
          </cell>
          <cell r="BL692" t="str">
            <v>Wanna wychwytowa, odwodnienie terenu, nawierzchnia placu. 2021 - 2022 - roboty budowlano-montażowe</v>
          </cell>
          <cell r="BM692" t="str">
            <v>-</v>
          </cell>
          <cell r="BN692" t="str">
            <v>-</v>
          </cell>
        </row>
        <row r="693">
          <cell r="B693" t="str">
            <v>4-01-20-150-0</v>
          </cell>
          <cell r="C693" t="str">
            <v>4</v>
          </cell>
          <cell r="D693" t="str">
            <v>Wzrost produkcji energii "zielonej" na terenie COŚ. Modernizacja przepompowni biogazu - zakres IV</v>
          </cell>
          <cell r="E693" t="str">
            <v>Realizowane-RBM-zakończono</v>
          </cell>
          <cell r="G693" t="str">
            <v>rezerwa zadania wielozakresowe</v>
          </cell>
          <cell r="H693" t="str">
            <v>pierwsza</v>
          </cell>
          <cell r="I693" t="str">
            <v>wspólne</v>
          </cell>
          <cell r="J693" t="str">
            <v>modernizacyjne</v>
          </cell>
          <cell r="K693" t="str">
            <v>OŚ</v>
          </cell>
          <cell r="L693" t="str">
            <v>Czerwonak</v>
          </cell>
          <cell r="M693">
            <v>0</v>
          </cell>
          <cell r="N693">
            <v>0</v>
          </cell>
          <cell r="O693" t="str">
            <v>Anna Padurska</v>
          </cell>
          <cell r="P693" t="str">
            <v>Marcin Sroka</v>
          </cell>
          <cell r="Q693" t="str">
            <v>Łukasz Wędrychowicz</v>
          </cell>
          <cell r="R693" t="str">
            <v>01</v>
          </cell>
          <cell r="S693" t="str">
            <v>nd</v>
          </cell>
          <cell r="T693">
            <v>0</v>
          </cell>
          <cell r="U693">
            <v>950000</v>
          </cell>
          <cell r="V693">
            <v>0</v>
          </cell>
          <cell r="W693">
            <v>0</v>
          </cell>
          <cell r="X693">
            <v>0</v>
          </cell>
          <cell r="Y693">
            <v>0</v>
          </cell>
          <cell r="Z693">
            <v>0</v>
          </cell>
          <cell r="AA693">
            <v>0</v>
          </cell>
          <cell r="AB693">
            <v>0</v>
          </cell>
          <cell r="AC693">
            <v>0</v>
          </cell>
          <cell r="AD693">
            <v>0</v>
          </cell>
          <cell r="AE693">
            <v>0</v>
          </cell>
          <cell r="AF693">
            <v>950000</v>
          </cell>
          <cell r="AG693">
            <v>9000</v>
          </cell>
          <cell r="AH693">
            <v>1046408.84</v>
          </cell>
          <cell r="AI693">
            <v>1055408.8399999999</v>
          </cell>
          <cell r="AJ693">
            <v>743672.45</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743672.45</v>
          </cell>
          <cell r="BA693">
            <v>743672.45</v>
          </cell>
          <cell r="BB693">
            <v>1799081.2899999998</v>
          </cell>
          <cell r="BC693">
            <v>-849081.2899999998</v>
          </cell>
          <cell r="BD693"/>
          <cell r="BE693">
            <v>0</v>
          </cell>
          <cell r="BF693">
            <v>0</v>
          </cell>
          <cell r="BG693" t="str">
            <v>1 rozwojowo-modernizacyjne</v>
          </cell>
          <cell r="BH693">
            <v>0</v>
          </cell>
          <cell r="BI693">
            <v>0</v>
          </cell>
          <cell r="BJ693">
            <v>0</v>
          </cell>
          <cell r="BK693" t="str">
            <v>Zadanie wydzielone z zadania 12-046. Konieczność ograniczenia kosztów przez zwiększenie produkcji energii "zielonej" na COŚ.</v>
          </cell>
          <cell r="BL693" t="str">
            <v>Wymiana dmuchaw biogazu, wymiana układu odwodnienia i podgrzewania biogazu. 2020 - roboty budowlano-montażowe</v>
          </cell>
          <cell r="BM693" t="str">
            <v>-</v>
          </cell>
          <cell r="BN693" t="str">
            <v>-</v>
          </cell>
        </row>
        <row r="694">
          <cell r="B694" t="str">
            <v>4-01-20-151-0</v>
          </cell>
          <cell r="C694" t="str">
            <v>4</v>
          </cell>
          <cell r="D694" t="str">
            <v>Wzrost produkcji energii "zielonej" na terenie COŚ. Przebudowa sieci biogazu - zakres III</v>
          </cell>
          <cell r="E694" t="str">
            <v>Realizowane-RBM-zakończono</v>
          </cell>
          <cell r="G694" t="str">
            <v>rezerwa zadania wielozakresowe</v>
          </cell>
          <cell r="H694" t="str">
            <v>pierwsza</v>
          </cell>
          <cell r="I694" t="str">
            <v>wspólne</v>
          </cell>
          <cell r="J694" t="str">
            <v>modernizacyjne</v>
          </cell>
          <cell r="K694" t="str">
            <v>OŚ</v>
          </cell>
          <cell r="L694" t="str">
            <v>Czerwonak</v>
          </cell>
          <cell r="M694">
            <v>0</v>
          </cell>
          <cell r="N694">
            <v>0</v>
          </cell>
          <cell r="O694" t="str">
            <v>Anna Padurska</v>
          </cell>
          <cell r="P694" t="str">
            <v>Maciej Nowicki</v>
          </cell>
          <cell r="Q694" t="str">
            <v>Tomasz Wilas</v>
          </cell>
          <cell r="R694" t="str">
            <v>01</v>
          </cell>
          <cell r="S694" t="str">
            <v>nd</v>
          </cell>
          <cell r="T694">
            <v>0</v>
          </cell>
          <cell r="U694">
            <v>750000</v>
          </cell>
          <cell r="V694">
            <v>0</v>
          </cell>
          <cell r="W694">
            <v>0</v>
          </cell>
          <cell r="X694">
            <v>0</v>
          </cell>
          <cell r="Y694">
            <v>0</v>
          </cell>
          <cell r="Z694">
            <v>0</v>
          </cell>
          <cell r="AA694">
            <v>0</v>
          </cell>
          <cell r="AB694">
            <v>0</v>
          </cell>
          <cell r="AC694">
            <v>0</v>
          </cell>
          <cell r="AD694">
            <v>0</v>
          </cell>
          <cell r="AE694">
            <v>0</v>
          </cell>
          <cell r="AF694">
            <v>750000</v>
          </cell>
          <cell r="AG694">
            <v>93666.75</v>
          </cell>
          <cell r="AH694">
            <v>854841.15</v>
          </cell>
          <cell r="AI694">
            <v>948507.9</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948507.9</v>
          </cell>
          <cell r="BC694">
            <v>-198507.90000000002</v>
          </cell>
          <cell r="BD694"/>
          <cell r="BE694">
            <v>0</v>
          </cell>
          <cell r="BF694">
            <v>0</v>
          </cell>
          <cell r="BG694" t="str">
            <v>1 rozwojowo-modernizacyjne</v>
          </cell>
          <cell r="BH694">
            <v>0</v>
          </cell>
          <cell r="BI694">
            <v>0</v>
          </cell>
          <cell r="BJ694">
            <v>0</v>
          </cell>
          <cell r="BK694" t="str">
            <v>Zadanie wydzielone z zadania 12-046. Konieczność ograniczenia kosztów przez zwiększenie produkcji energii "zielonej" na COŚ</v>
          </cell>
          <cell r="BL694" t="str">
            <v>Przebudowa sieci biogazu (zwiększenie średnicy – rurociągów doprowadzających, instalacja odwadniaczy) 2020 - roboty budowlano-montażowe</v>
          </cell>
          <cell r="BM694" t="str">
            <v>-</v>
          </cell>
          <cell r="BN694" t="str">
            <v>-</v>
          </cell>
        </row>
        <row r="695">
          <cell r="B695" t="str">
            <v>4-03-19-168-0</v>
          </cell>
          <cell r="C695" t="str">
            <v>4</v>
          </cell>
          <cell r="D695" t="str">
            <v>OŚ Mosina – modernizacja biofiltra 18.2</v>
          </cell>
          <cell r="E695" t="str">
            <v>Realizowane-dokumentacja-w toku</v>
          </cell>
          <cell r="G695" t="str">
            <v>OŚ - sieci i obiekty</v>
          </cell>
          <cell r="H695" t="str">
            <v>pierwsza</v>
          </cell>
          <cell r="I695" t="str">
            <v>wspólne</v>
          </cell>
          <cell r="J695" t="str">
            <v>modernizacyjne</v>
          </cell>
          <cell r="K695" t="str">
            <v>OŚ</v>
          </cell>
          <cell r="L695" t="str">
            <v>Mosina</v>
          </cell>
          <cell r="M695" t="str">
            <v>Agnieszka Mitura-Grabowska</v>
          </cell>
          <cell r="N695" t="str">
            <v>Agnieszka Górny</v>
          </cell>
          <cell r="O695" t="str">
            <v>Anna Padurska</v>
          </cell>
          <cell r="P695" t="str">
            <v>Julita Gumińska</v>
          </cell>
          <cell r="Q695" t="str">
            <v>Julita Gumińska</v>
          </cell>
          <cell r="R695" t="str">
            <v>03</v>
          </cell>
          <cell r="S695" t="str">
            <v>nd</v>
          </cell>
          <cell r="T695">
            <v>0</v>
          </cell>
          <cell r="U695">
            <v>196700</v>
          </cell>
          <cell r="V695">
            <v>0</v>
          </cell>
          <cell r="W695">
            <v>385000</v>
          </cell>
          <cell r="X695">
            <v>385000</v>
          </cell>
          <cell r="Y695">
            <v>0</v>
          </cell>
          <cell r="Z695">
            <v>0</v>
          </cell>
          <cell r="AA695">
            <v>0</v>
          </cell>
          <cell r="AB695">
            <v>0</v>
          </cell>
          <cell r="AC695">
            <v>0</v>
          </cell>
          <cell r="AD695">
            <v>0</v>
          </cell>
          <cell r="AE695">
            <v>0</v>
          </cell>
          <cell r="AF695">
            <v>966700</v>
          </cell>
          <cell r="AG695">
            <v>112000</v>
          </cell>
          <cell r="AH695">
            <v>6829.84</v>
          </cell>
          <cell r="AI695">
            <v>118829.84</v>
          </cell>
          <cell r="AJ695">
            <v>15172.35</v>
          </cell>
          <cell r="AK695">
            <v>7780</v>
          </cell>
          <cell r="AL695">
            <v>10000</v>
          </cell>
          <cell r="AM695">
            <v>656804</v>
          </cell>
          <cell r="AN695">
            <v>208634</v>
          </cell>
          <cell r="AO695">
            <v>0</v>
          </cell>
          <cell r="AP695">
            <v>0</v>
          </cell>
          <cell r="AQ695">
            <v>0</v>
          </cell>
          <cell r="AR695">
            <v>0</v>
          </cell>
          <cell r="AS695">
            <v>0</v>
          </cell>
          <cell r="AT695">
            <v>0</v>
          </cell>
          <cell r="AU695">
            <v>0</v>
          </cell>
          <cell r="AV695">
            <v>0</v>
          </cell>
          <cell r="AW695">
            <v>883218</v>
          </cell>
          <cell r="AX695">
            <v>883218</v>
          </cell>
          <cell r="AY695">
            <v>0</v>
          </cell>
          <cell r="AZ695">
            <v>898390.35</v>
          </cell>
          <cell r="BA695">
            <v>898390.35</v>
          </cell>
          <cell r="BB695">
            <v>1017220.19</v>
          </cell>
          <cell r="BC695">
            <v>-50520.189999999944</v>
          </cell>
          <cell r="BD695"/>
          <cell r="BE695">
            <v>0</v>
          </cell>
          <cell r="BF695">
            <v>0</v>
          </cell>
          <cell r="BG695" t="str">
            <v xml:space="preserve"> </v>
          </cell>
          <cell r="BH695">
            <v>0</v>
          </cell>
          <cell r="BI695">
            <v>0</v>
          </cell>
          <cell r="BJ695">
            <v>0</v>
          </cell>
          <cell r="BK695" t="str">
            <v>Poprawa jakości oczyszczanego powietrza, zmniejszenie krotności wymian wsadu sorpcyjnego.</v>
          </cell>
          <cell r="BL695" t="str">
            <v>Zwiększenie krotności wymian powietrza w zbiorniku ścieków dowożonych, doposażenie obecnie eksploatowanego biofiltra 18.2 w zbiornik wypełniony wsadem mineralnym, zwiększenie redukcji siarkowodoru, a tym samym zmniejszenie stężeń zanieczyszczeń kierowanych na wsad mineralny, poprawa jakości oczyszczanego powietrza. Zmniejszenie obciążenia biofiltra, zwiększenie wydajności biofiltra. 2021-2023 - dokumentacja projektowa 2024 - 2026 - roboty budowlano-montażowe Montaż i uruchomienie wagi samochodowej: 2020 - roboty budowlano-montażowe</v>
          </cell>
          <cell r="BM695" t="str">
            <v>-</v>
          </cell>
          <cell r="BN695" t="str">
            <v>-</v>
          </cell>
        </row>
        <row r="696">
          <cell r="B696" t="str">
            <v>4-03-19-173-0</v>
          </cell>
          <cell r="C696" t="str">
            <v>4</v>
          </cell>
          <cell r="D696" t="str">
            <v>OŚ Mosina - komora rozprężna ścieków - zadanie do usunięcia</v>
          </cell>
          <cell r="E696">
            <v>0</v>
          </cell>
          <cell r="G696" t="str">
            <v>OŚ - sieci i obiekty</v>
          </cell>
          <cell r="H696" t="str">
            <v>pierwsza</v>
          </cell>
          <cell r="I696" t="str">
            <v>wspólne</v>
          </cell>
          <cell r="J696" t="str">
            <v>modernizacyjne</v>
          </cell>
          <cell r="K696" t="str">
            <v>OŚ</v>
          </cell>
          <cell r="L696" t="str">
            <v>Mosina</v>
          </cell>
          <cell r="M696">
            <v>0</v>
          </cell>
          <cell r="N696">
            <v>0</v>
          </cell>
          <cell r="O696">
            <v>0</v>
          </cell>
          <cell r="P696">
            <v>0</v>
          </cell>
          <cell r="Q696">
            <v>0</v>
          </cell>
          <cell r="R696" t="str">
            <v>03</v>
          </cell>
          <cell r="S696" t="str">
            <v>nd</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cell r="BE696">
            <v>0</v>
          </cell>
          <cell r="BF696">
            <v>0</v>
          </cell>
          <cell r="BG696" t="str">
            <v xml:space="preserve"> </v>
          </cell>
          <cell r="BH696">
            <v>0</v>
          </cell>
          <cell r="BI696">
            <v>0</v>
          </cell>
          <cell r="BJ696">
            <v>0</v>
          </cell>
          <cell r="BK696">
            <v>0</v>
          </cell>
          <cell r="BL696">
            <v>0</v>
          </cell>
          <cell r="BM696" t="str">
            <v>-</v>
          </cell>
          <cell r="BN696" t="str">
            <v>-</v>
          </cell>
        </row>
        <row r="697">
          <cell r="B697" t="str">
            <v>4-05-12-034-0</v>
          </cell>
          <cell r="C697" t="str">
            <v>4</v>
          </cell>
          <cell r="D697" t="str">
            <v>COŚ - wał p. powodziowy</v>
          </cell>
          <cell r="E697" t="str">
            <v>Realizowane-RBM-w toku</v>
          </cell>
          <cell r="F697" t="str">
            <v>FS7</v>
          </cell>
          <cell r="G697" t="str">
            <v>Plan</v>
          </cell>
          <cell r="H697" t="str">
            <v>pierwsza</v>
          </cell>
          <cell r="I697" t="str">
            <v>wspólne</v>
          </cell>
          <cell r="J697" t="str">
            <v>modernizacyjne</v>
          </cell>
          <cell r="K697" t="str">
            <v>OŚ</v>
          </cell>
          <cell r="L697" t="str">
            <v>Poznań</v>
          </cell>
          <cell r="M697" t="str">
            <v>Katarzyna Stawińska</v>
          </cell>
          <cell r="N697" t="str">
            <v>Marek Bielec</v>
          </cell>
          <cell r="O697" t="str">
            <v>Anna Padurska</v>
          </cell>
          <cell r="P697" t="str">
            <v>Wojciech Wróblewski</v>
          </cell>
          <cell r="Q697">
            <v>0</v>
          </cell>
          <cell r="R697" t="str">
            <v>05</v>
          </cell>
          <cell r="S697" t="str">
            <v>nd</v>
          </cell>
          <cell r="T697">
            <v>162332.91</v>
          </cell>
          <cell r="U697">
            <v>98557.5</v>
          </cell>
          <cell r="V697">
            <v>500000</v>
          </cell>
          <cell r="W697">
            <v>1131000</v>
          </cell>
          <cell r="X697">
            <v>1000000</v>
          </cell>
          <cell r="Y697">
            <v>2381000</v>
          </cell>
          <cell r="Z697">
            <v>3750000</v>
          </cell>
          <cell r="AA697">
            <v>0</v>
          </cell>
          <cell r="AB697">
            <v>0</v>
          </cell>
          <cell r="AC697">
            <v>0</v>
          </cell>
          <cell r="AD697">
            <v>0</v>
          </cell>
          <cell r="AE697">
            <v>0</v>
          </cell>
          <cell r="AF697">
            <v>8860557.5</v>
          </cell>
          <cell r="AG697">
            <v>98185.46</v>
          </cell>
          <cell r="AH697">
            <v>82947.59</v>
          </cell>
          <cell r="AI697">
            <v>343465.95999999996</v>
          </cell>
          <cell r="AJ697">
            <v>4377943.6900000004</v>
          </cell>
          <cell r="AK697">
            <v>4820966.6900000004</v>
          </cell>
          <cell r="AL697">
            <v>0</v>
          </cell>
          <cell r="AM697">
            <v>0</v>
          </cell>
          <cell r="AN697">
            <v>0</v>
          </cell>
          <cell r="AO697">
            <v>0</v>
          </cell>
          <cell r="AP697">
            <v>0</v>
          </cell>
          <cell r="AQ697">
            <v>0</v>
          </cell>
          <cell r="AR697">
            <v>0</v>
          </cell>
          <cell r="AS697">
            <v>0</v>
          </cell>
          <cell r="AT697">
            <v>0</v>
          </cell>
          <cell r="AU697">
            <v>0</v>
          </cell>
          <cell r="AV697">
            <v>0</v>
          </cell>
          <cell r="AW697">
            <v>4820966.6900000004</v>
          </cell>
          <cell r="AX697">
            <v>4820966.6900000004</v>
          </cell>
          <cell r="AY697">
            <v>0</v>
          </cell>
          <cell r="AZ697">
            <v>9198910.3800000008</v>
          </cell>
          <cell r="BA697">
            <v>9198910.3800000008</v>
          </cell>
          <cell r="BB697">
            <v>9380043.4299999997</v>
          </cell>
          <cell r="BC697">
            <v>-519485.9299999997</v>
          </cell>
          <cell r="BD697"/>
          <cell r="BE697">
            <v>0</v>
          </cell>
          <cell r="BF697">
            <v>0</v>
          </cell>
          <cell r="BG697" t="str">
            <v>3 inne</v>
          </cell>
          <cell r="BH697">
            <v>0</v>
          </cell>
          <cell r="BI697">
            <v>0</v>
          </cell>
          <cell r="BJ697">
            <v>0</v>
          </cell>
          <cell r="BK697" t="str">
            <v>Ekspertyza wału wykazała konieczność naprawy wału z uwagi na zagrożenie znacznymi szkodami na terenie oczyszczalni.</v>
          </cell>
          <cell r="BL697" t="str">
            <v>Wykonanie rozbudowy i przebudowy wału przeciwpowodziowego, w tym uszczelnienie przesłoną poziomą wraz z usunięciem zieleni kolidującej na odcinku ok. 1129m. 2015 - 2021 - dokumentacja projektowa 2022 - 2023 - roboty budowlano-montażowe</v>
          </cell>
          <cell r="BM697" t="str">
            <v>-</v>
          </cell>
          <cell r="BN697" t="str">
            <v>-</v>
          </cell>
        </row>
        <row r="698">
          <cell r="B698" t="str">
            <v>4-05-12-037-0</v>
          </cell>
          <cell r="C698" t="str">
            <v>4</v>
          </cell>
          <cell r="D698" t="str">
            <v>COŚ - modernizacja wentylacji zagęszczaczy ob.20.1 i 20.2 i utylizacji powietrza</v>
          </cell>
          <cell r="E698" t="str">
            <v>Realizowane-RBM-w toku</v>
          </cell>
          <cell r="G698" t="str">
            <v>Plan</v>
          </cell>
          <cell r="H698" t="str">
            <v>pierwsza</v>
          </cell>
          <cell r="I698" t="str">
            <v>wspólne</v>
          </cell>
          <cell r="J698" t="str">
            <v>modernizacyjne</v>
          </cell>
          <cell r="K698" t="str">
            <v>OŚ</v>
          </cell>
          <cell r="L698" t="str">
            <v>Poznań</v>
          </cell>
          <cell r="M698" t="str">
            <v>Katarzyna Stawińska</v>
          </cell>
          <cell r="N698">
            <v>0</v>
          </cell>
          <cell r="O698" t="str">
            <v>Anna Padurska</v>
          </cell>
          <cell r="P698" t="str">
            <v>Wojciech Wróblewski</v>
          </cell>
          <cell r="Q698" t="str">
            <v>Julita Gumińska</v>
          </cell>
          <cell r="R698" t="str">
            <v>05</v>
          </cell>
          <cell r="S698" t="str">
            <v>nd</v>
          </cell>
          <cell r="T698">
            <v>884006</v>
          </cell>
          <cell r="U698">
            <v>91646.14</v>
          </cell>
          <cell r="V698">
            <v>300000</v>
          </cell>
          <cell r="W698">
            <v>2985000</v>
          </cell>
          <cell r="X698">
            <v>2300000</v>
          </cell>
          <cell r="Y698">
            <v>7000000</v>
          </cell>
          <cell r="Z698">
            <v>0</v>
          </cell>
          <cell r="AA698">
            <v>0</v>
          </cell>
          <cell r="AB698">
            <v>0</v>
          </cell>
          <cell r="AC698">
            <v>0</v>
          </cell>
          <cell r="AD698">
            <v>0</v>
          </cell>
          <cell r="AE698">
            <v>0</v>
          </cell>
          <cell r="AF698">
            <v>12676646.140000001</v>
          </cell>
          <cell r="AG698">
            <v>30608.390000000003</v>
          </cell>
          <cell r="AH698">
            <v>25047.64</v>
          </cell>
          <cell r="AI698">
            <v>939662.03</v>
          </cell>
          <cell r="AJ698">
            <v>357326.03</v>
          </cell>
          <cell r="AK698">
            <v>3255000</v>
          </cell>
          <cell r="AL698">
            <v>3500000</v>
          </cell>
          <cell r="AM698">
            <v>3500000</v>
          </cell>
          <cell r="AN698">
            <v>0</v>
          </cell>
          <cell r="AO698">
            <v>0</v>
          </cell>
          <cell r="AP698">
            <v>0</v>
          </cell>
          <cell r="AQ698">
            <v>0</v>
          </cell>
          <cell r="AR698">
            <v>0</v>
          </cell>
          <cell r="AS698">
            <v>0</v>
          </cell>
          <cell r="AT698">
            <v>0</v>
          </cell>
          <cell r="AU698">
            <v>0</v>
          </cell>
          <cell r="AV698">
            <v>0</v>
          </cell>
          <cell r="AW698">
            <v>10255000</v>
          </cell>
          <cell r="AX698">
            <v>10255000</v>
          </cell>
          <cell r="AY698">
            <v>0</v>
          </cell>
          <cell r="AZ698">
            <v>10612326.030000001</v>
          </cell>
          <cell r="BA698">
            <v>10612326.030000001</v>
          </cell>
          <cell r="BB698">
            <v>10667982.060000001</v>
          </cell>
          <cell r="BC698">
            <v>2008664.08</v>
          </cell>
          <cell r="BD698"/>
          <cell r="BE698">
            <v>0</v>
          </cell>
          <cell r="BF698">
            <v>0</v>
          </cell>
          <cell r="BG698" t="str">
            <v>1 rozwojowo-modernizacyjne</v>
          </cell>
          <cell r="BH698">
            <v>0</v>
          </cell>
          <cell r="BI698">
            <v>0</v>
          </cell>
          <cell r="BJ698">
            <v>0</v>
          </cell>
          <cell r="BK698" t="str">
            <v>W przypadku przekroczeń wartości siarkowodoru i metanu, uruchamia się wentylacja awaryjna i całe powietrze zużyte jest "wyrzucane" na zewn. obiektu bez oczyszczenia - krótkotrwała, ale bardzo silna uciążliwość odorowa - protesty mieszkańców, konieczność zmniejszenia uciążliwości zapachowej oczyszczalni, poprawienie odbioru społecznego Spółki.</v>
          </cell>
          <cell r="BL698" t="str">
            <v>Przebudowa istniejących zagęszczaczy , instalacji elektrycznej, zabezpieczenie konstrukcji wsporczej kopuł , przebudowa punktu zrzutu odpadów do zagęszczaczy, wentylatorowni ob. nr. 65.3 , wymiana instalacji oczyszczania powietrza ob. nr 65.2, układu sterowania, tłumiki hałasu 2017 - 2021 - program funkcjonalno-użytkowy 2022 - 2023 - roboty budowlano-montażowe</v>
          </cell>
          <cell r="BM698" t="str">
            <v>-</v>
          </cell>
          <cell r="BN698" t="str">
            <v>-</v>
          </cell>
        </row>
        <row r="699">
          <cell r="B699" t="str">
            <v>4-05-12-039-0</v>
          </cell>
          <cell r="C699" t="str">
            <v>4</v>
          </cell>
          <cell r="D699" t="str">
            <v>COŚ - układ płukania i odzysku piasku i skratek</v>
          </cell>
          <cell r="E699" t="str">
            <v>Realizowane-RBM-w toku</v>
          </cell>
          <cell r="F699" t="str">
            <v>FS7</v>
          </cell>
          <cell r="G699" t="str">
            <v>Plan</v>
          </cell>
          <cell r="H699" t="str">
            <v>pierwsza</v>
          </cell>
          <cell r="I699" t="str">
            <v>wspólne</v>
          </cell>
          <cell r="J699" t="str">
            <v>modernizacyjne</v>
          </cell>
          <cell r="K699" t="str">
            <v>OŚ</v>
          </cell>
          <cell r="L699" t="str">
            <v>Poznań</v>
          </cell>
          <cell r="M699" t="str">
            <v>Agnieszka Mitura-Grabowska</v>
          </cell>
          <cell r="N699" t="str">
            <v>Barbara Bartkowiak</v>
          </cell>
          <cell r="O699" t="str">
            <v>Anna Padurska</v>
          </cell>
          <cell r="P699" t="str">
            <v>Wojciech Wróblewski</v>
          </cell>
          <cell r="Q699" t="str">
            <v>Julita Gumińska</v>
          </cell>
          <cell r="R699" t="str">
            <v>05</v>
          </cell>
          <cell r="S699" t="str">
            <v>nd</v>
          </cell>
          <cell r="T699">
            <v>94041.66</v>
          </cell>
          <cell r="U699">
            <v>25804.960000000003</v>
          </cell>
          <cell r="V699">
            <v>210000</v>
          </cell>
          <cell r="W699">
            <v>1881562.79</v>
          </cell>
          <cell r="X699">
            <v>1569023.23</v>
          </cell>
          <cell r="Y699">
            <v>3400000</v>
          </cell>
          <cell r="Z699">
            <v>0</v>
          </cell>
          <cell r="AA699">
            <v>0</v>
          </cell>
          <cell r="AB699">
            <v>0</v>
          </cell>
          <cell r="AC699">
            <v>0</v>
          </cell>
          <cell r="AD699">
            <v>0</v>
          </cell>
          <cell r="AE699">
            <v>0</v>
          </cell>
          <cell r="AF699">
            <v>7086390.9800000004</v>
          </cell>
          <cell r="AG699">
            <v>66610.680000000008</v>
          </cell>
          <cell r="AH699">
            <v>68058.37</v>
          </cell>
          <cell r="AI699">
            <v>228710.71000000002</v>
          </cell>
          <cell r="AJ699">
            <v>20284.29</v>
          </cell>
          <cell r="AK699">
            <v>1818000</v>
          </cell>
          <cell r="AL699">
            <v>2973359.75</v>
          </cell>
          <cell r="AM699">
            <v>4000000</v>
          </cell>
          <cell r="AN699">
            <v>0</v>
          </cell>
          <cell r="AO699">
            <v>0</v>
          </cell>
          <cell r="AP699">
            <v>0</v>
          </cell>
          <cell r="AQ699">
            <v>0</v>
          </cell>
          <cell r="AR699">
            <v>0</v>
          </cell>
          <cell r="AS699">
            <v>0</v>
          </cell>
          <cell r="AT699">
            <v>0</v>
          </cell>
          <cell r="AU699">
            <v>0</v>
          </cell>
          <cell r="AV699">
            <v>0</v>
          </cell>
          <cell r="AW699">
            <v>8791359.75</v>
          </cell>
          <cell r="AX699">
            <v>8791359.75</v>
          </cell>
          <cell r="AY699">
            <v>0</v>
          </cell>
          <cell r="AZ699">
            <v>8811644.0399999991</v>
          </cell>
          <cell r="BA699">
            <v>8811644.0399999991</v>
          </cell>
          <cell r="BB699">
            <v>8946313.0899999999</v>
          </cell>
          <cell r="BC699">
            <v>-1859922.1099999994</v>
          </cell>
          <cell r="BD699"/>
          <cell r="BE699">
            <v>0</v>
          </cell>
          <cell r="BF699">
            <v>0</v>
          </cell>
          <cell r="BG699" t="str">
            <v>1 rozwojowo-modernizacyjne</v>
          </cell>
          <cell r="BH699">
            <v>0</v>
          </cell>
          <cell r="BI699">
            <v>0</v>
          </cell>
          <cell r="BJ699">
            <v>0</v>
          </cell>
          <cell r="BK699" t="str">
            <v>Z zadania został wydzielony zakres 19-246. Konieczność wyeliminowania problemów eksploatacyjnych związanych z przyjmowaniem ścieków z taboru asenizacyjnego</v>
          </cell>
          <cell r="BL699" t="str">
            <v>Wykonanie miejsca przyjmowania odpadów z czyszczenia sieci kanalizacyjnej, doprowadzenie wody technologicznej, przebudowa instalacji powietrza złowonnego 2017 - 2022 - program funkcjonalno-użytkowy 2022 - 2024 - roboty budowlano - montażowe</v>
          </cell>
          <cell r="BM699" t="str">
            <v>-</v>
          </cell>
          <cell r="BN699" t="str">
            <v>-</v>
          </cell>
        </row>
        <row r="700">
          <cell r="B700" t="str">
            <v>4-05-12-046-0</v>
          </cell>
          <cell r="C700" t="str">
            <v>4</v>
          </cell>
          <cell r="D700" t="str">
            <v>Wzrost produkcji energii "zielonej" na terenie COŚ. Budowa instalacji do przyjęcia osadów pofiltracyjnych SUW Mosina - zakres I</v>
          </cell>
          <cell r="E700" t="str">
            <v>Realizowane-koncepcja-w toku</v>
          </cell>
          <cell r="G700" t="str">
            <v>Plan</v>
          </cell>
          <cell r="H700" t="str">
            <v>pierwsza</v>
          </cell>
          <cell r="I700" t="str">
            <v>wspólne</v>
          </cell>
          <cell r="J700" t="str">
            <v>rozwojowe</v>
          </cell>
          <cell r="K700" t="str">
            <v>OŚ</v>
          </cell>
          <cell r="L700" t="str">
            <v>Poznań</v>
          </cell>
          <cell r="M700" t="str">
            <v>Agnieszka Mitura-Grabowska</v>
          </cell>
          <cell r="N700" t="str">
            <v>Agnieszka Górny</v>
          </cell>
          <cell r="O700" t="str">
            <v>Anna Padurska</v>
          </cell>
          <cell r="P700" t="str">
            <v>Olga Szaj-Jędraszczyk</v>
          </cell>
          <cell r="Q700" t="str">
            <v>Julita Gumińska</v>
          </cell>
          <cell r="R700" t="str">
            <v>05</v>
          </cell>
          <cell r="S700" t="str">
            <v>nd</v>
          </cell>
          <cell r="T700">
            <v>529941.91999999993</v>
          </cell>
          <cell r="U700">
            <v>0</v>
          </cell>
          <cell r="V700">
            <v>50000</v>
          </cell>
          <cell r="W700">
            <v>150000</v>
          </cell>
          <cell r="X700">
            <v>150000</v>
          </cell>
          <cell r="Y700">
            <v>0</v>
          </cell>
          <cell r="Z700">
            <v>0</v>
          </cell>
          <cell r="AA700">
            <v>0</v>
          </cell>
          <cell r="AB700">
            <v>0</v>
          </cell>
          <cell r="AC700">
            <v>0</v>
          </cell>
          <cell r="AD700">
            <v>0</v>
          </cell>
          <cell r="AE700">
            <v>0</v>
          </cell>
          <cell r="AF700">
            <v>350000</v>
          </cell>
          <cell r="AG700">
            <v>158659.66000000003</v>
          </cell>
          <cell r="AH700">
            <v>0</v>
          </cell>
          <cell r="AI700">
            <v>688601.58</v>
          </cell>
          <cell r="AJ700">
            <v>0</v>
          </cell>
          <cell r="AK700">
            <v>0</v>
          </cell>
          <cell r="AL700">
            <v>50000</v>
          </cell>
          <cell r="AM700">
            <v>150000</v>
          </cell>
          <cell r="AN700">
            <v>150000</v>
          </cell>
          <cell r="AO700">
            <v>0</v>
          </cell>
          <cell r="AP700">
            <v>0</v>
          </cell>
          <cell r="AQ700">
            <v>0</v>
          </cell>
          <cell r="AR700">
            <v>0</v>
          </cell>
          <cell r="AS700">
            <v>0</v>
          </cell>
          <cell r="AT700">
            <v>0</v>
          </cell>
          <cell r="AU700">
            <v>0</v>
          </cell>
          <cell r="AV700">
            <v>0</v>
          </cell>
          <cell r="AW700">
            <v>350000</v>
          </cell>
          <cell r="AX700">
            <v>350000</v>
          </cell>
          <cell r="AY700">
            <v>0</v>
          </cell>
          <cell r="AZ700">
            <v>350000</v>
          </cell>
          <cell r="BA700">
            <v>350000</v>
          </cell>
          <cell r="BB700">
            <v>508659.66000000003</v>
          </cell>
          <cell r="BC700">
            <v>-158659.66000000003</v>
          </cell>
          <cell r="BD700"/>
          <cell r="BE700">
            <v>0</v>
          </cell>
          <cell r="BF700">
            <v>0</v>
          </cell>
          <cell r="BG700" t="str">
            <v>1 rozwojowo-modernizacyjne</v>
          </cell>
          <cell r="BH700">
            <v>0</v>
          </cell>
          <cell r="BI700">
            <v>0</v>
          </cell>
          <cell r="BJ700">
            <v>0</v>
          </cell>
          <cell r="BK700" t="str">
            <v>Z zadania został wydzielony zakres: 19-322, 20-150, 20-151, 20-176, 20-177, 20-178, 20-179. Wzrost produkcji energii "zielonej" na COŚ</v>
          </cell>
          <cell r="BL700" t="str">
            <v>Instalacja do przygotowania i wprowadzenia osadów z SUW Mosina do procesu fermentacji na COŚ. 2020 - 2021 - dokumentacja projektowa 2022 - 2023 - roboty budowlano-montażowe</v>
          </cell>
          <cell r="BM700" t="str">
            <v>-</v>
          </cell>
          <cell r="BN700" t="str">
            <v>-</v>
          </cell>
        </row>
        <row r="701">
          <cell r="B701" t="str">
            <v>4-05-12-047-0</v>
          </cell>
          <cell r="C701" t="str">
            <v>4</v>
          </cell>
          <cell r="D701" t="str">
            <v>Ograniczenie emisji odorów z obiektów LOŚ</v>
          </cell>
          <cell r="E701" t="str">
            <v>Realizowane-koncepcja-w toku</v>
          </cell>
          <cell r="G701" t="str">
            <v>Plan</v>
          </cell>
          <cell r="H701" t="str">
            <v>pierwsza</v>
          </cell>
          <cell r="I701" t="str">
            <v>wspólne</v>
          </cell>
          <cell r="J701" t="str">
            <v>modernizacyjne</v>
          </cell>
          <cell r="K701" t="str">
            <v>OŚ</v>
          </cell>
          <cell r="L701" t="str">
            <v>Poznań</v>
          </cell>
          <cell r="M701" t="str">
            <v>Agnieszka Mitura-Grabowska</v>
          </cell>
          <cell r="N701" t="str">
            <v>Marcin Sroka</v>
          </cell>
          <cell r="O701" t="str">
            <v>Anna Padurska</v>
          </cell>
          <cell r="P701" t="str">
            <v>Julita Gumińska</v>
          </cell>
          <cell r="Q701" t="str">
            <v>Julita Gumińska</v>
          </cell>
          <cell r="R701" t="str">
            <v>05</v>
          </cell>
          <cell r="S701" t="str">
            <v>nd</v>
          </cell>
          <cell r="T701">
            <v>1344443.16</v>
          </cell>
          <cell r="U701">
            <v>0</v>
          </cell>
          <cell r="V701">
            <v>0</v>
          </cell>
          <cell r="W701">
            <v>0</v>
          </cell>
          <cell r="X701">
            <v>120000</v>
          </cell>
          <cell r="Y701">
            <v>1380000</v>
          </cell>
          <cell r="Z701">
            <v>2900000</v>
          </cell>
          <cell r="AA701">
            <v>1500000</v>
          </cell>
          <cell r="AB701">
            <v>0</v>
          </cell>
          <cell r="AC701">
            <v>0</v>
          </cell>
          <cell r="AD701">
            <v>0</v>
          </cell>
          <cell r="AE701">
            <v>0</v>
          </cell>
          <cell r="AF701">
            <v>5900000</v>
          </cell>
          <cell r="AG701">
            <v>0</v>
          </cell>
          <cell r="AH701">
            <v>0</v>
          </cell>
          <cell r="AI701">
            <v>1344443.16</v>
          </cell>
          <cell r="AJ701">
            <v>0</v>
          </cell>
          <cell r="AK701">
            <v>0</v>
          </cell>
          <cell r="AL701">
            <v>120000</v>
          </cell>
          <cell r="AM701">
            <v>1380000</v>
          </cell>
          <cell r="AN701">
            <v>2900000</v>
          </cell>
          <cell r="AO701">
            <v>1500000</v>
          </cell>
          <cell r="AP701">
            <v>0</v>
          </cell>
          <cell r="AQ701">
            <v>0</v>
          </cell>
          <cell r="AR701">
            <v>0</v>
          </cell>
          <cell r="AS701">
            <v>0</v>
          </cell>
          <cell r="AT701">
            <v>0</v>
          </cell>
          <cell r="AU701">
            <v>0</v>
          </cell>
          <cell r="AV701">
            <v>0</v>
          </cell>
          <cell r="AW701">
            <v>5900000</v>
          </cell>
          <cell r="AX701">
            <v>5900000</v>
          </cell>
          <cell r="AY701">
            <v>0</v>
          </cell>
          <cell r="AZ701">
            <v>5900000</v>
          </cell>
          <cell r="BA701">
            <v>5900000</v>
          </cell>
          <cell r="BB701">
            <v>5900000</v>
          </cell>
          <cell r="BC701">
            <v>0</v>
          </cell>
          <cell r="BD701"/>
          <cell r="BE701">
            <v>0</v>
          </cell>
          <cell r="BF701">
            <v>0</v>
          </cell>
          <cell r="BG701" t="str">
            <v>1 rozwojowo-modernizacyjne</v>
          </cell>
          <cell r="BH701">
            <v>0</v>
          </cell>
          <cell r="BI701">
            <v>0</v>
          </cell>
          <cell r="BJ701">
            <v>0</v>
          </cell>
          <cell r="BK701" t="str">
            <v>Protesty okolicznych mieszkańców, konieczność zmniejszenia uciążliwości zapachowej oczyszczalni, poprawienie odbioru społecznego Spółki. Część powietrza jest wywiewana z hali krat poza instalacją do oczyszczania powietrza.</v>
          </cell>
          <cell r="BL701" t="str">
            <v>Zabezpieczenie systemu kominków nawiewnych przed wywiewaniem odorów z bioreaktorów, stacji ścieków dowożonych, zbiornika ścieków dowożonych, zagęszczaczy, zbiornika osadu - modernizacja biofiltra 55.5, modernizacja systemu oczyszczania powietrza, ze zbiorników osadu przefermentowanego, regulacja przepływu powietrza do biofiltra. 55.2 (ograniczenie emisji z hali krat i osadników wstępnych) , modernizacja hermetyzacji pkt. zlewczego (nowe urządzenie oczyszczające powietrze lub skierowanie powietrza do istniejącego biofiltra - nowa instalacja i automatyka), wykonanie telemetrii 2012 - 2018 - dokumentacja projektowa, roboty budowlano-montażowe, badania technologiczne. 2019 - pomiary 2023 - dalsze prace projektowe 2024 - 2026 - roboty budowlano-montażowe</v>
          </cell>
          <cell r="BM701" t="str">
            <v>-</v>
          </cell>
          <cell r="BN701" t="str">
            <v>-</v>
          </cell>
        </row>
        <row r="702">
          <cell r="B702" t="str">
            <v>4-05-12-049-0</v>
          </cell>
          <cell r="C702" t="str">
            <v>4</v>
          </cell>
          <cell r="D702" t="str">
            <v>Wzrost produkcji energii "zielonej" na terenie LOŚ</v>
          </cell>
          <cell r="E702" t="str">
            <v>Realizowane-RBM-zakończono</v>
          </cell>
          <cell r="G702" t="str">
            <v>Plan</v>
          </cell>
          <cell r="H702" t="str">
            <v>pierwsza</v>
          </cell>
          <cell r="I702" t="str">
            <v>wspólne</v>
          </cell>
          <cell r="J702" t="str">
            <v>rozwojowe</v>
          </cell>
          <cell r="K702" t="str">
            <v>OŚ</v>
          </cell>
          <cell r="L702" t="str">
            <v>Poznań</v>
          </cell>
          <cell r="M702" t="str">
            <v>Katarzyna Stawińska</v>
          </cell>
          <cell r="N702">
            <v>0</v>
          </cell>
          <cell r="O702" t="str">
            <v>Anna Padurska</v>
          </cell>
          <cell r="P702" t="str">
            <v>Wojciech Wróblewski</v>
          </cell>
          <cell r="Q702" t="str">
            <v>Maciej Antecki</v>
          </cell>
          <cell r="R702" t="str">
            <v>05</v>
          </cell>
          <cell r="S702" t="str">
            <v>nd</v>
          </cell>
          <cell r="T702">
            <v>298720.14999999997</v>
          </cell>
          <cell r="U702">
            <v>1833198.4100000001</v>
          </cell>
          <cell r="V702">
            <v>778400</v>
          </cell>
          <cell r="W702">
            <v>0</v>
          </cell>
          <cell r="X702">
            <v>0</v>
          </cell>
          <cell r="Y702">
            <v>0</v>
          </cell>
          <cell r="Z702">
            <v>0</v>
          </cell>
          <cell r="AA702">
            <v>0</v>
          </cell>
          <cell r="AB702">
            <v>0</v>
          </cell>
          <cell r="AC702">
            <v>0</v>
          </cell>
          <cell r="AD702">
            <v>0</v>
          </cell>
          <cell r="AE702">
            <v>0</v>
          </cell>
          <cell r="AF702">
            <v>2611598.41</v>
          </cell>
          <cell r="AG702">
            <v>217520.94000000003</v>
          </cell>
          <cell r="AH702">
            <v>2535457.9899999998</v>
          </cell>
          <cell r="AI702">
            <v>3051699.0799999996</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2752978.9299999997</v>
          </cell>
          <cell r="BC702">
            <v>-141380.51999999955</v>
          </cell>
          <cell r="BD702"/>
          <cell r="BE702">
            <v>0</v>
          </cell>
          <cell r="BF702">
            <v>0</v>
          </cell>
          <cell r="BG702" t="str">
            <v>1 rozwojowo-modernizacyjne</v>
          </cell>
          <cell r="BH702">
            <v>0</v>
          </cell>
          <cell r="BI702">
            <v>0</v>
          </cell>
          <cell r="BJ702">
            <v>0</v>
          </cell>
          <cell r="BK702" t="str">
            <v>Konieczność ograniczenia kosztów poprzez zwiększenie produkcji energii "zielonej" na LOŚ przez wzrost produkcji biogazu - dodatkowe przychody z tytułu przyjęcia odpadów oraz produkcji energii - możliwość, włączenia do pracy jednocześnie 3 gazogeneratorów</v>
          </cell>
          <cell r="BL702" t="str">
            <v>Wykonanie instalacji do przyjmowania i dozowania odpadów tłuszczowych do WKF na terenie LOŚ wraz z wymianą odsiarczalni. 2016 - 2017 - opracowanie program funkcjonalno-użytkowy 2018 - 2021 - roboty budowlano-montażowe "zaprojektuj - wybuduj"</v>
          </cell>
          <cell r="BM702" t="str">
            <v>-</v>
          </cell>
          <cell r="BN702" t="str">
            <v>-</v>
          </cell>
        </row>
        <row r="703">
          <cell r="B703" t="str">
            <v>4-05-13-038-0</v>
          </cell>
          <cell r="C703" t="str">
            <v>4</v>
          </cell>
          <cell r="D703" t="str">
            <v>COŚ - rurociągi recyrkulacji zewnętrznej w pompowniach osadu recyrkulowanego</v>
          </cell>
          <cell r="E703" t="str">
            <v>Realizowane-koncepcja-w toku</v>
          </cell>
          <cell r="G703" t="str">
            <v>Plan</v>
          </cell>
          <cell r="H703" t="str">
            <v>pierwsza</v>
          </cell>
          <cell r="I703" t="str">
            <v>wspólne</v>
          </cell>
          <cell r="J703" t="str">
            <v>modernizacyjne</v>
          </cell>
          <cell r="K703" t="str">
            <v>OŚ</v>
          </cell>
          <cell r="L703" t="str">
            <v>Poznań</v>
          </cell>
          <cell r="M703" t="str">
            <v>Agnieszka Mitura-Grabowska</v>
          </cell>
          <cell r="N703" t="str">
            <v>Andrzej Moliński</v>
          </cell>
          <cell r="O703" t="str">
            <v>Anna Padurska</v>
          </cell>
          <cell r="P703">
            <v>0</v>
          </cell>
          <cell r="Q703">
            <v>0</v>
          </cell>
          <cell r="R703" t="str">
            <v>05</v>
          </cell>
          <cell r="S703" t="str">
            <v>nd</v>
          </cell>
          <cell r="T703">
            <v>612840</v>
          </cell>
          <cell r="U703">
            <v>192390</v>
          </cell>
          <cell r="V703">
            <v>130000</v>
          </cell>
          <cell r="W703">
            <v>130000</v>
          </cell>
          <cell r="X703">
            <v>130000</v>
          </cell>
          <cell r="Y703">
            <v>130000</v>
          </cell>
          <cell r="Z703">
            <v>120000</v>
          </cell>
          <cell r="AA703">
            <v>0</v>
          </cell>
          <cell r="AB703">
            <v>0</v>
          </cell>
          <cell r="AC703">
            <v>0</v>
          </cell>
          <cell r="AD703">
            <v>0</v>
          </cell>
          <cell r="AE703">
            <v>0</v>
          </cell>
          <cell r="AF703">
            <v>832390</v>
          </cell>
          <cell r="AG703">
            <v>192390</v>
          </cell>
          <cell r="AH703">
            <v>183360</v>
          </cell>
          <cell r="AI703">
            <v>988590</v>
          </cell>
          <cell r="AJ703">
            <v>117520</v>
          </cell>
          <cell r="AK703">
            <v>117520</v>
          </cell>
          <cell r="AL703">
            <v>117520</v>
          </cell>
          <cell r="AM703">
            <v>30050</v>
          </cell>
          <cell r="AN703">
            <v>0</v>
          </cell>
          <cell r="AO703">
            <v>0</v>
          </cell>
          <cell r="AP703">
            <v>0</v>
          </cell>
          <cell r="AQ703">
            <v>0</v>
          </cell>
          <cell r="AR703">
            <v>0</v>
          </cell>
          <cell r="AS703">
            <v>0</v>
          </cell>
          <cell r="AT703">
            <v>0</v>
          </cell>
          <cell r="AU703">
            <v>0</v>
          </cell>
          <cell r="AV703">
            <v>0</v>
          </cell>
          <cell r="AW703">
            <v>265090</v>
          </cell>
          <cell r="AX703">
            <v>265090</v>
          </cell>
          <cell r="AY703">
            <v>0</v>
          </cell>
          <cell r="AZ703">
            <v>382610</v>
          </cell>
          <cell r="BA703">
            <v>382610</v>
          </cell>
          <cell r="BB703">
            <v>758360</v>
          </cell>
          <cell r="BC703">
            <v>74030</v>
          </cell>
          <cell r="BD703"/>
          <cell r="BE703">
            <v>0</v>
          </cell>
          <cell r="BF703">
            <v>0</v>
          </cell>
          <cell r="BG703" t="str">
            <v>1 rozwojowo-modernizacyjne</v>
          </cell>
          <cell r="BH703">
            <v>0</v>
          </cell>
          <cell r="BI703">
            <v>0</v>
          </cell>
          <cell r="BJ703">
            <v>0</v>
          </cell>
          <cell r="BK703" t="str">
            <v>Zły stan techniczny rurociągów.</v>
          </cell>
          <cell r="BL703" t="str">
            <v>Modernizacja rurociągów recyrkulacji zewnętrznej w pompowniach osadu 2016 - 2025 - roboty budowlano-montażowe</v>
          </cell>
          <cell r="BM703" t="str">
            <v>-</v>
          </cell>
          <cell r="BN703" t="str">
            <v>-</v>
          </cell>
        </row>
        <row r="704">
          <cell r="B704" t="str">
            <v>4-05-14-043-0</v>
          </cell>
          <cell r="C704" t="str">
            <v>4</v>
          </cell>
          <cell r="D704" t="str">
            <v>COŚ - Główny Punkt Zasilania</v>
          </cell>
          <cell r="E704" t="str">
            <v>Realizowane-RBM-zakończono</v>
          </cell>
          <cell r="F704" t="str">
            <v>FS 6</v>
          </cell>
          <cell r="G704" t="str">
            <v>Plan</v>
          </cell>
          <cell r="H704" t="str">
            <v>pierwsza</v>
          </cell>
          <cell r="I704" t="str">
            <v>wspólne</v>
          </cell>
          <cell r="J704" t="str">
            <v>modernizacyjne</v>
          </cell>
          <cell r="K704" t="str">
            <v>OŚ</v>
          </cell>
          <cell r="L704" t="str">
            <v>Poznań</v>
          </cell>
          <cell r="M704" t="str">
            <v>Agnieszka Mitura-Grabowska</v>
          </cell>
          <cell r="N704">
            <v>0</v>
          </cell>
          <cell r="O704" t="str">
            <v>Anna Padurska</v>
          </cell>
          <cell r="P704" t="str">
            <v>Joanna Iwan</v>
          </cell>
          <cell r="Q704" t="str">
            <v>Marcin Krupa</v>
          </cell>
          <cell r="R704" t="str">
            <v>05</v>
          </cell>
          <cell r="S704" t="str">
            <v>nd</v>
          </cell>
          <cell r="T704">
            <v>9390593.6300000008</v>
          </cell>
          <cell r="U704">
            <v>952673.72</v>
          </cell>
          <cell r="V704">
            <v>0</v>
          </cell>
          <cell r="W704">
            <v>0</v>
          </cell>
          <cell r="X704">
            <v>0</v>
          </cell>
          <cell r="Y704">
            <v>0</v>
          </cell>
          <cell r="Z704">
            <v>0</v>
          </cell>
          <cell r="AA704">
            <v>0</v>
          </cell>
          <cell r="AB704">
            <v>0</v>
          </cell>
          <cell r="AC704">
            <v>0</v>
          </cell>
          <cell r="AD704">
            <v>0</v>
          </cell>
          <cell r="AE704">
            <v>0</v>
          </cell>
          <cell r="AF704">
            <v>952673.72</v>
          </cell>
          <cell r="AG704">
            <v>970792.07</v>
          </cell>
          <cell r="AH704">
            <v>1149</v>
          </cell>
          <cell r="AI704">
            <v>10362534.700000001</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971941.07</v>
          </cell>
          <cell r="BC704">
            <v>-19267.349999999977</v>
          </cell>
          <cell r="BD704"/>
          <cell r="BE704">
            <v>0</v>
          </cell>
          <cell r="BF704">
            <v>0</v>
          </cell>
          <cell r="BG704" t="str">
            <v>3 inne</v>
          </cell>
          <cell r="BH704">
            <v>0</v>
          </cell>
          <cell r="BI704">
            <v>0</v>
          </cell>
          <cell r="BJ704">
            <v>0</v>
          </cell>
          <cell r="BK704" t="str">
            <v>Zły stan techniczny obiektu, brak możliwości podłączenia kolejnych urządzeń m.in. planowanej instalacji fotowoltaicznej oraz nowego gazogeneratora.</v>
          </cell>
          <cell r="BL704" t="str">
            <v>Modernizacja obecnego zasilania COŚ z uwzględnieniem powiązania z OZE (Odnawialne Źródła Energii). 2015 - 2016 - dokumentacja projektowa 2018 - 2020 - roboty budowlano-montażowe</v>
          </cell>
          <cell r="BM704" t="str">
            <v>-</v>
          </cell>
          <cell r="BN704" t="str">
            <v>-</v>
          </cell>
        </row>
        <row r="705">
          <cell r="B705" t="str">
            <v>4-05-14-046-1</v>
          </cell>
          <cell r="C705" t="str">
            <v>4</v>
          </cell>
          <cell r="D705" t="str">
            <v>COŚ - fotowoltaika</v>
          </cell>
          <cell r="E705" t="str">
            <v>Realizowane-RBM-zakończono</v>
          </cell>
          <cell r="F705" t="str">
            <v>FS 6</v>
          </cell>
          <cell r="G705" t="str">
            <v>Plan</v>
          </cell>
          <cell r="H705" t="str">
            <v>pierwsza</v>
          </cell>
          <cell r="I705" t="str">
            <v>wspólne</v>
          </cell>
          <cell r="J705" t="str">
            <v>rozwojowe</v>
          </cell>
          <cell r="K705" t="str">
            <v>OŚ</v>
          </cell>
          <cell r="L705" t="str">
            <v>Poznań</v>
          </cell>
          <cell r="M705" t="str">
            <v>Agnieszka Mitura-Grabowska</v>
          </cell>
          <cell r="N705" t="str">
            <v>Daniel Michalik</v>
          </cell>
          <cell r="O705" t="str">
            <v>Anna Padurska</v>
          </cell>
          <cell r="P705" t="str">
            <v>Daniel Michalik</v>
          </cell>
          <cell r="Q705" t="str">
            <v>Robert Kołacki</v>
          </cell>
          <cell r="R705" t="str">
            <v>05</v>
          </cell>
          <cell r="S705" t="str">
            <v>nd</v>
          </cell>
          <cell r="T705">
            <v>277282.89999999997</v>
          </cell>
          <cell r="U705">
            <v>4292295.58</v>
          </cell>
          <cell r="V705">
            <v>2392883.08</v>
          </cell>
          <cell r="W705">
            <v>0</v>
          </cell>
          <cell r="X705">
            <v>0</v>
          </cell>
          <cell r="Y705">
            <v>0</v>
          </cell>
          <cell r="Z705">
            <v>0</v>
          </cell>
          <cell r="AA705">
            <v>0</v>
          </cell>
          <cell r="AB705">
            <v>0</v>
          </cell>
          <cell r="AC705">
            <v>0</v>
          </cell>
          <cell r="AD705">
            <v>0</v>
          </cell>
          <cell r="AE705">
            <v>0</v>
          </cell>
          <cell r="AF705">
            <v>6685178.6600000001</v>
          </cell>
          <cell r="AG705">
            <v>5275772.8999999994</v>
          </cell>
          <cell r="AH705">
            <v>1801876.6400000001</v>
          </cell>
          <cell r="AI705">
            <v>7354932.4399999995</v>
          </cell>
          <cell r="AJ705">
            <v>70000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70000</v>
          </cell>
          <cell r="BA705">
            <v>70000</v>
          </cell>
          <cell r="BB705">
            <v>7147649.5399999991</v>
          </cell>
          <cell r="BC705">
            <v>-462470.87999999896</v>
          </cell>
          <cell r="BD705"/>
          <cell r="BE705">
            <v>0</v>
          </cell>
          <cell r="BF705">
            <v>0</v>
          </cell>
          <cell r="BG705" t="str">
            <v>3 inne</v>
          </cell>
          <cell r="BH705">
            <v>0</v>
          </cell>
          <cell r="BI705">
            <v>0</v>
          </cell>
          <cell r="BJ705">
            <v>0</v>
          </cell>
          <cell r="BK705" t="str">
            <v>Produkcja energii ze źródeł odnawialnych (wypełnienie zobowiązań wobec UE).</v>
          </cell>
          <cell r="BL705" t="str">
            <v>Budowa instalacji fotowoltaicznej o mocy 1,8 MWp na Centralnej Oczyszczalni Ścieków w Koziegłowach. 2015 - 2016 - koncepcja 2019 - 2020 - dokumentacja projektowa 2020 - 2021 - roboty budowlano-montażowe</v>
          </cell>
          <cell r="BM705" t="str">
            <v>-</v>
          </cell>
          <cell r="BN705" t="str">
            <v>-</v>
          </cell>
        </row>
        <row r="706">
          <cell r="B706" t="str">
            <v>4-05-14-148-1</v>
          </cell>
          <cell r="C706" t="str">
            <v>4</v>
          </cell>
          <cell r="D706" t="str">
            <v>COŚ - turbina ORC</v>
          </cell>
          <cell r="E706" t="str">
            <v>Realizowane-koncepcja-w toku</v>
          </cell>
          <cell r="F706" t="str">
            <v>FS 6</v>
          </cell>
          <cell r="G706" t="str">
            <v>Plan</v>
          </cell>
          <cell r="H706" t="str">
            <v>pierwsza</v>
          </cell>
          <cell r="I706" t="str">
            <v>wspólne</v>
          </cell>
          <cell r="J706" t="str">
            <v>rozwojowe</v>
          </cell>
          <cell r="K706" t="str">
            <v>OŚ</v>
          </cell>
          <cell r="L706" t="str">
            <v>Poznań</v>
          </cell>
          <cell r="M706" t="str">
            <v>Agnieszka Mitura-Grabowska</v>
          </cell>
          <cell r="N706" t="str">
            <v>Daniel Michalik</v>
          </cell>
          <cell r="O706" t="str">
            <v>Anna Padurska</v>
          </cell>
          <cell r="P706" t="str">
            <v>Olga Szaj-Jędraszczyk</v>
          </cell>
          <cell r="Q706" t="str">
            <v>Grzegorz Handke</v>
          </cell>
          <cell r="R706" t="str">
            <v>05</v>
          </cell>
          <cell r="S706" t="str">
            <v>nd</v>
          </cell>
          <cell r="T706">
            <v>151087.78999999998</v>
          </cell>
          <cell r="U706">
            <v>317.10000000000002</v>
          </cell>
          <cell r="V706">
            <v>0</v>
          </cell>
          <cell r="W706">
            <v>0</v>
          </cell>
          <cell r="X706">
            <v>0</v>
          </cell>
          <cell r="Y706">
            <v>0</v>
          </cell>
          <cell r="Z706">
            <v>137833</v>
          </cell>
          <cell r="AA706">
            <v>2000000</v>
          </cell>
          <cell r="AB706">
            <v>4000000</v>
          </cell>
          <cell r="AC706">
            <v>2000000</v>
          </cell>
          <cell r="AD706">
            <v>0</v>
          </cell>
          <cell r="AE706">
            <v>0</v>
          </cell>
          <cell r="AF706">
            <v>8138150.0999999996</v>
          </cell>
          <cell r="AG706">
            <v>539.56000000000006</v>
          </cell>
          <cell r="AH706">
            <v>0</v>
          </cell>
          <cell r="AI706">
            <v>151627.34999999998</v>
          </cell>
          <cell r="AJ706">
            <v>0</v>
          </cell>
          <cell r="AK706">
            <v>0</v>
          </cell>
          <cell r="AL706">
            <v>0</v>
          </cell>
          <cell r="AM706">
            <v>137833</v>
          </cell>
          <cell r="AN706">
            <v>2000000</v>
          </cell>
          <cell r="AO706">
            <v>4000000</v>
          </cell>
          <cell r="AP706">
            <v>2000000</v>
          </cell>
          <cell r="AQ706">
            <v>0</v>
          </cell>
          <cell r="AR706">
            <v>0</v>
          </cell>
          <cell r="AS706">
            <v>0</v>
          </cell>
          <cell r="AT706">
            <v>0</v>
          </cell>
          <cell r="AU706">
            <v>0</v>
          </cell>
          <cell r="AV706">
            <v>0</v>
          </cell>
          <cell r="AW706">
            <v>8137833</v>
          </cell>
          <cell r="AX706">
            <v>8137833</v>
          </cell>
          <cell r="AY706">
            <v>0</v>
          </cell>
          <cell r="AZ706">
            <v>8137833</v>
          </cell>
          <cell r="BA706">
            <v>8137833</v>
          </cell>
          <cell r="BB706">
            <v>8138372.5600000005</v>
          </cell>
          <cell r="BC706">
            <v>-222.46000000089407</v>
          </cell>
          <cell r="BD706"/>
          <cell r="BE706">
            <v>0</v>
          </cell>
          <cell r="BF706">
            <v>0</v>
          </cell>
          <cell r="BG706" t="str">
            <v>3 inne</v>
          </cell>
          <cell r="BH706">
            <v>0</v>
          </cell>
          <cell r="BI706">
            <v>0</v>
          </cell>
          <cell r="BJ706">
            <v>0</v>
          </cell>
          <cell r="BK706" t="str">
            <v>Zagospodarowanie ciepła odpadowego ze spalin gazogeneratorów i suszarni osadu na COŚ.</v>
          </cell>
          <cell r="BL706" t="str">
            <v>Budowa turbiny ORC. 2025 - koncepcja 2026 - dokumentacja projektowa 2026 - 2028 - roboty budowlano-montażowe</v>
          </cell>
          <cell r="BM706" t="str">
            <v>-</v>
          </cell>
          <cell r="BN706" t="str">
            <v>-</v>
          </cell>
        </row>
        <row r="707">
          <cell r="B707" t="str">
            <v>4-05-14-193-0</v>
          </cell>
          <cell r="C707" t="str">
            <v>4</v>
          </cell>
          <cell r="D707" t="str">
            <v>COŚ - piaskowniki</v>
          </cell>
          <cell r="E707" t="str">
            <v>Realizowane-RBM-zakończono</v>
          </cell>
          <cell r="F707" t="str">
            <v>FS 6</v>
          </cell>
          <cell r="G707" t="str">
            <v>Plan</v>
          </cell>
          <cell r="H707" t="str">
            <v>pierwsza</v>
          </cell>
          <cell r="I707" t="str">
            <v>wspólne</v>
          </cell>
          <cell r="J707" t="str">
            <v>modernizacyjne</v>
          </cell>
          <cell r="K707" t="str">
            <v>OŚ</v>
          </cell>
          <cell r="L707" t="str">
            <v>Poznań</v>
          </cell>
          <cell r="M707" t="str">
            <v>Agnieszka Mitura-Grabowska</v>
          </cell>
          <cell r="N707">
            <v>0</v>
          </cell>
          <cell r="O707" t="str">
            <v>Anna Padurska</v>
          </cell>
          <cell r="P707" t="str">
            <v>Daniel Michalik</v>
          </cell>
          <cell r="Q707" t="str">
            <v>Julita Gumińska</v>
          </cell>
          <cell r="R707" t="str">
            <v>05</v>
          </cell>
          <cell r="S707" t="str">
            <v>nd</v>
          </cell>
          <cell r="T707">
            <v>349545.24</v>
          </cell>
          <cell r="U707">
            <v>1251631.6400000001</v>
          </cell>
          <cell r="V707">
            <v>6727686.8600000003</v>
          </cell>
          <cell r="W707">
            <v>0</v>
          </cell>
          <cell r="X707">
            <v>0</v>
          </cell>
          <cell r="Y707">
            <v>0</v>
          </cell>
          <cell r="Z707">
            <v>0</v>
          </cell>
          <cell r="AA707">
            <v>0</v>
          </cell>
          <cell r="AB707">
            <v>0</v>
          </cell>
          <cell r="AC707">
            <v>0</v>
          </cell>
          <cell r="AD707">
            <v>0</v>
          </cell>
          <cell r="AE707">
            <v>0</v>
          </cell>
          <cell r="AF707">
            <v>7979318.5</v>
          </cell>
          <cell r="AG707">
            <v>1605784.84</v>
          </cell>
          <cell r="AH707">
            <v>6906482.8699999992</v>
          </cell>
          <cell r="AI707">
            <v>8861812.9499999993</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8512267.709999999</v>
          </cell>
          <cell r="BC707">
            <v>-532949.20999999903</v>
          </cell>
          <cell r="BD707"/>
          <cell r="BE707">
            <v>0</v>
          </cell>
          <cell r="BF707">
            <v>0</v>
          </cell>
          <cell r="BG707" t="str">
            <v>1 rozwojowo-modernizacyjne</v>
          </cell>
          <cell r="BH707">
            <v>0</v>
          </cell>
          <cell r="BI707">
            <v>0</v>
          </cell>
          <cell r="BJ707">
            <v>0</v>
          </cell>
          <cell r="BK707" t="str">
            <v>Zły stan techniczny obiektu, postępująca korozja konstrukcji kanałów piaskowników.</v>
          </cell>
          <cell r="BL707" t="str">
            <v>Wykonanie dodatkowych powłok ochronnych konstrukcji żelbetowej kanałów piaskowników, komory rozdziału, kanałów pomiarowych oraz ogrzewania bieżni piaskowników. 2017 - badania technologiczne, opracowanie OPZ (Opis Przedmiotu Zamówienia) 2018 - opracowanie programu funkcjonalno-użytkowego 2019 - 2021 - roboty budowlano-montażowe "zaprojektuj - wybuduj"</v>
          </cell>
          <cell r="BM707" t="str">
            <v>-</v>
          </cell>
          <cell r="BN707" t="str">
            <v>-</v>
          </cell>
        </row>
        <row r="708">
          <cell r="B708" t="str">
            <v>4-05-14-203-1</v>
          </cell>
          <cell r="C708" t="str">
            <v>4</v>
          </cell>
          <cell r="D708" t="str">
            <v>COŚ - układ cieplny</v>
          </cell>
          <cell r="E708" t="str">
            <v>Realizowane-RBM-zakończono</v>
          </cell>
          <cell r="F708" t="str">
            <v>FS 6</v>
          </cell>
          <cell r="G708" t="str">
            <v>Plan</v>
          </cell>
          <cell r="H708" t="str">
            <v>pierwsza</v>
          </cell>
          <cell r="I708" t="str">
            <v>wspólne</v>
          </cell>
          <cell r="J708" t="str">
            <v>modernizacyjne</v>
          </cell>
          <cell r="K708" t="str">
            <v>OŚ</v>
          </cell>
          <cell r="L708" t="str">
            <v>Poznań</v>
          </cell>
          <cell r="M708" t="str">
            <v>Agnieszka Mitura-Grabowska</v>
          </cell>
          <cell r="N708" t="str">
            <v>Joanna Iwan</v>
          </cell>
          <cell r="O708" t="str">
            <v>Anna Padurska</v>
          </cell>
          <cell r="P708" t="str">
            <v>Joanna Iwan</v>
          </cell>
          <cell r="Q708" t="str">
            <v>Grzegorz Handke</v>
          </cell>
          <cell r="R708" t="str">
            <v>05</v>
          </cell>
          <cell r="S708" t="str">
            <v>nd</v>
          </cell>
          <cell r="T708">
            <v>1692303.5</v>
          </cell>
          <cell r="U708">
            <v>47301</v>
          </cell>
          <cell r="V708">
            <v>0</v>
          </cell>
          <cell r="W708">
            <v>0</v>
          </cell>
          <cell r="X708">
            <v>0</v>
          </cell>
          <cell r="Y708">
            <v>0</v>
          </cell>
          <cell r="Z708">
            <v>0</v>
          </cell>
          <cell r="AA708">
            <v>0</v>
          </cell>
          <cell r="AB708">
            <v>0</v>
          </cell>
          <cell r="AC708">
            <v>0</v>
          </cell>
          <cell r="AD708">
            <v>0</v>
          </cell>
          <cell r="AE708">
            <v>0</v>
          </cell>
          <cell r="AF708">
            <v>47301</v>
          </cell>
          <cell r="AG708">
            <v>47301</v>
          </cell>
          <cell r="AH708">
            <v>0</v>
          </cell>
          <cell r="AI708">
            <v>1739604.5</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47301</v>
          </cell>
          <cell r="BC708">
            <v>0</v>
          </cell>
          <cell r="BD708"/>
          <cell r="BE708">
            <v>0</v>
          </cell>
          <cell r="BF708">
            <v>0</v>
          </cell>
          <cell r="BG708" t="str">
            <v>1 rozwojowo-modernizacyjne</v>
          </cell>
          <cell r="BH708">
            <v>0</v>
          </cell>
          <cell r="BI708">
            <v>0</v>
          </cell>
          <cell r="BJ708">
            <v>0</v>
          </cell>
          <cell r="BK708" t="str">
            <v>Zły stan techniczny i postępująca korozja głównych podzespołów kotła.</v>
          </cell>
          <cell r="BL708" t="str">
            <v>Wymiana istniejących kotłów i dostosowanie nowego układu kotłowni do zmiany paliwa zasilania dla kotłowni, ob. nr 17a z biogazu na gaz ziemny przy jednoczesnym zachowaniu możliwości spalania biogazu na jednym układzie kotłowym, modernizacja istniejącego systemu ciepłowniczego tj. połączenie istniejących układów rurociągów w jednym węźle przy jednoczesnym podziale instalacji na część średniotemperaturową (90/70°C) oraz niskotemperaturową (75/60°C). 2019-2020 - roboty budowlano-montażowe</v>
          </cell>
          <cell r="BM708" t="str">
            <v>-</v>
          </cell>
          <cell r="BN708" t="str">
            <v>-</v>
          </cell>
        </row>
        <row r="709">
          <cell r="B709" t="str">
            <v>4-05-15-078-0</v>
          </cell>
          <cell r="C709" t="str">
            <v>4</v>
          </cell>
          <cell r="D709" t="str">
            <v>LOŚ - system recyrkulacji osadu obiekt 27 maszynownia ZKF</v>
          </cell>
          <cell r="E709" t="str">
            <v>Realizowane-RBM-zakończono</v>
          </cell>
          <cell r="G709" t="str">
            <v>Plan</v>
          </cell>
          <cell r="H709" t="str">
            <v>pierwsza</v>
          </cell>
          <cell r="I709" t="str">
            <v>wspólne</v>
          </cell>
          <cell r="J709" t="str">
            <v>modernizacyjne</v>
          </cell>
          <cell r="K709" t="str">
            <v>OŚ</v>
          </cell>
          <cell r="L709" t="str">
            <v>Poznań</v>
          </cell>
          <cell r="M709" t="str">
            <v>Agnieszka Mitura-Grabowska</v>
          </cell>
          <cell r="N709">
            <v>0</v>
          </cell>
          <cell r="O709" t="str">
            <v>Anna Padurska</v>
          </cell>
          <cell r="P709" t="str">
            <v>Marcin Sroka</v>
          </cell>
          <cell r="Q709">
            <v>0</v>
          </cell>
          <cell r="R709" t="str">
            <v>05</v>
          </cell>
          <cell r="S709" t="str">
            <v>nd</v>
          </cell>
          <cell r="T709">
            <v>40074.71</v>
          </cell>
          <cell r="U709">
            <v>0</v>
          </cell>
          <cell r="V709">
            <v>0</v>
          </cell>
          <cell r="W709">
            <v>290000</v>
          </cell>
          <cell r="X709">
            <v>0</v>
          </cell>
          <cell r="Y709">
            <v>0</v>
          </cell>
          <cell r="Z709">
            <v>0</v>
          </cell>
          <cell r="AA709">
            <v>0</v>
          </cell>
          <cell r="AB709">
            <v>0</v>
          </cell>
          <cell r="AC709">
            <v>0</v>
          </cell>
          <cell r="AD709">
            <v>0</v>
          </cell>
          <cell r="AE709">
            <v>0</v>
          </cell>
          <cell r="AF709">
            <v>290000</v>
          </cell>
          <cell r="AG709">
            <v>0</v>
          </cell>
          <cell r="AH709">
            <v>0</v>
          </cell>
          <cell r="AI709">
            <v>40074.71</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290000</v>
          </cell>
          <cell r="BD709"/>
          <cell r="BE709">
            <v>0</v>
          </cell>
          <cell r="BF709">
            <v>0</v>
          </cell>
          <cell r="BG709" t="str">
            <v>1 rozwojowo-modernizacyjne</v>
          </cell>
          <cell r="BH709">
            <v>0</v>
          </cell>
          <cell r="BI709">
            <v>0</v>
          </cell>
          <cell r="BJ709">
            <v>0</v>
          </cell>
          <cell r="BK709" t="str">
            <v>Dział MOS zrezygnował z istniejącego zadania inwestycyjnego 4-05-15-078-0 Modernizacja aktualnego systemu pompowego, Obniżenie kosztów eksploatacyjnych.</v>
          </cell>
          <cell r="BL709" t="str">
            <v>Dostawa, montaż i rozruch 3 szt. kompletnych agregatów pompowych wirowych. 2022 - roboty budowlano-montażowe</v>
          </cell>
          <cell r="BM709" t="str">
            <v>-</v>
          </cell>
          <cell r="BN709" t="str">
            <v>-</v>
          </cell>
        </row>
        <row r="710">
          <cell r="B710" t="str">
            <v>4-05-16-058-0</v>
          </cell>
          <cell r="C710" t="str">
            <v>4</v>
          </cell>
          <cell r="D710" t="str">
            <v>LOŚ - dmuchawy powietrza</v>
          </cell>
          <cell r="E710">
            <v>0</v>
          </cell>
          <cell r="F710" t="str">
            <v>FS 6</v>
          </cell>
          <cell r="G710" t="str">
            <v>Plan</v>
          </cell>
          <cell r="H710" t="str">
            <v>pierwsza</v>
          </cell>
          <cell r="I710" t="str">
            <v>wspólne</v>
          </cell>
          <cell r="J710" t="str">
            <v>modernizacyjne</v>
          </cell>
          <cell r="K710" t="str">
            <v>OŚ</v>
          </cell>
          <cell r="L710" t="str">
            <v>Poznań</v>
          </cell>
          <cell r="M710">
            <v>0</v>
          </cell>
          <cell r="N710">
            <v>0</v>
          </cell>
          <cell r="O710">
            <v>0</v>
          </cell>
          <cell r="P710">
            <v>0</v>
          </cell>
          <cell r="Q710">
            <v>0</v>
          </cell>
          <cell r="R710" t="str">
            <v>05</v>
          </cell>
          <cell r="S710" t="str">
            <v>nd</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cell r="BE710">
            <v>0</v>
          </cell>
          <cell r="BF710">
            <v>0</v>
          </cell>
          <cell r="BG710" t="str">
            <v>1 rozwojowo-modernizacyjne</v>
          </cell>
          <cell r="BH710">
            <v>0</v>
          </cell>
          <cell r="BI710">
            <v>0</v>
          </cell>
          <cell r="BJ710">
            <v>0</v>
          </cell>
          <cell r="BK710">
            <v>0</v>
          </cell>
          <cell r="BL710">
            <v>0</v>
          </cell>
          <cell r="BM710" t="str">
            <v>-</v>
          </cell>
          <cell r="BN710" t="str">
            <v>-</v>
          </cell>
        </row>
        <row r="711">
          <cell r="B711" t="str">
            <v>4-05-16-104-0</v>
          </cell>
          <cell r="C711" t="str">
            <v>4</v>
          </cell>
          <cell r="D711" t="str">
            <v>COŚ - kanały sanitarne na terenie oczyszczalni</v>
          </cell>
          <cell r="E711">
            <v>0</v>
          </cell>
          <cell r="F711" t="str">
            <v>FS 6</v>
          </cell>
          <cell r="G711" t="str">
            <v>Plan</v>
          </cell>
          <cell r="H711" t="str">
            <v>pierwsza</v>
          </cell>
          <cell r="I711" t="str">
            <v>wspólne</v>
          </cell>
          <cell r="J711" t="str">
            <v>modernizacyjne</v>
          </cell>
          <cell r="K711" t="str">
            <v>OŚ</v>
          </cell>
          <cell r="L711" t="str">
            <v>Poznań</v>
          </cell>
          <cell r="M711">
            <v>0</v>
          </cell>
          <cell r="N711">
            <v>0</v>
          </cell>
          <cell r="O711">
            <v>0</v>
          </cell>
          <cell r="P711">
            <v>0</v>
          </cell>
          <cell r="Q711">
            <v>0</v>
          </cell>
          <cell r="R711" t="str">
            <v>05</v>
          </cell>
          <cell r="S711" t="str">
            <v>nd</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cell r="BE711">
            <v>0</v>
          </cell>
          <cell r="BF711">
            <v>0</v>
          </cell>
          <cell r="BG711" t="str">
            <v>1 rozwojowo-modernizacyjne</v>
          </cell>
          <cell r="BH711">
            <v>0</v>
          </cell>
          <cell r="BI711">
            <v>0</v>
          </cell>
          <cell r="BJ711">
            <v>0</v>
          </cell>
          <cell r="BK711">
            <v>0</v>
          </cell>
          <cell r="BL711">
            <v>0</v>
          </cell>
          <cell r="BM711" t="str">
            <v>-</v>
          </cell>
          <cell r="BN711" t="str">
            <v>-</v>
          </cell>
        </row>
        <row r="712">
          <cell r="B712" t="str">
            <v>4-05-16-105-0</v>
          </cell>
          <cell r="C712" t="str">
            <v>4</v>
          </cell>
          <cell r="D712" t="str">
            <v>COŚ - układu napowietrzania bioreaktorów - etap I</v>
          </cell>
          <cell r="E712" t="str">
            <v>Realizowane-RBM-zakończono</v>
          </cell>
          <cell r="F712" t="str">
            <v>FS 6</v>
          </cell>
          <cell r="G712" t="str">
            <v>Plan</v>
          </cell>
          <cell r="H712" t="str">
            <v>pierwsza</v>
          </cell>
          <cell r="I712" t="str">
            <v>wspólne</v>
          </cell>
          <cell r="J712" t="str">
            <v>modernizacyjne</v>
          </cell>
          <cell r="K712" t="str">
            <v>OŚ</v>
          </cell>
          <cell r="L712" t="str">
            <v>Poznań</v>
          </cell>
          <cell r="M712" t="str">
            <v>Agnieszka Mitura-Grabowska</v>
          </cell>
          <cell r="N712">
            <v>0</v>
          </cell>
          <cell r="O712" t="str">
            <v>Anna Padurska</v>
          </cell>
          <cell r="P712" t="str">
            <v>Wojciech Wróblewski</v>
          </cell>
          <cell r="Q712" t="str">
            <v>Julita Gumińska</v>
          </cell>
          <cell r="R712" t="str">
            <v>05</v>
          </cell>
          <cell r="S712" t="str">
            <v>nd</v>
          </cell>
          <cell r="T712">
            <v>646856.67000000004</v>
          </cell>
          <cell r="U712">
            <v>451572.96</v>
          </cell>
          <cell r="V712">
            <v>0</v>
          </cell>
          <cell r="W712">
            <v>0</v>
          </cell>
          <cell r="X712">
            <v>0</v>
          </cell>
          <cell r="Y712">
            <v>0</v>
          </cell>
          <cell r="Z712">
            <v>0</v>
          </cell>
          <cell r="AA712">
            <v>0</v>
          </cell>
          <cell r="AB712">
            <v>0</v>
          </cell>
          <cell r="AC712">
            <v>0</v>
          </cell>
          <cell r="AD712">
            <v>0</v>
          </cell>
          <cell r="AE712">
            <v>0</v>
          </cell>
          <cell r="AF712">
            <v>451572.96</v>
          </cell>
          <cell r="AG712">
            <v>401111.4</v>
          </cell>
          <cell r="AH712">
            <v>0</v>
          </cell>
          <cell r="AI712">
            <v>1047968.0700000001</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401111.4</v>
          </cell>
          <cell r="BC712">
            <v>50461.56</v>
          </cell>
          <cell r="BD712"/>
          <cell r="BE712">
            <v>0</v>
          </cell>
          <cell r="BF712">
            <v>0</v>
          </cell>
          <cell r="BG712" t="str">
            <v>1 rozwojowo-modernizacyjne</v>
          </cell>
          <cell r="BH712">
            <v>0</v>
          </cell>
          <cell r="BI712">
            <v>0</v>
          </cell>
          <cell r="BJ712">
            <v>0</v>
          </cell>
          <cell r="BK712" t="str">
            <v>Z zadania zostały wydzielone zakresy 19-308,19-309 oraz 19-310 Modernizacja układu napowietrzania bioreaktorów.</v>
          </cell>
          <cell r="BL712" t="str">
            <v>Przygotowanie bioreaktora do robót, dostawa i montaż elementów układu napowietrzania o zmienionym sposobie mocowania dyfuzorów, wykonanie systemu odwodnienia rusztów, dostawa mobilnego urządzenia do dawkowania kwasu mrówkowego. 2020 - dostawa i montaż</v>
          </cell>
          <cell r="BM712" t="str">
            <v>-</v>
          </cell>
          <cell r="BN712" t="str">
            <v>-</v>
          </cell>
        </row>
        <row r="713">
          <cell r="B713" t="str">
            <v>4-05-16-106-0</v>
          </cell>
          <cell r="C713" t="str">
            <v>4</v>
          </cell>
          <cell r="D713" t="str">
            <v>LOŚ - obiekty kubaturowe - zakres I</v>
          </cell>
          <cell r="E713" t="str">
            <v>Realizowane-RBM-w toku</v>
          </cell>
          <cell r="F713" t="str">
            <v>FS7</v>
          </cell>
          <cell r="G713" t="str">
            <v>Plan</v>
          </cell>
          <cell r="H713" t="str">
            <v>pierwsza</v>
          </cell>
          <cell r="I713" t="str">
            <v>wspólne</v>
          </cell>
          <cell r="J713" t="str">
            <v>modernizacyjne</v>
          </cell>
          <cell r="K713" t="str">
            <v>OŚ</v>
          </cell>
          <cell r="L713" t="str">
            <v>Poznań</v>
          </cell>
          <cell r="M713" t="str">
            <v>Agnieszka Mitura-Grabowska</v>
          </cell>
          <cell r="N713" t="str">
            <v>Krzysztof Durczewski</v>
          </cell>
          <cell r="O713" t="str">
            <v>Anna Padurska</v>
          </cell>
          <cell r="P713" t="str">
            <v>Wojciech Wróblewski</v>
          </cell>
          <cell r="Q713" t="str">
            <v>Maciej Antecki</v>
          </cell>
          <cell r="R713" t="str">
            <v>05</v>
          </cell>
          <cell r="S713" t="str">
            <v>nd</v>
          </cell>
          <cell r="T713">
            <v>109372.88</v>
          </cell>
          <cell r="U713">
            <v>1469119</v>
          </cell>
          <cell r="V713">
            <v>4600000</v>
          </cell>
          <cell r="W713">
            <v>6733500</v>
          </cell>
          <cell r="X713">
            <v>3440000</v>
          </cell>
          <cell r="Y713">
            <v>3150000</v>
          </cell>
          <cell r="Z713">
            <v>0</v>
          </cell>
          <cell r="AA713">
            <v>0</v>
          </cell>
          <cell r="AB713">
            <v>0</v>
          </cell>
          <cell r="AC713">
            <v>0</v>
          </cell>
          <cell r="AD713">
            <v>0</v>
          </cell>
          <cell r="AE713">
            <v>0</v>
          </cell>
          <cell r="AF713">
            <v>19392619</v>
          </cell>
          <cell r="AG713">
            <v>65761.62</v>
          </cell>
          <cell r="AH713">
            <v>6093323.7000000002</v>
          </cell>
          <cell r="AI713">
            <v>6268458.2000000002</v>
          </cell>
          <cell r="AJ713">
            <v>699476.39</v>
          </cell>
          <cell r="AK713">
            <v>2732000</v>
          </cell>
          <cell r="AL713">
            <v>3363685</v>
          </cell>
          <cell r="AM713">
            <v>0</v>
          </cell>
          <cell r="AN713">
            <v>0</v>
          </cell>
          <cell r="AO713">
            <v>0</v>
          </cell>
          <cell r="AP713">
            <v>0</v>
          </cell>
          <cell r="AQ713">
            <v>0</v>
          </cell>
          <cell r="AR713">
            <v>0</v>
          </cell>
          <cell r="AS713">
            <v>0</v>
          </cell>
          <cell r="AT713">
            <v>0</v>
          </cell>
          <cell r="AU713">
            <v>0</v>
          </cell>
          <cell r="AV713">
            <v>0</v>
          </cell>
          <cell r="AW713">
            <v>6095685</v>
          </cell>
          <cell r="AX713">
            <v>6095685</v>
          </cell>
          <cell r="AY713">
            <v>0</v>
          </cell>
          <cell r="AZ713">
            <v>6795161.3900000006</v>
          </cell>
          <cell r="BA713">
            <v>6795161.3900000006</v>
          </cell>
          <cell r="BB713">
            <v>12954246.710000001</v>
          </cell>
          <cell r="BC713">
            <v>6438372.2899999991</v>
          </cell>
          <cell r="BD713"/>
          <cell r="BE713">
            <v>0</v>
          </cell>
          <cell r="BF713">
            <v>0</v>
          </cell>
          <cell r="BG713" t="str">
            <v>1 rozwojowo-modernizacyjne</v>
          </cell>
          <cell r="BH713">
            <v>0</v>
          </cell>
          <cell r="BI713">
            <v>0</v>
          </cell>
          <cell r="BJ713">
            <v>0</v>
          </cell>
          <cell r="BK713" t="str">
            <v>Z zadania zostały wydzielone zakresy 19-323, 20-038, 20-149, 21-151, 22-105 i 22-106. Zły stan techniczny obiektów, korozja betonów - wynik hermetyzacji obiektów i oddziaływania siarkowodoru. Ograniczenie kosztów - mniejsze zużycie energii oraz pracochłonności. Ograniczenie oddziaływania odorowego.</v>
          </cell>
          <cell r="BL713" t="str">
            <v>A.1. Przygotowanie obiektów do robót. 2. Modernizacja powłok antykorozyjnych zabezpieczających powierzchnie ścian i pomostów żelbetowych dla: bioreaktorów ob. 05.1-2, ścian i stropów komór czerpnych budynku pompowni ścieków ob. 04, zbiornika ścieków dowożonych, komory S1. B.1. Montaż nowego układu kontroli ciśnienia powietrza w instalacji i automatycznego upustu powietrza z rurociągów. C. Modernizacja układu odciągu powietrza złowonnego (otwory w ścianach bioreaktorów), koryt i rurociągów ścieków bioreaktorów 05.1-2. 2019 - 2020 - program funkcjonalno-użytkowy 2020 - 2022 - roboty budowlano-montażowe</v>
          </cell>
          <cell r="BM713" t="str">
            <v>-</v>
          </cell>
          <cell r="BN713" t="str">
            <v>-</v>
          </cell>
        </row>
        <row r="714">
          <cell r="B714" t="str">
            <v>4-05-17-113-1</v>
          </cell>
          <cell r="C714" t="str">
            <v>4</v>
          </cell>
          <cell r="D714" t="str">
            <v>COŚ - urządzenie do zwiększania suchej masy osadu</v>
          </cell>
          <cell r="E714" t="str">
            <v>Realizowane-koncepcja-w toku</v>
          </cell>
          <cell r="F714" t="str">
            <v>FS 6</v>
          </cell>
          <cell r="G714" t="str">
            <v>Plan</v>
          </cell>
          <cell r="H714" t="str">
            <v>pierwsza</v>
          </cell>
          <cell r="I714" t="str">
            <v>wspólne</v>
          </cell>
          <cell r="J714" t="str">
            <v>modernizacyjne</v>
          </cell>
          <cell r="K714" t="str">
            <v>OŚ</v>
          </cell>
          <cell r="L714" t="str">
            <v>Poznań</v>
          </cell>
          <cell r="M714" t="str">
            <v>Agnieszka Mitura-Grabowska</v>
          </cell>
          <cell r="N714">
            <v>0</v>
          </cell>
          <cell r="O714" t="str">
            <v>Anna Padurska</v>
          </cell>
          <cell r="P714" t="str">
            <v>Jarosław Majchrzak</v>
          </cell>
          <cell r="Q714" t="str">
            <v>Jarosław Majchrzak</v>
          </cell>
          <cell r="R714" t="str">
            <v>05</v>
          </cell>
          <cell r="S714" t="str">
            <v>nd</v>
          </cell>
          <cell r="T714">
            <v>918596.44999999984</v>
          </cell>
          <cell r="U714">
            <v>2020.63</v>
          </cell>
          <cell r="V714">
            <v>0</v>
          </cell>
          <cell r="W714">
            <v>0</v>
          </cell>
          <cell r="X714">
            <v>550000</v>
          </cell>
          <cell r="Y714">
            <v>2000000</v>
          </cell>
          <cell r="Z714">
            <v>0</v>
          </cell>
          <cell r="AA714">
            <v>0</v>
          </cell>
          <cell r="AB714">
            <v>0</v>
          </cell>
          <cell r="AC714">
            <v>0</v>
          </cell>
          <cell r="AD714">
            <v>0</v>
          </cell>
          <cell r="AE714">
            <v>0</v>
          </cell>
          <cell r="AF714">
            <v>2552020.63</v>
          </cell>
          <cell r="AG714">
            <v>5676.9400000000005</v>
          </cell>
          <cell r="AH714">
            <v>-899129.87000000011</v>
          </cell>
          <cell r="AI714">
            <v>25143.519999999669</v>
          </cell>
          <cell r="AJ714">
            <v>0</v>
          </cell>
          <cell r="AK714">
            <v>550000</v>
          </cell>
          <cell r="AL714">
            <v>2000000</v>
          </cell>
          <cell r="AM714">
            <v>0</v>
          </cell>
          <cell r="AN714">
            <v>0</v>
          </cell>
          <cell r="AO714">
            <v>0</v>
          </cell>
          <cell r="AP714">
            <v>0</v>
          </cell>
          <cell r="AQ714">
            <v>0</v>
          </cell>
          <cell r="AR714">
            <v>0</v>
          </cell>
          <cell r="AS714">
            <v>0</v>
          </cell>
          <cell r="AT714">
            <v>0</v>
          </cell>
          <cell r="AU714">
            <v>0</v>
          </cell>
          <cell r="AV714">
            <v>0</v>
          </cell>
          <cell r="AW714">
            <v>2550000</v>
          </cell>
          <cell r="AX714">
            <v>2550000</v>
          </cell>
          <cell r="AY714">
            <v>0</v>
          </cell>
          <cell r="AZ714">
            <v>2550000</v>
          </cell>
          <cell r="BA714">
            <v>2550000</v>
          </cell>
          <cell r="BB714">
            <v>1656547.0699999998</v>
          </cell>
          <cell r="BC714">
            <v>895473.56</v>
          </cell>
          <cell r="BD714"/>
          <cell r="BE714">
            <v>0</v>
          </cell>
          <cell r="BF714">
            <v>0</v>
          </cell>
          <cell r="BG714" t="str">
            <v>1 rozwojowo-modernizacyjne</v>
          </cell>
          <cell r="BH714">
            <v>0</v>
          </cell>
          <cell r="BI714">
            <v>0</v>
          </cell>
          <cell r="BJ714">
            <v>0</v>
          </cell>
          <cell r="BK714" t="str">
            <v>Zwiększenie suchej masy osadu odwodnionego poprzez poprawę struktur floków.</v>
          </cell>
          <cell r="BL714" t="str">
            <v>Urządzenia do wspomagania odwadniania osadu pościekowego na wirówkach dekantacyjnych mająca na celu zwiększenie suchej masy osadu odwodnionego. 2018 - I etap zakończony 2023 - 2024 - roboty budowlano-montażowe II etap</v>
          </cell>
          <cell r="BM714" t="str">
            <v>-</v>
          </cell>
          <cell r="BN714" t="str">
            <v>-</v>
          </cell>
        </row>
        <row r="715">
          <cell r="B715" t="str">
            <v>4-05-17-117-1</v>
          </cell>
          <cell r="C715" t="str">
            <v>4</v>
          </cell>
          <cell r="D715" t="str">
            <v>OŚ - fotowoltaika - zakres I - Szlachęcin</v>
          </cell>
          <cell r="E715" t="str">
            <v>Realizowane-RBM-w toku</v>
          </cell>
          <cell r="F715" t="str">
            <v>FS7</v>
          </cell>
          <cell r="G715" t="str">
            <v>Plan</v>
          </cell>
          <cell r="H715" t="str">
            <v>pierwsza</v>
          </cell>
          <cell r="I715" t="str">
            <v>wspólne</v>
          </cell>
          <cell r="J715" t="str">
            <v>rozwojowe</v>
          </cell>
          <cell r="K715" t="str">
            <v>OŚ</v>
          </cell>
          <cell r="L715" t="str">
            <v>Poznań</v>
          </cell>
          <cell r="M715" t="str">
            <v>Agnieszka Mitura-Grabowska</v>
          </cell>
          <cell r="N715" t="str">
            <v>Daniel Michalik</v>
          </cell>
          <cell r="O715" t="str">
            <v>Anna Padurska</v>
          </cell>
          <cell r="P715" t="str">
            <v>Daniel Michalik</v>
          </cell>
          <cell r="Q715" t="str">
            <v>Robert Kołacki</v>
          </cell>
          <cell r="R715" t="str">
            <v>05</v>
          </cell>
          <cell r="S715" t="str">
            <v>nd</v>
          </cell>
          <cell r="T715">
            <v>113927.68000000001</v>
          </cell>
          <cell r="U715">
            <v>59373.59</v>
          </cell>
          <cell r="V715">
            <v>842378.62</v>
          </cell>
          <cell r="W715">
            <v>86615</v>
          </cell>
          <cell r="X715">
            <v>0</v>
          </cell>
          <cell r="Y715">
            <v>0</v>
          </cell>
          <cell r="Z715">
            <v>0</v>
          </cell>
          <cell r="AA715">
            <v>0</v>
          </cell>
          <cell r="AB715">
            <v>0</v>
          </cell>
          <cell r="AC715">
            <v>0</v>
          </cell>
          <cell r="AD715">
            <v>0</v>
          </cell>
          <cell r="AE715">
            <v>0</v>
          </cell>
          <cell r="AF715">
            <v>988367.21</v>
          </cell>
          <cell r="AG715">
            <v>64857.060000000005</v>
          </cell>
          <cell r="AH715">
            <v>34280.83</v>
          </cell>
          <cell r="AI715">
            <v>213065.57</v>
          </cell>
          <cell r="AJ715">
            <v>17917.29</v>
          </cell>
          <cell r="AK715">
            <v>866151.62</v>
          </cell>
          <cell r="AL715">
            <v>0</v>
          </cell>
          <cell r="AM715">
            <v>0</v>
          </cell>
          <cell r="AN715">
            <v>0</v>
          </cell>
          <cell r="AO715">
            <v>0</v>
          </cell>
          <cell r="AP715">
            <v>0</v>
          </cell>
          <cell r="AQ715">
            <v>0</v>
          </cell>
          <cell r="AR715">
            <v>0</v>
          </cell>
          <cell r="AS715">
            <v>0</v>
          </cell>
          <cell r="AT715">
            <v>0</v>
          </cell>
          <cell r="AU715">
            <v>0</v>
          </cell>
          <cell r="AV715">
            <v>0</v>
          </cell>
          <cell r="AW715">
            <v>866151.62</v>
          </cell>
          <cell r="AX715">
            <v>866151.62</v>
          </cell>
          <cell r="AY715">
            <v>0</v>
          </cell>
          <cell r="AZ715">
            <v>884068.91</v>
          </cell>
          <cell r="BA715">
            <v>884068.91</v>
          </cell>
          <cell r="BB715">
            <v>983206.8</v>
          </cell>
          <cell r="BC715">
            <v>5160.4099999999162</v>
          </cell>
          <cell r="BD715"/>
          <cell r="BE715">
            <v>0</v>
          </cell>
          <cell r="BF715">
            <v>0</v>
          </cell>
          <cell r="BG715" t="str">
            <v>3 inne</v>
          </cell>
          <cell r="BH715">
            <v>0</v>
          </cell>
          <cell r="BI715">
            <v>0</v>
          </cell>
          <cell r="BJ715">
            <v>0</v>
          </cell>
          <cell r="BK715" t="str">
            <v>Z zadania został wydzielony zakres 19-334 i 19-335. Oszczędności energetyczne w Spółce. Produkcja energii ze źródeł odnawialnych.</v>
          </cell>
          <cell r="BL715" t="str">
            <v>Budowa instalacji fotowoltaicznych na Oczyszczalni Ścieków Szlachęcin 2015 - 2017 - koncepcja 2020 - 2022 dokumentacja projektowa 2022 - 2023 - roboty budowlano-montażowe</v>
          </cell>
          <cell r="BM715" t="str">
            <v>-</v>
          </cell>
          <cell r="BN715" t="str">
            <v>-</v>
          </cell>
        </row>
        <row r="716">
          <cell r="B716" t="str">
            <v>4-05-17-204-0</v>
          </cell>
          <cell r="C716" t="str">
            <v>4</v>
          </cell>
          <cell r="D716" t="str">
            <v>OŚ - system przyjmowania ścieków dowożonych na stacjach zlewnych</v>
          </cell>
          <cell r="E716" t="str">
            <v>Realizowane-RBM-zakończono</v>
          </cell>
          <cell r="G716" t="str">
            <v>Plan</v>
          </cell>
          <cell r="H716" t="str">
            <v>pierwsza</v>
          </cell>
          <cell r="I716" t="str">
            <v>wspólne</v>
          </cell>
          <cell r="J716" t="str">
            <v>rozwojowe</v>
          </cell>
          <cell r="K716" t="str">
            <v>OŚ</v>
          </cell>
          <cell r="L716" t="str">
            <v>Poznań</v>
          </cell>
          <cell r="M716" t="str">
            <v>Agnieszka Mitura-Grabowska</v>
          </cell>
          <cell r="N716">
            <v>0</v>
          </cell>
          <cell r="O716" t="str">
            <v>Anna Padurska</v>
          </cell>
          <cell r="P716" t="str">
            <v>Robert Wachowiak</v>
          </cell>
          <cell r="Q716">
            <v>0</v>
          </cell>
          <cell r="R716" t="str">
            <v>05</v>
          </cell>
          <cell r="S716" t="str">
            <v>nd</v>
          </cell>
          <cell r="T716">
            <v>1970420.0999999999</v>
          </cell>
          <cell r="U716">
            <v>119450</v>
          </cell>
          <cell r="V716">
            <v>0</v>
          </cell>
          <cell r="W716">
            <v>0</v>
          </cell>
          <cell r="X716">
            <v>0</v>
          </cell>
          <cell r="Y716">
            <v>0</v>
          </cell>
          <cell r="Z716">
            <v>0</v>
          </cell>
          <cell r="AA716">
            <v>0</v>
          </cell>
          <cell r="AB716">
            <v>0</v>
          </cell>
          <cell r="AC716">
            <v>0</v>
          </cell>
          <cell r="AD716">
            <v>0</v>
          </cell>
          <cell r="AE716">
            <v>0</v>
          </cell>
          <cell r="AF716">
            <v>119450</v>
          </cell>
          <cell r="AG716">
            <v>119450</v>
          </cell>
          <cell r="AH716">
            <v>0</v>
          </cell>
          <cell r="AI716">
            <v>2089870.0999999999</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119450</v>
          </cell>
          <cell r="BC716">
            <v>0</v>
          </cell>
          <cell r="BD716"/>
          <cell r="BE716">
            <v>0</v>
          </cell>
          <cell r="BF716">
            <v>0</v>
          </cell>
          <cell r="BG716" t="str">
            <v>1 rozwojowo-modernizacyjne</v>
          </cell>
          <cell r="BH716">
            <v>0</v>
          </cell>
          <cell r="BI716">
            <v>0</v>
          </cell>
          <cell r="BJ716">
            <v>0</v>
          </cell>
          <cell r="BK716" t="str">
            <v>Realizacja dostosowania systemu identyfikacji dostawców i kontroli jakości przyjmowania ścieków do istniejącego systemu KSNT (Komputerowego Systemu Nadzoru Technologicznego).</v>
          </cell>
          <cell r="BL716" t="str">
            <v>Wyposażenie stacji zlewnych w szafy automatyki (10 kpl.). Projekt i oprogramowanie. Dostawa pobieraków prób (8 kpl.). Konfiguracja oraz uruchomienie całego systemu. Przeszkolenie obsługi. 2018 - 2020 - roboty budowlano-montażowe</v>
          </cell>
          <cell r="BM716" t="str">
            <v>-</v>
          </cell>
          <cell r="BN716" t="str">
            <v>-</v>
          </cell>
        </row>
        <row r="717">
          <cell r="B717" t="str">
            <v>4-05-19-036-1</v>
          </cell>
          <cell r="C717" t="str">
            <v>4</v>
          </cell>
          <cell r="D717" t="str">
            <v>COŚ - turbina wodna</v>
          </cell>
          <cell r="E717" t="str">
            <v>Realizowane-koncepcja-w toku</v>
          </cell>
          <cell r="G717" t="str">
            <v>OŚ - sieci i obiekty</v>
          </cell>
          <cell r="H717" t="str">
            <v>pierwsza</v>
          </cell>
          <cell r="I717" t="str">
            <v>wspólne</v>
          </cell>
          <cell r="J717" t="str">
            <v>rozwojowe</v>
          </cell>
          <cell r="K717" t="str">
            <v>OŚ</v>
          </cell>
          <cell r="L717" t="str">
            <v>Poznań</v>
          </cell>
          <cell r="M717" t="str">
            <v>Krzysztof Kowalczyk</v>
          </cell>
          <cell r="N717" t="str">
            <v>Krzysztof Kowalczyk</v>
          </cell>
          <cell r="O717" t="str">
            <v>Anna Padurska</v>
          </cell>
          <cell r="P717" t="str">
            <v>Olga Szaj-Jędraszczyk</v>
          </cell>
          <cell r="Q717" t="str">
            <v>Maciej Drajkowski</v>
          </cell>
          <cell r="R717" t="str">
            <v>05</v>
          </cell>
          <cell r="S717" t="str">
            <v>nd</v>
          </cell>
          <cell r="T717">
            <v>0</v>
          </cell>
          <cell r="U717">
            <v>0</v>
          </cell>
          <cell r="V717">
            <v>0</v>
          </cell>
          <cell r="W717">
            <v>0</v>
          </cell>
          <cell r="X717">
            <v>0</v>
          </cell>
          <cell r="Y717">
            <v>150000</v>
          </cell>
          <cell r="Z717">
            <v>540000</v>
          </cell>
          <cell r="AA717">
            <v>360000</v>
          </cell>
          <cell r="AB717">
            <v>0</v>
          </cell>
          <cell r="AC717">
            <v>0</v>
          </cell>
          <cell r="AD717">
            <v>0</v>
          </cell>
          <cell r="AE717">
            <v>0</v>
          </cell>
          <cell r="AF717">
            <v>1050000</v>
          </cell>
          <cell r="AG717">
            <v>0</v>
          </cell>
          <cell r="AH717">
            <v>0</v>
          </cell>
          <cell r="AI717">
            <v>0</v>
          </cell>
          <cell r="AJ717">
            <v>0</v>
          </cell>
          <cell r="AK717">
            <v>0</v>
          </cell>
          <cell r="AL717">
            <v>150000</v>
          </cell>
          <cell r="AM717">
            <v>540000</v>
          </cell>
          <cell r="AN717">
            <v>360000</v>
          </cell>
          <cell r="AO717">
            <v>0</v>
          </cell>
          <cell r="AP717">
            <v>0</v>
          </cell>
          <cell r="AQ717">
            <v>0</v>
          </cell>
          <cell r="AR717">
            <v>0</v>
          </cell>
          <cell r="AS717">
            <v>0</v>
          </cell>
          <cell r="AT717">
            <v>0</v>
          </cell>
          <cell r="AU717">
            <v>0</v>
          </cell>
          <cell r="AV717">
            <v>0</v>
          </cell>
          <cell r="AW717">
            <v>1050000</v>
          </cell>
          <cell r="AX717">
            <v>1050000</v>
          </cell>
          <cell r="AY717">
            <v>0</v>
          </cell>
          <cell r="AZ717">
            <v>1050000</v>
          </cell>
          <cell r="BA717">
            <v>1050000</v>
          </cell>
          <cell r="BB717">
            <v>1050000</v>
          </cell>
          <cell r="BC717">
            <v>0</v>
          </cell>
          <cell r="BD717"/>
          <cell r="BE717">
            <v>0</v>
          </cell>
          <cell r="BF717">
            <v>0</v>
          </cell>
          <cell r="BG717" t="str">
            <v xml:space="preserve"> </v>
          </cell>
          <cell r="BH717">
            <v>0</v>
          </cell>
          <cell r="BI717">
            <v>0</v>
          </cell>
          <cell r="BJ717">
            <v>0</v>
          </cell>
          <cell r="BK717" t="str">
            <v>Wykorzystanie potencjału ścieków oczyszczonych i produkcja energii elektrycznej.</v>
          </cell>
          <cell r="BL717" t="str">
            <v>Budowa zastawek, zwężek, komory pomiarowej wraz z przepływomierzami oraz komory turbiny wraz z turbiną na odpływie z oczyszczalni. 2024 - 2025 - dokumentacja projektowa 2025 - 2026 - roboty budowlano-montażowe</v>
          </cell>
          <cell r="BM717" t="str">
            <v>-</v>
          </cell>
          <cell r="BN717" t="str">
            <v>-</v>
          </cell>
        </row>
        <row r="718">
          <cell r="B718" t="str">
            <v>4-05-19-169-0</v>
          </cell>
          <cell r="C718" t="str">
            <v>4</v>
          </cell>
          <cell r="D718" t="str">
            <v>COŚ - stacja odwadniania osadu</v>
          </cell>
          <cell r="E718" t="str">
            <v>Realizowane-koncepcja-w toku</v>
          </cell>
          <cell r="H718" t="str">
            <v>pierwsza</v>
          </cell>
          <cell r="I718" t="str">
            <v>wspólne</v>
          </cell>
          <cell r="J718" t="str">
            <v>modernizacyjne</v>
          </cell>
          <cell r="K718" t="str">
            <v>OŚ</v>
          </cell>
          <cell r="L718" t="str">
            <v>Poznań</v>
          </cell>
          <cell r="M718" t="str">
            <v>Agnieszka Mitura-Grabowska</v>
          </cell>
          <cell r="N718">
            <v>0</v>
          </cell>
          <cell r="O718" t="str">
            <v>Anna Padurska</v>
          </cell>
          <cell r="P718" t="str">
            <v>Wojciech Wróblewski</v>
          </cell>
          <cell r="Q718" t="str">
            <v>Tomasz Wilas</v>
          </cell>
          <cell r="R718" t="str">
            <v>05</v>
          </cell>
          <cell r="S718" t="str">
            <v>nd</v>
          </cell>
          <cell r="T718">
            <v>0</v>
          </cell>
          <cell r="U718">
            <v>0</v>
          </cell>
          <cell r="V718">
            <v>100000</v>
          </cell>
          <cell r="W718">
            <v>0</v>
          </cell>
          <cell r="X718">
            <v>0</v>
          </cell>
          <cell r="Y718">
            <v>0</v>
          </cell>
          <cell r="Z718">
            <v>0</v>
          </cell>
          <cell r="AA718">
            <v>0</v>
          </cell>
          <cell r="AB718">
            <v>0</v>
          </cell>
          <cell r="AC718">
            <v>0</v>
          </cell>
          <cell r="AD718">
            <v>0</v>
          </cell>
          <cell r="AE718">
            <v>0</v>
          </cell>
          <cell r="AF718">
            <v>100000</v>
          </cell>
          <cell r="AG718">
            <v>0</v>
          </cell>
          <cell r="AH718">
            <v>0</v>
          </cell>
          <cell r="AI718">
            <v>0</v>
          </cell>
          <cell r="AJ718">
            <v>0</v>
          </cell>
          <cell r="AK718">
            <v>120000</v>
          </cell>
          <cell r="AL718">
            <v>0</v>
          </cell>
          <cell r="AM718">
            <v>0</v>
          </cell>
          <cell r="AN718">
            <v>0</v>
          </cell>
          <cell r="AO718">
            <v>0</v>
          </cell>
          <cell r="AP718">
            <v>0</v>
          </cell>
          <cell r="AQ718">
            <v>0</v>
          </cell>
          <cell r="AR718">
            <v>0</v>
          </cell>
          <cell r="AS718">
            <v>0</v>
          </cell>
          <cell r="AT718">
            <v>0</v>
          </cell>
          <cell r="AU718">
            <v>0</v>
          </cell>
          <cell r="AV718">
            <v>0</v>
          </cell>
          <cell r="AW718">
            <v>120000</v>
          </cell>
          <cell r="AX718">
            <v>120000</v>
          </cell>
          <cell r="AY718">
            <v>0</v>
          </cell>
          <cell r="AZ718">
            <v>120000</v>
          </cell>
          <cell r="BA718">
            <v>120000</v>
          </cell>
          <cell r="BB718">
            <v>120000</v>
          </cell>
          <cell r="BC718">
            <v>-20000</v>
          </cell>
          <cell r="BD718"/>
          <cell r="BE718">
            <v>0</v>
          </cell>
          <cell r="BF718">
            <v>0</v>
          </cell>
          <cell r="BG718" t="str">
            <v>1 rozwojowo-modernizacyjne</v>
          </cell>
          <cell r="BH718">
            <v>0</v>
          </cell>
          <cell r="BI718">
            <v>0</v>
          </cell>
          <cell r="BJ718">
            <v>0</v>
          </cell>
          <cell r="BK718" t="str">
            <v>Obniżenie kosztu zagospodarowania osadu poprzez podniesienie suchej masy osadu odwodnionego (alternatywa dla FlocFormer).</v>
          </cell>
          <cell r="BL718" t="str">
            <v>Przebudowa węzła osadowego obsługującego COŚ i LOŚ po 20 latach eksploatacji - likwidacja pras Bellmera, zabudowa dwóch istniejących i trzeciej nowej wirówki wraz z 3 stacjami flokulanta na piętrze Stacji Odwadniania Osadu, likwidacja pomp Putzmeister. 2021 - koncepcja</v>
          </cell>
          <cell r="BM718" t="str">
            <v>-</v>
          </cell>
          <cell r="BN718" t="str">
            <v>-</v>
          </cell>
        </row>
        <row r="719">
          <cell r="B719" t="str">
            <v>4-05-19-170-0</v>
          </cell>
          <cell r="C719" t="str">
            <v>4</v>
          </cell>
          <cell r="D719" t="str">
            <v>COŚ - kolektory odpływowe wraz z modernizacją układu pomiarowego</v>
          </cell>
          <cell r="E719">
            <v>0</v>
          </cell>
          <cell r="G719" t="str">
            <v>OŚ - sieci i obiekty</v>
          </cell>
          <cell r="H719" t="str">
            <v>pierwsza</v>
          </cell>
          <cell r="I719" t="str">
            <v>wspólne</v>
          </cell>
          <cell r="J719" t="str">
            <v>modernizacyjne</v>
          </cell>
          <cell r="K719" t="str">
            <v>OŚ</v>
          </cell>
          <cell r="L719" t="str">
            <v>Poznań</v>
          </cell>
          <cell r="M719">
            <v>0</v>
          </cell>
          <cell r="N719">
            <v>0</v>
          </cell>
          <cell r="O719">
            <v>0</v>
          </cell>
          <cell r="P719">
            <v>0</v>
          </cell>
          <cell r="Q719">
            <v>0</v>
          </cell>
          <cell r="R719" t="str">
            <v>05</v>
          </cell>
          <cell r="S719" t="str">
            <v>nd</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cell r="BE719">
            <v>0</v>
          </cell>
          <cell r="BF719">
            <v>0</v>
          </cell>
          <cell r="BG719" t="str">
            <v xml:space="preserve"> </v>
          </cell>
          <cell r="BH719">
            <v>0</v>
          </cell>
          <cell r="BI719">
            <v>0</v>
          </cell>
          <cell r="BJ719">
            <v>0</v>
          </cell>
          <cell r="BK719">
            <v>0</v>
          </cell>
          <cell r="BL719">
            <v>0</v>
          </cell>
          <cell r="BM719" t="str">
            <v>-</v>
          </cell>
          <cell r="BN719" t="str">
            <v>-</v>
          </cell>
        </row>
        <row r="720">
          <cell r="B720" t="str">
            <v>4-05-19-174-0</v>
          </cell>
          <cell r="C720" t="str">
            <v>4</v>
          </cell>
          <cell r="D720" t="str">
            <v>LOŚ - instalacja filtra siloksanów</v>
          </cell>
          <cell r="E720" t="str">
            <v>Realizowane-RBM-w toku</v>
          </cell>
          <cell r="G720" t="str">
            <v>OŚ - sieci i obiekty</v>
          </cell>
          <cell r="H720" t="str">
            <v>pierwsza</v>
          </cell>
          <cell r="I720" t="str">
            <v>wspólne</v>
          </cell>
          <cell r="J720" t="str">
            <v>modernizacyjne</v>
          </cell>
          <cell r="K720" t="str">
            <v>OŚ</v>
          </cell>
          <cell r="L720" t="str">
            <v>Poznań</v>
          </cell>
          <cell r="M720" t="str">
            <v>Agnieszka Mitura-Grabowska</v>
          </cell>
          <cell r="N720" t="str">
            <v>Maciej Nowicki</v>
          </cell>
          <cell r="O720" t="str">
            <v>Anna Padurska</v>
          </cell>
          <cell r="P720" t="str">
            <v>Aneta Wysocka</v>
          </cell>
          <cell r="Q720">
            <v>0</v>
          </cell>
          <cell r="R720" t="str">
            <v>05</v>
          </cell>
          <cell r="S720" t="str">
            <v>nd</v>
          </cell>
          <cell r="T720">
            <v>0</v>
          </cell>
          <cell r="U720">
            <v>20000</v>
          </cell>
          <cell r="V720">
            <v>100000</v>
          </cell>
          <cell r="W720">
            <v>0</v>
          </cell>
          <cell r="X720">
            <v>0</v>
          </cell>
          <cell r="Y720">
            <v>0</v>
          </cell>
          <cell r="Z720">
            <v>0</v>
          </cell>
          <cell r="AA720">
            <v>0</v>
          </cell>
          <cell r="AB720">
            <v>0</v>
          </cell>
          <cell r="AC720">
            <v>0</v>
          </cell>
          <cell r="AD720">
            <v>0</v>
          </cell>
          <cell r="AE720">
            <v>0</v>
          </cell>
          <cell r="AF720">
            <v>120000</v>
          </cell>
          <cell r="AG720">
            <v>0</v>
          </cell>
          <cell r="AH720">
            <v>9950</v>
          </cell>
          <cell r="AI720">
            <v>9950</v>
          </cell>
          <cell r="AJ720">
            <v>0</v>
          </cell>
          <cell r="AK720">
            <v>0</v>
          </cell>
          <cell r="AL720">
            <v>145000</v>
          </cell>
          <cell r="AM720">
            <v>0</v>
          </cell>
          <cell r="AN720">
            <v>0</v>
          </cell>
          <cell r="AO720">
            <v>0</v>
          </cell>
          <cell r="AP720">
            <v>0</v>
          </cell>
          <cell r="AQ720">
            <v>0</v>
          </cell>
          <cell r="AR720">
            <v>0</v>
          </cell>
          <cell r="AS720">
            <v>0</v>
          </cell>
          <cell r="AT720">
            <v>0</v>
          </cell>
          <cell r="AU720">
            <v>0</v>
          </cell>
          <cell r="AV720">
            <v>0</v>
          </cell>
          <cell r="AW720">
            <v>145000</v>
          </cell>
          <cell r="AX720">
            <v>145000</v>
          </cell>
          <cell r="AY720">
            <v>0</v>
          </cell>
          <cell r="AZ720">
            <v>145000</v>
          </cell>
          <cell r="BA720">
            <v>145000</v>
          </cell>
          <cell r="BB720">
            <v>154950</v>
          </cell>
          <cell r="BC720">
            <v>-34950</v>
          </cell>
          <cell r="BD720"/>
          <cell r="BE720">
            <v>0</v>
          </cell>
          <cell r="BF720">
            <v>0</v>
          </cell>
          <cell r="BG720" t="str">
            <v xml:space="preserve"> </v>
          </cell>
          <cell r="BH720">
            <v>0</v>
          </cell>
          <cell r="BI720">
            <v>0</v>
          </cell>
          <cell r="BJ720">
            <v>0</v>
          </cell>
          <cell r="BK720" t="str">
            <v>Poprawienie jakości biogazu. Zmniejszenie osadów w komorach spalania silników, wydłużenie interwałów wymiany oleju, wydłużenie trwałości silnika.</v>
          </cell>
          <cell r="BL720" t="str">
            <v>Instalacja 1 kpl filtra siloksanów. 2020 - 2021 - roboty budowlano-montażowe</v>
          </cell>
          <cell r="BM720" t="str">
            <v>-</v>
          </cell>
          <cell r="BN720" t="str">
            <v>-</v>
          </cell>
        </row>
        <row r="721">
          <cell r="B721" t="str">
            <v>4-05-19-175-1</v>
          </cell>
          <cell r="C721" t="str">
            <v>4</v>
          </cell>
          <cell r="D721" t="str">
            <v>LOŚ - zagospodarowanie terenu</v>
          </cell>
          <cell r="E721" t="str">
            <v>Realizowane-dokumentacja-w toku</v>
          </cell>
          <cell r="G721" t="str">
            <v>OŚ - sieci i obiekty</v>
          </cell>
          <cell r="H721" t="str">
            <v>pierwsza</v>
          </cell>
          <cell r="I721" t="str">
            <v>wspólne</v>
          </cell>
          <cell r="J721" t="str">
            <v>modernizacyjne</v>
          </cell>
          <cell r="K721" t="str">
            <v>OŚ</v>
          </cell>
          <cell r="L721" t="str">
            <v>Poznań</v>
          </cell>
          <cell r="M721" t="str">
            <v>Agnieszka Mitura-Grabowska</v>
          </cell>
          <cell r="N721" t="str">
            <v>Agnieszka Górny</v>
          </cell>
          <cell r="O721" t="str">
            <v>Anna Padurska</v>
          </cell>
          <cell r="P721" t="str">
            <v>Marek Bielec</v>
          </cell>
          <cell r="Q721">
            <v>0</v>
          </cell>
          <cell r="R721" t="str">
            <v>05</v>
          </cell>
          <cell r="S721" t="str">
            <v>nd</v>
          </cell>
          <cell r="T721">
            <v>0</v>
          </cell>
          <cell r="U721">
            <v>0</v>
          </cell>
          <cell r="V721">
            <v>60000</v>
          </cell>
          <cell r="W721">
            <v>1050000</v>
          </cell>
          <cell r="X721">
            <v>1000000</v>
          </cell>
          <cell r="Y721">
            <v>0</v>
          </cell>
          <cell r="Z721">
            <v>0</v>
          </cell>
          <cell r="AA721">
            <v>0</v>
          </cell>
          <cell r="AB721">
            <v>0</v>
          </cell>
          <cell r="AC721">
            <v>0</v>
          </cell>
          <cell r="AD721">
            <v>0</v>
          </cell>
          <cell r="AE721">
            <v>0</v>
          </cell>
          <cell r="AF721">
            <v>2110000</v>
          </cell>
          <cell r="AG721">
            <v>0</v>
          </cell>
          <cell r="AH721">
            <v>35819.199999999997</v>
          </cell>
          <cell r="AI721">
            <v>35819.199999999997</v>
          </cell>
          <cell r="AJ721">
            <v>100823.74</v>
          </cell>
          <cell r="AK721">
            <v>1117901</v>
          </cell>
          <cell r="AL721">
            <v>1816598</v>
          </cell>
          <cell r="AM721">
            <v>0</v>
          </cell>
          <cell r="AN721">
            <v>0</v>
          </cell>
          <cell r="AO721">
            <v>0</v>
          </cell>
          <cell r="AP721">
            <v>0</v>
          </cell>
          <cell r="AQ721">
            <v>0</v>
          </cell>
          <cell r="AR721">
            <v>0</v>
          </cell>
          <cell r="AS721">
            <v>0</v>
          </cell>
          <cell r="AT721">
            <v>0</v>
          </cell>
          <cell r="AU721">
            <v>0</v>
          </cell>
          <cell r="AV721">
            <v>0</v>
          </cell>
          <cell r="AW721">
            <v>2934499</v>
          </cell>
          <cell r="AX721">
            <v>2934499</v>
          </cell>
          <cell r="AY721">
            <v>0</v>
          </cell>
          <cell r="AZ721">
            <v>3035322.74</v>
          </cell>
          <cell r="BA721">
            <v>3035322.74</v>
          </cell>
          <cell r="BB721">
            <v>3071141.94</v>
          </cell>
          <cell r="BC721">
            <v>-961141.94</v>
          </cell>
          <cell r="BE721">
            <v>0</v>
          </cell>
          <cell r="BF721">
            <v>0</v>
          </cell>
          <cell r="BG721" t="str">
            <v xml:space="preserve"> </v>
          </cell>
          <cell r="BH721">
            <v>0</v>
          </cell>
          <cell r="BI721">
            <v>0</v>
          </cell>
          <cell r="BJ721">
            <v>0</v>
          </cell>
          <cell r="BK721" t="str">
            <v>Poprawa stanu budynków sąsiadujących ze starymi Wydzielonymi Komorami Fermentacyjnymi (WKF) wyłączonymi z eksploatacji (zawilgocenie i zagrzybienie obiektów) oraz zagospodarowanie terenu po starych WKF. Konieczność rozbiórki starych WKF wyłączonych z eksploatacji ze wzgl. na stan techniczny.</v>
          </cell>
          <cell r="BL721" t="str">
            <v>Rozbiórka 4 wyłączonych z eksploatacji komór fermentacyjnych (ob. 28) do poziomu (-2) pod ziemią (rozbiórka poziomów (-1), (-2) bez stropu nad kondygnacją (-3), zasypanie podziemi, utwardzenie terenu, budowa parkingu, modernizacja budynków sąsiadujących z dawnymi WKF i izolacja pionowa ścian (obiekty nr 26 i 31). 2021 - 2022 - dokumentacja projektowa 2023 - 2024 - roboty budowlano-montażowe</v>
          </cell>
          <cell r="BM721" t="str">
            <v>-</v>
          </cell>
          <cell r="BN721" t="str">
            <v>-</v>
          </cell>
          <cell r="BP721"/>
          <cell r="BQ721">
            <v>1173799.6000000001</v>
          </cell>
        </row>
        <row r="722">
          <cell r="B722" t="str">
            <v>4-05-19-213-1</v>
          </cell>
          <cell r="C722" t="str">
            <v>4</v>
          </cell>
          <cell r="D722" t="str">
            <v>COŚ - podczyszczanie odcieków</v>
          </cell>
          <cell r="E722" t="str">
            <v>Realizowane-koncepcja-w toku</v>
          </cell>
          <cell r="G722" t="str">
            <v>OŚ - sieci i obiekty</v>
          </cell>
          <cell r="H722" t="str">
            <v>pierwsza</v>
          </cell>
          <cell r="I722" t="str">
            <v>wspólne</v>
          </cell>
          <cell r="J722" t="str">
            <v>modernizacyjne</v>
          </cell>
          <cell r="K722" t="str">
            <v>OŚ</v>
          </cell>
          <cell r="L722" t="str">
            <v>Poznań</v>
          </cell>
          <cell r="M722" t="str">
            <v>Agnieszka Mitura-Grabowska</v>
          </cell>
          <cell r="N722">
            <v>0</v>
          </cell>
          <cell r="O722" t="str">
            <v>Anna Padurska</v>
          </cell>
          <cell r="P722" t="str">
            <v>Julita Gumińska</v>
          </cell>
          <cell r="Q722" t="str">
            <v>Julita Gumińska</v>
          </cell>
          <cell r="R722" t="str">
            <v>05</v>
          </cell>
          <cell r="S722" t="str">
            <v>nd</v>
          </cell>
          <cell r="T722">
            <v>0</v>
          </cell>
          <cell r="U722">
            <v>80000</v>
          </cell>
          <cell r="V722">
            <v>0</v>
          </cell>
          <cell r="W722">
            <v>0</v>
          </cell>
          <cell r="X722">
            <v>0</v>
          </cell>
          <cell r="Y722">
            <v>0</v>
          </cell>
          <cell r="Z722">
            <v>0</v>
          </cell>
          <cell r="AA722">
            <v>0</v>
          </cell>
          <cell r="AB722">
            <v>0</v>
          </cell>
          <cell r="AC722">
            <v>0</v>
          </cell>
          <cell r="AD722">
            <v>0</v>
          </cell>
          <cell r="AE722">
            <v>0</v>
          </cell>
          <cell r="AF722">
            <v>80000</v>
          </cell>
          <cell r="AG722">
            <v>0</v>
          </cell>
          <cell r="AH722">
            <v>22000</v>
          </cell>
          <cell r="AI722">
            <v>22000</v>
          </cell>
          <cell r="AJ722">
            <v>58000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58000</v>
          </cell>
          <cell r="BA722">
            <v>58000</v>
          </cell>
          <cell r="BB722">
            <v>80000</v>
          </cell>
          <cell r="BC722">
            <v>0</v>
          </cell>
          <cell r="BE722">
            <v>0</v>
          </cell>
          <cell r="BF722">
            <v>0</v>
          </cell>
          <cell r="BG722" t="str">
            <v xml:space="preserve"> </v>
          </cell>
          <cell r="BH722">
            <v>0</v>
          </cell>
          <cell r="BI722">
            <v>0</v>
          </cell>
          <cell r="BJ722">
            <v>0</v>
          </cell>
          <cell r="BK722" t="str">
            <v>W wyniku realizacji zadań inwestycyjnych podnoszących produkcję biogazu wzrośnie obciążenie biologicznej części oczyszczalni, z tego wynika konieczność podczyszczania.</v>
          </cell>
          <cell r="BL722" t="str">
            <v>Budowa instalacji do podczyszczania odcieków. 2020 - koncepcja</v>
          </cell>
          <cell r="BM722" t="str">
            <v>-</v>
          </cell>
          <cell r="BN722" t="str">
            <v>-</v>
          </cell>
          <cell r="BP722"/>
        </row>
        <row r="723">
          <cell r="B723" t="str">
            <v>4-05-19-214-1</v>
          </cell>
          <cell r="C723" t="str">
            <v>4</v>
          </cell>
          <cell r="D723" t="str">
            <v>COŚ - hydroliza osadu</v>
          </cell>
          <cell r="E723" t="str">
            <v>Realizowane-koncepcja-zakończono</v>
          </cell>
          <cell r="G723" t="str">
            <v>OŚ - sieci i obiekty</v>
          </cell>
          <cell r="H723" t="str">
            <v>pierwsza</v>
          </cell>
          <cell r="I723" t="str">
            <v>wspólne</v>
          </cell>
          <cell r="J723" t="str">
            <v>modernizacyjne</v>
          </cell>
          <cell r="K723" t="str">
            <v>OŚ</v>
          </cell>
          <cell r="L723" t="str">
            <v>Poznań</v>
          </cell>
          <cell r="M723" t="str">
            <v>Agnieszka Mitura-Grabowska</v>
          </cell>
          <cell r="N723">
            <v>0</v>
          </cell>
          <cell r="O723" t="str">
            <v>Anna Padurska</v>
          </cell>
          <cell r="P723" t="str">
            <v>Julita Gumińska</v>
          </cell>
          <cell r="Q723" t="str">
            <v>Julita Gumińska</v>
          </cell>
          <cell r="R723" t="str">
            <v>05</v>
          </cell>
          <cell r="S723" t="str">
            <v>nd</v>
          </cell>
          <cell r="T723">
            <v>0</v>
          </cell>
          <cell r="U723">
            <v>80000</v>
          </cell>
          <cell r="V723">
            <v>0</v>
          </cell>
          <cell r="W723">
            <v>0</v>
          </cell>
          <cell r="X723">
            <v>0</v>
          </cell>
          <cell r="Y723">
            <v>0</v>
          </cell>
          <cell r="Z723">
            <v>0</v>
          </cell>
          <cell r="AA723">
            <v>0</v>
          </cell>
          <cell r="AB723">
            <v>0</v>
          </cell>
          <cell r="AC723">
            <v>0</v>
          </cell>
          <cell r="AD723">
            <v>0</v>
          </cell>
          <cell r="AE723">
            <v>0</v>
          </cell>
          <cell r="AF723">
            <v>80000</v>
          </cell>
          <cell r="AG723">
            <v>66000</v>
          </cell>
          <cell r="AH723">
            <v>0</v>
          </cell>
          <cell r="AI723">
            <v>66000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66000</v>
          </cell>
          <cell r="BC723">
            <v>14000</v>
          </cell>
          <cell r="BD723"/>
          <cell r="BE723">
            <v>0</v>
          </cell>
          <cell r="BF723">
            <v>0</v>
          </cell>
          <cell r="BG723" t="str">
            <v xml:space="preserve"> </v>
          </cell>
          <cell r="BH723">
            <v>0</v>
          </cell>
          <cell r="BI723">
            <v>0</v>
          </cell>
          <cell r="BJ723">
            <v>0</v>
          </cell>
          <cell r="BK723" t="str">
            <v>Zwiększenie efektywności fermentacji osadów - wzrost produkcji biogazu.</v>
          </cell>
          <cell r="BL723" t="str">
            <v>Budowa zbiorników z instalacją mieszania i podgrzewania osadu. Budowa instalacji magazynowania, przygotowania i dozowania chemii. 2020 - koncepcja</v>
          </cell>
          <cell r="BM723" t="str">
            <v>-</v>
          </cell>
          <cell r="BN723" t="str">
            <v>-</v>
          </cell>
        </row>
        <row r="724">
          <cell r="B724" t="str">
            <v>4-05-19-215-1</v>
          </cell>
          <cell r="C724" t="str">
            <v>4</v>
          </cell>
          <cell r="D724" t="str">
            <v>LOŚ - hydroliza osadu</v>
          </cell>
          <cell r="E724" t="str">
            <v>Realizowane-koncepcja-zakończono</v>
          </cell>
          <cell r="G724" t="str">
            <v>OŚ - sieci i obiekty</v>
          </cell>
          <cell r="H724" t="str">
            <v>pierwsza</v>
          </cell>
          <cell r="I724" t="str">
            <v>wspólne</v>
          </cell>
          <cell r="J724" t="str">
            <v>modernizacyjne</v>
          </cell>
          <cell r="K724" t="str">
            <v>OŚ</v>
          </cell>
          <cell r="L724" t="str">
            <v>Poznań</v>
          </cell>
          <cell r="M724" t="str">
            <v>Agnieszka Mitura-Grabowska</v>
          </cell>
          <cell r="N724">
            <v>0</v>
          </cell>
          <cell r="O724" t="str">
            <v>Anna Padurska</v>
          </cell>
          <cell r="P724" t="str">
            <v>Julita Gumińska</v>
          </cell>
          <cell r="Q724" t="str">
            <v>Julita Gumińska</v>
          </cell>
          <cell r="R724" t="str">
            <v>05</v>
          </cell>
          <cell r="S724" t="str">
            <v>nd</v>
          </cell>
          <cell r="T724">
            <v>0</v>
          </cell>
          <cell r="U724">
            <v>80000</v>
          </cell>
          <cell r="V724">
            <v>0</v>
          </cell>
          <cell r="W724">
            <v>0</v>
          </cell>
          <cell r="X724">
            <v>0</v>
          </cell>
          <cell r="Y724">
            <v>0</v>
          </cell>
          <cell r="Z724">
            <v>0</v>
          </cell>
          <cell r="AA724">
            <v>0</v>
          </cell>
          <cell r="AB724">
            <v>0</v>
          </cell>
          <cell r="AC724">
            <v>0</v>
          </cell>
          <cell r="AD724">
            <v>0</v>
          </cell>
          <cell r="AE724">
            <v>0</v>
          </cell>
          <cell r="AF724">
            <v>80000</v>
          </cell>
          <cell r="AG724">
            <v>62000</v>
          </cell>
          <cell r="AH724">
            <v>0</v>
          </cell>
          <cell r="AI724">
            <v>62000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62000</v>
          </cell>
          <cell r="BC724">
            <v>18000</v>
          </cell>
          <cell r="BD724"/>
          <cell r="BE724">
            <v>0</v>
          </cell>
          <cell r="BF724">
            <v>0</v>
          </cell>
          <cell r="BG724" t="str">
            <v xml:space="preserve"> </v>
          </cell>
          <cell r="BH724">
            <v>0</v>
          </cell>
          <cell r="BI724">
            <v>0</v>
          </cell>
          <cell r="BJ724">
            <v>0</v>
          </cell>
          <cell r="BK724" t="str">
            <v>Zwiększenie efektywności fermentacji osadów - wzrost produkcji biogazu.</v>
          </cell>
          <cell r="BL724" t="str">
            <v>Budowa zbiorników z instalacją mieszania i podgrzewania osadu. Budowa instalacji magazynowania, przygotowania i dozowania chemii. 2020 - koncepcja</v>
          </cell>
          <cell r="BM724" t="str">
            <v>-</v>
          </cell>
          <cell r="BN724" t="str">
            <v>-</v>
          </cell>
        </row>
        <row r="725">
          <cell r="B725" t="str">
            <v>4-05-19-246-0</v>
          </cell>
          <cell r="C725" t="str">
            <v>4</v>
          </cell>
          <cell r="D725" t="str">
            <v>COŚ - punkt przyjmowania odpadów wraz z doprowadzeniem wody technologicznej</v>
          </cell>
          <cell r="E725" t="str">
            <v>Realizowane-RBM-w toku</v>
          </cell>
          <cell r="F725" t="str">
            <v>FS7</v>
          </cell>
          <cell r="G725" t="str">
            <v>rezerwa zadania wielozakresowe</v>
          </cell>
          <cell r="H725" t="str">
            <v>pierwsza</v>
          </cell>
          <cell r="I725" t="str">
            <v>wspólne</v>
          </cell>
          <cell r="J725" t="str">
            <v>modernizacyjne</v>
          </cell>
          <cell r="K725" t="str">
            <v>OŚ</v>
          </cell>
          <cell r="L725" t="str">
            <v>Poznań</v>
          </cell>
          <cell r="M725" t="str">
            <v>Agnieszka Mitura-Grabowska</v>
          </cell>
          <cell r="N725" t="str">
            <v>Barbara Bartkowiak</v>
          </cell>
          <cell r="O725" t="str">
            <v>Anna Padurska</v>
          </cell>
          <cell r="P725" t="str">
            <v>Wojciech Wróblewski</v>
          </cell>
          <cell r="Q725" t="str">
            <v>Julita Gumińska</v>
          </cell>
          <cell r="R725" t="str">
            <v>05</v>
          </cell>
          <cell r="S725" t="str">
            <v>nd</v>
          </cell>
          <cell r="T725">
            <v>0</v>
          </cell>
          <cell r="U725">
            <v>9173</v>
          </cell>
          <cell r="V725">
            <v>24701.569999999949</v>
          </cell>
          <cell r="W725">
            <v>1150418.8399999999</v>
          </cell>
          <cell r="X725">
            <v>1675314.13</v>
          </cell>
          <cell r="Y725">
            <v>6800000</v>
          </cell>
          <cell r="Z725">
            <v>1500000</v>
          </cell>
          <cell r="AA725">
            <v>0</v>
          </cell>
          <cell r="AB725">
            <v>0</v>
          </cell>
          <cell r="AC725">
            <v>0</v>
          </cell>
          <cell r="AD725">
            <v>0</v>
          </cell>
          <cell r="AE725">
            <v>0</v>
          </cell>
          <cell r="AF725">
            <v>11159607.539999999</v>
          </cell>
          <cell r="AG725">
            <v>1173</v>
          </cell>
          <cell r="AH725">
            <v>11249</v>
          </cell>
          <cell r="AI725">
            <v>12422</v>
          </cell>
          <cell r="AJ725">
            <v>2000</v>
          </cell>
          <cell r="AK725">
            <v>3476000</v>
          </cell>
          <cell r="AL725">
            <v>4421000</v>
          </cell>
          <cell r="AM725">
            <v>5000000</v>
          </cell>
          <cell r="AN725">
            <v>0</v>
          </cell>
          <cell r="AO725">
            <v>0</v>
          </cell>
          <cell r="AP725">
            <v>0</v>
          </cell>
          <cell r="AQ725">
            <v>0</v>
          </cell>
          <cell r="AR725">
            <v>0</v>
          </cell>
          <cell r="AS725">
            <v>0</v>
          </cell>
          <cell r="AT725">
            <v>0</v>
          </cell>
          <cell r="AU725">
            <v>0</v>
          </cell>
          <cell r="AV725">
            <v>0</v>
          </cell>
          <cell r="AW725">
            <v>12897000</v>
          </cell>
          <cell r="AX725">
            <v>12897000</v>
          </cell>
          <cell r="AY725">
            <v>0</v>
          </cell>
          <cell r="AZ725">
            <v>12899000</v>
          </cell>
          <cell r="BA725">
            <v>12899000</v>
          </cell>
          <cell r="BB725">
            <v>12911422</v>
          </cell>
          <cell r="BC725">
            <v>-1751814.4600000009</v>
          </cell>
          <cell r="BE725">
            <v>0</v>
          </cell>
          <cell r="BF725">
            <v>0</v>
          </cell>
          <cell r="BG725" t="str">
            <v>1 rozwojowo-modernizacyjne</v>
          </cell>
          <cell r="BH725">
            <v>0</v>
          </cell>
          <cell r="BI725">
            <v>0</v>
          </cell>
          <cell r="BJ725">
            <v>0</v>
          </cell>
          <cell r="BK725" t="str">
            <v>Zadanie zostało wydzielone z zadania nr 12-039. Poprawa skuteczności płukania krat, zmniejszenie ilości włóknin w osadzie odwodnionym, obniżenie zawartości Rozpuszczonego Węgla Organicznego w skratkach.</v>
          </cell>
          <cell r="BL725" t="str">
            <v>Wymiana zastawek bezpieczeństwa na dopływie do hali krat oraz modernizacja urządzeń w hali krat 2017 - 2022 - program funkcjonalno - użytkowy 2023 - 2024 - realizacja robót budowlano - montażowych</v>
          </cell>
          <cell r="BM725" t="str">
            <v>-</v>
          </cell>
          <cell r="BN725" t="str">
            <v>-</v>
          </cell>
          <cell r="BP725"/>
        </row>
        <row r="726">
          <cell r="B726" t="str">
            <v>4-05-19-308-0</v>
          </cell>
          <cell r="C726" t="str">
            <v>4</v>
          </cell>
          <cell r="D726" t="str">
            <v>COŚ - układu napowietrzania bioreaktorów - etap II</v>
          </cell>
          <cell r="E726" t="str">
            <v>Realizowane-RBM-zakończono</v>
          </cell>
          <cell r="G726" t="str">
            <v>Plan</v>
          </cell>
          <cell r="H726" t="str">
            <v>pierwsza</v>
          </cell>
          <cell r="I726" t="str">
            <v>wspólne</v>
          </cell>
          <cell r="J726" t="str">
            <v>modernizacyjne</v>
          </cell>
          <cell r="K726" t="str">
            <v>OŚ</v>
          </cell>
          <cell r="L726" t="str">
            <v>Poznań</v>
          </cell>
          <cell r="M726" t="str">
            <v>Agnieszka Mitura-Grabowska</v>
          </cell>
          <cell r="N726">
            <v>0</v>
          </cell>
          <cell r="O726" t="str">
            <v>Anna Padurska</v>
          </cell>
          <cell r="P726" t="str">
            <v>Łukasz Prządka</v>
          </cell>
          <cell r="Q726" t="str">
            <v>Jerzy Rykała</v>
          </cell>
          <cell r="R726" t="str">
            <v>05</v>
          </cell>
          <cell r="S726" t="str">
            <v>nd</v>
          </cell>
          <cell r="T726">
            <v>0</v>
          </cell>
          <cell r="U726">
            <v>0</v>
          </cell>
          <cell r="V726">
            <v>260000</v>
          </cell>
          <cell r="W726">
            <v>0</v>
          </cell>
          <cell r="X726">
            <v>0</v>
          </cell>
          <cell r="Y726">
            <v>0</v>
          </cell>
          <cell r="Z726">
            <v>0</v>
          </cell>
          <cell r="AA726">
            <v>0</v>
          </cell>
          <cell r="AB726">
            <v>0</v>
          </cell>
          <cell r="AC726">
            <v>0</v>
          </cell>
          <cell r="AD726">
            <v>0</v>
          </cell>
          <cell r="AE726">
            <v>0</v>
          </cell>
          <cell r="AF726">
            <v>260000</v>
          </cell>
          <cell r="AG726">
            <v>0</v>
          </cell>
          <cell r="AH726">
            <v>303931</v>
          </cell>
          <cell r="AI726">
            <v>303931</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303931</v>
          </cell>
          <cell r="BC726">
            <v>-43931</v>
          </cell>
          <cell r="BD726"/>
          <cell r="BE726">
            <v>0</v>
          </cell>
          <cell r="BF726">
            <v>0</v>
          </cell>
          <cell r="BG726" t="str">
            <v>1 rozwojowo-modernizacyjne</v>
          </cell>
          <cell r="BH726">
            <v>0</v>
          </cell>
          <cell r="BI726">
            <v>0</v>
          </cell>
          <cell r="BJ726">
            <v>0</v>
          </cell>
          <cell r="BK726" t="str">
            <v>Zadanie zostało wydzielone z zadania nr 16-105 Modernizacja układu napowietrzania bioreaktorów.</v>
          </cell>
          <cell r="BL726" t="str">
            <v>1. Przygotowanie bioreaktora do robót, 2. Montaż elementów układu napowietrzania o zmienionym sposobie mocowania dyfuzorów, 3. Wykonanie systemu odwodnienia rusztów. 4. Dostawa mobilnego urządzenia do dawkowania kwasu mrówkowego. 2021 - dostawa i montaż</v>
          </cell>
          <cell r="BM726" t="str">
            <v>-</v>
          </cell>
          <cell r="BN726" t="str">
            <v>-</v>
          </cell>
        </row>
        <row r="727">
          <cell r="B727" t="str">
            <v>4-05-19-309-0</v>
          </cell>
          <cell r="C727" t="str">
            <v>4</v>
          </cell>
          <cell r="D727" t="str">
            <v>COŚ - układu napowietrzania bioreaktorów - etap III</v>
          </cell>
          <cell r="E727" t="str">
            <v>Realizowane-RBM-w toku</v>
          </cell>
          <cell r="G727" t="str">
            <v>Plan</v>
          </cell>
          <cell r="H727" t="str">
            <v>pierwsza</v>
          </cell>
          <cell r="I727" t="str">
            <v>wspólne</v>
          </cell>
          <cell r="J727" t="str">
            <v>modernizacyjne</v>
          </cell>
          <cell r="K727" t="str">
            <v>OŚ</v>
          </cell>
          <cell r="L727" t="str">
            <v>Poznań</v>
          </cell>
          <cell r="M727" t="str">
            <v>Agnieszka Mitura-Grabowska</v>
          </cell>
          <cell r="N727">
            <v>0</v>
          </cell>
          <cell r="O727" t="str">
            <v>Anna Padurska</v>
          </cell>
          <cell r="P727" t="str">
            <v>Łukasz Prządka</v>
          </cell>
          <cell r="Q727" t="str">
            <v>Jerzy Rykała</v>
          </cell>
          <cell r="R727" t="str">
            <v>05</v>
          </cell>
          <cell r="S727" t="str">
            <v>nd</v>
          </cell>
          <cell r="T727">
            <v>0</v>
          </cell>
          <cell r="U727">
            <v>0</v>
          </cell>
          <cell r="V727">
            <v>0</v>
          </cell>
          <cell r="W727">
            <v>440900</v>
          </cell>
          <cell r="X727">
            <v>0</v>
          </cell>
          <cell r="Y727">
            <v>0</v>
          </cell>
          <cell r="Z727">
            <v>0</v>
          </cell>
          <cell r="AA727">
            <v>0</v>
          </cell>
          <cell r="AB727">
            <v>0</v>
          </cell>
          <cell r="AC727">
            <v>0</v>
          </cell>
          <cell r="AD727">
            <v>0</v>
          </cell>
          <cell r="AE727">
            <v>0</v>
          </cell>
          <cell r="AF727">
            <v>440900</v>
          </cell>
          <cell r="AG727">
            <v>0</v>
          </cell>
          <cell r="AH727">
            <v>0</v>
          </cell>
          <cell r="AI727">
            <v>0</v>
          </cell>
          <cell r="AJ727">
            <v>440900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440900</v>
          </cell>
          <cell r="BA727">
            <v>440900</v>
          </cell>
          <cell r="BB727">
            <v>440900</v>
          </cell>
          <cell r="BC727">
            <v>0</v>
          </cell>
          <cell r="BE727">
            <v>0</v>
          </cell>
          <cell r="BF727">
            <v>0</v>
          </cell>
          <cell r="BG727" t="str">
            <v>1 rozwojowo-modernizacyjne</v>
          </cell>
          <cell r="BH727">
            <v>0</v>
          </cell>
          <cell r="BI727">
            <v>0</v>
          </cell>
          <cell r="BJ727">
            <v>0</v>
          </cell>
          <cell r="BK727" t="str">
            <v>Zadanie zostało wydzielone z zadania nr 16-105 Modernizacja układu napowietrzania bioreaktorów.</v>
          </cell>
          <cell r="BL727" t="str">
            <v>Obiekt 10.2 1. Montaż elementów układu napowietrzania o zmienionym sposobie mocowania dyfuzorów. 2. Przebudowa systemu odwodnienia rusztów. 3. Wyposażenie bioreaktora w układ dozowania 85% kwasu mrówkowego technicznego i pomiaru ciśnienia dla każdej sekcji napowietrzania (bez dostawy mobilnej stacji dozującej). 2022 - dostawa i montaż</v>
          </cell>
          <cell r="BM727" t="str">
            <v>-</v>
          </cell>
          <cell r="BN727" t="str">
            <v>-</v>
          </cell>
          <cell r="BP727"/>
        </row>
        <row r="728">
          <cell r="B728" t="str">
            <v>4-05-19-310-0</v>
          </cell>
          <cell r="C728" t="str">
            <v>4</v>
          </cell>
          <cell r="D728" t="str">
            <v>COŚ - układu napowietrzania bioreaktorów - etap IV</v>
          </cell>
          <cell r="E728" t="str">
            <v>Realizowane-RBM-w toku</v>
          </cell>
          <cell r="G728" t="str">
            <v>Plan</v>
          </cell>
          <cell r="H728" t="str">
            <v>pierwsza</v>
          </cell>
          <cell r="I728" t="str">
            <v>wspólne</v>
          </cell>
          <cell r="J728" t="str">
            <v>modernizacyjne</v>
          </cell>
          <cell r="K728" t="str">
            <v>OŚ</v>
          </cell>
          <cell r="L728" t="str">
            <v>Poznań</v>
          </cell>
          <cell r="M728" t="str">
            <v>Agnieszka Mitura-Grabowska</v>
          </cell>
          <cell r="N728">
            <v>0</v>
          </cell>
          <cell r="O728" t="str">
            <v>Anna Padurska</v>
          </cell>
          <cell r="P728" t="str">
            <v>Julita Gumińska</v>
          </cell>
          <cell r="Q728" t="str">
            <v>Julita Gumińska</v>
          </cell>
          <cell r="R728" t="str">
            <v>05</v>
          </cell>
          <cell r="S728" t="str">
            <v>nd</v>
          </cell>
          <cell r="T728">
            <v>0</v>
          </cell>
          <cell r="U728">
            <v>0</v>
          </cell>
          <cell r="V728">
            <v>0</v>
          </cell>
          <cell r="W728">
            <v>440900</v>
          </cell>
          <cell r="X728">
            <v>0</v>
          </cell>
          <cell r="Y728">
            <v>0</v>
          </cell>
          <cell r="Z728">
            <v>0</v>
          </cell>
          <cell r="AA728">
            <v>0</v>
          </cell>
          <cell r="AB728">
            <v>0</v>
          </cell>
          <cell r="AC728">
            <v>0</v>
          </cell>
          <cell r="AD728">
            <v>0</v>
          </cell>
          <cell r="AE728">
            <v>0</v>
          </cell>
          <cell r="AF728">
            <v>440900</v>
          </cell>
          <cell r="AG728">
            <v>0</v>
          </cell>
          <cell r="AH728">
            <v>0</v>
          </cell>
          <cell r="AI728">
            <v>0</v>
          </cell>
          <cell r="AJ728">
            <v>0</v>
          </cell>
          <cell r="AK728">
            <v>440900</v>
          </cell>
          <cell r="AL728">
            <v>0</v>
          </cell>
          <cell r="AM728">
            <v>0</v>
          </cell>
          <cell r="AN728">
            <v>0</v>
          </cell>
          <cell r="AO728">
            <v>0</v>
          </cell>
          <cell r="AP728">
            <v>0</v>
          </cell>
          <cell r="AQ728">
            <v>0</v>
          </cell>
          <cell r="AR728">
            <v>0</v>
          </cell>
          <cell r="AS728">
            <v>0</v>
          </cell>
          <cell r="AT728">
            <v>0</v>
          </cell>
          <cell r="AU728">
            <v>0</v>
          </cell>
          <cell r="AV728">
            <v>0</v>
          </cell>
          <cell r="AW728">
            <v>440900</v>
          </cell>
          <cell r="AX728">
            <v>440900</v>
          </cell>
          <cell r="AY728">
            <v>0</v>
          </cell>
          <cell r="AZ728">
            <v>440900</v>
          </cell>
          <cell r="BA728">
            <v>440900</v>
          </cell>
          <cell r="BB728">
            <v>440900</v>
          </cell>
          <cell r="BC728">
            <v>0</v>
          </cell>
          <cell r="BE728">
            <v>0</v>
          </cell>
          <cell r="BF728">
            <v>0</v>
          </cell>
          <cell r="BG728" t="str">
            <v>1 rozwojowo-modernizacyjne</v>
          </cell>
          <cell r="BH728">
            <v>0</v>
          </cell>
          <cell r="BI728">
            <v>0</v>
          </cell>
          <cell r="BJ728">
            <v>0</v>
          </cell>
          <cell r="BK728" t="str">
            <v>Zadanie zostało wydzielone z zadania nr 16-105 Modernizacja układu napowietrzania bioreaktorów.</v>
          </cell>
          <cell r="BL728" t="str">
            <v>1. Przygotowanie bioreaktora do robót, 2. Montaż elementów układu napowietrzania o zmienionym sposobie mocowania dyfuzorów, 3. Wykonanie systemu odwodnienia rusztów. 4. Dostawa mobilnego urządzenia do dawkowania kwasu mrówkowego. 2022 - dostawa i montaż</v>
          </cell>
          <cell r="BM728" t="str">
            <v>-</v>
          </cell>
          <cell r="BN728" t="str">
            <v>-</v>
          </cell>
          <cell r="BP728"/>
        </row>
        <row r="729">
          <cell r="B729" t="str">
            <v>4-05-19-323-0</v>
          </cell>
          <cell r="C729" t="str">
            <v>4</v>
          </cell>
          <cell r="D729" t="str">
            <v>LOŚ - obiekty kubaturowe - zakres II</v>
          </cell>
          <cell r="E729" t="str">
            <v>Realizowane-RBM-zakończono</v>
          </cell>
          <cell r="F729" t="str">
            <v>FS7</v>
          </cell>
          <cell r="G729" t="str">
            <v>rezerwa zadania wielozakresowe</v>
          </cell>
          <cell r="H729" t="str">
            <v>pierwsza</v>
          </cell>
          <cell r="I729" t="str">
            <v>wspólne</v>
          </cell>
          <cell r="J729" t="str">
            <v>modernizacyjne</v>
          </cell>
          <cell r="K729" t="str">
            <v>OŚ</v>
          </cell>
          <cell r="L729" t="str">
            <v>Poznań</v>
          </cell>
          <cell r="M729" t="str">
            <v>Agnieszka Mitura-Grabowska</v>
          </cell>
          <cell r="N729">
            <v>0</v>
          </cell>
          <cell r="O729" t="str">
            <v>Anna Padurska</v>
          </cell>
          <cell r="P729" t="str">
            <v>Wojciech Wróblewski</v>
          </cell>
          <cell r="Q729">
            <v>0</v>
          </cell>
          <cell r="R729" t="str">
            <v>05</v>
          </cell>
          <cell r="S729" t="str">
            <v>nd</v>
          </cell>
          <cell r="T729">
            <v>0</v>
          </cell>
          <cell r="U729">
            <v>14500</v>
          </cell>
          <cell r="V729">
            <v>600000</v>
          </cell>
          <cell r="W729">
            <v>0</v>
          </cell>
          <cell r="X729">
            <v>0</v>
          </cell>
          <cell r="Y729">
            <v>0</v>
          </cell>
          <cell r="Z729">
            <v>0</v>
          </cell>
          <cell r="AA729">
            <v>0</v>
          </cell>
          <cell r="AB729">
            <v>0</v>
          </cell>
          <cell r="AC729">
            <v>0</v>
          </cell>
          <cell r="AD729">
            <v>0</v>
          </cell>
          <cell r="AE729">
            <v>0</v>
          </cell>
          <cell r="AF729">
            <v>614500</v>
          </cell>
          <cell r="AG729">
            <v>16382</v>
          </cell>
          <cell r="AH729">
            <v>336025</v>
          </cell>
          <cell r="AI729">
            <v>352407</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352407</v>
          </cell>
          <cell r="BC729">
            <v>262093</v>
          </cell>
          <cell r="BD729"/>
          <cell r="BE729">
            <v>0</v>
          </cell>
          <cell r="BF729">
            <v>0</v>
          </cell>
          <cell r="BG729" t="str">
            <v>1 rozwojowo-modernizacyjne</v>
          </cell>
          <cell r="BH729">
            <v>0</v>
          </cell>
          <cell r="BI729">
            <v>0</v>
          </cell>
          <cell r="BJ729">
            <v>0</v>
          </cell>
          <cell r="BK729" t="str">
            <v>Zadanie zostało wydzielone z zadania nr 16-106. Zły stan techniczny obiektów, korozja betonów - wynik hermetyzacji obiektów i oddziaływania siarkowodoru. Ograniczenie kosztów eksploatacyjnych - mniejsze zużycie energii oraz pracochłonności.</v>
          </cell>
          <cell r="BL729" t="str">
            <v>Wykonanie powłok antykorozyjnych zabezpieczających powierzchnie ścian i pomostów żelbetowych dla zbiorników osadu nadmiernego - 2 szt. i zbiornika mieszania osadów zagęszczonych. 2020 - program funkcjonalno-użytkowy 2021 - roboty budowlano-montażowe</v>
          </cell>
          <cell r="BM729" t="str">
            <v>-</v>
          </cell>
          <cell r="BN729" t="str">
            <v>-</v>
          </cell>
        </row>
        <row r="730">
          <cell r="B730" t="str">
            <v>4-05-19-334-1</v>
          </cell>
          <cell r="C730" t="str">
            <v>4</v>
          </cell>
          <cell r="D730" t="str">
            <v>OŚ - fotowoltaika - zakres II - Mosina</v>
          </cell>
          <cell r="E730" t="str">
            <v>Realizowane-RBM-w toku</v>
          </cell>
          <cell r="F730" t="str">
            <v>FS7</v>
          </cell>
          <cell r="G730" t="str">
            <v>rezerwa zadania wielozakresowe</v>
          </cell>
          <cell r="H730" t="str">
            <v>pierwsza</v>
          </cell>
          <cell r="I730" t="str">
            <v>wspólne</v>
          </cell>
          <cell r="J730" t="str">
            <v>rozwojowe</v>
          </cell>
          <cell r="K730" t="str">
            <v>OŚ</v>
          </cell>
          <cell r="L730" t="str">
            <v>Poznań</v>
          </cell>
          <cell r="M730" t="str">
            <v>Agnieszka Mitura-Grabowska</v>
          </cell>
          <cell r="N730" t="str">
            <v>Daniel Michalik</v>
          </cell>
          <cell r="O730" t="str">
            <v>Anna Padurska</v>
          </cell>
          <cell r="P730" t="str">
            <v>Daniel Michalik</v>
          </cell>
          <cell r="Q730" t="str">
            <v>Robert Kołacki</v>
          </cell>
          <cell r="R730" t="str">
            <v>05</v>
          </cell>
          <cell r="S730" t="str">
            <v>nd</v>
          </cell>
          <cell r="T730">
            <v>0</v>
          </cell>
          <cell r="U730">
            <v>0</v>
          </cell>
          <cell r="V730">
            <v>336004.27</v>
          </cell>
          <cell r="W730">
            <v>36222</v>
          </cell>
          <cell r="X730">
            <v>0</v>
          </cell>
          <cell r="Y730">
            <v>0</v>
          </cell>
          <cell r="Z730">
            <v>0</v>
          </cell>
          <cell r="AA730">
            <v>0</v>
          </cell>
          <cell r="AB730">
            <v>0</v>
          </cell>
          <cell r="AC730">
            <v>0</v>
          </cell>
          <cell r="AD730">
            <v>0</v>
          </cell>
          <cell r="AE730">
            <v>0</v>
          </cell>
          <cell r="AF730">
            <v>372226.27</v>
          </cell>
          <cell r="AG730">
            <v>1019.63</v>
          </cell>
          <cell r="AH730">
            <v>14980.740000000002</v>
          </cell>
          <cell r="AI730">
            <v>16000.37</v>
          </cell>
          <cell r="AJ730">
            <v>13058.89</v>
          </cell>
          <cell r="AK730">
            <v>362217.14</v>
          </cell>
          <cell r="AL730">
            <v>0</v>
          </cell>
          <cell r="AM730">
            <v>0</v>
          </cell>
          <cell r="AN730">
            <v>0</v>
          </cell>
          <cell r="AO730">
            <v>0</v>
          </cell>
          <cell r="AP730">
            <v>0</v>
          </cell>
          <cell r="AQ730">
            <v>0</v>
          </cell>
          <cell r="AR730">
            <v>0</v>
          </cell>
          <cell r="AS730">
            <v>0</v>
          </cell>
          <cell r="AT730">
            <v>0</v>
          </cell>
          <cell r="AU730">
            <v>0</v>
          </cell>
          <cell r="AV730">
            <v>0</v>
          </cell>
          <cell r="AW730">
            <v>362217.14</v>
          </cell>
          <cell r="AX730">
            <v>362217.14</v>
          </cell>
          <cell r="AY730">
            <v>0</v>
          </cell>
          <cell r="AZ730">
            <v>375276.03</v>
          </cell>
          <cell r="BA730">
            <v>375276.03</v>
          </cell>
          <cell r="BB730">
            <v>391276.4</v>
          </cell>
          <cell r="BC730">
            <v>-19050.130000000005</v>
          </cell>
          <cell r="BE730">
            <v>0</v>
          </cell>
          <cell r="BF730">
            <v>0</v>
          </cell>
          <cell r="BG730" t="str">
            <v>3 inne</v>
          </cell>
          <cell r="BH730">
            <v>0</v>
          </cell>
          <cell r="BI730">
            <v>0</v>
          </cell>
          <cell r="BJ730">
            <v>0</v>
          </cell>
          <cell r="BK730" t="str">
            <v>Zadanie zostało wydzielone z zadania nr 17-117. Oszczędności energetyczne w Spółce. Produkcja energii ze źródeł odnawialnych.</v>
          </cell>
          <cell r="BL730" t="str">
            <v>Budowa instalacji fotowoltaicznych na Oczyszczalni Ścieków Mosina. 2015 - 2017 - koncepcja 2020 - 2023 - dokumentacja projektowa i roboty budowlano-montażowe</v>
          </cell>
          <cell r="BM730" t="str">
            <v>-</v>
          </cell>
          <cell r="BN730" t="str">
            <v>-</v>
          </cell>
          <cell r="BP730"/>
        </row>
        <row r="731">
          <cell r="B731" t="str">
            <v>4-05-19-335-1</v>
          </cell>
          <cell r="C731" t="str">
            <v>4</v>
          </cell>
          <cell r="D731" t="str">
            <v>OŚ - fotowoltaika - zakres III - LOŚ</v>
          </cell>
          <cell r="E731" t="str">
            <v>Realizowane-RBM-w toku</v>
          </cell>
          <cell r="F731" t="str">
            <v>FS7</v>
          </cell>
          <cell r="G731" t="str">
            <v>rezerwa zadania wielozakresowe</v>
          </cell>
          <cell r="H731" t="str">
            <v>pierwsza</v>
          </cell>
          <cell r="I731" t="str">
            <v>wspólne</v>
          </cell>
          <cell r="J731" t="str">
            <v>rozwojowe</v>
          </cell>
          <cell r="K731" t="str">
            <v>OŚ</v>
          </cell>
          <cell r="L731" t="str">
            <v>Poznań</v>
          </cell>
          <cell r="M731" t="str">
            <v>Agnieszka Mitura-Grabowska</v>
          </cell>
          <cell r="N731" t="str">
            <v>Daniel Michalik</v>
          </cell>
          <cell r="O731" t="str">
            <v>Anna Padurska</v>
          </cell>
          <cell r="P731" t="str">
            <v>Daniel Michalik</v>
          </cell>
          <cell r="Q731" t="str">
            <v>Robert Kołacki</v>
          </cell>
          <cell r="R731" t="str">
            <v>05</v>
          </cell>
          <cell r="S731" t="str">
            <v>nd</v>
          </cell>
          <cell r="T731">
            <v>0</v>
          </cell>
          <cell r="U731">
            <v>0</v>
          </cell>
          <cell r="V731">
            <v>557225.93999999994</v>
          </cell>
          <cell r="W731">
            <v>60802</v>
          </cell>
          <cell r="X731">
            <v>0</v>
          </cell>
          <cell r="Y731">
            <v>870396</v>
          </cell>
          <cell r="Z731">
            <v>0</v>
          </cell>
          <cell r="AA731">
            <v>0</v>
          </cell>
          <cell r="AB731">
            <v>0</v>
          </cell>
          <cell r="AC731">
            <v>0</v>
          </cell>
          <cell r="AD731">
            <v>0</v>
          </cell>
          <cell r="AE731">
            <v>0</v>
          </cell>
          <cell r="AF731">
            <v>1488423.94</v>
          </cell>
          <cell r="AG731">
            <v>1812.68</v>
          </cell>
          <cell r="AH731">
            <v>23759.710000000003</v>
          </cell>
          <cell r="AI731">
            <v>25572.390000000003</v>
          </cell>
          <cell r="AJ731">
            <v>18438.04</v>
          </cell>
          <cell r="AK731">
            <v>608027.93999999994</v>
          </cell>
          <cell r="AL731">
            <v>870000</v>
          </cell>
          <cell r="AM731">
            <v>0</v>
          </cell>
          <cell r="AN731">
            <v>0</v>
          </cell>
          <cell r="AO731">
            <v>0</v>
          </cell>
          <cell r="AP731">
            <v>0</v>
          </cell>
          <cell r="AQ731">
            <v>0</v>
          </cell>
          <cell r="AR731">
            <v>0</v>
          </cell>
          <cell r="AS731">
            <v>0</v>
          </cell>
          <cell r="AT731">
            <v>0</v>
          </cell>
          <cell r="AU731">
            <v>0</v>
          </cell>
          <cell r="AV731">
            <v>0</v>
          </cell>
          <cell r="AW731">
            <v>1478027.94</v>
          </cell>
          <cell r="AX731">
            <v>1478027.94</v>
          </cell>
          <cell r="AY731">
            <v>0</v>
          </cell>
          <cell r="AZ731">
            <v>1496465.98</v>
          </cell>
          <cell r="BA731">
            <v>1496465.98</v>
          </cell>
          <cell r="BB731">
            <v>1522038.37</v>
          </cell>
          <cell r="BC731">
            <v>-33614.430000000168</v>
          </cell>
          <cell r="BE731">
            <v>0</v>
          </cell>
          <cell r="BF731">
            <v>0</v>
          </cell>
          <cell r="BG731" t="str">
            <v>3 inne</v>
          </cell>
          <cell r="BH731">
            <v>0</v>
          </cell>
          <cell r="BI731">
            <v>0</v>
          </cell>
          <cell r="BJ731">
            <v>0</v>
          </cell>
          <cell r="BK731" t="str">
            <v>Zadanie zostało wydzielone z zadania nr 17-117. Oszczędności energetyczne w Spółce. Produkcja energii ze źródeł odnawialnych.</v>
          </cell>
          <cell r="BL731" t="str">
            <v>Budowa instalacji fotowoltaicznych na Lewobrzeżnej Oczyszczalni Ścieków 2015 - 2017 - koncepcja 2020 - 2023 - dokumentacja projektowa i roboty budowlano-montażowe etap I 2024 - dokumentacja projektowa i roboty budowlano-montażowe etap II</v>
          </cell>
          <cell r="BM731" t="str">
            <v>-</v>
          </cell>
          <cell r="BN731" t="str">
            <v>-</v>
          </cell>
          <cell r="BP731"/>
        </row>
        <row r="732">
          <cell r="B732" t="str">
            <v>4-05-20-034-1</v>
          </cell>
          <cell r="C732" t="str">
            <v>4</v>
          </cell>
          <cell r="D732" t="str">
            <v>COŚ - praca wyspowa zespołów prądotwórczych.</v>
          </cell>
          <cell r="E732" t="str">
            <v>Realizowane-koncepcja-w toku</v>
          </cell>
          <cell r="H732" t="str">
            <v>pierwsza</v>
          </cell>
          <cell r="I732" t="str">
            <v>inne</v>
          </cell>
          <cell r="J732" t="str">
            <v>inne</v>
          </cell>
          <cell r="K732" t="str">
            <v>inne działania</v>
          </cell>
          <cell r="L732" t="str">
            <v>Poznań</v>
          </cell>
          <cell r="M732" t="str">
            <v>Krzysztof Kowalczyk</v>
          </cell>
          <cell r="N732">
            <v>0</v>
          </cell>
          <cell r="O732" t="str">
            <v>Anna Padurska</v>
          </cell>
          <cell r="P732" t="str">
            <v>Julita Płomińska</v>
          </cell>
          <cell r="Q732" t="str">
            <v>Julita Płomińska</v>
          </cell>
          <cell r="R732" t="str">
            <v>05</v>
          </cell>
          <cell r="S732" t="str">
            <v>nd</v>
          </cell>
          <cell r="T732">
            <v>0</v>
          </cell>
          <cell r="U732">
            <v>0</v>
          </cell>
          <cell r="V732">
            <v>0</v>
          </cell>
          <cell r="W732">
            <v>3000000</v>
          </cell>
          <cell r="X732">
            <v>3000000</v>
          </cell>
          <cell r="Y732">
            <v>9000000</v>
          </cell>
          <cell r="Z732">
            <v>0</v>
          </cell>
          <cell r="AA732">
            <v>0</v>
          </cell>
          <cell r="AB732">
            <v>0</v>
          </cell>
          <cell r="AC732">
            <v>0</v>
          </cell>
          <cell r="AD732">
            <v>0</v>
          </cell>
          <cell r="AE732">
            <v>0</v>
          </cell>
          <cell r="AF732">
            <v>15000000</v>
          </cell>
          <cell r="AG732">
            <v>0</v>
          </cell>
          <cell r="AH732">
            <v>0</v>
          </cell>
          <cell r="AI732">
            <v>0</v>
          </cell>
          <cell r="AJ732">
            <v>200000</v>
          </cell>
          <cell r="AK732">
            <v>200000</v>
          </cell>
          <cell r="AL732">
            <v>800000</v>
          </cell>
          <cell r="AM732">
            <v>7400000</v>
          </cell>
          <cell r="AN732">
            <v>5700000</v>
          </cell>
          <cell r="AO732">
            <v>10000000</v>
          </cell>
          <cell r="AP732">
            <v>10000000</v>
          </cell>
          <cell r="AQ732">
            <v>0</v>
          </cell>
          <cell r="AR732">
            <v>0</v>
          </cell>
          <cell r="AS732">
            <v>0</v>
          </cell>
          <cell r="AT732">
            <v>0</v>
          </cell>
          <cell r="AU732">
            <v>0</v>
          </cell>
          <cell r="AV732">
            <v>0</v>
          </cell>
          <cell r="AW732">
            <v>34100000</v>
          </cell>
          <cell r="AX732">
            <v>34100000</v>
          </cell>
          <cell r="AY732">
            <v>0</v>
          </cell>
          <cell r="AZ732">
            <v>34300000</v>
          </cell>
          <cell r="BA732">
            <v>34300000</v>
          </cell>
          <cell r="BB732">
            <v>34300000</v>
          </cell>
          <cell r="BC732">
            <v>-19300000</v>
          </cell>
          <cell r="BD732" t="str">
            <v>Wzrost po wybraniu wariantu z przygotowanej koncepcji.</v>
          </cell>
          <cell r="BE732">
            <v>0</v>
          </cell>
          <cell r="BF732">
            <v>0</v>
          </cell>
          <cell r="BG732" t="str">
            <v>3 inne</v>
          </cell>
          <cell r="BH732">
            <v>0</v>
          </cell>
          <cell r="BI732">
            <v>0</v>
          </cell>
          <cell r="BJ732">
            <v>0</v>
          </cell>
          <cell r="BK732" t="str">
            <v>Konieczność zagwarantowania ciągłości pracy COŚ na wypadek całkowitego zaniku zasilania. Wzrost stopnia zużycia aktualnie pracujących zespołów i trudności z dostępnością części w przypadku wystąpienia awarii. Konieczność dostosowania potencjału wytwórczego zespołów prądotwórczych do zamierzonego wzrostu produkcji biogazu.</v>
          </cell>
          <cell r="BL732" t="str">
            <v>Modernizacja ob. 19 przez wymianę zespołów prądotwórczych. Rozbudowa GPZ (Główny Punkt Zasilania) w zakresie umożliwiającym pracę wyspową zespołów prądotwórczych. Posadowienie zbiornika z zapasem paliwa. 2022 - 2024 - realizacja</v>
          </cell>
          <cell r="BM732" t="str">
            <v>-</v>
          </cell>
          <cell r="BN732" t="str">
            <v>-</v>
          </cell>
          <cell r="BP732"/>
        </row>
        <row r="733">
          <cell r="B733" t="str">
            <v>4-05-20-038-0</v>
          </cell>
          <cell r="C733" t="str">
            <v>4</v>
          </cell>
          <cell r="D733" t="str">
            <v>LOŚ - obiekty kubaturowe - zakres III</v>
          </cell>
          <cell r="E733" t="str">
            <v>Realizowane-RBM-w toku</v>
          </cell>
          <cell r="G733" t="str">
            <v>rezerwa zadania wielozakresowe</v>
          </cell>
          <cell r="H733" t="str">
            <v>pierwsza</v>
          </cell>
          <cell r="I733" t="str">
            <v>wspólne</v>
          </cell>
          <cell r="J733" t="str">
            <v>modernizacyjne</v>
          </cell>
          <cell r="K733" t="str">
            <v>OŚ</v>
          </cell>
          <cell r="L733" t="str">
            <v>Poznań</v>
          </cell>
          <cell r="M733">
            <v>0</v>
          </cell>
          <cell r="N733">
            <v>0</v>
          </cell>
          <cell r="O733" t="str">
            <v>Anna Padurska</v>
          </cell>
          <cell r="P733" t="str">
            <v>Wojciech Wróblewski</v>
          </cell>
          <cell r="Q733" t="str">
            <v>Maciej Antecki</v>
          </cell>
          <cell r="R733" t="str">
            <v>05</v>
          </cell>
          <cell r="S733" t="str">
            <v>nd</v>
          </cell>
          <cell r="T733">
            <v>0</v>
          </cell>
          <cell r="U733">
            <v>7253.75</v>
          </cell>
          <cell r="V733">
            <v>242271</v>
          </cell>
          <cell r="W733">
            <v>906229</v>
          </cell>
          <cell r="X733">
            <v>0</v>
          </cell>
          <cell r="Y733">
            <v>0</v>
          </cell>
          <cell r="Z733">
            <v>0</v>
          </cell>
          <cell r="AA733">
            <v>0</v>
          </cell>
          <cell r="AB733">
            <v>0</v>
          </cell>
          <cell r="AC733">
            <v>0</v>
          </cell>
          <cell r="AD733">
            <v>0</v>
          </cell>
          <cell r="AE733">
            <v>0</v>
          </cell>
          <cell r="AF733">
            <v>1155753.75</v>
          </cell>
          <cell r="AG733">
            <v>11349.75</v>
          </cell>
          <cell r="AH733">
            <v>1845</v>
          </cell>
          <cell r="AI733">
            <v>13194.75</v>
          </cell>
          <cell r="AJ733">
            <v>2123778</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2123778</v>
          </cell>
          <cell r="BA733">
            <v>2123778</v>
          </cell>
          <cell r="BB733">
            <v>2136972.75</v>
          </cell>
          <cell r="BC733">
            <v>-981219</v>
          </cell>
          <cell r="BE733">
            <v>0</v>
          </cell>
          <cell r="BF733">
            <v>0</v>
          </cell>
          <cell r="BG733" t="str">
            <v>1 rozwojowo-modernizacyjne</v>
          </cell>
          <cell r="BH733">
            <v>0</v>
          </cell>
          <cell r="BI733">
            <v>0</v>
          </cell>
          <cell r="BJ733">
            <v>0</v>
          </cell>
          <cell r="BK733" t="str">
            <v>Zadanie zostało wydzielone z zadania nr 16-106.</v>
          </cell>
          <cell r="BL733" t="str">
            <v>Wykonanie instalacji dawkowania chemii technologicznej. 2017 - 2020 - program funkcjonalno-użytkowy 2021 - 2022 - roboty budowlano-montażowe</v>
          </cell>
          <cell r="BM733" t="str">
            <v>-</v>
          </cell>
          <cell r="BN733" t="str">
            <v>-</v>
          </cell>
          <cell r="BP733"/>
        </row>
        <row r="734">
          <cell r="B734" t="str">
            <v>4-05-20-064-0</v>
          </cell>
          <cell r="C734" t="str">
            <v>4</v>
          </cell>
          <cell r="D734" t="str">
            <v>LOŚ - zasuwa na rurociągu ścieków do zbiornika retencyjnego</v>
          </cell>
          <cell r="E734" t="str">
            <v>Realizowane-koncepcja-w toku</v>
          </cell>
          <cell r="G734" t="str">
            <v>Plan</v>
          </cell>
          <cell r="H734" t="str">
            <v>pierwsza</v>
          </cell>
          <cell r="I734" t="str">
            <v>wspólne</v>
          </cell>
          <cell r="J734" t="str">
            <v>modernizacyjne</v>
          </cell>
          <cell r="K734" t="str">
            <v>OŚ</v>
          </cell>
          <cell r="L734" t="str">
            <v>Poznań</v>
          </cell>
          <cell r="M734" t="str">
            <v>Agnieszka Mitura-Grabowska</v>
          </cell>
          <cell r="N734">
            <v>0</v>
          </cell>
          <cell r="O734" t="str">
            <v>Anna Padurska</v>
          </cell>
          <cell r="P734" t="str">
            <v>Wojciech Wróblewski</v>
          </cell>
          <cell r="Q734" t="str">
            <v>Anna Michałowicz</v>
          </cell>
          <cell r="R734" t="str">
            <v>05</v>
          </cell>
          <cell r="S734" t="str">
            <v>nd</v>
          </cell>
          <cell r="T734">
            <v>0</v>
          </cell>
          <cell r="U734">
            <v>0</v>
          </cell>
          <cell r="V734">
            <v>0</v>
          </cell>
          <cell r="W734">
            <v>340000</v>
          </cell>
          <cell r="X734">
            <v>0</v>
          </cell>
          <cell r="Y734">
            <v>0</v>
          </cell>
          <cell r="Z734">
            <v>0</v>
          </cell>
          <cell r="AA734">
            <v>0</v>
          </cell>
          <cell r="AB734">
            <v>0</v>
          </cell>
          <cell r="AC734">
            <v>0</v>
          </cell>
          <cell r="AD734">
            <v>0</v>
          </cell>
          <cell r="AE734">
            <v>0</v>
          </cell>
          <cell r="AF734">
            <v>340000</v>
          </cell>
          <cell r="AG734">
            <v>0</v>
          </cell>
          <cell r="AH734">
            <v>0</v>
          </cell>
          <cell r="AI734">
            <v>0</v>
          </cell>
          <cell r="AJ734">
            <v>0</v>
          </cell>
          <cell r="AK734">
            <v>340000</v>
          </cell>
          <cell r="AL734">
            <v>0</v>
          </cell>
          <cell r="AM734">
            <v>0</v>
          </cell>
          <cell r="AN734">
            <v>0</v>
          </cell>
          <cell r="AO734">
            <v>0</v>
          </cell>
          <cell r="AP734">
            <v>0</v>
          </cell>
          <cell r="AQ734">
            <v>0</v>
          </cell>
          <cell r="AR734">
            <v>0</v>
          </cell>
          <cell r="AS734">
            <v>0</v>
          </cell>
          <cell r="AT734">
            <v>0</v>
          </cell>
          <cell r="AU734">
            <v>0</v>
          </cell>
          <cell r="AV734">
            <v>0</v>
          </cell>
          <cell r="AW734">
            <v>340000</v>
          </cell>
          <cell r="AX734">
            <v>340000</v>
          </cell>
          <cell r="AY734">
            <v>0</v>
          </cell>
          <cell r="AZ734">
            <v>340000</v>
          </cell>
          <cell r="BA734">
            <v>340000</v>
          </cell>
          <cell r="BB734">
            <v>340000</v>
          </cell>
          <cell r="BC734">
            <v>0</v>
          </cell>
          <cell r="BE734">
            <v>0</v>
          </cell>
          <cell r="BF734">
            <v>0</v>
          </cell>
          <cell r="BG734" t="str">
            <v>1 rozwojowo-modernizacyjne</v>
          </cell>
          <cell r="BH734">
            <v>0</v>
          </cell>
          <cell r="BI734">
            <v>0</v>
          </cell>
          <cell r="BJ734">
            <v>0</v>
          </cell>
          <cell r="BK734" t="str">
            <v>Umożliwi elastyczną pracę układu pompowania i oczyszczania ścieków, zwłaszcza w czasie czyszczeń zbiorników czerpnych pompowni ob. 04., zwiększy bezpieczeństwo pracy COŚ i LOŚ</v>
          </cell>
          <cell r="BL734" t="str">
            <v>1. Dostawa, montaż i rozruch fabrycznie nowej zasuwy nożowej DN1200. 2. Przebudowa pomostu operatorskiego. 3. Wykonanie nowych podpór i modernizacja istniejącej podpory rurociągu. 4. Dokumentacja powykonawcza. 2022 - roboty budowlano-montażowe</v>
          </cell>
          <cell r="BM734" t="str">
            <v>-</v>
          </cell>
          <cell r="BN734" t="str">
            <v>-</v>
          </cell>
          <cell r="BP734"/>
        </row>
        <row r="735">
          <cell r="B735" t="str">
            <v>4-05-20-116-0</v>
          </cell>
          <cell r="C735" t="str">
            <v>4</v>
          </cell>
          <cell r="D735" t="str">
            <v>COŚ - instalacja zagęszczania osadu</v>
          </cell>
          <cell r="E735" t="str">
            <v>Realizowane-koncepcja-w toku</v>
          </cell>
          <cell r="H735" t="str">
            <v>pierwsza</v>
          </cell>
          <cell r="I735" t="str">
            <v>wspólne</v>
          </cell>
          <cell r="J735" t="str">
            <v>modernizacyjne</v>
          </cell>
          <cell r="K735" t="str">
            <v>OŚ</v>
          </cell>
          <cell r="L735" t="str">
            <v>Poznań</v>
          </cell>
          <cell r="M735" t="str">
            <v>Agnieszka Mitura-Grabowska</v>
          </cell>
          <cell r="N735">
            <v>0</v>
          </cell>
          <cell r="O735" t="str">
            <v>Anna Padurska</v>
          </cell>
          <cell r="P735" t="str">
            <v>Wojciech Wróblewski</v>
          </cell>
          <cell r="Q735" t="str">
            <v>Tomasz Wilas</v>
          </cell>
          <cell r="R735" t="str">
            <v>05</v>
          </cell>
          <cell r="S735" t="str">
            <v>nd</v>
          </cell>
          <cell r="T735">
            <v>0</v>
          </cell>
          <cell r="U735">
            <v>0</v>
          </cell>
          <cell r="V735">
            <v>100000</v>
          </cell>
          <cell r="W735">
            <v>100000</v>
          </cell>
          <cell r="X735">
            <v>0</v>
          </cell>
          <cell r="Y735">
            <v>0</v>
          </cell>
          <cell r="Z735">
            <v>0</v>
          </cell>
          <cell r="AA735">
            <v>0</v>
          </cell>
          <cell r="AB735">
            <v>0</v>
          </cell>
          <cell r="AC735">
            <v>0</v>
          </cell>
          <cell r="AD735">
            <v>0</v>
          </cell>
          <cell r="AE735">
            <v>0</v>
          </cell>
          <cell r="AF735">
            <v>200000</v>
          </cell>
          <cell r="AG735">
            <v>0</v>
          </cell>
          <cell r="AH735">
            <v>0</v>
          </cell>
          <cell r="AI735">
            <v>0</v>
          </cell>
          <cell r="AJ735">
            <v>0</v>
          </cell>
          <cell r="AK735">
            <v>100000</v>
          </cell>
          <cell r="AL735">
            <v>100000</v>
          </cell>
          <cell r="AM735">
            <v>0</v>
          </cell>
          <cell r="AN735">
            <v>0</v>
          </cell>
          <cell r="AO735">
            <v>0</v>
          </cell>
          <cell r="AP735">
            <v>0</v>
          </cell>
          <cell r="AQ735">
            <v>0</v>
          </cell>
          <cell r="AR735">
            <v>0</v>
          </cell>
          <cell r="AS735">
            <v>0</v>
          </cell>
          <cell r="AT735">
            <v>0</v>
          </cell>
          <cell r="AU735">
            <v>0</v>
          </cell>
          <cell r="AV735">
            <v>0</v>
          </cell>
          <cell r="AW735">
            <v>200000</v>
          </cell>
          <cell r="AX735">
            <v>200000</v>
          </cell>
          <cell r="AY735">
            <v>0</v>
          </cell>
          <cell r="AZ735">
            <v>200000</v>
          </cell>
          <cell r="BA735">
            <v>200000</v>
          </cell>
          <cell r="BB735">
            <v>200000</v>
          </cell>
          <cell r="BC735">
            <v>0</v>
          </cell>
          <cell r="BE735">
            <v>0</v>
          </cell>
          <cell r="BF735">
            <v>0</v>
          </cell>
          <cell r="BG735" t="str">
            <v>1 rozwojowo-modernizacyjne</v>
          </cell>
          <cell r="BH735">
            <v>0</v>
          </cell>
          <cell r="BI735">
            <v>0</v>
          </cell>
          <cell r="BJ735">
            <v>0</v>
          </cell>
          <cell r="BK735" t="str">
            <v>Modernizacja instalacji po 25 latach eksploatacji. Wyższa niezawodność działania, wyższa sucha masa osadu zagęszczonego.</v>
          </cell>
          <cell r="BL735" t="str">
            <v>Wirówki osadu. Rurociąg osadu na odcinku ob. 17 do ob. 49. 2022 - dokumentacja projektowa 2023 - roboty budowlano-montażowe</v>
          </cell>
          <cell r="BM735" t="str">
            <v>-</v>
          </cell>
          <cell r="BN735" t="str">
            <v>-</v>
          </cell>
          <cell r="BP735"/>
        </row>
        <row r="736">
          <cell r="B736" t="str">
            <v>4-05-20-118-1</v>
          </cell>
          <cell r="C736" t="str">
            <v>4</v>
          </cell>
          <cell r="D736" t="str">
            <v>COŚ - zbiornik retencyjny ścieków</v>
          </cell>
          <cell r="E736" t="str">
            <v>Realizowane-koncepcja-w toku</v>
          </cell>
          <cell r="H736" t="str">
            <v>pierwsza</v>
          </cell>
          <cell r="I736" t="str">
            <v>wspólne</v>
          </cell>
          <cell r="J736" t="str">
            <v>modernizacyjne</v>
          </cell>
          <cell r="K736" t="str">
            <v>OŚ</v>
          </cell>
          <cell r="L736" t="str">
            <v>Poznań</v>
          </cell>
          <cell r="M736" t="str">
            <v>Agnieszka Mitura-Grabowska</v>
          </cell>
          <cell r="N736">
            <v>0</v>
          </cell>
          <cell r="O736" t="str">
            <v>Anna Padurska</v>
          </cell>
          <cell r="P736" t="str">
            <v>Julita Płomińska</v>
          </cell>
          <cell r="Q736" t="str">
            <v>Julita Płomińska</v>
          </cell>
          <cell r="R736" t="str">
            <v>05</v>
          </cell>
          <cell r="S736" t="str">
            <v>nd</v>
          </cell>
          <cell r="T736">
            <v>0</v>
          </cell>
          <cell r="U736">
            <v>0</v>
          </cell>
          <cell r="V736">
            <v>350000</v>
          </cell>
          <cell r="W736">
            <v>350000</v>
          </cell>
          <cell r="X736">
            <v>0</v>
          </cell>
          <cell r="Y736">
            <v>0</v>
          </cell>
          <cell r="Z736">
            <v>0</v>
          </cell>
          <cell r="AA736">
            <v>0</v>
          </cell>
          <cell r="AB736">
            <v>0</v>
          </cell>
          <cell r="AC736">
            <v>0</v>
          </cell>
          <cell r="AD736">
            <v>0</v>
          </cell>
          <cell r="AE736">
            <v>0</v>
          </cell>
          <cell r="AF736">
            <v>700000</v>
          </cell>
          <cell r="AG736">
            <v>0</v>
          </cell>
          <cell r="AH736">
            <v>0</v>
          </cell>
          <cell r="AI736">
            <v>0</v>
          </cell>
          <cell r="AJ736">
            <v>0</v>
          </cell>
          <cell r="AK736">
            <v>100000</v>
          </cell>
          <cell r="AL736">
            <v>350000</v>
          </cell>
          <cell r="AM736">
            <v>250000</v>
          </cell>
          <cell r="AN736">
            <v>0</v>
          </cell>
          <cell r="AO736">
            <v>0</v>
          </cell>
          <cell r="AP736">
            <v>0</v>
          </cell>
          <cell r="AQ736">
            <v>0</v>
          </cell>
          <cell r="AR736">
            <v>0</v>
          </cell>
          <cell r="AS736">
            <v>0</v>
          </cell>
          <cell r="AT736">
            <v>0</v>
          </cell>
          <cell r="AU736">
            <v>0</v>
          </cell>
          <cell r="AV736">
            <v>0</v>
          </cell>
          <cell r="AW736">
            <v>700000</v>
          </cell>
          <cell r="AX736">
            <v>700000</v>
          </cell>
          <cell r="AY736">
            <v>0</v>
          </cell>
          <cell r="AZ736">
            <v>700000</v>
          </cell>
          <cell r="BA736">
            <v>700000</v>
          </cell>
          <cell r="BB736">
            <v>700000</v>
          </cell>
          <cell r="BC736">
            <v>0</v>
          </cell>
          <cell r="BE736">
            <v>0</v>
          </cell>
          <cell r="BF736">
            <v>0</v>
          </cell>
          <cell r="BG736" t="str">
            <v>1 rozwojowo-modernizacyjne</v>
          </cell>
          <cell r="BH736">
            <v>0</v>
          </cell>
          <cell r="BI736">
            <v>0</v>
          </cell>
          <cell r="BJ736">
            <v>0</v>
          </cell>
          <cell r="BK736" t="str">
            <v>Odbiór całości ścieków w czasie dużych napływów - eliminacja uruchamiania przelewów do Warty przed COŚ.</v>
          </cell>
          <cell r="BL736" t="str">
            <v>Budowa zbiornika retencyjnego 2022 - koncepcja 2023-2024 - dokumentacja projektowa</v>
          </cell>
          <cell r="BM736" t="str">
            <v>-</v>
          </cell>
          <cell r="BN736" t="str">
            <v>-</v>
          </cell>
          <cell r="BP736"/>
        </row>
        <row r="737">
          <cell r="B737" t="str">
            <v>4-05-20-121-0</v>
          </cell>
          <cell r="C737" t="str">
            <v>4</v>
          </cell>
          <cell r="D737" t="str">
            <v>COŚ - kolektory odpływowe ścieków wraz z modernizacją układu pomiarowego</v>
          </cell>
          <cell r="E737" t="str">
            <v>Realizowane-RBM-w toku</v>
          </cell>
          <cell r="H737" t="str">
            <v>pierwsza</v>
          </cell>
          <cell r="I737" t="str">
            <v>wspólne</v>
          </cell>
          <cell r="J737" t="str">
            <v>modernizacyjne</v>
          </cell>
          <cell r="K737" t="str">
            <v>OŚ</v>
          </cell>
          <cell r="L737" t="str">
            <v>Poznań</v>
          </cell>
          <cell r="M737" t="str">
            <v>Agnieszka Mitura-Grabowska</v>
          </cell>
          <cell r="N737">
            <v>0</v>
          </cell>
          <cell r="O737" t="str">
            <v>Anna Padurska</v>
          </cell>
          <cell r="P737" t="str">
            <v>Wojciech Wróblewski</v>
          </cell>
          <cell r="Q737" t="str">
            <v>Anna Michałowicz</v>
          </cell>
          <cell r="R737" t="str">
            <v>05</v>
          </cell>
          <cell r="S737" t="str">
            <v>nd</v>
          </cell>
          <cell r="T737">
            <v>0</v>
          </cell>
          <cell r="U737">
            <v>0</v>
          </cell>
          <cell r="V737">
            <v>200000</v>
          </cell>
          <cell r="W737">
            <v>650000</v>
          </cell>
          <cell r="X737">
            <v>1000000</v>
          </cell>
          <cell r="Y737">
            <v>3000000</v>
          </cell>
          <cell r="Z737">
            <v>0</v>
          </cell>
          <cell r="AA737">
            <v>0</v>
          </cell>
          <cell r="AB737">
            <v>0</v>
          </cell>
          <cell r="AC737">
            <v>0</v>
          </cell>
          <cell r="AD737">
            <v>0</v>
          </cell>
          <cell r="AE737">
            <v>0</v>
          </cell>
          <cell r="AF737">
            <v>4850000</v>
          </cell>
          <cell r="AG737">
            <v>0</v>
          </cell>
          <cell r="AH737">
            <v>2964600.3499999996</v>
          </cell>
          <cell r="AI737">
            <v>2964600.3499999996</v>
          </cell>
          <cell r="AJ737">
            <v>18647.849999999999</v>
          </cell>
          <cell r="AK737">
            <v>40000</v>
          </cell>
          <cell r="AL737">
            <v>3305325.4</v>
          </cell>
          <cell r="AM737">
            <v>0</v>
          </cell>
          <cell r="AN737">
            <v>0</v>
          </cell>
          <cell r="AO737">
            <v>0</v>
          </cell>
          <cell r="AP737">
            <v>0</v>
          </cell>
          <cell r="AQ737">
            <v>0</v>
          </cell>
          <cell r="AR737">
            <v>0</v>
          </cell>
          <cell r="AS737">
            <v>0</v>
          </cell>
          <cell r="AT737">
            <v>0</v>
          </cell>
          <cell r="AU737">
            <v>0</v>
          </cell>
          <cell r="AV737">
            <v>0</v>
          </cell>
          <cell r="AW737">
            <v>3345325.4</v>
          </cell>
          <cell r="AX737">
            <v>3345325.4</v>
          </cell>
          <cell r="AY737">
            <v>0</v>
          </cell>
          <cell r="AZ737">
            <v>3363973.25</v>
          </cell>
          <cell r="BA737">
            <v>3363973.25</v>
          </cell>
          <cell r="BB737">
            <v>6328573.5999999996</v>
          </cell>
          <cell r="BC737">
            <v>-1478573.5999999996</v>
          </cell>
          <cell r="BD737"/>
          <cell r="BE737">
            <v>0</v>
          </cell>
          <cell r="BF737">
            <v>0</v>
          </cell>
          <cell r="BG737" t="str">
            <v xml:space="preserve"> </v>
          </cell>
          <cell r="BH737">
            <v>0</v>
          </cell>
          <cell r="BI737">
            <v>0</v>
          </cell>
          <cell r="BJ737">
            <v>0</v>
          </cell>
          <cell r="BK737" t="str">
            <v>Zły stan techniczny kolektorów</v>
          </cell>
          <cell r="BL737" t="str">
            <v>Modernizacja kolektorów i układu pomiarowego: - opracowanie projektowe, - hydrodynamiczne i mechaniczne czyszczenie, - tamowanie ścieków w komorze, ob. 59, - relining rurami GRP, DN1600, - uszczelnienia ewentualnych przecieków, - czyszczenie i zabezpieczenie powłoką ochronną 2 szt. komór zlokalizowanych na trasie rurociągów, - badania PULL-OFF przed i po realizacji zadania, - montaż 2 szt. przepływomierzy na kolektorach odpływowych. 2021 - 2024 - roboty budowlano-montażowe</v>
          </cell>
          <cell r="BM737" t="str">
            <v>-</v>
          </cell>
          <cell r="BN737" t="str">
            <v>-</v>
          </cell>
        </row>
        <row r="738">
          <cell r="B738" t="str">
            <v>4-05-20-149-0</v>
          </cell>
          <cell r="C738" t="str">
            <v>4</v>
          </cell>
          <cell r="D738" t="str">
            <v>LOŚ - obiekty kubaturowe - zakres IV</v>
          </cell>
          <cell r="E738" t="str">
            <v>Realizowane-RBM-zakończono</v>
          </cell>
          <cell r="G738" t="str">
            <v>rezerwa zadania wielozakresowe</v>
          </cell>
          <cell r="H738" t="str">
            <v>pierwsza</v>
          </cell>
          <cell r="I738" t="str">
            <v>wspólne</v>
          </cell>
          <cell r="J738" t="str">
            <v>modernizacyjne</v>
          </cell>
          <cell r="K738" t="str">
            <v>OŚ</v>
          </cell>
          <cell r="L738" t="str">
            <v>Poznań</v>
          </cell>
          <cell r="M738" t="str">
            <v>Agnieszka Mitura-Grabowska</v>
          </cell>
          <cell r="N738">
            <v>0</v>
          </cell>
          <cell r="O738" t="str">
            <v>Anna Padurska</v>
          </cell>
          <cell r="P738" t="str">
            <v>Łukasz Prządka</v>
          </cell>
          <cell r="Q738" t="str">
            <v>Jerzy Rykała</v>
          </cell>
          <cell r="R738" t="str">
            <v>05</v>
          </cell>
          <cell r="S738" t="str">
            <v>nd</v>
          </cell>
          <cell r="T738">
            <v>0</v>
          </cell>
          <cell r="U738">
            <v>1800000</v>
          </cell>
          <cell r="V738">
            <v>0</v>
          </cell>
          <cell r="W738">
            <v>0</v>
          </cell>
          <cell r="X738">
            <v>0</v>
          </cell>
          <cell r="Y738">
            <v>0</v>
          </cell>
          <cell r="Z738">
            <v>0</v>
          </cell>
          <cell r="AA738">
            <v>0</v>
          </cell>
          <cell r="AB738">
            <v>0</v>
          </cell>
          <cell r="AC738">
            <v>0</v>
          </cell>
          <cell r="AD738">
            <v>0</v>
          </cell>
          <cell r="AE738">
            <v>0</v>
          </cell>
          <cell r="AF738">
            <v>1800000</v>
          </cell>
          <cell r="AG738">
            <v>931717</v>
          </cell>
          <cell r="AH738">
            <v>858733.33000000007</v>
          </cell>
          <cell r="AI738">
            <v>1790450.33</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1790450.33</v>
          </cell>
          <cell r="BC738">
            <v>9549.6699999999255</v>
          </cell>
          <cell r="BD738"/>
          <cell r="BE738">
            <v>0</v>
          </cell>
          <cell r="BF738">
            <v>0</v>
          </cell>
          <cell r="BG738" t="str">
            <v>1 rozwojowo-modernizacyjne</v>
          </cell>
          <cell r="BH738">
            <v>0</v>
          </cell>
          <cell r="BI738">
            <v>0</v>
          </cell>
          <cell r="BJ738">
            <v>0</v>
          </cell>
          <cell r="BK738" t="str">
            <v>Zadanie zostało wydzielone z zadania 16-106. Zły stan techniczny obiektów, korozja betonów - wynik hermetyzacji obiektów i oddziaływania siarkowodoru. Ograniczenie kosztów - mniejsze zużycie energii oraz pracochłonności. Ograniczenie oddziaływania odorowego w przypadku pojawienia się kożucha na bioreaktorach.</v>
          </cell>
          <cell r="BL738" t="str">
            <v>Modernizacja układu pomiarowego ścieków oczyszczonych z LOŚ . 1.Wymiana ok. 10m rurociągu DN1400 na DN800. 2.Wymiana armatury w komorze S7. 3.Demontaż i montaż nowej kopuły komory S7. 4.Zamurowanie przejścia DN1400 na DN800 oraz pokrycie ścian komory chemią budowlaną. 5.Zakup i montaż przepływomierza elektromagnetycznego DN800 do opomiarowania przepływu ścieków oczyszczonych. 6.Wykonanie niezbędnych wykopów technologicznych. 2020 - roboty budowlano-montażowe</v>
          </cell>
          <cell r="BM738" t="str">
            <v>-</v>
          </cell>
          <cell r="BN738" t="str">
            <v>-</v>
          </cell>
        </row>
        <row r="739">
          <cell r="B739" t="str">
            <v>4-05-20-176-0</v>
          </cell>
          <cell r="C739" t="str">
            <v>4</v>
          </cell>
          <cell r="D739" t="str">
            <v>COŚ - zbiornik biogazu</v>
          </cell>
          <cell r="E739" t="str">
            <v>Realizowane-koncepcja-w toku</v>
          </cell>
          <cell r="H739" t="str">
            <v>pierwsza</v>
          </cell>
          <cell r="I739" t="str">
            <v>wspólne</v>
          </cell>
          <cell r="J739" t="str">
            <v>modernizacyjne</v>
          </cell>
          <cell r="K739" t="str">
            <v>OŚ</v>
          </cell>
          <cell r="L739" t="str">
            <v>Poznań</v>
          </cell>
          <cell r="M739" t="str">
            <v>Agnieszka Mitura-Grabowska</v>
          </cell>
          <cell r="N739" t="str">
            <v>Michał Kamiński</v>
          </cell>
          <cell r="O739" t="str">
            <v>Anna Padurska</v>
          </cell>
          <cell r="P739" t="str">
            <v>Julita Płomińska</v>
          </cell>
          <cell r="Q739" t="str">
            <v>Julita Płomińska</v>
          </cell>
          <cell r="R739" t="str">
            <v>05</v>
          </cell>
          <cell r="S739" t="str">
            <v>nd</v>
          </cell>
          <cell r="T739">
            <v>0</v>
          </cell>
          <cell r="U739">
            <v>0</v>
          </cell>
          <cell r="V739">
            <v>300000</v>
          </cell>
          <cell r="W739">
            <v>1000000</v>
          </cell>
          <cell r="X739">
            <v>1000000</v>
          </cell>
          <cell r="Y739">
            <v>0</v>
          </cell>
          <cell r="Z739">
            <v>0</v>
          </cell>
          <cell r="AA739">
            <v>0</v>
          </cell>
          <cell r="AB739">
            <v>0</v>
          </cell>
          <cell r="AC739">
            <v>0</v>
          </cell>
          <cell r="AD739">
            <v>0</v>
          </cell>
          <cell r="AE739">
            <v>0</v>
          </cell>
          <cell r="AF739">
            <v>2300000</v>
          </cell>
          <cell r="AG739">
            <v>0</v>
          </cell>
          <cell r="AH739">
            <v>0</v>
          </cell>
          <cell r="AI739">
            <v>0</v>
          </cell>
          <cell r="AJ739">
            <v>0</v>
          </cell>
          <cell r="AK739">
            <v>100000</v>
          </cell>
          <cell r="AL739">
            <v>1150000</v>
          </cell>
          <cell r="AM739">
            <v>1000000</v>
          </cell>
          <cell r="AN739">
            <v>0</v>
          </cell>
          <cell r="AO739">
            <v>0</v>
          </cell>
          <cell r="AP739">
            <v>0</v>
          </cell>
          <cell r="AQ739">
            <v>0</v>
          </cell>
          <cell r="AR739">
            <v>0</v>
          </cell>
          <cell r="AS739">
            <v>0</v>
          </cell>
          <cell r="AT739">
            <v>0</v>
          </cell>
          <cell r="AU739">
            <v>0</v>
          </cell>
          <cell r="AV739">
            <v>0</v>
          </cell>
          <cell r="AW739">
            <v>2250000</v>
          </cell>
          <cell r="AX739">
            <v>2250000</v>
          </cell>
          <cell r="AY739">
            <v>0</v>
          </cell>
          <cell r="AZ739">
            <v>2250000</v>
          </cell>
          <cell r="BA739">
            <v>2250000</v>
          </cell>
          <cell r="BB739">
            <v>2250000</v>
          </cell>
          <cell r="BC739">
            <v>50000</v>
          </cell>
          <cell r="BD739"/>
          <cell r="BE739">
            <v>0</v>
          </cell>
          <cell r="BF739">
            <v>0</v>
          </cell>
          <cell r="BG739" t="str">
            <v>1 rozwojowo-modernizacyjne</v>
          </cell>
          <cell r="BH739">
            <v>0</v>
          </cell>
          <cell r="BI739">
            <v>0</v>
          </cell>
          <cell r="BJ739">
            <v>0</v>
          </cell>
          <cell r="BK739" t="str">
            <v>Zadanie wydzielone z zadania 12-046 - zakres V.Wzrost produkcji energii "zielonej" na COŚ</v>
          </cell>
          <cell r="BL739" t="str">
            <v>Budowa rurociągu pomiędzy zbiornikami i przepompownią wraz ze zmianą średnicy i odwadniaczami rurociągu 2021 - dokumentacja projektowa 2022 - 2023 - roboty budowlano-montażowe</v>
          </cell>
          <cell r="BM739" t="str">
            <v>-</v>
          </cell>
          <cell r="BN739" t="str">
            <v>-</v>
          </cell>
        </row>
        <row r="740">
          <cell r="B740" t="str">
            <v>4-05-20-177-0</v>
          </cell>
          <cell r="C740" t="str">
            <v>4</v>
          </cell>
          <cell r="D740" t="str">
            <v>COŚ - pochodnia biogazu</v>
          </cell>
          <cell r="E740" t="str">
            <v>Realizowane-koncepcja-w toku</v>
          </cell>
          <cell r="H740" t="str">
            <v>pierwsza</v>
          </cell>
          <cell r="I740" t="str">
            <v>wspólne</v>
          </cell>
          <cell r="J740" t="str">
            <v>modernizacyjne</v>
          </cell>
          <cell r="K740" t="str">
            <v>OŚ</v>
          </cell>
          <cell r="L740" t="str">
            <v>Poznań</v>
          </cell>
          <cell r="M740" t="str">
            <v>Agnieszka Mitura-Grabowska</v>
          </cell>
          <cell r="N740" t="str">
            <v>Michał Kamiński</v>
          </cell>
          <cell r="O740" t="str">
            <v>Anna Padurska</v>
          </cell>
          <cell r="P740" t="str">
            <v>Julita Płomińska</v>
          </cell>
          <cell r="Q740" t="str">
            <v>Julita Płomińska</v>
          </cell>
          <cell r="R740" t="str">
            <v>05</v>
          </cell>
          <cell r="S740" t="str">
            <v>nd</v>
          </cell>
          <cell r="T740">
            <v>0</v>
          </cell>
          <cell r="U740">
            <v>0</v>
          </cell>
          <cell r="V740">
            <v>50000</v>
          </cell>
          <cell r="W740">
            <v>150000</v>
          </cell>
          <cell r="X740">
            <v>150000</v>
          </cell>
          <cell r="Y740">
            <v>100000</v>
          </cell>
          <cell r="Z740">
            <v>0</v>
          </cell>
          <cell r="AA740">
            <v>0</v>
          </cell>
          <cell r="AB740">
            <v>0</v>
          </cell>
          <cell r="AC740">
            <v>0</v>
          </cell>
          <cell r="AD740">
            <v>0</v>
          </cell>
          <cell r="AE740">
            <v>0</v>
          </cell>
          <cell r="AF740">
            <v>450000</v>
          </cell>
          <cell r="AG740">
            <v>0</v>
          </cell>
          <cell r="AH740">
            <v>0</v>
          </cell>
          <cell r="AI740">
            <v>0</v>
          </cell>
          <cell r="AJ740">
            <v>0</v>
          </cell>
          <cell r="AK740">
            <v>70000</v>
          </cell>
          <cell r="AL740">
            <v>180000</v>
          </cell>
          <cell r="AM740">
            <v>200000</v>
          </cell>
          <cell r="AN740">
            <v>0</v>
          </cell>
          <cell r="AO740">
            <v>0</v>
          </cell>
          <cell r="AP740">
            <v>0</v>
          </cell>
          <cell r="AQ740">
            <v>0</v>
          </cell>
          <cell r="AR740">
            <v>0</v>
          </cell>
          <cell r="AS740">
            <v>0</v>
          </cell>
          <cell r="AT740">
            <v>0</v>
          </cell>
          <cell r="AU740">
            <v>0</v>
          </cell>
          <cell r="AV740">
            <v>0</v>
          </cell>
          <cell r="AW740">
            <v>450000</v>
          </cell>
          <cell r="AX740">
            <v>450000</v>
          </cell>
          <cell r="AY740">
            <v>0</v>
          </cell>
          <cell r="AZ740">
            <v>450000</v>
          </cell>
          <cell r="BA740">
            <v>450000</v>
          </cell>
          <cell r="BB740">
            <v>450000</v>
          </cell>
          <cell r="BC740">
            <v>0</v>
          </cell>
          <cell r="BD740"/>
          <cell r="BE740">
            <v>0</v>
          </cell>
          <cell r="BF740">
            <v>0</v>
          </cell>
          <cell r="BG740" t="str">
            <v>1 rozwojowo-modernizacyjne</v>
          </cell>
          <cell r="BH740">
            <v>0</v>
          </cell>
          <cell r="BI740">
            <v>0</v>
          </cell>
          <cell r="BJ740">
            <v>0</v>
          </cell>
          <cell r="BK740" t="str">
            <v>Zadanie wydzielone z zadania 12-046 - zakres VI.Wzrost produkcji energii "zielonej" na COŚ</v>
          </cell>
          <cell r="BL740" t="str">
            <v>Zwiększenie wydajności pochodni i budowa dodatkowego rurociągu do pochodni. 2021 - dokumentacja projektowa 2022 - 2024 - roboty budowlano-montażowe</v>
          </cell>
          <cell r="BM740" t="str">
            <v>-</v>
          </cell>
          <cell r="BN740" t="str">
            <v>-</v>
          </cell>
        </row>
        <row r="741">
          <cell r="B741" t="str">
            <v>4-05-20-178-0</v>
          </cell>
          <cell r="C741" t="str">
            <v>4</v>
          </cell>
          <cell r="D741" t="str">
            <v>COŚ - odsiarczalnia biogazu</v>
          </cell>
          <cell r="E741" t="str">
            <v>Realizowane-koncepcja-w toku</v>
          </cell>
          <cell r="H741" t="str">
            <v>pierwsza</v>
          </cell>
          <cell r="I741" t="str">
            <v>wspólne</v>
          </cell>
          <cell r="J741" t="str">
            <v>modernizacyjne</v>
          </cell>
          <cell r="K741" t="str">
            <v>OŚ</v>
          </cell>
          <cell r="L741" t="str">
            <v>Poznań</v>
          </cell>
          <cell r="M741" t="str">
            <v>Agnieszka Mitura-Grabowska</v>
          </cell>
          <cell r="N741" t="str">
            <v>Michał Kamiński</v>
          </cell>
          <cell r="O741" t="str">
            <v>Anna Padurska</v>
          </cell>
          <cell r="P741" t="str">
            <v>Julita Płomińska</v>
          </cell>
          <cell r="Q741" t="str">
            <v>Julita Płomińska</v>
          </cell>
          <cell r="R741" t="str">
            <v>05</v>
          </cell>
          <cell r="S741" t="str">
            <v>nd</v>
          </cell>
          <cell r="T741">
            <v>0</v>
          </cell>
          <cell r="U741">
            <v>0</v>
          </cell>
          <cell r="V741">
            <v>25000</v>
          </cell>
          <cell r="W741">
            <v>75000</v>
          </cell>
          <cell r="X741">
            <v>75000</v>
          </cell>
          <cell r="Y741">
            <v>75000</v>
          </cell>
          <cell r="Z741">
            <v>0</v>
          </cell>
          <cell r="AA741">
            <v>0</v>
          </cell>
          <cell r="AB741">
            <v>0</v>
          </cell>
          <cell r="AC741">
            <v>0</v>
          </cell>
          <cell r="AD741">
            <v>0</v>
          </cell>
          <cell r="AE741">
            <v>0</v>
          </cell>
          <cell r="AF741">
            <v>250000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250000</v>
          </cell>
          <cell r="BD741"/>
          <cell r="BE741">
            <v>0</v>
          </cell>
          <cell r="BF741">
            <v>0</v>
          </cell>
          <cell r="BG741" t="str">
            <v>1 rozwojowo-modernizacyjne</v>
          </cell>
          <cell r="BH741">
            <v>0</v>
          </cell>
          <cell r="BI741">
            <v>0</v>
          </cell>
          <cell r="BJ741">
            <v>0</v>
          </cell>
          <cell r="BK741" t="str">
            <v>Zadanie wydzielone z zadania 12-046 - zakres VII.Wzrost produkcji energii "zielonej" na COŚ</v>
          </cell>
          <cell r="BL741" t="str">
            <v>Instalacja nowej odsiarczalni wraz z automatyką i placem dojazdowym. 2021 - dokumentacja projektowa 2022 - 2024 - roboty budowlano-montażowe</v>
          </cell>
          <cell r="BM741" t="str">
            <v>-</v>
          </cell>
          <cell r="BN741" t="str">
            <v>-</v>
          </cell>
        </row>
        <row r="742">
          <cell r="B742" t="str">
            <v>4-05-20-179-0</v>
          </cell>
          <cell r="C742" t="str">
            <v>4</v>
          </cell>
          <cell r="D742" t="str">
            <v>COŚ - instalacja do przyjęcia odpadów weterynaryjnych</v>
          </cell>
          <cell r="E742" t="str">
            <v>Realizowane-koncepcja-w toku</v>
          </cell>
          <cell r="H742" t="str">
            <v>pierwsza</v>
          </cell>
          <cell r="I742" t="str">
            <v>wspólne</v>
          </cell>
          <cell r="J742" t="str">
            <v>modernizacyjne</v>
          </cell>
          <cell r="K742" t="str">
            <v>OŚ</v>
          </cell>
          <cell r="L742" t="str">
            <v>Poznań</v>
          </cell>
          <cell r="M742" t="str">
            <v>Agnieszka Mitura-Grabowska</v>
          </cell>
          <cell r="N742" t="str">
            <v>Michał Kamiński</v>
          </cell>
          <cell r="O742" t="str">
            <v>Anna Padurska</v>
          </cell>
          <cell r="P742" t="str">
            <v>Julita Płomińska</v>
          </cell>
          <cell r="Q742" t="str">
            <v>Julita Płomińska</v>
          </cell>
          <cell r="R742" t="str">
            <v>05</v>
          </cell>
          <cell r="S742" t="str">
            <v>nd</v>
          </cell>
          <cell r="T742">
            <v>0</v>
          </cell>
          <cell r="U742">
            <v>0</v>
          </cell>
          <cell r="V742">
            <v>0</v>
          </cell>
          <cell r="W742">
            <v>500000</v>
          </cell>
          <cell r="X742">
            <v>1000000</v>
          </cell>
          <cell r="Y742">
            <v>1000000</v>
          </cell>
          <cell r="Z742">
            <v>1000000</v>
          </cell>
          <cell r="AA742">
            <v>1500000</v>
          </cell>
          <cell r="AB742">
            <v>0</v>
          </cell>
          <cell r="AC742">
            <v>0</v>
          </cell>
          <cell r="AD742">
            <v>0</v>
          </cell>
          <cell r="AE742">
            <v>0</v>
          </cell>
          <cell r="AF742">
            <v>5000000</v>
          </cell>
          <cell r="AG742">
            <v>0</v>
          </cell>
          <cell r="AH742">
            <v>0</v>
          </cell>
          <cell r="AI742">
            <v>0</v>
          </cell>
          <cell r="AJ742">
            <v>0</v>
          </cell>
          <cell r="AK742">
            <v>120000</v>
          </cell>
          <cell r="AL742">
            <v>380000</v>
          </cell>
          <cell r="AM742">
            <v>2000000</v>
          </cell>
          <cell r="AN742">
            <v>2000000</v>
          </cell>
          <cell r="AO742">
            <v>500000</v>
          </cell>
          <cell r="AP742">
            <v>0</v>
          </cell>
          <cell r="AQ742">
            <v>0</v>
          </cell>
          <cell r="AR742">
            <v>0</v>
          </cell>
          <cell r="AS742">
            <v>0</v>
          </cell>
          <cell r="AT742">
            <v>0</v>
          </cell>
          <cell r="AU742">
            <v>0</v>
          </cell>
          <cell r="AV742">
            <v>0</v>
          </cell>
          <cell r="AW742">
            <v>5000000</v>
          </cell>
          <cell r="AX742">
            <v>5000000</v>
          </cell>
          <cell r="AY742">
            <v>0</v>
          </cell>
          <cell r="AZ742">
            <v>5000000</v>
          </cell>
          <cell r="BA742">
            <v>5000000</v>
          </cell>
          <cell r="BB742">
            <v>5000000</v>
          </cell>
          <cell r="BC742">
            <v>0</v>
          </cell>
          <cell r="BD742"/>
          <cell r="BE742">
            <v>0</v>
          </cell>
          <cell r="BF742">
            <v>0</v>
          </cell>
          <cell r="BG742" t="str">
            <v>3 inne</v>
          </cell>
          <cell r="BH742">
            <v>0</v>
          </cell>
          <cell r="BI742">
            <v>0</v>
          </cell>
          <cell r="BJ742">
            <v>0</v>
          </cell>
          <cell r="BK742" t="str">
            <v>Zadanie wydzielone z zadania 12-046 - zakres VIII.Wzrost produkcji energii "zielonej" na COŚ</v>
          </cell>
          <cell r="BL742" t="str">
            <v>Instalacja do przyjęcia odpadów weterynaryjnych. 2022 - dokumentacja projektowa 2023 - 2026 - roboty budowlano-montażowe</v>
          </cell>
          <cell r="BM742" t="str">
            <v>-</v>
          </cell>
          <cell r="BN742" t="str">
            <v>-</v>
          </cell>
        </row>
        <row r="743">
          <cell r="B743" t="str">
            <v>4-05-20-184-1</v>
          </cell>
          <cell r="C743" t="str">
            <v>4</v>
          </cell>
          <cell r="D743" t="str">
            <v>OŚ - schody zewnętrzne dla obiektów technologicznych</v>
          </cell>
          <cell r="E743" t="str">
            <v>Realizowane-dokumentacja-w toku</v>
          </cell>
          <cell r="H743" t="str">
            <v>pierwsza</v>
          </cell>
          <cell r="I743" t="str">
            <v>wspólne</v>
          </cell>
          <cell r="J743" t="str">
            <v>modernizacyjne</v>
          </cell>
          <cell r="K743" t="str">
            <v>OŚ</v>
          </cell>
          <cell r="L743" t="str">
            <v>Poznań</v>
          </cell>
          <cell r="M743" t="str">
            <v>Agnieszka Mitura-Grabowska</v>
          </cell>
          <cell r="N743" t="str">
            <v>Agnieszka Górny</v>
          </cell>
          <cell r="O743" t="str">
            <v>Anna Padurska</v>
          </cell>
          <cell r="P743" t="str">
            <v>Daniel Michalik</v>
          </cell>
          <cell r="Q743">
            <v>0</v>
          </cell>
          <cell r="R743" t="str">
            <v>05</v>
          </cell>
          <cell r="S743" t="str">
            <v>nd</v>
          </cell>
          <cell r="T743">
            <v>0</v>
          </cell>
          <cell r="U743">
            <v>0</v>
          </cell>
          <cell r="V743">
            <v>1000000</v>
          </cell>
          <cell r="W743">
            <v>500000</v>
          </cell>
          <cell r="X743">
            <v>0</v>
          </cell>
          <cell r="Y743">
            <v>0</v>
          </cell>
          <cell r="Z743">
            <v>0</v>
          </cell>
          <cell r="AA743">
            <v>0</v>
          </cell>
          <cell r="AB743">
            <v>0</v>
          </cell>
          <cell r="AC743">
            <v>0</v>
          </cell>
          <cell r="AD743">
            <v>0</v>
          </cell>
          <cell r="AE743">
            <v>0</v>
          </cell>
          <cell r="AF743">
            <v>1500000</v>
          </cell>
          <cell r="AG743">
            <v>0</v>
          </cell>
          <cell r="AH743">
            <v>131569.9</v>
          </cell>
          <cell r="AI743">
            <v>131569.9</v>
          </cell>
          <cell r="AJ743">
            <v>217599.8</v>
          </cell>
          <cell r="AK743">
            <v>1272000</v>
          </cell>
          <cell r="AL743">
            <v>106010</v>
          </cell>
          <cell r="AM743">
            <v>0</v>
          </cell>
          <cell r="AN743">
            <v>0</v>
          </cell>
          <cell r="AO743">
            <v>0</v>
          </cell>
          <cell r="AP743">
            <v>0</v>
          </cell>
          <cell r="AQ743">
            <v>0</v>
          </cell>
          <cell r="AR743">
            <v>0</v>
          </cell>
          <cell r="AS743">
            <v>0</v>
          </cell>
          <cell r="AT743">
            <v>0</v>
          </cell>
          <cell r="AU743">
            <v>0</v>
          </cell>
          <cell r="AV743">
            <v>0</v>
          </cell>
          <cell r="AW743">
            <v>1378010</v>
          </cell>
          <cell r="AX743">
            <v>1378010</v>
          </cell>
          <cell r="AY743">
            <v>0</v>
          </cell>
          <cell r="AZ743">
            <v>1595609.8</v>
          </cell>
          <cell r="BA743">
            <v>1595609.8</v>
          </cell>
          <cell r="BB743">
            <v>1727179.7</v>
          </cell>
          <cell r="BC743">
            <v>-227179.69999999995</v>
          </cell>
          <cell r="BD743"/>
          <cell r="BE743">
            <v>0</v>
          </cell>
          <cell r="BF743">
            <v>0</v>
          </cell>
          <cell r="BG743" t="str">
            <v>3 inne</v>
          </cell>
          <cell r="BH743">
            <v>0</v>
          </cell>
          <cell r="BI743">
            <v>0</v>
          </cell>
          <cell r="BJ743">
            <v>0</v>
          </cell>
          <cell r="BK743" t="str">
            <v>Zły stan techniczny schodów, brak balustrad - zapewnienie wymagań BHP.</v>
          </cell>
          <cell r="BL743" t="str">
            <v>Opracowanie dokumentacji projektowej, wykonanie i utylizacja starych schodów do obiektów technologicznych wraz z balustradami 2021- wykonanie balustrad 2022 - 2024 - realizacja schodów w formule zaprojektuj i wybuduj</v>
          </cell>
          <cell r="BM743" t="str">
            <v>-</v>
          </cell>
          <cell r="BN743" t="str">
            <v>-</v>
          </cell>
        </row>
        <row r="744">
          <cell r="B744" t="str">
            <v>4-05-21-069-0</v>
          </cell>
          <cell r="C744" t="str">
            <v>4</v>
          </cell>
          <cell r="D744" t="str">
            <v>LOŚ - pompownia osadu czynnego i stacji PIX ob. 08</v>
          </cell>
          <cell r="E744" t="str">
            <v>Realizowane-RBM-w toku</v>
          </cell>
          <cell r="G744" t="str">
            <v>OŚ - sieci i obiekty</v>
          </cell>
          <cell r="H744" t="str">
            <v>pierwsza</v>
          </cell>
          <cell r="I744" t="str">
            <v>wspólne</v>
          </cell>
          <cell r="J744" t="str">
            <v>modernizacyjne</v>
          </cell>
          <cell r="K744" t="str">
            <v>OŚ</v>
          </cell>
          <cell r="L744" t="str">
            <v>Poznań</v>
          </cell>
          <cell r="M744" t="str">
            <v>Agnieszka Mitura-Grabowska</v>
          </cell>
          <cell r="N744">
            <v>0</v>
          </cell>
          <cell r="O744" t="str">
            <v>Anna Padurska</v>
          </cell>
          <cell r="P744" t="str">
            <v>Marcin Sroka</v>
          </cell>
          <cell r="Q744">
            <v>0</v>
          </cell>
          <cell r="R744" t="str">
            <v>05</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1500000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1500000</v>
          </cell>
          <cell r="BA744">
            <v>1500000</v>
          </cell>
          <cell r="BB744">
            <v>1500000</v>
          </cell>
          <cell r="BC744">
            <v>-1500000</v>
          </cell>
          <cell r="BD744"/>
          <cell r="BE744">
            <v>0</v>
          </cell>
          <cell r="BF744">
            <v>0</v>
          </cell>
          <cell r="BG744" t="str">
            <v>1 rozwojowo-modernizacyjne</v>
          </cell>
          <cell r="BH744">
            <v>0</v>
          </cell>
          <cell r="BI744">
            <v>0</v>
          </cell>
          <cell r="BJ744">
            <v>0</v>
          </cell>
          <cell r="BK744" t="str">
            <v>Postępujące uszkodzenia obiektu wykazane w ekspertyzie technicznej budynku.</v>
          </cell>
          <cell r="BL744" t="str">
            <v>Zadanie swoimm zakresem obejmuje: - przebudowę powłok antykorozyjnych betonu komór czerpnych osadu, - modernizację dylatacji podziemnej i nadziemnej części obiektu, - uszczelnienie styku poziomego ścian, - naprawę spękanych i uszkodzonych tynków, - uszczelnienie styków cegły klinkierowej ze ścianami ocieplonymi, - wymianę uszkodzonych płytek terakotowych i ściennych wewnątrz i na zewnątrz obiektu, przy użyciu materiałów i najnowszych technologii pozwalających na wydłużenie bezawaryjnej eksploatacji obiektu. xxx - dokumentacja projektowa xxx- roboty budowlano-montażowe</v>
          </cell>
          <cell r="BM744" t="str">
            <v>-</v>
          </cell>
          <cell r="BN744" t="str">
            <v>-</v>
          </cell>
        </row>
        <row r="745">
          <cell r="B745" t="str">
            <v>4-05-21-135-1</v>
          </cell>
          <cell r="C745" t="str">
            <v>4</v>
          </cell>
          <cell r="D745" t="str">
            <v>COŚ - zabezpieczenia akustyczne</v>
          </cell>
          <cell r="E745" t="str">
            <v>Realizowane-RBM-w toku</v>
          </cell>
          <cell r="G745" t="str">
            <v xml:space="preserve">rezerwa na inwestycje nieprzewidziane </v>
          </cell>
          <cell r="H745" t="str">
            <v>pierwsza</v>
          </cell>
          <cell r="I745" t="str">
            <v>wspólne</v>
          </cell>
          <cell r="J745" t="str">
            <v>rozwojowe</v>
          </cell>
          <cell r="K745" t="str">
            <v>OŚ</v>
          </cell>
          <cell r="L745" t="str">
            <v>Poznań</v>
          </cell>
          <cell r="M745">
            <v>0</v>
          </cell>
          <cell r="N745">
            <v>0</v>
          </cell>
          <cell r="O745">
            <v>0</v>
          </cell>
          <cell r="P745" t="str">
            <v>Aneta Wysocka</v>
          </cell>
          <cell r="Q745">
            <v>0</v>
          </cell>
          <cell r="R745" t="str">
            <v>05</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3500000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3500000</v>
          </cell>
          <cell r="BA745">
            <v>3500000</v>
          </cell>
          <cell r="BB745">
            <v>3500000</v>
          </cell>
          <cell r="BC745">
            <v>-3500000</v>
          </cell>
          <cell r="BD745"/>
          <cell r="BE745">
            <v>0</v>
          </cell>
          <cell r="BF745">
            <v>0</v>
          </cell>
          <cell r="BG745" t="str">
            <v>1 rozwojowo-modernizacyjne</v>
          </cell>
          <cell r="BH745">
            <v>0</v>
          </cell>
          <cell r="BI745">
            <v>0</v>
          </cell>
          <cell r="BJ745">
            <v>0</v>
          </cell>
          <cell r="BK745" t="str">
            <v>Spełnienie wymagań wynikających z przepisów prawa nt. emisji hałasu do środowiska zewnętrznego.</v>
          </cell>
          <cell r="BL745" t="str">
            <v>1. Wykonanie projektu zabezpieczeń akustycznych na terenie COŚ dla: wentylatorów absorberów 96.7-96,10, czerpni powietrza do gazogeneratorowni, wentylatorów osadników wstępnych, komory zrzutu ścieków oczyszczonych, wentylatora biofiltra 65.4, dachowych urządzeń Hovel. 2. Wykonanie tych zabezpieczeń. 3. Przeprowadzenie pomiarów akustycznych w celu potwierdzenia redukcji emisji hałasu do środowiska. 2022 - roboty budowlano-montażowe</v>
          </cell>
          <cell r="BM745" t="str">
            <v>-</v>
          </cell>
          <cell r="BN745" t="str">
            <v>-</v>
          </cell>
        </row>
        <row r="746">
          <cell r="B746" t="str">
            <v>4-05-21-151-0</v>
          </cell>
          <cell r="C746" t="str">
            <v>4</v>
          </cell>
          <cell r="D746" t="str">
            <v>LOŚ - obiekty kubaturowe - zakres V</v>
          </cell>
          <cell r="E746" t="str">
            <v>Realizowane-RBM-w toku</v>
          </cell>
          <cell r="F746" t="str">
            <v>FS7</v>
          </cell>
          <cell r="G746" t="str">
            <v>rezerwa zadania wielozakresowe</v>
          </cell>
          <cell r="H746" t="str">
            <v>pierwsza</v>
          </cell>
          <cell r="I746" t="str">
            <v>wspólne</v>
          </cell>
          <cell r="J746" t="str">
            <v>modernizacyjne</v>
          </cell>
          <cell r="K746" t="str">
            <v>OŚ</v>
          </cell>
          <cell r="L746" t="str">
            <v>Poznań</v>
          </cell>
          <cell r="M746">
            <v>0</v>
          </cell>
          <cell r="N746">
            <v>0</v>
          </cell>
          <cell r="O746" t="str">
            <v>Anna Padurska</v>
          </cell>
          <cell r="P746" t="str">
            <v>Wojciech Wróblewski</v>
          </cell>
          <cell r="Q746">
            <v>0</v>
          </cell>
          <cell r="R746" t="str">
            <v>05</v>
          </cell>
          <cell r="S746" t="str">
            <v>nd</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1230</v>
          </cell>
          <cell r="AI746">
            <v>1230</v>
          </cell>
          <cell r="AJ746">
            <v>1409750</v>
          </cell>
          <cell r="AK746">
            <v>3389750</v>
          </cell>
          <cell r="AL746">
            <v>2000000</v>
          </cell>
          <cell r="AM746">
            <v>0</v>
          </cell>
          <cell r="AN746">
            <v>0</v>
          </cell>
          <cell r="AO746">
            <v>0</v>
          </cell>
          <cell r="AP746">
            <v>0</v>
          </cell>
          <cell r="AQ746">
            <v>0</v>
          </cell>
          <cell r="AR746">
            <v>0</v>
          </cell>
          <cell r="AS746">
            <v>0</v>
          </cell>
          <cell r="AT746">
            <v>0</v>
          </cell>
          <cell r="AU746">
            <v>0</v>
          </cell>
          <cell r="AV746">
            <v>0</v>
          </cell>
          <cell r="AW746">
            <v>5389750</v>
          </cell>
          <cell r="AX746">
            <v>5389750</v>
          </cell>
          <cell r="AY746">
            <v>0</v>
          </cell>
          <cell r="AZ746">
            <v>6799500</v>
          </cell>
          <cell r="BA746">
            <v>6799500</v>
          </cell>
          <cell r="BB746">
            <v>6800730</v>
          </cell>
          <cell r="BC746">
            <v>-6800730</v>
          </cell>
          <cell r="BD746" t="str">
            <v xml:space="preserve">Zadania wprowadzone do WPRiM w czasie jego obowiązywania </v>
          </cell>
          <cell r="BE746">
            <v>0</v>
          </cell>
          <cell r="BF746">
            <v>0</v>
          </cell>
          <cell r="BG746" t="str">
            <v>1 rozwojowo-modernizacyjne</v>
          </cell>
          <cell r="BH746">
            <v>0</v>
          </cell>
          <cell r="BI746">
            <v>0</v>
          </cell>
          <cell r="BJ746">
            <v>0</v>
          </cell>
          <cell r="BK746" t="str">
            <v>Zadanie zostało wydzielone z zadania 16-106. Zły stan techniczny obiektów, korozja betonów - wynik hermetyzacji obiektów i oddziaływania siarkowodoru.</v>
          </cell>
          <cell r="BL746" t="str">
            <v>Przebudowa obiektów kubaturowych - Etap III (zaprojektuj i wybuduj): - przebudowa stref DNO, DN i DF Bioreaktorów 05.3 i 05.4 - przebudowa Zbiornika osadu przefermentowanego - ob. 30 Modernizacja układu odciągu powietrza złowonnego (otwory w ścianach bioreaktorów), koryt i rurociągów ścieków bioreaktorów ob. 05.3-4. 2021 - program funkcjonalno - użytkowy 2022 - 2023 - roboty budowlano - montażowe</v>
          </cell>
          <cell r="BM746" t="str">
            <v>-</v>
          </cell>
          <cell r="BN746" t="str">
            <v>-</v>
          </cell>
        </row>
        <row r="747">
          <cell r="B747" t="str">
            <v>4-11-16-195-0</v>
          </cell>
          <cell r="C747" t="str">
            <v>4</v>
          </cell>
          <cell r="D747" t="str">
            <v>OŚ Borówiec - rezerwowe zasilanie energetyczne</v>
          </cell>
          <cell r="E747" t="str">
            <v>Realizowane-RBM-zakończono</v>
          </cell>
          <cell r="G747" t="str">
            <v>OŚ - sieci i obiekty</v>
          </cell>
          <cell r="H747" t="str">
            <v>pierwsza</v>
          </cell>
          <cell r="I747" t="str">
            <v>wspólne</v>
          </cell>
          <cell r="J747" t="str">
            <v>modernizacyjne</v>
          </cell>
          <cell r="K747" t="str">
            <v>OŚ</v>
          </cell>
          <cell r="L747" t="str">
            <v>Kórnik</v>
          </cell>
          <cell r="M747" t="str">
            <v>Agnieszka Mitura-Grabowska</v>
          </cell>
          <cell r="N747">
            <v>0</v>
          </cell>
          <cell r="O747" t="str">
            <v>Anna Padurska</v>
          </cell>
          <cell r="P747" t="str">
            <v>Wojciech Wróblewski</v>
          </cell>
          <cell r="Q747" t="str">
            <v>Zbigniew Narożny</v>
          </cell>
          <cell r="R747" t="str">
            <v>11</v>
          </cell>
          <cell r="S747" t="str">
            <v>nd</v>
          </cell>
          <cell r="T747">
            <v>85191</v>
          </cell>
          <cell r="U747">
            <v>407110.54</v>
          </cell>
          <cell r="V747">
            <v>153851.06</v>
          </cell>
          <cell r="W747">
            <v>0</v>
          </cell>
          <cell r="X747">
            <v>0</v>
          </cell>
          <cell r="Y747">
            <v>0</v>
          </cell>
          <cell r="Z747">
            <v>0</v>
          </cell>
          <cell r="AA747">
            <v>0</v>
          </cell>
          <cell r="AB747">
            <v>0</v>
          </cell>
          <cell r="AC747">
            <v>0</v>
          </cell>
          <cell r="AD747">
            <v>0</v>
          </cell>
          <cell r="AE747">
            <v>0</v>
          </cell>
          <cell r="AF747">
            <v>560961.6</v>
          </cell>
          <cell r="AG747">
            <v>512291.72</v>
          </cell>
          <cell r="AH747">
            <v>53379</v>
          </cell>
          <cell r="AI747">
            <v>650861.72</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565670.72</v>
          </cell>
          <cell r="BC747">
            <v>-4709.1199999999953</v>
          </cell>
          <cell r="BD747"/>
          <cell r="BE747">
            <v>0</v>
          </cell>
          <cell r="BF747">
            <v>0</v>
          </cell>
          <cell r="BG747" t="str">
            <v>1 rozwojowo-modernizacyjne</v>
          </cell>
          <cell r="BH747">
            <v>0</v>
          </cell>
          <cell r="BI747">
            <v>0</v>
          </cell>
          <cell r="BJ747">
            <v>0</v>
          </cell>
          <cell r="BK747" t="str">
            <v>Zapewnienie ciągłości zasilania obiektu w energię elektryczną.</v>
          </cell>
          <cell r="BL747" t="str">
            <v>Budowa linii energetycznej o dł. 1000 m, montaż II sekcji rozdzielnicy SN, montaż transformatora oraz mostu szynowego. 2018 - 2020 - dokumentacja projektowa 2020 - 2021 - roboty budowlano-montażowe</v>
          </cell>
          <cell r="BM747" t="str">
            <v>-</v>
          </cell>
          <cell r="BN747" t="str">
            <v>-</v>
          </cell>
        </row>
        <row r="748">
          <cell r="B748" t="str">
            <v>4-11-19-167-0</v>
          </cell>
          <cell r="C748" t="str">
            <v>4</v>
          </cell>
          <cell r="D748" t="str">
            <v>OŚ Borówiec – układ odciągu powietrza z hali krat i biofiltra 13.1</v>
          </cell>
          <cell r="E748" t="str">
            <v>Realizowane-dokumentacja-w toku</v>
          </cell>
          <cell r="F748" t="str">
            <v>potencjalne przyspieszenie do FS7</v>
          </cell>
          <cell r="G748" t="str">
            <v>OŚ - sieci i obiekty</v>
          </cell>
          <cell r="H748" t="str">
            <v>pierwsza</v>
          </cell>
          <cell r="I748" t="str">
            <v>wspólne</v>
          </cell>
          <cell r="J748" t="str">
            <v>modernizacyjne</v>
          </cell>
          <cell r="K748" t="str">
            <v>OŚ</v>
          </cell>
          <cell r="L748" t="str">
            <v>Kórnik</v>
          </cell>
          <cell r="M748" t="str">
            <v>Agnieszka Mitura-Grabowska</v>
          </cell>
          <cell r="N748" t="str">
            <v>Agnieszka Górny</v>
          </cell>
          <cell r="O748" t="str">
            <v>Anna Padurska</v>
          </cell>
          <cell r="P748" t="str">
            <v>Daniel Michalik</v>
          </cell>
          <cell r="Q748">
            <v>0</v>
          </cell>
          <cell r="R748" t="str">
            <v>11</v>
          </cell>
          <cell r="S748" t="str">
            <v>nd</v>
          </cell>
          <cell r="T748">
            <v>0</v>
          </cell>
          <cell r="U748">
            <v>20000</v>
          </cell>
          <cell r="V748">
            <v>0</v>
          </cell>
          <cell r="W748">
            <v>800000</v>
          </cell>
          <cell r="X748">
            <v>1000000</v>
          </cell>
          <cell r="Y748">
            <v>0</v>
          </cell>
          <cell r="Z748">
            <v>0</v>
          </cell>
          <cell r="AA748">
            <v>0</v>
          </cell>
          <cell r="AB748">
            <v>0</v>
          </cell>
          <cell r="AC748">
            <v>0</v>
          </cell>
          <cell r="AD748">
            <v>0</v>
          </cell>
          <cell r="AE748">
            <v>0</v>
          </cell>
          <cell r="AF748">
            <v>1820000</v>
          </cell>
          <cell r="AG748">
            <v>402</v>
          </cell>
          <cell r="AH748">
            <v>8988.17</v>
          </cell>
          <cell r="AI748">
            <v>9390.17</v>
          </cell>
          <cell r="AJ748">
            <v>48191.78</v>
          </cell>
          <cell r="AK748">
            <v>0</v>
          </cell>
          <cell r="AL748">
            <v>201138</v>
          </cell>
          <cell r="AM748">
            <v>1722461</v>
          </cell>
          <cell r="AN748">
            <v>238916</v>
          </cell>
          <cell r="AO748">
            <v>0</v>
          </cell>
          <cell r="AP748">
            <v>0</v>
          </cell>
          <cell r="AQ748">
            <v>0</v>
          </cell>
          <cell r="AR748">
            <v>0</v>
          </cell>
          <cell r="AS748">
            <v>0</v>
          </cell>
          <cell r="AT748">
            <v>0</v>
          </cell>
          <cell r="AU748">
            <v>0</v>
          </cell>
          <cell r="AV748">
            <v>0</v>
          </cell>
          <cell r="AW748">
            <v>2162515</v>
          </cell>
          <cell r="AX748">
            <v>2162515</v>
          </cell>
          <cell r="AY748">
            <v>0</v>
          </cell>
          <cell r="AZ748">
            <v>2210706.7800000003</v>
          </cell>
          <cell r="BA748">
            <v>2210706.7800000003</v>
          </cell>
          <cell r="BB748">
            <v>2220096.9500000002</v>
          </cell>
          <cell r="BC748">
            <v>-400096.95000000019</v>
          </cell>
          <cell r="BD748"/>
          <cell r="BE748">
            <v>0</v>
          </cell>
          <cell r="BF748">
            <v>0</v>
          </cell>
          <cell r="BG748" t="str">
            <v xml:space="preserve"> </v>
          </cell>
          <cell r="BH748">
            <v>0</v>
          </cell>
          <cell r="BI748">
            <v>0</v>
          </cell>
          <cell r="BJ748">
            <v>0</v>
          </cell>
          <cell r="BK748" t="str">
            <v>Zmniejszenie uciążliwości zapachowej obiektu, zwiększenie ilości odciąganego powietrza z obiektu technologicznego</v>
          </cell>
          <cell r="BL748" t="str">
            <v>Zmiana układu wentylacji hali krat wraz z komorą rozprężną ścieków dopływających do oczyszczalni ścieków; modernizacja układu do oczyszczania powietrza ob. nr 13.1 2021 - 2022 dokumentacja projektowa 2024 - 2026 - roboty budowlano-montażowe</v>
          </cell>
          <cell r="BM748" t="str">
            <v>-</v>
          </cell>
          <cell r="BN748" t="str">
            <v>-</v>
          </cell>
        </row>
        <row r="749">
          <cell r="B749" t="str">
            <v>4-11-19-171-0</v>
          </cell>
          <cell r="C749" t="str">
            <v>4</v>
          </cell>
          <cell r="D749" t="str">
            <v>OŚ Borówiec – układ odciągu powietrza z budynku przyjęcia ścieków dowożonych, zbiornika ścieków dowożonych i pompowni</v>
          </cell>
          <cell r="E749" t="str">
            <v>Realizowane-dokumentacja-w toku</v>
          </cell>
          <cell r="G749" t="str">
            <v>OŚ - sieci i obiekty</v>
          </cell>
          <cell r="H749" t="str">
            <v>pierwsza</v>
          </cell>
          <cell r="I749" t="str">
            <v>wspólne</v>
          </cell>
          <cell r="J749" t="str">
            <v>modernizacyjne</v>
          </cell>
          <cell r="K749" t="str">
            <v>OŚ</v>
          </cell>
          <cell r="L749" t="str">
            <v>Kórnik</v>
          </cell>
          <cell r="M749" t="str">
            <v>Agnieszka Mitura-Grabowska</v>
          </cell>
          <cell r="N749" t="str">
            <v>Honorata Łoza</v>
          </cell>
          <cell r="O749" t="str">
            <v>Anna Padurska</v>
          </cell>
          <cell r="P749" t="str">
            <v>Daniel Michalik</v>
          </cell>
          <cell r="Q749">
            <v>0</v>
          </cell>
          <cell r="R749" t="str">
            <v>11</v>
          </cell>
          <cell r="S749" t="str">
            <v>nd</v>
          </cell>
          <cell r="T749">
            <v>0</v>
          </cell>
          <cell r="U749">
            <v>0</v>
          </cell>
          <cell r="V749">
            <v>20000</v>
          </cell>
          <cell r="W749">
            <v>0</v>
          </cell>
          <cell r="X749">
            <v>300000</v>
          </cell>
          <cell r="Y749">
            <v>0</v>
          </cell>
          <cell r="Z749">
            <v>0</v>
          </cell>
          <cell r="AA749">
            <v>0</v>
          </cell>
          <cell r="AB749">
            <v>0</v>
          </cell>
          <cell r="AC749">
            <v>0</v>
          </cell>
          <cell r="AD749">
            <v>0</v>
          </cell>
          <cell r="AE749">
            <v>0</v>
          </cell>
          <cell r="AF749">
            <v>320000</v>
          </cell>
          <cell r="AG749">
            <v>0</v>
          </cell>
          <cell r="AH749">
            <v>16770</v>
          </cell>
          <cell r="AI749">
            <v>16770</v>
          </cell>
          <cell r="AJ749">
            <v>46800</v>
          </cell>
          <cell r="AK749">
            <v>15600</v>
          </cell>
          <cell r="AL749">
            <v>26638.5</v>
          </cell>
          <cell r="AM749">
            <v>2347252.5</v>
          </cell>
          <cell r="AN749">
            <v>200368</v>
          </cell>
          <cell r="AO749">
            <v>0</v>
          </cell>
          <cell r="AP749">
            <v>0</v>
          </cell>
          <cell r="AQ749">
            <v>0</v>
          </cell>
          <cell r="AR749">
            <v>0</v>
          </cell>
          <cell r="AS749">
            <v>0</v>
          </cell>
          <cell r="AT749">
            <v>0</v>
          </cell>
          <cell r="AU749">
            <v>0</v>
          </cell>
          <cell r="AV749">
            <v>0</v>
          </cell>
          <cell r="AW749">
            <v>2589859</v>
          </cell>
          <cell r="AX749">
            <v>2589859</v>
          </cell>
          <cell r="AY749">
            <v>0</v>
          </cell>
          <cell r="AZ749">
            <v>2636659</v>
          </cell>
          <cell r="BA749">
            <v>2636659</v>
          </cell>
          <cell r="BB749">
            <v>2653429</v>
          </cell>
          <cell r="BC749">
            <v>-2333429</v>
          </cell>
          <cell r="BD749"/>
          <cell r="BE749">
            <v>0</v>
          </cell>
          <cell r="BF749">
            <v>0</v>
          </cell>
          <cell r="BG749" t="str">
            <v xml:space="preserve"> </v>
          </cell>
          <cell r="BH749">
            <v>0</v>
          </cell>
          <cell r="BI749">
            <v>0</v>
          </cell>
          <cell r="BJ749">
            <v>0</v>
          </cell>
          <cell r="BK749" t="str">
            <v>Zmniejszenie uciążliwości zapachowej obiektu, zwiększenie ilości odciąganego powietrza z obiektów technologicznych.</v>
          </cell>
          <cell r="BL749" t="str">
            <v>Zmiana układu wentylacji z budynku przyjęcia ścieków dowożonych, zbiornika ścieków dowożonych oraz pompowni ob. nr 01 wraz z ewentualną modernizacją układu do oczyszczania powietrza ob. nr 13.5 i 13.6. 2021-2023 - dokumentacja projektowa (PFU) 2024-2025 - dokumentacja projektowa 2025-2026 - roboty budowlano-montażowe</v>
          </cell>
          <cell r="BM749" t="str">
            <v>-</v>
          </cell>
          <cell r="BN749" t="str">
            <v>-</v>
          </cell>
        </row>
        <row r="750">
          <cell r="B750" t="str">
            <v>4-11-19-172-1</v>
          </cell>
          <cell r="C750" t="str">
            <v>4</v>
          </cell>
          <cell r="D750" t="str">
            <v>OŚ Borowiec – rozbudowa oczyszczalni</v>
          </cell>
          <cell r="E750" t="str">
            <v>Realizowane-koncepcja-w toku</v>
          </cell>
          <cell r="G750" t="str">
            <v>OŚ - sieci i obiekty</v>
          </cell>
          <cell r="H750" t="str">
            <v>pierwsza</v>
          </cell>
          <cell r="I750" t="str">
            <v>wspólne</v>
          </cell>
          <cell r="J750" t="str">
            <v>rozwojowe</v>
          </cell>
          <cell r="K750" t="str">
            <v>OŚ</v>
          </cell>
          <cell r="L750" t="str">
            <v>Kórnik</v>
          </cell>
          <cell r="M750" t="str">
            <v>Agnieszka Mitura-Grabowska</v>
          </cell>
          <cell r="N750">
            <v>0</v>
          </cell>
          <cell r="O750" t="str">
            <v>Anna Padurska</v>
          </cell>
          <cell r="P750" t="str">
            <v>Daniel Michalik</v>
          </cell>
          <cell r="Q750">
            <v>0</v>
          </cell>
          <cell r="R750" t="str">
            <v>11</v>
          </cell>
          <cell r="S750" t="str">
            <v>nd</v>
          </cell>
          <cell r="T750">
            <v>0</v>
          </cell>
          <cell r="U750">
            <v>0</v>
          </cell>
          <cell r="V750">
            <v>20000</v>
          </cell>
          <cell r="W750">
            <v>230000</v>
          </cell>
          <cell r="X750">
            <v>0</v>
          </cell>
          <cell r="Y750">
            <v>0</v>
          </cell>
          <cell r="Z750">
            <v>0</v>
          </cell>
          <cell r="AA750">
            <v>0</v>
          </cell>
          <cell r="AB750">
            <v>0</v>
          </cell>
          <cell r="AC750">
            <v>0</v>
          </cell>
          <cell r="AD750">
            <v>0</v>
          </cell>
          <cell r="AE750">
            <v>0</v>
          </cell>
          <cell r="AF750">
            <v>250000</v>
          </cell>
          <cell r="AG750">
            <v>0</v>
          </cell>
          <cell r="AH750">
            <v>60000</v>
          </cell>
          <cell r="AI750">
            <v>60000</v>
          </cell>
          <cell r="AJ750">
            <v>0</v>
          </cell>
          <cell r="AK750">
            <v>190000</v>
          </cell>
          <cell r="AL750">
            <v>0</v>
          </cell>
          <cell r="AM750">
            <v>0</v>
          </cell>
          <cell r="AN750">
            <v>0</v>
          </cell>
          <cell r="AO750">
            <v>0</v>
          </cell>
          <cell r="AP750">
            <v>0</v>
          </cell>
          <cell r="AQ750">
            <v>0</v>
          </cell>
          <cell r="AR750">
            <v>0</v>
          </cell>
          <cell r="AS750">
            <v>0</v>
          </cell>
          <cell r="AT750">
            <v>0</v>
          </cell>
          <cell r="AU750">
            <v>0</v>
          </cell>
          <cell r="AV750">
            <v>0</v>
          </cell>
          <cell r="AW750">
            <v>190000</v>
          </cell>
          <cell r="AX750">
            <v>190000</v>
          </cell>
          <cell r="AY750">
            <v>0</v>
          </cell>
          <cell r="AZ750">
            <v>190000</v>
          </cell>
          <cell r="BA750">
            <v>190000</v>
          </cell>
          <cell r="BB750">
            <v>250000</v>
          </cell>
          <cell r="BC750">
            <v>0</v>
          </cell>
          <cell r="BD750"/>
          <cell r="BE750">
            <v>0</v>
          </cell>
          <cell r="BF750">
            <v>0</v>
          </cell>
          <cell r="BG750" t="str">
            <v xml:space="preserve"> </v>
          </cell>
          <cell r="BH750">
            <v>0</v>
          </cell>
          <cell r="BI750">
            <v>0</v>
          </cell>
          <cell r="BJ750">
            <v>0</v>
          </cell>
          <cell r="BK750" t="str">
            <v>Rozbudowa obiektu z uwagi na rozwój zlewni oczyszczalni ścieków.</v>
          </cell>
          <cell r="BL750" t="str">
            <v>Budowa piaskownika, reaktora biologicznego, osadnika wtórnego oraz zagęszczacza grawitacyjnego osadu. 2021 - koncepcja 2022 - zmiana planu miejscowego 2023 - zakup terenu pod rozbudowę oczyszczalni</v>
          </cell>
          <cell r="BM750" t="str">
            <v>-</v>
          </cell>
          <cell r="BN750" t="str">
            <v>-</v>
          </cell>
        </row>
        <row r="751">
          <cell r="B751" t="str">
            <v>4-11-19-176-0</v>
          </cell>
          <cell r="C751" t="str">
            <v>4</v>
          </cell>
          <cell r="D751" t="str">
            <v>OŚ Borówiec - instalacja odwadniania osadu</v>
          </cell>
          <cell r="E751" t="str">
            <v>Realizowane-dokumentacja-w toku</v>
          </cell>
          <cell r="F751" t="str">
            <v>przesunięte FS8/FS9</v>
          </cell>
          <cell r="G751" t="str">
            <v>OŚ - sieci i obiekty</v>
          </cell>
          <cell r="H751" t="str">
            <v>pierwsza</v>
          </cell>
          <cell r="I751" t="str">
            <v>wspólne</v>
          </cell>
          <cell r="J751" t="str">
            <v>modernizacyjne</v>
          </cell>
          <cell r="K751" t="str">
            <v>OŚ</v>
          </cell>
          <cell r="L751" t="str">
            <v>Kórnik</v>
          </cell>
          <cell r="M751" t="str">
            <v>Agnieszka Mitura-Grabowska</v>
          </cell>
          <cell r="N751" t="str">
            <v>Agnieszka Górny</v>
          </cell>
          <cell r="O751" t="str">
            <v>Anna Padurska</v>
          </cell>
          <cell r="P751" t="str">
            <v>Daniel Michalik</v>
          </cell>
          <cell r="Q751">
            <v>0</v>
          </cell>
          <cell r="R751" t="str">
            <v>11</v>
          </cell>
          <cell r="S751" t="str">
            <v>nd</v>
          </cell>
          <cell r="T751">
            <v>0</v>
          </cell>
          <cell r="U751">
            <v>166700</v>
          </cell>
          <cell r="V751">
            <v>1120000</v>
          </cell>
          <cell r="W751">
            <v>880000</v>
          </cell>
          <cell r="X751">
            <v>0</v>
          </cell>
          <cell r="Y751">
            <v>0</v>
          </cell>
          <cell r="Z751">
            <v>0</v>
          </cell>
          <cell r="AA751">
            <v>0</v>
          </cell>
          <cell r="AB751">
            <v>0</v>
          </cell>
          <cell r="AC751">
            <v>0</v>
          </cell>
          <cell r="AD751">
            <v>0</v>
          </cell>
          <cell r="AE751">
            <v>0</v>
          </cell>
          <cell r="AF751">
            <v>2166700</v>
          </cell>
          <cell r="AG751">
            <v>143900</v>
          </cell>
          <cell r="AH751">
            <v>4456.0600000000004</v>
          </cell>
          <cell r="AI751">
            <v>148356.06</v>
          </cell>
          <cell r="AJ751">
            <v>18577.350000000002</v>
          </cell>
          <cell r="AK751">
            <v>18006.900000000001</v>
          </cell>
          <cell r="AL751">
            <v>36013.800000000003</v>
          </cell>
          <cell r="AM751">
            <v>1842659.5</v>
          </cell>
          <cell r="AN751">
            <v>1842666.5</v>
          </cell>
          <cell r="AO751">
            <v>0</v>
          </cell>
          <cell r="AP751">
            <v>0</v>
          </cell>
          <cell r="AQ751">
            <v>0</v>
          </cell>
          <cell r="AR751">
            <v>0</v>
          </cell>
          <cell r="AS751">
            <v>0</v>
          </cell>
          <cell r="AT751">
            <v>0</v>
          </cell>
          <cell r="AU751">
            <v>0</v>
          </cell>
          <cell r="AV751">
            <v>0</v>
          </cell>
          <cell r="AW751">
            <v>3739346.7</v>
          </cell>
          <cell r="AX751">
            <v>3739346.7</v>
          </cell>
          <cell r="AY751">
            <v>0</v>
          </cell>
          <cell r="AZ751">
            <v>3757924.05</v>
          </cell>
          <cell r="BA751">
            <v>3757924.05</v>
          </cell>
          <cell r="BB751">
            <v>3906280.11</v>
          </cell>
          <cell r="BC751">
            <v>-1739580.1099999999</v>
          </cell>
          <cell r="BD751"/>
          <cell r="BE751">
            <v>0</v>
          </cell>
          <cell r="BF751">
            <v>0</v>
          </cell>
          <cell r="BG751" t="str">
            <v xml:space="preserve"> </v>
          </cell>
          <cell r="BH751">
            <v>0</v>
          </cell>
          <cell r="BI751">
            <v>0</v>
          </cell>
          <cell r="BJ751">
            <v>0</v>
          </cell>
          <cell r="BK751" t="str">
            <v>Zwiększenie przepustowości stacji odwadniania na OS Borówiec z uwagi na szybki rozwój Gminy. Ograniczenie konieczności uruchamiania pracy obiektu/pracowników na II zmianie, którzy prowadzą proces odwadniania w okresie zwiększonego wyprowadzania osadu nadmiernego.</v>
          </cell>
          <cell r="BL751" t="str">
            <v>Zakup większej wirówki o przepustowości 600-700 kg sm/h wraz z infrastrukturą peryferyjną. 2022 - 2024 PFU 2025 - 2026 roboty budowlano-montażowe Dostawa i montaż wagi samochodowej najazdowej: 2020 - roboty budowlano-montażowe</v>
          </cell>
          <cell r="BM751" t="str">
            <v>-</v>
          </cell>
          <cell r="BN751" t="str">
            <v>-</v>
          </cell>
        </row>
        <row r="752">
          <cell r="B752" t="str">
            <v>4-11-21-171-1</v>
          </cell>
          <cell r="C752" t="str">
            <v>4</v>
          </cell>
          <cell r="D752" t="str">
            <v>OŚ Borówiec - ochrona skarpy przed wodami opadowymi</v>
          </cell>
          <cell r="E752" t="str">
            <v>Realizowane-RBM-w toku</v>
          </cell>
          <cell r="G752" t="str">
            <v xml:space="preserve">rezerwa na inwestycje nieprzewidziane </v>
          </cell>
          <cell r="H752" t="str">
            <v>pierwsza</v>
          </cell>
          <cell r="I752" t="str">
            <v>wspólne</v>
          </cell>
          <cell r="J752" t="str">
            <v>rozwojowe</v>
          </cell>
          <cell r="K752" t="str">
            <v>OŚ</v>
          </cell>
          <cell r="L752" t="str">
            <v>Kórnik</v>
          </cell>
          <cell r="M752" t="str">
            <v>Agnieszka Mitura-Grabowska</v>
          </cell>
          <cell r="N752">
            <v>0</v>
          </cell>
          <cell r="O752">
            <v>0</v>
          </cell>
          <cell r="P752" t="str">
            <v>Aneta Wysocka</v>
          </cell>
          <cell r="Q752" t="str">
            <v>Maciej Antecki</v>
          </cell>
          <cell r="R752" t="str">
            <v>11</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3161000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3161000</v>
          </cell>
          <cell r="BA752">
            <v>3161000</v>
          </cell>
          <cell r="BB752">
            <v>3161000</v>
          </cell>
          <cell r="BC752">
            <v>-3161000</v>
          </cell>
          <cell r="BD752"/>
          <cell r="BE752">
            <v>0</v>
          </cell>
          <cell r="BF752">
            <v>0</v>
          </cell>
          <cell r="BG752" t="str">
            <v>1 rozwojowo-modernizacyjne</v>
          </cell>
          <cell r="BH752">
            <v>0</v>
          </cell>
          <cell r="BI752">
            <v>0</v>
          </cell>
          <cell r="BJ752">
            <v>0</v>
          </cell>
          <cell r="BK752" t="str">
            <v>Uporządkowanie wód opadowych na terenie OŚ Borówiec w celu odciążenia skarpy gruntowej.</v>
          </cell>
          <cell r="BL752" t="str">
            <v>Etap 1: Uporządkowanie wód opadowych. 1.a. Wybudowanie 3 zbiorników retencyjnych otwartych do gromadzenia wody opadowej z powierzchni dachów. 1.b. Modernizacja kanalizacji deszczowej zbierającej wodę opadową z powierzchni utwardzonych kostką brukową. Etap 2:Odciążenie skarpy keramzytem (1,5m) z zastosowaniem geotkaniny Etap 3:Wzmocnienie fundamentów budynków w technologii jet-grounting. 2022 – roboty budowlano-montażowe etap 1 2023 – dokumentacja projektowa i roboty budowlano-montazowe etap 2 2024 – dokumentacja projektowa i roboty budowlano-montażowe etap 3</v>
          </cell>
          <cell r="BM752" t="str">
            <v>-</v>
          </cell>
          <cell r="BN752" t="str">
            <v>-</v>
          </cell>
        </row>
        <row r="753">
          <cell r="B753" t="str">
            <v>5-01-11-060-0</v>
          </cell>
          <cell r="C753" t="str">
            <v>5</v>
          </cell>
          <cell r="D753" t="str">
            <v>Czerwonak - Przepompownia w Owińskach</v>
          </cell>
          <cell r="E753" t="str">
            <v>Realizowane-dokumentacja-w toku</v>
          </cell>
          <cell r="G753" t="str">
            <v>Plan</v>
          </cell>
          <cell r="H753" t="str">
            <v>pierwsza</v>
          </cell>
          <cell r="I753" t="str">
            <v>sieci rozdzielcze</v>
          </cell>
          <cell r="J753" t="str">
            <v>modernizacyjne</v>
          </cell>
          <cell r="K753" t="str">
            <v>PSK</v>
          </cell>
          <cell r="L753" t="str">
            <v>Czerwonak</v>
          </cell>
          <cell r="M753" t="str">
            <v>Przemysław Jasiński</v>
          </cell>
          <cell r="N753" t="str">
            <v>Julia Szczepańska</v>
          </cell>
          <cell r="O753" t="str">
            <v>Mariusz Dados</v>
          </cell>
          <cell r="P753" t="str">
            <v>Łukasz Dąbrowski</v>
          </cell>
          <cell r="Q753" t="str">
            <v>Łukasz Wędrychowicz</v>
          </cell>
          <cell r="R753" t="str">
            <v>01</v>
          </cell>
          <cell r="S753" t="str">
            <v>nd</v>
          </cell>
          <cell r="T753">
            <v>23074.16</v>
          </cell>
          <cell r="U753">
            <v>1404.14</v>
          </cell>
          <cell r="V753">
            <v>40000</v>
          </cell>
          <cell r="W753">
            <v>60000</v>
          </cell>
          <cell r="X753">
            <v>396000</v>
          </cell>
          <cell r="Y753">
            <v>504000</v>
          </cell>
          <cell r="Z753">
            <v>1000000</v>
          </cell>
          <cell r="AA753">
            <v>0</v>
          </cell>
          <cell r="AB753">
            <v>0</v>
          </cell>
          <cell r="AC753">
            <v>0</v>
          </cell>
          <cell r="AD753">
            <v>0</v>
          </cell>
          <cell r="AE753">
            <v>0</v>
          </cell>
          <cell r="AF753">
            <v>2001404.1400000001</v>
          </cell>
          <cell r="AG753">
            <v>2218.5200000000004</v>
          </cell>
          <cell r="AH753">
            <v>47957.359999999993</v>
          </cell>
          <cell r="AI753">
            <v>73250.039999999994</v>
          </cell>
          <cell r="AJ753">
            <v>24712.66</v>
          </cell>
          <cell r="AK753">
            <v>36800</v>
          </cell>
          <cell r="AL753">
            <v>918000</v>
          </cell>
          <cell r="AM753">
            <v>1272000</v>
          </cell>
          <cell r="AN753">
            <v>0</v>
          </cell>
          <cell r="AO753">
            <v>0</v>
          </cell>
          <cell r="AP753">
            <v>0</v>
          </cell>
          <cell r="AQ753">
            <v>0</v>
          </cell>
          <cell r="AR753">
            <v>0</v>
          </cell>
          <cell r="AS753">
            <v>0</v>
          </cell>
          <cell r="AT753">
            <v>0</v>
          </cell>
          <cell r="AU753">
            <v>0</v>
          </cell>
          <cell r="AV753">
            <v>0</v>
          </cell>
          <cell r="AW753">
            <v>2226800</v>
          </cell>
          <cell r="AX753">
            <v>2226800</v>
          </cell>
          <cell r="AY753">
            <v>0</v>
          </cell>
          <cell r="AZ753">
            <v>2251512.66</v>
          </cell>
          <cell r="BA753">
            <v>2251512.66</v>
          </cell>
          <cell r="BB753">
            <v>2301688.54</v>
          </cell>
          <cell r="BC753">
            <v>-300284.39999999991</v>
          </cell>
          <cell r="BE753">
            <v>0</v>
          </cell>
          <cell r="BF753">
            <v>0</v>
          </cell>
          <cell r="BG753" t="str">
            <v>1 rozwojowo-modernizacyjne</v>
          </cell>
          <cell r="BH753">
            <v>0</v>
          </cell>
          <cell r="BI753">
            <v>0</v>
          </cell>
          <cell r="BJ753">
            <v>0</v>
          </cell>
          <cell r="BK753" t="str">
            <v>Wymagana modernizacja przepompowni ze względu na zły stan techniczny.</v>
          </cell>
          <cell r="BL753" t="str">
            <v>Modernizacja i przebudowa przepompowni ścieków w Owińskach. 2021 - 2023 - dokumentacja projektowa 2024 - 2025 - roboty budowlano-montażowe</v>
          </cell>
          <cell r="BM753" t="str">
            <v>-</v>
          </cell>
          <cell r="BN753" t="str">
            <v>-</v>
          </cell>
          <cell r="BP753">
            <v>334020</v>
          </cell>
        </row>
        <row r="754">
          <cell r="B754" t="str">
            <v>5-01-12-093-1</v>
          </cell>
          <cell r="C754" t="str">
            <v>5</v>
          </cell>
          <cell r="D754" t="str">
            <v>Czerwonak - kanalizacja sanitarna dla planowanego osiedla mieszkaniowego w rejonie ul. Stawowej i Tatarakowej w Owińskach</v>
          </cell>
          <cell r="E754">
            <v>0</v>
          </cell>
          <cell r="G754" t="str">
            <v>rezerwa "białe plamy"</v>
          </cell>
          <cell r="H754" t="str">
            <v>druga</v>
          </cell>
          <cell r="I754" t="str">
            <v>sieci rozdzielcze</v>
          </cell>
          <cell r="J754" t="str">
            <v>rozwojowe</v>
          </cell>
          <cell r="K754" t="str">
            <v>nieopłacalne tak</v>
          </cell>
          <cell r="L754" t="str">
            <v>Czerwonak</v>
          </cell>
          <cell r="M754">
            <v>0</v>
          </cell>
          <cell r="N754">
            <v>0</v>
          </cell>
          <cell r="O754">
            <v>0</v>
          </cell>
          <cell r="P754">
            <v>0</v>
          </cell>
          <cell r="Q754">
            <v>0</v>
          </cell>
          <cell r="R754" t="str">
            <v>01</v>
          </cell>
          <cell r="S754" t="str">
            <v>nd</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6876.7</v>
          </cell>
          <cell r="AH754">
            <v>0</v>
          </cell>
          <cell r="AI754">
            <v>6876.7</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6876.7</v>
          </cell>
          <cell r="BC754">
            <v>-6876.7</v>
          </cell>
          <cell r="BD754"/>
          <cell r="BE754">
            <v>0</v>
          </cell>
          <cell r="BF754">
            <v>0</v>
          </cell>
          <cell r="BG754" t="str">
            <v>1 rozwojowo-modernizacyjne</v>
          </cell>
          <cell r="BH754">
            <v>24</v>
          </cell>
          <cell r="BI754">
            <v>42</v>
          </cell>
          <cell r="BJ754">
            <v>0</v>
          </cell>
          <cell r="BK754">
            <v>0</v>
          </cell>
          <cell r="BL754">
            <v>0</v>
          </cell>
          <cell r="BM754" t="str">
            <v>-</v>
          </cell>
          <cell r="BN754" t="str">
            <v>-</v>
          </cell>
        </row>
        <row r="755">
          <cell r="B755" t="str">
            <v>5-01-15-190-1</v>
          </cell>
          <cell r="C755" t="str">
            <v>5</v>
          </cell>
          <cell r="D755" t="str">
            <v>Czerwonak - kanalizacja sanitarna w ul. Łąkowej</v>
          </cell>
          <cell r="E755" t="str">
            <v>Realizowane-RBM-zakończono</v>
          </cell>
          <cell r="G755" t="str">
            <v>rezerwa "białe plamy"</v>
          </cell>
          <cell r="H755" t="str">
            <v>pierwsza</v>
          </cell>
          <cell r="I755" t="str">
            <v>sieci rozdzielcze</v>
          </cell>
          <cell r="J755" t="str">
            <v>rozwojowe</v>
          </cell>
          <cell r="K755" t="str">
            <v>KPOŚK</v>
          </cell>
          <cell r="L755" t="str">
            <v>Czerwonak</v>
          </cell>
          <cell r="M755" t="str">
            <v>Przemysław Jasiński</v>
          </cell>
          <cell r="N755">
            <v>0</v>
          </cell>
          <cell r="O755" t="str">
            <v>Mariusz Dados</v>
          </cell>
          <cell r="P755" t="str">
            <v>Justyna Czarnecka</v>
          </cell>
          <cell r="Q755">
            <v>0</v>
          </cell>
          <cell r="R755" t="str">
            <v>01</v>
          </cell>
          <cell r="S755" t="str">
            <v>Gmina Czerwonak</v>
          </cell>
          <cell r="T755">
            <v>2236</v>
          </cell>
          <cell r="U755">
            <v>82962.59</v>
          </cell>
          <cell r="V755">
            <v>0</v>
          </cell>
          <cell r="W755">
            <v>0</v>
          </cell>
          <cell r="X755">
            <v>0</v>
          </cell>
          <cell r="Y755">
            <v>0</v>
          </cell>
          <cell r="Z755">
            <v>0</v>
          </cell>
          <cell r="AA755">
            <v>0</v>
          </cell>
          <cell r="AB755">
            <v>0</v>
          </cell>
          <cell r="AC755">
            <v>0</v>
          </cell>
          <cell r="AD755">
            <v>0</v>
          </cell>
          <cell r="AE755">
            <v>0</v>
          </cell>
          <cell r="AF755">
            <v>82962.59</v>
          </cell>
          <cell r="AG755">
            <v>0</v>
          </cell>
          <cell r="AH755">
            <v>97374.66</v>
          </cell>
          <cell r="AI755">
            <v>99610.66</v>
          </cell>
          <cell r="AJ755">
            <v>784.09</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784.09</v>
          </cell>
          <cell r="BA755">
            <v>784.09</v>
          </cell>
          <cell r="BB755">
            <v>98158.75</v>
          </cell>
          <cell r="BC755">
            <v>-15196.160000000003</v>
          </cell>
          <cell r="BD755"/>
          <cell r="BE755">
            <v>0</v>
          </cell>
          <cell r="BF755">
            <v>0</v>
          </cell>
          <cell r="BG755" t="str">
            <v>1 rozwojowo-modernizacyjne</v>
          </cell>
          <cell r="BH755">
            <v>4</v>
          </cell>
          <cell r="BI755">
            <v>0</v>
          </cell>
          <cell r="BJ755">
            <v>0</v>
          </cell>
          <cell r="BK755" t="str">
            <v>Odbiór ścieków sanitarnych od nowych klientów.</v>
          </cell>
          <cell r="BL755" t="str">
            <v>Budowa kanalizacji sanitarnej DN200mm w ul. Łąkowej, dł. 74,2m wraz z przyłączami . 2019 - 2020 - roboty budowlano-montażowe</v>
          </cell>
          <cell r="BM755" t="str">
            <v>-</v>
          </cell>
          <cell r="BN755" t="str">
            <v>-</v>
          </cell>
        </row>
        <row r="756">
          <cell r="B756" t="str">
            <v>5-01-15-191-1</v>
          </cell>
          <cell r="C756" t="str">
            <v>5</v>
          </cell>
          <cell r="D756" t="str">
            <v>Czerwonak - kanalizacja sanitarna w ul. Poprzeczna, Parkowa, Sportowa i Dworcowa w Owińskach - zakres I</v>
          </cell>
          <cell r="E756">
            <v>0</v>
          </cell>
          <cell r="G756" t="str">
            <v>budżet - modernizacja PSK</v>
          </cell>
          <cell r="H756" t="str">
            <v>pierwsza</v>
          </cell>
          <cell r="I756" t="str">
            <v>sieci rozdzielcze</v>
          </cell>
          <cell r="J756" t="str">
            <v>modernizacyjne</v>
          </cell>
          <cell r="K756" t="str">
            <v>PSK</v>
          </cell>
          <cell r="L756" t="str">
            <v>Czerwonak</v>
          </cell>
          <cell r="M756">
            <v>0</v>
          </cell>
          <cell r="N756">
            <v>0</v>
          </cell>
          <cell r="O756">
            <v>0</v>
          </cell>
          <cell r="P756">
            <v>0</v>
          </cell>
          <cell r="Q756">
            <v>0</v>
          </cell>
          <cell r="R756" t="str">
            <v>01</v>
          </cell>
          <cell r="S756" t="str">
            <v>Gmina Czerwonak</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cell r="BE756">
            <v>0</v>
          </cell>
          <cell r="BF756">
            <v>0</v>
          </cell>
          <cell r="BG756" t="str">
            <v>1 rozwojowo-modernizacyjne</v>
          </cell>
          <cell r="BH756">
            <v>0</v>
          </cell>
          <cell r="BI756">
            <v>0</v>
          </cell>
          <cell r="BJ756">
            <v>23</v>
          </cell>
          <cell r="BK756">
            <v>0</v>
          </cell>
          <cell r="BL756">
            <v>0</v>
          </cell>
          <cell r="BM756" t="str">
            <v>-</v>
          </cell>
          <cell r="BN756" t="str">
            <v>-</v>
          </cell>
        </row>
        <row r="757">
          <cell r="B757" t="str">
            <v>5-01-15-192-1</v>
          </cell>
          <cell r="C757" t="str">
            <v>5</v>
          </cell>
          <cell r="D757" t="str">
            <v>Czerwonak - kanalizacja sanitarna w ul. Owocowej w Bolechowie Osiedlu</v>
          </cell>
          <cell r="E757" t="str">
            <v>Realizowane-RBM-w toku</v>
          </cell>
          <cell r="G757" t="str">
            <v>rezerwa "białe plamy"</v>
          </cell>
          <cell r="H757" t="str">
            <v>druga</v>
          </cell>
          <cell r="I757" t="str">
            <v>sieci rozdzielcze</v>
          </cell>
          <cell r="J757" t="str">
            <v>rozwojowe</v>
          </cell>
          <cell r="K757" t="str">
            <v>nieopłacalne nie</v>
          </cell>
          <cell r="L757" t="str">
            <v>Czerwonak</v>
          </cell>
          <cell r="M757" t="str">
            <v>Przemysław Jasiński</v>
          </cell>
          <cell r="N757" t="str">
            <v>Anna Szaszczak</v>
          </cell>
          <cell r="O757" t="str">
            <v>Mariusz Dados</v>
          </cell>
          <cell r="P757" t="str">
            <v>Łukasz Dąbrowski</v>
          </cell>
          <cell r="Q757">
            <v>0</v>
          </cell>
          <cell r="R757" t="str">
            <v>01</v>
          </cell>
          <cell r="S757" t="str">
            <v>nd</v>
          </cell>
          <cell r="T757">
            <v>1984</v>
          </cell>
          <cell r="U757">
            <v>13299</v>
          </cell>
          <cell r="V757">
            <v>18000</v>
          </cell>
          <cell r="W757">
            <v>100000</v>
          </cell>
          <cell r="X757">
            <v>106000</v>
          </cell>
          <cell r="Y757">
            <v>0</v>
          </cell>
          <cell r="Z757">
            <v>0</v>
          </cell>
          <cell r="AA757">
            <v>0</v>
          </cell>
          <cell r="AB757">
            <v>0</v>
          </cell>
          <cell r="AC757">
            <v>0</v>
          </cell>
          <cell r="AD757">
            <v>0</v>
          </cell>
          <cell r="AE757">
            <v>0</v>
          </cell>
          <cell r="AF757">
            <v>237299</v>
          </cell>
          <cell r="AG757">
            <v>12598.2</v>
          </cell>
          <cell r="AH757">
            <v>24846.6</v>
          </cell>
          <cell r="AI757">
            <v>39428.800000000003</v>
          </cell>
          <cell r="AJ757">
            <v>15812.099999999999</v>
          </cell>
          <cell r="AK757">
            <v>170000</v>
          </cell>
          <cell r="AL757">
            <v>0</v>
          </cell>
          <cell r="AM757">
            <v>0</v>
          </cell>
          <cell r="AN757">
            <v>0</v>
          </cell>
          <cell r="AO757">
            <v>0</v>
          </cell>
          <cell r="AP757">
            <v>0</v>
          </cell>
          <cell r="AQ757">
            <v>0</v>
          </cell>
          <cell r="AR757">
            <v>0</v>
          </cell>
          <cell r="AS757">
            <v>0</v>
          </cell>
          <cell r="AT757">
            <v>0</v>
          </cell>
          <cell r="AU757">
            <v>0</v>
          </cell>
          <cell r="AV757">
            <v>0</v>
          </cell>
          <cell r="AW757">
            <v>170000</v>
          </cell>
          <cell r="AX757">
            <v>170000</v>
          </cell>
          <cell r="AY757">
            <v>0</v>
          </cell>
          <cell r="AZ757">
            <v>185812.1</v>
          </cell>
          <cell r="BA757">
            <v>185812.1</v>
          </cell>
          <cell r="BB757">
            <v>223256.9</v>
          </cell>
          <cell r="BC757">
            <v>14042.100000000006</v>
          </cell>
          <cell r="BE757">
            <v>0.19</v>
          </cell>
          <cell r="BF757">
            <v>0</v>
          </cell>
          <cell r="BG757" t="str">
            <v>1 rozwojowo-modernizacyjne</v>
          </cell>
          <cell r="BH757">
            <v>1</v>
          </cell>
          <cell r="BI757">
            <v>4</v>
          </cell>
          <cell r="BJ757">
            <v>0</v>
          </cell>
          <cell r="BK757" t="str">
            <v>Odbiór ścieków sanitarnych od nowych klientów.</v>
          </cell>
          <cell r="BL757" t="str">
            <v>Budowa kanalizacji sanitarnej DN 200 mm w ul. Owocowej i Warzywnej w Bolechowie Osiedlu, dł. 90 m wraz z przyłączami 2019-2021 - dokumentacja projektowa 2022- 2023 - roboty budowlano-montażowe</v>
          </cell>
          <cell r="BM757" t="str">
            <v>-</v>
          </cell>
          <cell r="BN757" t="str">
            <v>-</v>
          </cell>
          <cell r="BP757"/>
        </row>
        <row r="758">
          <cell r="B758" t="str">
            <v>5-01-15-193-1</v>
          </cell>
          <cell r="C758" t="str">
            <v>5</v>
          </cell>
          <cell r="D758" t="str">
            <v>Czerwonak - kanalizacja sanitarna w ul. Taczaka i Leśnej w Koziegłowach</v>
          </cell>
          <cell r="E758" t="str">
            <v>Zakończone</v>
          </cell>
          <cell r="G758" t="str">
            <v>rezerwa "białe plamy"</v>
          </cell>
          <cell r="H758" t="str">
            <v>pierwsza</v>
          </cell>
          <cell r="I758" t="str">
            <v>sieci rozdzielcze</v>
          </cell>
          <cell r="J758" t="str">
            <v>rozwojowe</v>
          </cell>
          <cell r="K758" t="str">
            <v>KPOŚK</v>
          </cell>
          <cell r="L758" t="str">
            <v>Czerwonak</v>
          </cell>
          <cell r="M758" t="str">
            <v>Przemysław Jasiński</v>
          </cell>
          <cell r="N758" t="str">
            <v>Joanna Matysiak-Olek</v>
          </cell>
          <cell r="O758" t="str">
            <v>Mariusz Dados</v>
          </cell>
          <cell r="P758" t="str">
            <v>Justyna Czarnecka</v>
          </cell>
          <cell r="Q758" t="str">
            <v>Łukasz Bil</v>
          </cell>
          <cell r="R758" t="str">
            <v>01</v>
          </cell>
          <cell r="S758" t="str">
            <v>Gmina Czerwonak</v>
          </cell>
          <cell r="T758">
            <v>54005.58</v>
          </cell>
          <cell r="U758">
            <v>771603.40999999992</v>
          </cell>
          <cell r="V758">
            <v>0</v>
          </cell>
          <cell r="W758">
            <v>0</v>
          </cell>
          <cell r="X758">
            <v>0</v>
          </cell>
          <cell r="Y758">
            <v>0</v>
          </cell>
          <cell r="Z758">
            <v>0</v>
          </cell>
          <cell r="AA758">
            <v>0</v>
          </cell>
          <cell r="AB758">
            <v>0</v>
          </cell>
          <cell r="AC758">
            <v>0</v>
          </cell>
          <cell r="AD758">
            <v>0</v>
          </cell>
          <cell r="AE758">
            <v>0</v>
          </cell>
          <cell r="AF758">
            <v>771603.40999999992</v>
          </cell>
          <cell r="AG758">
            <v>792030.28</v>
          </cell>
          <cell r="AH758">
            <v>2295</v>
          </cell>
          <cell r="AI758">
            <v>848330.86</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794325.28</v>
          </cell>
          <cell r="BC758">
            <v>-22721.870000000112</v>
          </cell>
          <cell r="BD758"/>
          <cell r="BE758">
            <v>0.26</v>
          </cell>
          <cell r="BF758">
            <v>0</v>
          </cell>
          <cell r="BG758" t="str">
            <v>1 rozwojowo-modernizacyjne</v>
          </cell>
          <cell r="BH758">
            <v>12</v>
          </cell>
          <cell r="BI758">
            <v>3</v>
          </cell>
          <cell r="BJ758">
            <v>0</v>
          </cell>
          <cell r="BK758" t="str">
            <v>Odbiór ścieków sanitarnych od nowych klientów.</v>
          </cell>
          <cell r="BL758" t="str">
            <v>Budowa kanału sanitarnego o średnicy DN200mm i dł. ok. 202,37m w ul. Taczaka oraz o średnicy DN200mm i dł. ok. 59,46m w ul. Leśnej wraz z przyłączami. 2018 - 2019 - dokumentacja projektowa 2020 - roboty budowlano-montażowe</v>
          </cell>
          <cell r="BM758" t="str">
            <v>-</v>
          </cell>
          <cell r="BN758" t="str">
            <v>-</v>
          </cell>
        </row>
        <row r="759">
          <cell r="B759" t="str">
            <v>5-01-15-195-1</v>
          </cell>
          <cell r="C759" t="str">
            <v>5</v>
          </cell>
          <cell r="D759" t="str">
            <v>Czerwonak - kanalizacja sanitarna w ulicach osiedlowych na terenie Bolechówka oraz Potaszy - etap I</v>
          </cell>
          <cell r="E759" t="str">
            <v>Zakończone</v>
          </cell>
          <cell r="G759" t="str">
            <v>rezerwa "białe plamy"</v>
          </cell>
          <cell r="H759" t="str">
            <v>druga</v>
          </cell>
          <cell r="I759" t="str">
            <v>sieci rozdzielcze</v>
          </cell>
          <cell r="J759" t="str">
            <v>rozwojowe</v>
          </cell>
          <cell r="K759" t="str">
            <v>nieopłacalne tak</v>
          </cell>
          <cell r="L759" t="str">
            <v>Czerwonak</v>
          </cell>
          <cell r="M759" t="str">
            <v>Przemysław Jasiński</v>
          </cell>
          <cell r="N759" t="str">
            <v>Joanna Matysiak-Olek</v>
          </cell>
          <cell r="O759" t="str">
            <v>Mariusz Dados</v>
          </cell>
          <cell r="P759" t="str">
            <v>Julita Andrzejewska</v>
          </cell>
          <cell r="Q759" t="str">
            <v>Michał Plewa</v>
          </cell>
          <cell r="R759" t="str">
            <v>01</v>
          </cell>
          <cell r="S759" t="str">
            <v>Gmina Czerwonak</v>
          </cell>
          <cell r="T759">
            <v>299188.97999999992</v>
          </cell>
          <cell r="U759">
            <v>27479.339999999997</v>
          </cell>
          <cell r="V759">
            <v>0</v>
          </cell>
          <cell r="W759">
            <v>0</v>
          </cell>
          <cell r="X759">
            <v>0</v>
          </cell>
          <cell r="Y759">
            <v>0</v>
          </cell>
          <cell r="Z759">
            <v>0</v>
          </cell>
          <cell r="AA759">
            <v>0</v>
          </cell>
          <cell r="AB759">
            <v>0</v>
          </cell>
          <cell r="AC759">
            <v>0</v>
          </cell>
          <cell r="AD759">
            <v>0</v>
          </cell>
          <cell r="AE759">
            <v>0</v>
          </cell>
          <cell r="AF759">
            <v>27479.339999999997</v>
          </cell>
          <cell r="AG759">
            <v>538.99999999999636</v>
          </cell>
          <cell r="AH759">
            <v>525</v>
          </cell>
          <cell r="AI759">
            <v>300252.97999999992</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1063.9999999999964</v>
          </cell>
          <cell r="BC759">
            <v>26415.34</v>
          </cell>
          <cell r="BD759"/>
          <cell r="BE759">
            <v>11.45</v>
          </cell>
          <cell r="BF759">
            <v>0</v>
          </cell>
          <cell r="BG759" t="str">
            <v>1 rozwojowo-modernizacyjne</v>
          </cell>
          <cell r="BH759">
            <v>67</v>
          </cell>
          <cell r="BI759">
            <v>316</v>
          </cell>
          <cell r="BJ759">
            <v>0</v>
          </cell>
          <cell r="BK759" t="str">
            <v>Z zadania zostały wydzielone zakresy 19-247, 19-248, 19-249, 19-250. Odbiór ścieków sanitarnych od nowych klientów.</v>
          </cell>
          <cell r="BL759" t="str">
            <v>Kanalizacja sanitarna DN = 200 mm o długości 182,5 m wraz z przyłączami w ulicach; Malwowa i boczna od Kwiatowej 2018 - 2020 roboty budowlano-montażowe</v>
          </cell>
          <cell r="BM759" t="str">
            <v>-</v>
          </cell>
          <cell r="BN759" t="str">
            <v>-</v>
          </cell>
        </row>
        <row r="760">
          <cell r="B760" t="str">
            <v>5-01-16-143-1</v>
          </cell>
          <cell r="C760" t="str">
            <v>5</v>
          </cell>
          <cell r="D760" t="str">
            <v>Czerwonak - kanalizacja sanitarna w ul. Morenowej</v>
          </cell>
          <cell r="E760" t="str">
            <v>Realizowane-dokumentacja-w toku</v>
          </cell>
          <cell r="G760" t="str">
            <v>rezerwa "białe plamy"</v>
          </cell>
          <cell r="H760" t="str">
            <v>druga</v>
          </cell>
          <cell r="I760" t="str">
            <v>sieci rozdzielcze</v>
          </cell>
          <cell r="J760" t="str">
            <v>rozwojowe</v>
          </cell>
          <cell r="K760" t="str">
            <v>nieopłacalne nie</v>
          </cell>
          <cell r="L760" t="str">
            <v>Czerwonak</v>
          </cell>
          <cell r="M760" t="str">
            <v>Przemysław Jasiński</v>
          </cell>
          <cell r="N760" t="str">
            <v>Katarzyna Grala</v>
          </cell>
          <cell r="O760" t="str">
            <v>Mariusz Dados</v>
          </cell>
          <cell r="P760" t="str">
            <v>Łukasz Dąbrowski</v>
          </cell>
          <cell r="Q760" t="str">
            <v>Michał Plewa</v>
          </cell>
          <cell r="R760" t="str">
            <v>01</v>
          </cell>
          <cell r="S760" t="str">
            <v>nd</v>
          </cell>
          <cell r="T760">
            <v>884.11</v>
          </cell>
          <cell r="U760">
            <v>2314.25</v>
          </cell>
          <cell r="V760">
            <v>20872.400000000001</v>
          </cell>
          <cell r="W760">
            <v>31308.6</v>
          </cell>
          <cell r="X760">
            <v>161015.4</v>
          </cell>
          <cell r="Y760">
            <v>409381.6</v>
          </cell>
          <cell r="Z760">
            <v>0</v>
          </cell>
          <cell r="AA760">
            <v>0</v>
          </cell>
          <cell r="AB760">
            <v>0</v>
          </cell>
          <cell r="AC760">
            <v>0</v>
          </cell>
          <cell r="AD760">
            <v>0</v>
          </cell>
          <cell r="AE760">
            <v>0</v>
          </cell>
          <cell r="AF760">
            <v>624892.25</v>
          </cell>
          <cell r="AG760">
            <v>3666.25</v>
          </cell>
          <cell r="AH760">
            <v>24751.919999999998</v>
          </cell>
          <cell r="AI760">
            <v>29302.28</v>
          </cell>
          <cell r="AJ760">
            <v>37127.879999999997</v>
          </cell>
          <cell r="AK760">
            <v>0</v>
          </cell>
          <cell r="AL760">
            <v>454551.68</v>
          </cell>
          <cell r="AM760">
            <v>154043</v>
          </cell>
          <cell r="AN760">
            <v>0</v>
          </cell>
          <cell r="AO760">
            <v>0</v>
          </cell>
          <cell r="AP760">
            <v>0</v>
          </cell>
          <cell r="AQ760">
            <v>0</v>
          </cell>
          <cell r="AR760">
            <v>0</v>
          </cell>
          <cell r="AS760">
            <v>0</v>
          </cell>
          <cell r="AT760">
            <v>0</v>
          </cell>
          <cell r="AU760">
            <v>0</v>
          </cell>
          <cell r="AV760">
            <v>0</v>
          </cell>
          <cell r="AW760">
            <v>608594.67999999993</v>
          </cell>
          <cell r="AX760">
            <v>608594.67999999993</v>
          </cell>
          <cell r="AY760">
            <v>0</v>
          </cell>
          <cell r="AZ760">
            <v>645722.56000000006</v>
          </cell>
          <cell r="BA760">
            <v>645722.56000000006</v>
          </cell>
          <cell r="BB760">
            <v>674140.73</v>
          </cell>
          <cell r="BC760">
            <v>-49248.479999999981</v>
          </cell>
          <cell r="BE760">
            <v>0.18</v>
          </cell>
          <cell r="BF760">
            <v>99.4</v>
          </cell>
          <cell r="BG760" t="str">
            <v>1 rozwojowo-modernizacyjne</v>
          </cell>
          <cell r="BH760">
            <v>7</v>
          </cell>
          <cell r="BI760">
            <v>0</v>
          </cell>
          <cell r="BJ760">
            <v>0</v>
          </cell>
          <cell r="BK760" t="str">
            <v>Odbiór ścieków sanitarnych od nowych klientów.</v>
          </cell>
          <cell r="BL760" t="str">
            <v>Budowa kanalizacji sanitarnej w ulicy Morenowej DN 200 mm dł. 180,88 m wraz z przyłączami, rurociągu tłocznego DN 110 mm dł. 171,97 m, tłoczni ścieków - 1 szt., 2020- 2022 - dokumentacja projektowa 2024 - 2025 roboty budowlano - montażowe</v>
          </cell>
          <cell r="BM760" t="str">
            <v>-</v>
          </cell>
          <cell r="BN760" t="str">
            <v>-</v>
          </cell>
          <cell r="BP760">
            <v>91289.20199999999</v>
          </cell>
        </row>
        <row r="761">
          <cell r="B761" t="str">
            <v>5-01-18-028-1</v>
          </cell>
          <cell r="C761" t="str">
            <v>5</v>
          </cell>
          <cell r="D761" t="str">
            <v>Czerwonak - kanalizacja sanitarna w ul. Kwiatowej w Koziegłowach</v>
          </cell>
          <cell r="E761" t="str">
            <v>Realizowane-dokumentacja-w toku</v>
          </cell>
          <cell r="G761" t="str">
            <v>rezerwa "białe plamy"</v>
          </cell>
          <cell r="H761" t="str">
            <v>druga</v>
          </cell>
          <cell r="I761" t="str">
            <v>sieci rozdzielcze</v>
          </cell>
          <cell r="J761" t="str">
            <v>rozwojowe</v>
          </cell>
          <cell r="K761" t="str">
            <v>nieopłacalne nie</v>
          </cell>
          <cell r="L761" t="str">
            <v>Czerwonak</v>
          </cell>
          <cell r="M761" t="str">
            <v>Przemysław Jasiński</v>
          </cell>
          <cell r="N761" t="str">
            <v>Katarzyna Grala</v>
          </cell>
          <cell r="O761" t="str">
            <v>Mariusz Dados</v>
          </cell>
          <cell r="P761" t="str">
            <v>Łukasz Dąbrowski</v>
          </cell>
          <cell r="Q761" t="str">
            <v>Julita Andrzejewska</v>
          </cell>
          <cell r="R761" t="str">
            <v>01</v>
          </cell>
          <cell r="S761" t="str">
            <v>nd</v>
          </cell>
          <cell r="T761">
            <v>1299</v>
          </cell>
          <cell r="U761">
            <v>713.73</v>
          </cell>
          <cell r="V761">
            <v>22849.599999999999</v>
          </cell>
          <cell r="W761">
            <v>34274.400000000001</v>
          </cell>
          <cell r="X761">
            <v>196639</v>
          </cell>
          <cell r="Y761">
            <v>290533</v>
          </cell>
          <cell r="Z761">
            <v>0</v>
          </cell>
          <cell r="AA761">
            <v>0</v>
          </cell>
          <cell r="AB761">
            <v>0</v>
          </cell>
          <cell r="AC761">
            <v>0</v>
          </cell>
          <cell r="AD761">
            <v>0</v>
          </cell>
          <cell r="AE761">
            <v>0</v>
          </cell>
          <cell r="AF761">
            <v>545009.73</v>
          </cell>
          <cell r="AG761">
            <v>11465.73</v>
          </cell>
          <cell r="AH761">
            <v>9400</v>
          </cell>
          <cell r="AI761">
            <v>22164.73</v>
          </cell>
          <cell r="AJ761">
            <v>28200</v>
          </cell>
          <cell r="AK761">
            <v>0</v>
          </cell>
          <cell r="AL761">
            <v>536679</v>
          </cell>
          <cell r="AM761">
            <v>1890</v>
          </cell>
          <cell r="AN761">
            <v>0</v>
          </cell>
          <cell r="AO761">
            <v>0</v>
          </cell>
          <cell r="AP761">
            <v>0</v>
          </cell>
          <cell r="AQ761">
            <v>0</v>
          </cell>
          <cell r="AR761">
            <v>0</v>
          </cell>
          <cell r="AS761">
            <v>0</v>
          </cell>
          <cell r="AT761">
            <v>0</v>
          </cell>
          <cell r="AU761">
            <v>0</v>
          </cell>
          <cell r="AV761">
            <v>0</v>
          </cell>
          <cell r="AW761">
            <v>538569</v>
          </cell>
          <cell r="AX761">
            <v>538569</v>
          </cell>
          <cell r="AY761">
            <v>0</v>
          </cell>
          <cell r="AZ761">
            <v>566769</v>
          </cell>
          <cell r="BA761">
            <v>566769</v>
          </cell>
          <cell r="BB761">
            <v>587634.73</v>
          </cell>
          <cell r="BC761">
            <v>-42625</v>
          </cell>
          <cell r="BE761">
            <v>0.27</v>
          </cell>
          <cell r="BF761">
            <v>103.7</v>
          </cell>
          <cell r="BG761" t="str">
            <v>1 rozwojowo-modernizacyjne</v>
          </cell>
          <cell r="BH761">
            <v>7</v>
          </cell>
          <cell r="BI761">
            <v>2</v>
          </cell>
          <cell r="BJ761">
            <v>0</v>
          </cell>
          <cell r="BK761" t="str">
            <v>Odbiór ścieków sanitarnych od nowych klientów.</v>
          </cell>
          <cell r="BL761" t="str">
            <v>Budowa kanalizacji sanitarnej DN 200 mm o dł. ok 270 m w ul. Kwiatowej wraz z przyłączami 2020 - 2022 - dokumentacja projektowa 2023 - 2024 roboty budowlano - montażowe</v>
          </cell>
          <cell r="BM761" t="str">
            <v>-</v>
          </cell>
          <cell r="BN761" t="str">
            <v>-</v>
          </cell>
          <cell r="BP761"/>
        </row>
        <row r="762">
          <cell r="B762" t="str">
            <v>5-01-18-140-1</v>
          </cell>
          <cell r="C762" t="str">
            <v>5</v>
          </cell>
          <cell r="D762" t="str">
            <v>Czerwonak - kanalizacja sanitarna w ul.Słowackiego w Miękowie</v>
          </cell>
          <cell r="E762" t="str">
            <v>Realizowane-RBM-zakończono</v>
          </cell>
          <cell r="G762" t="str">
            <v>rezerwa "białe plamy"</v>
          </cell>
          <cell r="H762" t="str">
            <v>druga</v>
          </cell>
          <cell r="I762" t="str">
            <v>sieci rozdzielcze</v>
          </cell>
          <cell r="J762" t="str">
            <v>rozwojowe</v>
          </cell>
          <cell r="K762" t="str">
            <v>nieopłacalne tak</v>
          </cell>
          <cell r="L762" t="str">
            <v>Czerwonak</v>
          </cell>
          <cell r="M762" t="str">
            <v>Przemysław Jasiński</v>
          </cell>
          <cell r="N762">
            <v>0</v>
          </cell>
          <cell r="O762" t="str">
            <v>Mariusz Dados</v>
          </cell>
          <cell r="P762" t="str">
            <v>Justyna Czarnecka</v>
          </cell>
          <cell r="Q762">
            <v>0</v>
          </cell>
          <cell r="R762" t="str">
            <v>01</v>
          </cell>
          <cell r="S762" t="str">
            <v>Gmina Czerwonak</v>
          </cell>
          <cell r="T762">
            <v>1083</v>
          </cell>
          <cell r="U762">
            <v>4655.87</v>
          </cell>
          <cell r="V762">
            <v>0</v>
          </cell>
          <cell r="W762">
            <v>200000</v>
          </cell>
          <cell r="X762">
            <v>0</v>
          </cell>
          <cell r="Y762">
            <v>0</v>
          </cell>
          <cell r="Z762">
            <v>0</v>
          </cell>
          <cell r="AA762">
            <v>0</v>
          </cell>
          <cell r="AB762">
            <v>0</v>
          </cell>
          <cell r="AC762">
            <v>0</v>
          </cell>
          <cell r="AD762">
            <v>0</v>
          </cell>
          <cell r="AE762">
            <v>0</v>
          </cell>
          <cell r="AF762">
            <v>204655.87</v>
          </cell>
          <cell r="AG762">
            <v>13655.289999999999</v>
          </cell>
          <cell r="AH762">
            <v>36387.22</v>
          </cell>
          <cell r="AI762">
            <v>51125.51</v>
          </cell>
          <cell r="AJ762">
            <v>127549.43</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127549.43</v>
          </cell>
          <cell r="BA762">
            <v>127549.43</v>
          </cell>
          <cell r="BB762">
            <v>177591.94</v>
          </cell>
          <cell r="BC762">
            <v>27063.929999999993</v>
          </cell>
          <cell r="BE762">
            <v>0.22</v>
          </cell>
          <cell r="BF762">
            <v>0</v>
          </cell>
          <cell r="BG762" t="str">
            <v>1 rozwojowo-modernizacyjne</v>
          </cell>
          <cell r="BH762">
            <v>4</v>
          </cell>
          <cell r="BI762">
            <v>6</v>
          </cell>
          <cell r="BJ762">
            <v>0</v>
          </cell>
          <cell r="BK762" t="str">
            <v>Odbiór ścieków sanitarnych od nowych klientów.</v>
          </cell>
          <cell r="BL762" t="str">
            <v>Budowa kanału sanitarnego Dn 200 mm o długości 220 m w ul. Słowackiego wraz z przyłączami 2020 - dokumentacja projektowa 2021 - 2022 - roboty budowlano-montażowe</v>
          </cell>
          <cell r="BM762" t="str">
            <v>-</v>
          </cell>
          <cell r="BN762" t="str">
            <v>-</v>
          </cell>
          <cell r="BP762"/>
        </row>
        <row r="763">
          <cell r="B763" t="str">
            <v>5-01-18-144-1</v>
          </cell>
          <cell r="C763" t="str">
            <v>5</v>
          </cell>
          <cell r="D763" t="str">
            <v>Czerwonak - kanalizacja sanitarna dla budynku na os.Zdroje 86</v>
          </cell>
          <cell r="E763" t="str">
            <v>Realizowane-dokumentacja-w toku</v>
          </cell>
          <cell r="G763" t="str">
            <v>rezerwa "białe plamy"</v>
          </cell>
          <cell r="H763" t="str">
            <v>druga</v>
          </cell>
          <cell r="I763" t="str">
            <v>sieci rozdzielcze</v>
          </cell>
          <cell r="J763" t="str">
            <v>rozwojowe</v>
          </cell>
          <cell r="K763" t="str">
            <v>nieopłacalne tak</v>
          </cell>
          <cell r="L763" t="str">
            <v>Czerwonak</v>
          </cell>
          <cell r="M763" t="str">
            <v>Przemysław Jasiński</v>
          </cell>
          <cell r="N763" t="str">
            <v>Michał Kamiński</v>
          </cell>
          <cell r="O763" t="str">
            <v>Mariusz Dados</v>
          </cell>
          <cell r="P763" t="str">
            <v>Łukasz Dąbrowski</v>
          </cell>
          <cell r="Q763" t="str">
            <v>Łukasz Bil</v>
          </cell>
          <cell r="R763" t="str">
            <v>01</v>
          </cell>
          <cell r="S763" t="str">
            <v>nd</v>
          </cell>
          <cell r="T763">
            <v>0</v>
          </cell>
          <cell r="U763">
            <v>7920</v>
          </cell>
          <cell r="V763">
            <v>102809</v>
          </cell>
          <cell r="W763">
            <v>0</v>
          </cell>
          <cell r="X763">
            <v>0</v>
          </cell>
          <cell r="Y763">
            <v>0</v>
          </cell>
          <cell r="Z763">
            <v>0</v>
          </cell>
          <cell r="AA763">
            <v>0</v>
          </cell>
          <cell r="AB763">
            <v>0</v>
          </cell>
          <cell r="AC763">
            <v>0</v>
          </cell>
          <cell r="AD763">
            <v>0</v>
          </cell>
          <cell r="AE763">
            <v>0</v>
          </cell>
          <cell r="AF763">
            <v>110729</v>
          </cell>
          <cell r="AG763">
            <v>0</v>
          </cell>
          <cell r="AH763">
            <v>0</v>
          </cell>
          <cell r="AI763">
            <v>0</v>
          </cell>
          <cell r="AJ763">
            <v>103373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103373</v>
          </cell>
          <cell r="BA763">
            <v>103373</v>
          </cell>
          <cell r="BB763">
            <v>103373</v>
          </cell>
          <cell r="BC763">
            <v>7356</v>
          </cell>
          <cell r="BE763">
            <v>0</v>
          </cell>
          <cell r="BF763">
            <v>0</v>
          </cell>
          <cell r="BG763" t="str">
            <v>1 rozwojowo-modernizacyjne</v>
          </cell>
          <cell r="BH763">
            <v>1</v>
          </cell>
          <cell r="BI763">
            <v>0</v>
          </cell>
          <cell r="BJ763">
            <v>0</v>
          </cell>
          <cell r="BK763" t="str">
            <v>Odbiór ścieków sanitarnych od nowych klientów.</v>
          </cell>
          <cell r="BL763" t="str">
            <v>Przyłącze kanalizacji sanitarnej Dn 160 mm o długości 80 m 2020 - dokumentacja projektowa 2021 - roboty budowlano - montażowe</v>
          </cell>
          <cell r="BM763" t="str">
            <v>-</v>
          </cell>
          <cell r="BN763" t="str">
            <v>-</v>
          </cell>
          <cell r="BP763">
            <v>0</v>
          </cell>
        </row>
        <row r="764">
          <cell r="B764" t="str">
            <v>5-01-19-061-0</v>
          </cell>
          <cell r="C764" t="str">
            <v>5</v>
          </cell>
          <cell r="D764" t="str">
            <v>Czerwonak - kanalizacja sanitarna w ul.Zachodniej</v>
          </cell>
          <cell r="E764">
            <v>0</v>
          </cell>
          <cell r="G764" t="str">
            <v>rezerwa na zaspokojenie roszczeń z tyt realizacji sieci wod-kan</v>
          </cell>
          <cell r="H764" t="str">
            <v>pierwsza</v>
          </cell>
          <cell r="I764" t="str">
            <v>sieci rozdzielcze</v>
          </cell>
          <cell r="J764" t="str">
            <v>rozwojowe</v>
          </cell>
          <cell r="K764" t="str">
            <v>wykupy</v>
          </cell>
          <cell r="L764" t="str">
            <v>Czerwonak</v>
          </cell>
          <cell r="M764">
            <v>0</v>
          </cell>
          <cell r="N764">
            <v>0</v>
          </cell>
          <cell r="O764">
            <v>0</v>
          </cell>
          <cell r="P764">
            <v>0</v>
          </cell>
          <cell r="Q764">
            <v>0</v>
          </cell>
          <cell r="R764" t="str">
            <v>01</v>
          </cell>
          <cell r="S764" t="str">
            <v>nd</v>
          </cell>
          <cell r="T764">
            <v>0</v>
          </cell>
          <cell r="U764">
            <v>98261.36</v>
          </cell>
          <cell r="V764">
            <v>0</v>
          </cell>
          <cell r="W764">
            <v>0</v>
          </cell>
          <cell r="X764">
            <v>0</v>
          </cell>
          <cell r="Y764">
            <v>0</v>
          </cell>
          <cell r="Z764">
            <v>0</v>
          </cell>
          <cell r="AA764">
            <v>0</v>
          </cell>
          <cell r="AB764">
            <v>0</v>
          </cell>
          <cell r="AC764">
            <v>0</v>
          </cell>
          <cell r="AD764">
            <v>0</v>
          </cell>
          <cell r="AE764">
            <v>0</v>
          </cell>
          <cell r="AF764">
            <v>98261.36</v>
          </cell>
          <cell r="AG764">
            <v>98585.67</v>
          </cell>
          <cell r="AH764">
            <v>429.3</v>
          </cell>
          <cell r="AI764">
            <v>99014.97</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99014.97</v>
          </cell>
          <cell r="BC764">
            <v>-753.61000000000058</v>
          </cell>
          <cell r="BD764"/>
          <cell r="BE764">
            <v>0</v>
          </cell>
          <cell r="BF764">
            <v>0</v>
          </cell>
          <cell r="BG764">
            <v>0</v>
          </cell>
          <cell r="BH764">
            <v>0</v>
          </cell>
          <cell r="BI764">
            <v>0</v>
          </cell>
          <cell r="BJ764">
            <v>0</v>
          </cell>
          <cell r="BK764">
            <v>0</v>
          </cell>
          <cell r="BL764">
            <v>0</v>
          </cell>
          <cell r="BM764" t="str">
            <v>-</v>
          </cell>
          <cell r="BN764" t="str">
            <v>-</v>
          </cell>
        </row>
        <row r="765">
          <cell r="B765" t="str">
            <v>5-01-19-247-1</v>
          </cell>
          <cell r="C765" t="str">
            <v>5</v>
          </cell>
          <cell r="D765" t="str">
            <v>Czerwonak - kanalizacja sanitarna w ulicach osiedlowych na terenie Bolechówka oraz Potaszy - etap II</v>
          </cell>
          <cell r="E765" t="str">
            <v>Realizowane-dokumentacja-w toku</v>
          </cell>
          <cell r="F765" t="str">
            <v>FS7</v>
          </cell>
          <cell r="G765" t="str">
            <v>rezerwa zadania wielozakresowe</v>
          </cell>
          <cell r="H765" t="str">
            <v>druga</v>
          </cell>
          <cell r="I765" t="str">
            <v>sieci rozdzielcze</v>
          </cell>
          <cell r="J765" t="str">
            <v>rozwojowe</v>
          </cell>
          <cell r="K765" t="str">
            <v>nieopłacalne nie</v>
          </cell>
          <cell r="L765" t="str">
            <v>Czerwonak</v>
          </cell>
          <cell r="M765" t="str">
            <v>Przemysław Jasiński</v>
          </cell>
          <cell r="N765" t="str">
            <v>Joanna Matysiak-Olek</v>
          </cell>
          <cell r="O765" t="str">
            <v>Mariusz Dados</v>
          </cell>
          <cell r="P765" t="str">
            <v>Łukasz Dąbrowski</v>
          </cell>
          <cell r="Q765" t="str">
            <v>Michał Plewa</v>
          </cell>
          <cell r="R765" t="str">
            <v>01</v>
          </cell>
          <cell r="S765" t="str">
            <v>nd</v>
          </cell>
          <cell r="T765">
            <v>0</v>
          </cell>
          <cell r="U765">
            <v>0</v>
          </cell>
          <cell r="V765">
            <v>563147</v>
          </cell>
          <cell r="W765">
            <v>1767334</v>
          </cell>
          <cell r="X765">
            <v>751689</v>
          </cell>
          <cell r="Y765">
            <v>1500000</v>
          </cell>
          <cell r="Z765">
            <v>0</v>
          </cell>
          <cell r="AA765">
            <v>0</v>
          </cell>
          <cell r="AB765">
            <v>0</v>
          </cell>
          <cell r="AC765">
            <v>0</v>
          </cell>
          <cell r="AD765">
            <v>0</v>
          </cell>
          <cell r="AE765">
            <v>0</v>
          </cell>
          <cell r="AF765">
            <v>4582170</v>
          </cell>
          <cell r="AG765">
            <v>27479.34</v>
          </cell>
          <cell r="AH765">
            <v>830</v>
          </cell>
          <cell r="AI765">
            <v>28309.34</v>
          </cell>
          <cell r="AJ765">
            <v>142399.84</v>
          </cell>
          <cell r="AK765">
            <v>1058609</v>
          </cell>
          <cell r="AL765">
            <v>4026451</v>
          </cell>
          <cell r="AM765">
            <v>0</v>
          </cell>
          <cell r="AN765">
            <v>0</v>
          </cell>
          <cell r="AO765">
            <v>0</v>
          </cell>
          <cell r="AP765">
            <v>0</v>
          </cell>
          <cell r="AQ765">
            <v>0</v>
          </cell>
          <cell r="AR765">
            <v>0</v>
          </cell>
          <cell r="AS765">
            <v>0</v>
          </cell>
          <cell r="AT765">
            <v>0</v>
          </cell>
          <cell r="AU765">
            <v>0</v>
          </cell>
          <cell r="AV765">
            <v>0</v>
          </cell>
          <cell r="AW765">
            <v>5085060</v>
          </cell>
          <cell r="AX765">
            <v>5085060</v>
          </cell>
          <cell r="AY765">
            <v>0</v>
          </cell>
          <cell r="AZ765">
            <v>5227459.84</v>
          </cell>
          <cell r="BA765">
            <v>5227459.84</v>
          </cell>
          <cell r="BB765">
            <v>5255769.18</v>
          </cell>
          <cell r="BC765">
            <v>-673599.1799999997</v>
          </cell>
          <cell r="BE765">
            <v>2.58</v>
          </cell>
          <cell r="BF765">
            <v>31.2</v>
          </cell>
          <cell r="BG765" t="str">
            <v>1 rozwojowo-modernizacyjne</v>
          </cell>
          <cell r="BH765">
            <v>23</v>
          </cell>
          <cell r="BI765">
            <v>62</v>
          </cell>
          <cell r="BJ765">
            <v>0</v>
          </cell>
          <cell r="BK765" t="str">
            <v>Zadanie zostało wydzielone z zadania nr 15-195. Odbiór ścieków sanitarnych od nowych klientów.</v>
          </cell>
          <cell r="BL765" t="str">
            <v>Kanalizacja sanitarna DN 200 mm o długości ok 1548m, kanalizacja sanitarna DN 250mm o długości ok 481 m, r. tłocznego DN 110 mm o długości ok 549,5 m oraz 1 szt. przepompowni ścieków, wraz z przyłączami (85 szt.) w ulicach: Magnoliowa, Macierzankowa i odc. Kręta 2020-2022 - wykup dokumentacji projektowej 2023-2024 - roboty budowlano - montażowe</v>
          </cell>
          <cell r="BM765" t="str">
            <v>-</v>
          </cell>
          <cell r="BN765" t="str">
            <v>-</v>
          </cell>
          <cell r="BP765">
            <v>762759</v>
          </cell>
        </row>
        <row r="766">
          <cell r="B766" t="str">
            <v>5-01-19-248-1</v>
          </cell>
          <cell r="C766" t="str">
            <v>5</v>
          </cell>
          <cell r="D766" t="str">
            <v>Czerwonak - kanalizacja sanitarna w ulicach osiedlowych na terenie Bolechówka oraz Potaszy - etap III</v>
          </cell>
          <cell r="E766" t="str">
            <v>Realizowane-koncepcja-w toku</v>
          </cell>
          <cell r="G766" t="str">
            <v>rezerwa zadania wielozakresowe</v>
          </cell>
          <cell r="H766" t="str">
            <v>druga</v>
          </cell>
          <cell r="I766" t="str">
            <v>sieci rozdzielcze</v>
          </cell>
          <cell r="J766" t="str">
            <v>rozwojowe</v>
          </cell>
          <cell r="K766" t="str">
            <v>nieopłacalne nie</v>
          </cell>
          <cell r="L766" t="str">
            <v>Czerwonak</v>
          </cell>
          <cell r="M766" t="str">
            <v>Przemysław Jasiński</v>
          </cell>
          <cell r="N766">
            <v>0</v>
          </cell>
          <cell r="O766" t="str">
            <v>Mariusz Dados</v>
          </cell>
          <cell r="P766" t="str">
            <v>Łukasz Dąbrowski</v>
          </cell>
          <cell r="Q766">
            <v>0</v>
          </cell>
          <cell r="R766" t="str">
            <v>01</v>
          </cell>
          <cell r="S766" t="str">
            <v>nd</v>
          </cell>
          <cell r="T766">
            <v>0</v>
          </cell>
          <cell r="U766">
            <v>0</v>
          </cell>
          <cell r="V766">
            <v>0</v>
          </cell>
          <cell r="W766">
            <v>0</v>
          </cell>
          <cell r="X766">
            <v>0</v>
          </cell>
          <cell r="Y766">
            <v>0</v>
          </cell>
          <cell r="Z766">
            <v>0</v>
          </cell>
          <cell r="AA766">
            <v>60000</v>
          </cell>
          <cell r="AB766">
            <v>60000</v>
          </cell>
          <cell r="AC766">
            <v>180000</v>
          </cell>
          <cell r="AD766">
            <v>2958692</v>
          </cell>
          <cell r="AE766">
            <v>2391308</v>
          </cell>
          <cell r="AF766">
            <v>3258692</v>
          </cell>
          <cell r="AG766">
            <v>0</v>
          </cell>
          <cell r="AH766">
            <v>0</v>
          </cell>
          <cell r="AI766">
            <v>0</v>
          </cell>
          <cell r="AJ766">
            <v>0</v>
          </cell>
          <cell r="AK766">
            <v>0</v>
          </cell>
          <cell r="AL766">
            <v>0</v>
          </cell>
          <cell r="AM766">
            <v>0</v>
          </cell>
          <cell r="AN766">
            <v>61000</v>
          </cell>
          <cell r="AO766">
            <v>61000</v>
          </cell>
          <cell r="AP766">
            <v>183000</v>
          </cell>
          <cell r="AQ766">
            <v>2246302</v>
          </cell>
          <cell r="AR766">
            <v>3542604</v>
          </cell>
          <cell r="AS766">
            <v>1476094</v>
          </cell>
          <cell r="AT766">
            <v>0</v>
          </cell>
          <cell r="AU766">
            <v>0</v>
          </cell>
          <cell r="AV766">
            <v>0</v>
          </cell>
          <cell r="AW766">
            <v>7570000</v>
          </cell>
          <cell r="AX766">
            <v>2551302</v>
          </cell>
          <cell r="AY766">
            <v>5018698</v>
          </cell>
          <cell r="AZ766">
            <v>7570000</v>
          </cell>
          <cell r="BA766">
            <v>7570000</v>
          </cell>
          <cell r="BB766">
            <v>2551302</v>
          </cell>
          <cell r="BC766">
            <v>707390</v>
          </cell>
          <cell r="BE766">
            <v>4.3099999999999996</v>
          </cell>
          <cell r="BF766">
            <v>0</v>
          </cell>
          <cell r="BG766" t="str">
            <v>1 rozwojowo-modernizacyjne</v>
          </cell>
          <cell r="BH766">
            <v>40</v>
          </cell>
          <cell r="BI766">
            <v>60</v>
          </cell>
          <cell r="BJ766">
            <v>0</v>
          </cell>
          <cell r="BK766" t="str">
            <v>Zadanie zostało wydzielone z zadania nr 5-01-15-195-1. Odbiór ścieków sanitarnych od nowych klientów.</v>
          </cell>
          <cell r="BL766" t="str">
            <v>Kanalizacja sanitarna DN 200 mm o długości 4 190 m, r. tłoczny DN 100 mm o długości 130 m oraz 1 szt. przepompowni ścieków wraz z przyłączami w ulicach: Jodłowa, Jarzębinowa, Jaśminowa, Brzozowa, Olszynowa, Lipowa, Sosnowa, Oczarowa, Leszczynowa, Cedrowa i Dębowa 2026 - 2028 - dokumentacja techniczna 2029 - 2030 - roboty budowlano - montażowe</v>
          </cell>
          <cell r="BM766" t="str">
            <v>-</v>
          </cell>
          <cell r="BN766" t="str">
            <v>-</v>
          </cell>
          <cell r="BP766"/>
        </row>
        <row r="767">
          <cell r="B767" t="str">
            <v>5-01-19-249-1</v>
          </cell>
          <cell r="C767" t="str">
            <v>5</v>
          </cell>
          <cell r="D767" t="str">
            <v>Czerwonak - kanalizacja sanitarna w ulicach osiedlowych na terenie Bolechówka oraz Potaszy - etap IV</v>
          </cell>
          <cell r="E767" t="str">
            <v>Realizowane-koncepcja-w toku</v>
          </cell>
          <cell r="G767" t="str">
            <v>rezerwa zadania wielozakresowe</v>
          </cell>
          <cell r="H767" t="str">
            <v>druga</v>
          </cell>
          <cell r="I767" t="str">
            <v>sieci rozdzielcze</v>
          </cell>
          <cell r="J767" t="str">
            <v>rozwojowe</v>
          </cell>
          <cell r="K767" t="str">
            <v>nieopłacalne nie</v>
          </cell>
          <cell r="L767" t="str">
            <v>Czerwonak</v>
          </cell>
          <cell r="M767" t="str">
            <v>Przemysław Jasiński</v>
          </cell>
          <cell r="N767">
            <v>0</v>
          </cell>
          <cell r="O767" t="str">
            <v>Mariusz Dados</v>
          </cell>
          <cell r="P767" t="str">
            <v>Łukasz Dąbrowski</v>
          </cell>
          <cell r="Q767">
            <v>0</v>
          </cell>
          <cell r="R767" t="str">
            <v>01</v>
          </cell>
          <cell r="S767" t="str">
            <v>nd</v>
          </cell>
          <cell r="T767">
            <v>0</v>
          </cell>
          <cell r="U767">
            <v>0</v>
          </cell>
          <cell r="V767">
            <v>0</v>
          </cell>
          <cell r="W767">
            <v>0</v>
          </cell>
          <cell r="X767">
            <v>0</v>
          </cell>
          <cell r="Y767">
            <v>0</v>
          </cell>
          <cell r="Z767">
            <v>0</v>
          </cell>
          <cell r="AA767">
            <v>0</v>
          </cell>
          <cell r="AB767">
            <v>0</v>
          </cell>
          <cell r="AC767">
            <v>0</v>
          </cell>
          <cell r="AD767">
            <v>0</v>
          </cell>
          <cell r="AE767">
            <v>1450000</v>
          </cell>
          <cell r="AF767">
            <v>0</v>
          </cell>
          <cell r="AG767">
            <v>0</v>
          </cell>
          <cell r="AH767">
            <v>0</v>
          </cell>
          <cell r="AI767">
            <v>0</v>
          </cell>
          <cell r="AJ767">
            <v>0</v>
          </cell>
          <cell r="AK767">
            <v>0</v>
          </cell>
          <cell r="AL767">
            <v>0</v>
          </cell>
          <cell r="AM767">
            <v>0</v>
          </cell>
          <cell r="AN767">
            <v>0</v>
          </cell>
          <cell r="AO767">
            <v>0</v>
          </cell>
          <cell r="AP767">
            <v>0</v>
          </cell>
          <cell r="AQ767">
            <v>0</v>
          </cell>
          <cell r="AR767">
            <v>28000</v>
          </cell>
          <cell r="AS767">
            <v>28000</v>
          </cell>
          <cell r="AT767">
            <v>84000</v>
          </cell>
          <cell r="AU767">
            <v>3380000</v>
          </cell>
          <cell r="AV767">
            <v>3464000</v>
          </cell>
          <cell r="AW767">
            <v>140000</v>
          </cell>
          <cell r="AX767">
            <v>0</v>
          </cell>
          <cell r="AY767">
            <v>140000</v>
          </cell>
          <cell r="AZ767">
            <v>140000</v>
          </cell>
          <cell r="BA767">
            <v>3520000</v>
          </cell>
          <cell r="BB767">
            <v>0</v>
          </cell>
          <cell r="BC767">
            <v>0</v>
          </cell>
          <cell r="BE767">
            <v>2</v>
          </cell>
          <cell r="BF767">
            <v>0</v>
          </cell>
          <cell r="BG767" t="str">
            <v>1 rozwojowo-modernizacyjne</v>
          </cell>
          <cell r="BH767">
            <v>5</v>
          </cell>
          <cell r="BI767">
            <v>35</v>
          </cell>
          <cell r="BJ767">
            <v>0</v>
          </cell>
          <cell r="BK767" t="str">
            <v>Zadanie zostało wydzielone z zadania nr 5-01-15-195-1. Odbiór ścieków sanitarnych od nowych klientów.</v>
          </cell>
          <cell r="BL767" t="str">
            <v>Kanalizacja sanitarna DN 200 mm o długości 2 000 m wraz z przyłączami w ulicach: Morelowa, Kwiatowa, Przy Puszczy 2030 - 2031 - dokumentacja techniczna 2032 - roboty budowlano - montażowe</v>
          </cell>
          <cell r="BM767" t="str">
            <v>-</v>
          </cell>
          <cell r="BN767" t="str">
            <v>-</v>
          </cell>
          <cell r="BP767"/>
        </row>
        <row r="768">
          <cell r="B768" t="str">
            <v>5-01-19-250-1</v>
          </cell>
          <cell r="C768" t="str">
            <v>5</v>
          </cell>
          <cell r="D768" t="str">
            <v>Czerwonak - kanalizacja sanitarna w ulicach osiedlowych na terenie Bolechówka oraz Potaszy - etap V</v>
          </cell>
          <cell r="E768" t="str">
            <v>Realizowane-koncepcja-w toku</v>
          </cell>
          <cell r="G768" t="str">
            <v>rezerwa zadania wielozakresowe</v>
          </cell>
          <cell r="H768" t="str">
            <v>druga</v>
          </cell>
          <cell r="I768" t="str">
            <v>sieci rozdzielcze</v>
          </cell>
          <cell r="J768" t="str">
            <v>rozwojowe</v>
          </cell>
          <cell r="K768" t="str">
            <v>nieopłacalne nie</v>
          </cell>
          <cell r="L768" t="str">
            <v>Czerwonak</v>
          </cell>
          <cell r="M768" t="str">
            <v>Przemysław Jasiński</v>
          </cell>
          <cell r="N768">
            <v>0</v>
          </cell>
          <cell r="O768" t="str">
            <v>Mariusz Dados</v>
          </cell>
          <cell r="P768" t="str">
            <v>Łukasz Dąbrowski</v>
          </cell>
          <cell r="Q768">
            <v>0</v>
          </cell>
          <cell r="R768" t="str">
            <v>01</v>
          </cell>
          <cell r="S768" t="str">
            <v>nd</v>
          </cell>
          <cell r="T768">
            <v>0</v>
          </cell>
          <cell r="U768">
            <v>0</v>
          </cell>
          <cell r="V768">
            <v>0</v>
          </cell>
          <cell r="W768">
            <v>0</v>
          </cell>
          <cell r="X768">
            <v>0</v>
          </cell>
          <cell r="Y768">
            <v>0</v>
          </cell>
          <cell r="Z768">
            <v>0</v>
          </cell>
          <cell r="AA768">
            <v>0</v>
          </cell>
          <cell r="AB768">
            <v>0</v>
          </cell>
          <cell r="AC768">
            <v>0</v>
          </cell>
          <cell r="AD768">
            <v>0</v>
          </cell>
          <cell r="AE768">
            <v>3750000</v>
          </cell>
          <cell r="AF768">
            <v>0</v>
          </cell>
          <cell r="AG768">
            <v>0</v>
          </cell>
          <cell r="AH768">
            <v>0</v>
          </cell>
          <cell r="AI768">
            <v>0</v>
          </cell>
          <cell r="AJ768">
            <v>0</v>
          </cell>
          <cell r="AK768">
            <v>0</v>
          </cell>
          <cell r="AL768">
            <v>0</v>
          </cell>
          <cell r="AM768">
            <v>0</v>
          </cell>
          <cell r="AN768">
            <v>0</v>
          </cell>
          <cell r="AO768">
            <v>0</v>
          </cell>
          <cell r="AP768">
            <v>0</v>
          </cell>
          <cell r="AQ768">
            <v>0</v>
          </cell>
          <cell r="AR768">
            <v>35000</v>
          </cell>
          <cell r="AS768">
            <v>35000</v>
          </cell>
          <cell r="AT768">
            <v>105000</v>
          </cell>
          <cell r="AU768">
            <v>4795000</v>
          </cell>
          <cell r="AV768">
            <v>4900000</v>
          </cell>
          <cell r="AW768">
            <v>175000</v>
          </cell>
          <cell r="AX768">
            <v>0</v>
          </cell>
          <cell r="AY768">
            <v>175000</v>
          </cell>
          <cell r="AZ768">
            <v>175000</v>
          </cell>
          <cell r="BA768">
            <v>4970000</v>
          </cell>
          <cell r="BB768">
            <v>0</v>
          </cell>
          <cell r="BC768">
            <v>0</v>
          </cell>
          <cell r="BE768">
            <v>2.6</v>
          </cell>
          <cell r="BF768">
            <v>0</v>
          </cell>
          <cell r="BG768" t="str">
            <v>1 rozwojowo-modernizacyjne</v>
          </cell>
          <cell r="BH768">
            <v>5</v>
          </cell>
          <cell r="BI768">
            <v>95</v>
          </cell>
          <cell r="BJ768">
            <v>0</v>
          </cell>
          <cell r="BK768" t="str">
            <v>Zadanie zostało wydzielone z zadania nr 5-01-15-195-1. Odbiór ścieków sanitarnych od nowych klientów.</v>
          </cell>
          <cell r="BL768" t="str">
            <v>Kanalizacja sanitarna DN 200 mm o długości 2 600 m, wraz z przyłączami w ulicach osiedlowych 2031 - 2032 dokumentacja techniczna 2032 - 2033 roboty budowlano montażowe</v>
          </cell>
          <cell r="BM768" t="str">
            <v>-</v>
          </cell>
          <cell r="BN768" t="str">
            <v>-</v>
          </cell>
          <cell r="BP768"/>
        </row>
        <row r="769">
          <cell r="B769" t="str">
            <v>5-01-19-336-1</v>
          </cell>
          <cell r="C769" t="str">
            <v>5</v>
          </cell>
          <cell r="D769" t="str">
            <v>Czerwonak - kanalizacja sanitarna w ul. Poprzeczna, Parkowa, Sportowa i Dworcowa w Owińskach - zakres II</v>
          </cell>
          <cell r="E769" t="str">
            <v>Realizowane-RBM-w toku</v>
          </cell>
          <cell r="G769" t="str">
            <v>rezerwa zadania wielozakresowe</v>
          </cell>
          <cell r="H769" t="str">
            <v>pierwsza</v>
          </cell>
          <cell r="I769" t="str">
            <v>sieci rozdzielcze</v>
          </cell>
          <cell r="J769" t="str">
            <v>modernizacyjne</v>
          </cell>
          <cell r="K769" t="str">
            <v>PSK</v>
          </cell>
          <cell r="L769" t="str">
            <v>Czerwonak</v>
          </cell>
          <cell r="M769" t="str">
            <v>Przemysław Jasiński</v>
          </cell>
          <cell r="N769" t="str">
            <v>Joanna Matysiak-Olek</v>
          </cell>
          <cell r="O769" t="str">
            <v>Mariusz Dados</v>
          </cell>
          <cell r="P769" t="str">
            <v>Justyna Czarnecka</v>
          </cell>
          <cell r="Q769" t="str">
            <v>Łukasz Wędrychowicz</v>
          </cell>
          <cell r="R769" t="str">
            <v>01</v>
          </cell>
          <cell r="S769" t="str">
            <v>nd</v>
          </cell>
          <cell r="T769">
            <v>0</v>
          </cell>
          <cell r="U769">
            <v>45394.1</v>
          </cell>
          <cell r="V769">
            <v>500000</v>
          </cell>
          <cell r="W769">
            <v>705271</v>
          </cell>
          <cell r="X769">
            <v>500000</v>
          </cell>
          <cell r="Y769">
            <v>0</v>
          </cell>
          <cell r="Z769">
            <v>0</v>
          </cell>
          <cell r="AA769">
            <v>0</v>
          </cell>
          <cell r="AB769">
            <v>0</v>
          </cell>
          <cell r="AC769">
            <v>0</v>
          </cell>
          <cell r="AD769">
            <v>0</v>
          </cell>
          <cell r="AE769">
            <v>0</v>
          </cell>
          <cell r="AF769">
            <v>1750665.1</v>
          </cell>
          <cell r="AG769">
            <v>45394.1</v>
          </cell>
          <cell r="AH769">
            <v>1616514.18</v>
          </cell>
          <cell r="AI769">
            <v>1661908.28</v>
          </cell>
          <cell r="AJ769">
            <v>332557.75</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332557.75</v>
          </cell>
          <cell r="BA769">
            <v>332557.75</v>
          </cell>
          <cell r="BB769">
            <v>1994466.03</v>
          </cell>
          <cell r="BC769">
            <v>-243800.92999999993</v>
          </cell>
          <cell r="BE769">
            <v>0</v>
          </cell>
          <cell r="BF769">
            <v>0</v>
          </cell>
          <cell r="BG769" t="str">
            <v>1 rozwojowo-modernizacyjne</v>
          </cell>
          <cell r="BH769">
            <v>5</v>
          </cell>
          <cell r="BI769">
            <v>1</v>
          </cell>
          <cell r="BJ769">
            <v>17</v>
          </cell>
          <cell r="BK769" t="str">
            <v>Zadanie zostało wydzielone z zadania nr 15-191. Porządkowanie systemu kanalizacyjnego przebiegającego po terenach prywatnych.</v>
          </cell>
          <cell r="BL769" t="str">
            <v>Przebudowa kanalizacji sanitarnej DN200mm w ul.: Poprzeczna, Parkowa i Sportowa w Owińskach, dł. 1344m wraz z przyłączami. ETAP I - kanalizacja sanitarna DN200mm o dł. 554m w ul.: Poprzeczna, Parkowa i Sportowa wraz z przyłączami. Dokumentacja i roboty zrealizowane przez Gminę. 2018 - 2019 - rozliczenie z Aquanet ETAP II - kanalizacja sanitarna DN200mm o dł. 790m w ul.: Poprzeczna i Dworcowa wraz z przyłączami. 2018 - 2020 - dokumentacja projektowa (Inwestor Zastępczy - Gmina Czerwonak) 2021 - 2023 - roboty budowlano-montażowe</v>
          </cell>
          <cell r="BM769" t="str">
            <v>-</v>
          </cell>
          <cell r="BN769" t="str">
            <v>-</v>
          </cell>
          <cell r="BP769"/>
        </row>
        <row r="770">
          <cell r="B770" t="str">
            <v>5-01-19-337-1</v>
          </cell>
          <cell r="C770" t="str">
            <v>5</v>
          </cell>
          <cell r="D770" t="str">
            <v>Czerwonak - kanalizacja sanitarna w ul. Poprzeczna, Parkowa, Sportowa i Dworcowa w Owińskach - zakres III</v>
          </cell>
          <cell r="E770" t="str">
            <v>Realizowane-RBM-w toku</v>
          </cell>
          <cell r="G770" t="str">
            <v>rezerwa zadania wielozakresowe</v>
          </cell>
          <cell r="H770" t="str">
            <v>pierwsza</v>
          </cell>
          <cell r="I770" t="str">
            <v>sieci rozdzielcze</v>
          </cell>
          <cell r="J770" t="str">
            <v>modernizacyjne</v>
          </cell>
          <cell r="K770" t="str">
            <v>PSK</v>
          </cell>
          <cell r="L770" t="str">
            <v>Czerwonak</v>
          </cell>
          <cell r="M770" t="str">
            <v>Przemysław Jasiński</v>
          </cell>
          <cell r="N770">
            <v>0</v>
          </cell>
          <cell r="O770" t="str">
            <v>Mariusz Dados</v>
          </cell>
          <cell r="P770" t="str">
            <v>Justyna Czarnecka</v>
          </cell>
          <cell r="Q770">
            <v>0</v>
          </cell>
          <cell r="R770" t="str">
            <v>01</v>
          </cell>
          <cell r="S770" t="str">
            <v>Gmina Czerwonak</v>
          </cell>
          <cell r="T770">
            <v>0</v>
          </cell>
          <cell r="U770">
            <v>338.65</v>
          </cell>
          <cell r="V770">
            <v>12500</v>
          </cell>
          <cell r="W770">
            <v>0</v>
          </cell>
          <cell r="X770">
            <v>0</v>
          </cell>
          <cell r="Y770">
            <v>0</v>
          </cell>
          <cell r="Z770">
            <v>0</v>
          </cell>
          <cell r="AA770">
            <v>0</v>
          </cell>
          <cell r="AB770">
            <v>0</v>
          </cell>
          <cell r="AC770">
            <v>0</v>
          </cell>
          <cell r="AD770">
            <v>0</v>
          </cell>
          <cell r="AE770">
            <v>0</v>
          </cell>
          <cell r="AF770">
            <v>12838.65</v>
          </cell>
          <cell r="AG770">
            <v>338.65</v>
          </cell>
          <cell r="AH770">
            <v>2641</v>
          </cell>
          <cell r="AI770">
            <v>2979.65</v>
          </cell>
          <cell r="AJ770">
            <v>12500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12500</v>
          </cell>
          <cell r="BA770">
            <v>12500</v>
          </cell>
          <cell r="BB770">
            <v>15479.65</v>
          </cell>
          <cell r="BC770">
            <v>-2641</v>
          </cell>
          <cell r="BE770">
            <v>0</v>
          </cell>
          <cell r="BF770">
            <v>0</v>
          </cell>
          <cell r="BG770" t="str">
            <v>1 rozwojowo-modernizacyjne</v>
          </cell>
          <cell r="BH770">
            <v>3</v>
          </cell>
          <cell r="BI770">
            <v>0</v>
          </cell>
          <cell r="BJ770">
            <v>2</v>
          </cell>
          <cell r="BK770" t="str">
            <v>Zadanie zostało wydzielone z zadania nr 15-191. Porządkowanie systemu kanalizacyjnego przebiegającego po terenach prywatnych. Odbiór ścieków od nowych klientów oraz przełączenia 2 posesji.</v>
          </cell>
          <cell r="BL770" t="str">
            <v>Kanalizacja sanitarna DN200mm o dł. 32m w ul.: Poprzeczna i Dworcowa wraz z przyłączami. 2018 - 2019 - opracowanie dokumentacji przez Gminę 2020 - 2021 - roboty budowlano-montażowe</v>
          </cell>
          <cell r="BM770" t="str">
            <v>-</v>
          </cell>
          <cell r="BN770" t="str">
            <v>-</v>
          </cell>
          <cell r="BP770"/>
        </row>
        <row r="771">
          <cell r="B771" t="str">
            <v>5-01-20-090-1</v>
          </cell>
          <cell r="C771" t="str">
            <v>5</v>
          </cell>
          <cell r="D771" t="str">
            <v>Czerwonak - kanalizacja sanitarna w ulicach Szarotkowa, Narcyzowa, Zawilcowa, Irysowa w Miękowie</v>
          </cell>
          <cell r="E771" t="str">
            <v>Realizowane-dokumentacja-w toku</v>
          </cell>
          <cell r="H771" t="str">
            <v>pierwsza</v>
          </cell>
          <cell r="I771" t="str">
            <v>sieci rozdzielcze</v>
          </cell>
          <cell r="J771" t="str">
            <v>rozwojowe</v>
          </cell>
          <cell r="K771" t="str">
            <v>KPOŚK</v>
          </cell>
          <cell r="L771" t="str">
            <v>Czerwonak</v>
          </cell>
          <cell r="M771" t="str">
            <v>Przemysław Jasiński</v>
          </cell>
          <cell r="N771" t="str">
            <v>Agnieszka Górny</v>
          </cell>
          <cell r="O771">
            <v>0</v>
          </cell>
          <cell r="P771">
            <v>0</v>
          </cell>
          <cell r="Q771">
            <v>0</v>
          </cell>
          <cell r="R771" t="str">
            <v>01</v>
          </cell>
          <cell r="S771" t="str">
            <v>nd</v>
          </cell>
          <cell r="T771">
            <v>0</v>
          </cell>
          <cell r="U771">
            <v>0</v>
          </cell>
          <cell r="V771">
            <v>0</v>
          </cell>
          <cell r="W771">
            <v>0</v>
          </cell>
          <cell r="X771">
            <v>32000</v>
          </cell>
          <cell r="Y771">
            <v>48000</v>
          </cell>
          <cell r="Z771">
            <v>260000</v>
          </cell>
          <cell r="AA771">
            <v>410000</v>
          </cell>
          <cell r="AB771">
            <v>0</v>
          </cell>
          <cell r="AC771">
            <v>0</v>
          </cell>
          <cell r="AD771">
            <v>0</v>
          </cell>
          <cell r="AE771">
            <v>0</v>
          </cell>
          <cell r="AF771">
            <v>750000</v>
          </cell>
          <cell r="AG771">
            <v>0</v>
          </cell>
          <cell r="AH771">
            <v>0</v>
          </cell>
          <cell r="AI771">
            <v>0</v>
          </cell>
          <cell r="AJ771">
            <v>0</v>
          </cell>
          <cell r="AK771">
            <v>18007.2</v>
          </cell>
          <cell r="AL771">
            <v>72028.800000000003</v>
          </cell>
          <cell r="AM771">
            <v>206883</v>
          </cell>
          <cell r="AN771">
            <v>871532</v>
          </cell>
          <cell r="AO771">
            <v>113235</v>
          </cell>
          <cell r="AP771">
            <v>0</v>
          </cell>
          <cell r="AQ771">
            <v>0</v>
          </cell>
          <cell r="AR771">
            <v>0</v>
          </cell>
          <cell r="AS771">
            <v>0</v>
          </cell>
          <cell r="AT771">
            <v>0</v>
          </cell>
          <cell r="AU771">
            <v>0</v>
          </cell>
          <cell r="AV771">
            <v>0</v>
          </cell>
          <cell r="AW771">
            <v>1281686</v>
          </cell>
          <cell r="AX771">
            <v>1281686</v>
          </cell>
          <cell r="AY771">
            <v>0</v>
          </cell>
          <cell r="AZ771">
            <v>1281686</v>
          </cell>
          <cell r="BA771">
            <v>1281686</v>
          </cell>
          <cell r="BB771">
            <v>1281686</v>
          </cell>
          <cell r="BC771">
            <v>-531686</v>
          </cell>
          <cell r="BE771">
            <v>0.45</v>
          </cell>
          <cell r="BF771">
            <v>342</v>
          </cell>
          <cell r="BG771" t="str">
            <v>1 rozwojowo-modernizacyjne</v>
          </cell>
          <cell r="BH771">
            <v>44</v>
          </cell>
          <cell r="BI771">
            <v>0</v>
          </cell>
          <cell r="BJ771">
            <v>0</v>
          </cell>
          <cell r="BK771" t="str">
            <v>Odbiór ścieków sanitarnych od nowych klientów.</v>
          </cell>
          <cell r="BL771" t="str">
            <v>Budowa kanalizacji sanitarnej DN200mm o dł. 450m wraz z przyłączami. 2022 - 2024 dokumentacja techniczna 2025 - 2027 roboty budowlano montażowe</v>
          </cell>
          <cell r="BM771" t="str">
            <v>-</v>
          </cell>
          <cell r="BN771" t="str">
            <v>-</v>
          </cell>
          <cell r="BP771"/>
        </row>
        <row r="772">
          <cell r="B772" t="str">
            <v>5-01-20-091-1</v>
          </cell>
          <cell r="C772" t="str">
            <v>5</v>
          </cell>
          <cell r="D772" t="str">
            <v>Czerwonak - kanalizacja sanitarna w ul.Kolejowej w Bolechowie Osiedlu</v>
          </cell>
          <cell r="E772" t="str">
            <v>Realizowane-dokumentacja-w toku</v>
          </cell>
          <cell r="H772" t="str">
            <v>pierwsza</v>
          </cell>
          <cell r="I772" t="str">
            <v>sieci rozdzielcze</v>
          </cell>
          <cell r="J772" t="str">
            <v>rozwojowe</v>
          </cell>
          <cell r="K772" t="str">
            <v>KPOŚK</v>
          </cell>
          <cell r="L772" t="str">
            <v>Czerwonak</v>
          </cell>
          <cell r="M772" t="str">
            <v>Przemysław Jasiński</v>
          </cell>
          <cell r="N772" t="str">
            <v>Joanna Matysiak-Olek</v>
          </cell>
          <cell r="O772">
            <v>0</v>
          </cell>
          <cell r="P772" t="str">
            <v>Łukasz Dąbrowski</v>
          </cell>
          <cell r="Q772">
            <v>0</v>
          </cell>
          <cell r="R772" t="str">
            <v>01</v>
          </cell>
          <cell r="S772" t="str">
            <v>nd</v>
          </cell>
          <cell r="T772">
            <v>0</v>
          </cell>
          <cell r="U772">
            <v>0</v>
          </cell>
          <cell r="V772">
            <v>0</v>
          </cell>
          <cell r="W772">
            <v>0</v>
          </cell>
          <cell r="X772">
            <v>28000</v>
          </cell>
          <cell r="Y772">
            <v>42000</v>
          </cell>
          <cell r="Z772">
            <v>138000</v>
          </cell>
          <cell r="AA772">
            <v>152000</v>
          </cell>
          <cell r="AB772">
            <v>0</v>
          </cell>
          <cell r="AC772">
            <v>0</v>
          </cell>
          <cell r="AD772">
            <v>0</v>
          </cell>
          <cell r="AE772">
            <v>0</v>
          </cell>
          <cell r="AF772">
            <v>360000</v>
          </cell>
          <cell r="AG772">
            <v>0</v>
          </cell>
          <cell r="AH772">
            <v>0</v>
          </cell>
          <cell r="AI772">
            <v>0</v>
          </cell>
          <cell r="AJ772">
            <v>17299</v>
          </cell>
          <cell r="AK772">
            <v>15951</v>
          </cell>
          <cell r="AL772">
            <v>47853</v>
          </cell>
          <cell r="AM772">
            <v>98462</v>
          </cell>
          <cell r="AN772">
            <v>229423</v>
          </cell>
          <cell r="AO772">
            <v>0</v>
          </cell>
          <cell r="AP772">
            <v>0</v>
          </cell>
          <cell r="AQ772">
            <v>0</v>
          </cell>
          <cell r="AR772">
            <v>0</v>
          </cell>
          <cell r="AS772">
            <v>0</v>
          </cell>
          <cell r="AT772">
            <v>0</v>
          </cell>
          <cell r="AU772">
            <v>0</v>
          </cell>
          <cell r="AV772">
            <v>0</v>
          </cell>
          <cell r="AW772">
            <v>391689</v>
          </cell>
          <cell r="AX772">
            <v>391689</v>
          </cell>
          <cell r="AY772">
            <v>0</v>
          </cell>
          <cell r="AZ772">
            <v>408988</v>
          </cell>
          <cell r="BA772">
            <v>408988</v>
          </cell>
          <cell r="BB772">
            <v>408988</v>
          </cell>
          <cell r="BC772">
            <v>-48988</v>
          </cell>
          <cell r="BE772">
            <v>8.5000000000000006E-2</v>
          </cell>
          <cell r="BF772">
            <v>116.7</v>
          </cell>
          <cell r="BG772" t="str">
            <v>1 rozwojowo-modernizacyjne</v>
          </cell>
          <cell r="BH772">
            <v>3</v>
          </cell>
          <cell r="BI772">
            <v>0</v>
          </cell>
          <cell r="BJ772">
            <v>0</v>
          </cell>
          <cell r="BK772" t="str">
            <v>Odbiór ścieków sanitarnych od nowych klientów.</v>
          </cell>
          <cell r="BL772" t="str">
            <v>Budowa kanału sanitarnego DN200mm o dł. 80m, przepompownia ścieków - 1 szt., r. tłoczny DN75mm o dł. 5 m wraz z przyłączami. 2022 - 2024 dokumentacja projektowa 2025 - 2026 roboty budowlano montażowe</v>
          </cell>
          <cell r="BM772" t="str">
            <v>-</v>
          </cell>
          <cell r="BN772" t="str">
            <v>-</v>
          </cell>
          <cell r="BP772"/>
        </row>
        <row r="773">
          <cell r="B773" t="str">
            <v>5-02-13-047-0</v>
          </cell>
          <cell r="C773" t="str">
            <v>5</v>
          </cell>
          <cell r="D773" t="str">
            <v>Luboń - kanalizacja sanitarna w ulicach: Osiedlowej, Żabikowskiej i Źródlanej</v>
          </cell>
          <cell r="E773">
            <v>0</v>
          </cell>
          <cell r="G773" t="str">
            <v>Plan</v>
          </cell>
          <cell r="H773" t="str">
            <v>pierwsza</v>
          </cell>
          <cell r="I773" t="str">
            <v>sieci rozdzielcze</v>
          </cell>
          <cell r="J773" t="str">
            <v>modernizacyjne</v>
          </cell>
          <cell r="K773" t="str">
            <v>PSK</v>
          </cell>
          <cell r="L773" t="str">
            <v>Luboń</v>
          </cell>
          <cell r="M773">
            <v>0</v>
          </cell>
          <cell r="N773">
            <v>0</v>
          </cell>
          <cell r="O773">
            <v>0</v>
          </cell>
          <cell r="P773">
            <v>0</v>
          </cell>
          <cell r="Q773">
            <v>0</v>
          </cell>
          <cell r="R773" t="str">
            <v>02</v>
          </cell>
          <cell r="S773" t="str">
            <v>nd</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1182.78</v>
          </cell>
          <cell r="AH773">
            <v>1066.2</v>
          </cell>
          <cell r="AI773">
            <v>2248.98</v>
          </cell>
          <cell r="AJ773">
            <v>1066.2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1066.2</v>
          </cell>
          <cell r="BA773">
            <v>1066.2</v>
          </cell>
          <cell r="BB773">
            <v>3315.1800000000003</v>
          </cell>
          <cell r="BC773">
            <v>-3315.1800000000003</v>
          </cell>
          <cell r="BE773">
            <v>0</v>
          </cell>
          <cell r="BF773">
            <v>0</v>
          </cell>
          <cell r="BG773" t="str">
            <v>1 rozwojowo-modernizacyjne</v>
          </cell>
          <cell r="BH773">
            <v>0</v>
          </cell>
          <cell r="BI773">
            <v>0</v>
          </cell>
          <cell r="BJ773">
            <v>49</v>
          </cell>
          <cell r="BK773">
            <v>0</v>
          </cell>
          <cell r="BL773">
            <v>0</v>
          </cell>
          <cell r="BM773" t="str">
            <v>-</v>
          </cell>
          <cell r="BN773" t="str">
            <v>-</v>
          </cell>
          <cell r="BP773"/>
        </row>
        <row r="774">
          <cell r="B774" t="str">
            <v>5-02-13-109-1</v>
          </cell>
          <cell r="C774" t="str">
            <v>5</v>
          </cell>
          <cell r="D774" t="str">
            <v>Luboń - kanalizacja sanitarna w ulicach Poniatowskiego,Cmentarnej, Zielonej i Granicznej</v>
          </cell>
          <cell r="E774" t="str">
            <v>Realizowane-dokumentacja-w toku</v>
          </cell>
          <cell r="G774" t="str">
            <v>rezerwa oszczędności przetargowe</v>
          </cell>
          <cell r="H774" t="str">
            <v>pierwsza</v>
          </cell>
          <cell r="I774" t="str">
            <v>sieci rozdzielcze</v>
          </cell>
          <cell r="J774" t="str">
            <v>rozwojowe</v>
          </cell>
          <cell r="K774" t="str">
            <v>KPOŚK</v>
          </cell>
          <cell r="L774" t="str">
            <v>Luboń</v>
          </cell>
          <cell r="M774" t="str">
            <v>Agata Chmurzyńska</v>
          </cell>
          <cell r="N774" t="str">
            <v>Barbara Bartkowiak</v>
          </cell>
          <cell r="O774" t="str">
            <v>Monika Mrozińska</v>
          </cell>
          <cell r="P774" t="str">
            <v>Joanna Iwan</v>
          </cell>
          <cell r="Q774" t="str">
            <v>Anna Michałowicz</v>
          </cell>
          <cell r="R774" t="str">
            <v>02</v>
          </cell>
          <cell r="S774" t="str">
            <v>nd</v>
          </cell>
          <cell r="T774">
            <v>3752.15</v>
          </cell>
          <cell r="U774">
            <v>0</v>
          </cell>
          <cell r="V774">
            <v>24000</v>
          </cell>
          <cell r="W774">
            <v>72000</v>
          </cell>
          <cell r="X774">
            <v>24000</v>
          </cell>
          <cell r="Y774">
            <v>1037201</v>
          </cell>
          <cell r="Z774">
            <v>1452799</v>
          </cell>
          <cell r="AA774">
            <v>0</v>
          </cell>
          <cell r="AB774">
            <v>0</v>
          </cell>
          <cell r="AC774">
            <v>0</v>
          </cell>
          <cell r="AD774">
            <v>0</v>
          </cell>
          <cell r="AE774">
            <v>0</v>
          </cell>
          <cell r="AF774">
            <v>2610000</v>
          </cell>
          <cell r="AG774">
            <v>1078</v>
          </cell>
          <cell r="AH774">
            <v>56962.99</v>
          </cell>
          <cell r="AI774">
            <v>61793.14</v>
          </cell>
          <cell r="AJ774">
            <v>115566.55</v>
          </cell>
          <cell r="AK774">
            <v>809885.24</v>
          </cell>
          <cell r="AL774">
            <v>2359925.7200000002</v>
          </cell>
          <cell r="AM774">
            <v>0</v>
          </cell>
          <cell r="AN774">
            <v>0</v>
          </cell>
          <cell r="AO774">
            <v>0</v>
          </cell>
          <cell r="AP774">
            <v>0</v>
          </cell>
          <cell r="AQ774">
            <v>0</v>
          </cell>
          <cell r="AR774">
            <v>0</v>
          </cell>
          <cell r="AS774">
            <v>0</v>
          </cell>
          <cell r="AT774">
            <v>0</v>
          </cell>
          <cell r="AU774">
            <v>0</v>
          </cell>
          <cell r="AV774">
            <v>0</v>
          </cell>
          <cell r="AW774">
            <v>3169810.96</v>
          </cell>
          <cell r="AX774">
            <v>3169810.96</v>
          </cell>
          <cell r="AY774">
            <v>0</v>
          </cell>
          <cell r="AZ774">
            <v>3285377.5100000002</v>
          </cell>
          <cell r="BA774">
            <v>3285377.5100000002</v>
          </cell>
          <cell r="BB774">
            <v>3343418.5</v>
          </cell>
          <cell r="BC774">
            <v>-733418.5</v>
          </cell>
          <cell r="BE774">
            <v>1.17</v>
          </cell>
          <cell r="BF774">
            <v>152.6</v>
          </cell>
          <cell r="BG774" t="str">
            <v>1 rozwojowo-modernizacyjne</v>
          </cell>
          <cell r="BH774">
            <v>51</v>
          </cell>
          <cell r="BI774">
            <v>8</v>
          </cell>
          <cell r="BJ774">
            <v>0</v>
          </cell>
          <cell r="BK774" t="str">
            <v>Odbiór ścieków sanitarnych od nowych klientów.</v>
          </cell>
          <cell r="BL774" t="str">
            <v>kanalizację sanitarną grawitacyjną 250 mm o łącznej długości – l = 472,5 m  kanalizację sanitarną grawitacyjną 200 mm (metoda wykonania w wykopach otwartych) o łącznej długości – l = 377,0 m  kanalizację sanitarną grawitacyjną 200 mm (metoda wykonania bezwykopowa) o łącznej długości – l = 81,5 m  przeciski rurami stalowymi przez rów Żabinka 323,9x6,3 Trzy przepompownie ścieków. Rurociąg tłoczny DN 90 - l=230,0m Rurociąg tłoczny DN 100 - l=12,5m 2021 - 2022 - dokumentacja projektowa 2023 - 2025 - roboty budowlano-montażowe</v>
          </cell>
          <cell r="BM774" t="str">
            <v>-</v>
          </cell>
          <cell r="BN774" t="str">
            <v>-</v>
          </cell>
          <cell r="BP774">
            <v>475471.64399999997</v>
          </cell>
        </row>
        <row r="775">
          <cell r="B775" t="str">
            <v>5-02-13-164-1</v>
          </cell>
          <cell r="C775" t="str">
            <v>5</v>
          </cell>
          <cell r="D775" t="str">
            <v>Luboń - kanalizacja sanitarna w ul. Armii Poznań</v>
          </cell>
          <cell r="E775" t="str">
            <v>Realizowane-RBM-w toku</v>
          </cell>
          <cell r="F775" t="str">
            <v>FS 6</v>
          </cell>
          <cell r="G775" t="str">
            <v>Plan</v>
          </cell>
          <cell r="H775" t="str">
            <v>pierwsza</v>
          </cell>
          <cell r="I775" t="str">
            <v>sieci rozdzielcze</v>
          </cell>
          <cell r="J775" t="str">
            <v>rozwojowe</v>
          </cell>
          <cell r="K775" t="str">
            <v>KPOŚK</v>
          </cell>
          <cell r="L775" t="str">
            <v>Luboń</v>
          </cell>
          <cell r="M775" t="str">
            <v>Paulina Wilińska-Kałka</v>
          </cell>
          <cell r="N775" t="str">
            <v>Magdalena Daszkiewicz-Jankowska</v>
          </cell>
          <cell r="O775" t="str">
            <v>Monika Mrozińska</v>
          </cell>
          <cell r="P775" t="str">
            <v>Anna Ossig</v>
          </cell>
          <cell r="Q775" t="str">
            <v>Maciej Urbaniak</v>
          </cell>
          <cell r="R775" t="str">
            <v>02</v>
          </cell>
          <cell r="S775" t="str">
            <v>WZDW</v>
          </cell>
          <cell r="T775">
            <v>119550.83</v>
          </cell>
          <cell r="U775">
            <v>32483.27</v>
          </cell>
          <cell r="V775">
            <v>134000</v>
          </cell>
          <cell r="W775">
            <v>1404600</v>
          </cell>
          <cell r="X775">
            <v>1044600</v>
          </cell>
          <cell r="Y775">
            <v>0</v>
          </cell>
          <cell r="Z775">
            <v>0</v>
          </cell>
          <cell r="AA775">
            <v>0</v>
          </cell>
          <cell r="AB775">
            <v>0</v>
          </cell>
          <cell r="AC775">
            <v>0</v>
          </cell>
          <cell r="AD775">
            <v>0</v>
          </cell>
          <cell r="AE775">
            <v>0</v>
          </cell>
          <cell r="AF775">
            <v>2615683.27</v>
          </cell>
          <cell r="AG775">
            <v>38864.18</v>
          </cell>
          <cell r="AH775">
            <v>95207.26</v>
          </cell>
          <cell r="AI775">
            <v>253622.27000000002</v>
          </cell>
          <cell r="AJ775">
            <v>683876.87</v>
          </cell>
          <cell r="AK775">
            <v>1986666.66</v>
          </cell>
          <cell r="AL775">
            <v>0</v>
          </cell>
          <cell r="AM775">
            <v>0</v>
          </cell>
          <cell r="AN775">
            <v>0</v>
          </cell>
          <cell r="AO775">
            <v>0</v>
          </cell>
          <cell r="AP775">
            <v>0</v>
          </cell>
          <cell r="AQ775">
            <v>0</v>
          </cell>
          <cell r="AR775">
            <v>0</v>
          </cell>
          <cell r="AS775">
            <v>0</v>
          </cell>
          <cell r="AT775">
            <v>0</v>
          </cell>
          <cell r="AU775">
            <v>0</v>
          </cell>
          <cell r="AV775">
            <v>0</v>
          </cell>
          <cell r="AW775">
            <v>1986666.66</v>
          </cell>
          <cell r="AX775">
            <v>1986666.66</v>
          </cell>
          <cell r="AY775">
            <v>0</v>
          </cell>
          <cell r="AZ775">
            <v>2670543.5299999998</v>
          </cell>
          <cell r="BA775">
            <v>2670543.5299999998</v>
          </cell>
          <cell r="BB775">
            <v>2804614.9699999997</v>
          </cell>
          <cell r="BC775">
            <v>-188931.69999999972</v>
          </cell>
          <cell r="BE775">
            <v>0</v>
          </cell>
          <cell r="BF775">
            <v>0</v>
          </cell>
          <cell r="BG775" t="str">
            <v>1 rozwojowo-modernizacyjne</v>
          </cell>
          <cell r="BH775">
            <v>23</v>
          </cell>
          <cell r="BI775">
            <v>0</v>
          </cell>
          <cell r="BJ775">
            <v>0</v>
          </cell>
          <cell r="BK775" t="str">
            <v>Odbiór ścieków sanitarnych od nowych klientów.</v>
          </cell>
          <cell r="BL775" t="str">
            <v>Budowa kanału sanitarnego na odcinku od ul.3 Maja do wys. posesji nr 78 w ul. Armii Poznań DN250mm dł. ok.730m oraz kanału w drodze o nr geod.2/34 o DN200mm dł. ok.90m, rurociągu tłocznego oraz przepompowni ścieków, zakup działki pod przepompownię . Budowa sieci wodociągowej wraz z przyłączami wzdłuż drogi o nr geod. 2/34 ark. 19 obr. Luboń o średnicy DN180mm o dł. ok.90m . 2016 - 2021 - dokumentacja projektowa 2022 - 2023 - roboty budowlano-montażowe</v>
          </cell>
          <cell r="BM775" t="str">
            <v>-</v>
          </cell>
          <cell r="BN775" t="str">
            <v>-</v>
          </cell>
          <cell r="BP775"/>
        </row>
        <row r="776">
          <cell r="B776" t="str">
            <v>5-02-14-107-1</v>
          </cell>
          <cell r="C776" t="str">
            <v>5</v>
          </cell>
          <cell r="D776" t="str">
            <v>Luboń - kanalizacja sanitarna w ul. Traugutta i Cmentarnej, Skowronkowej, bocznej od Traugutta oraz w ul. Uradzkiej w Poznaniu</v>
          </cell>
          <cell r="E776" t="str">
            <v>Realizowane-koncepcja-w toku</v>
          </cell>
          <cell r="G776" t="str">
            <v>rezerwa "białe plamy"</v>
          </cell>
          <cell r="H776" t="str">
            <v>druga</v>
          </cell>
          <cell r="I776" t="str">
            <v>sieci rozdzielcze</v>
          </cell>
          <cell r="J776" t="str">
            <v>rozwojowe</v>
          </cell>
          <cell r="K776" t="str">
            <v>nieopłacalne nie</v>
          </cell>
          <cell r="L776" t="str">
            <v>Luboń</v>
          </cell>
          <cell r="M776" t="str">
            <v>Agata Chmurzyńska</v>
          </cell>
          <cell r="N776">
            <v>0</v>
          </cell>
          <cell r="O776" t="str">
            <v>Monika Mrozińska</v>
          </cell>
          <cell r="P776">
            <v>0</v>
          </cell>
          <cell r="Q776">
            <v>0</v>
          </cell>
          <cell r="R776" t="str">
            <v>02</v>
          </cell>
          <cell r="S776" t="str">
            <v>nd</v>
          </cell>
          <cell r="T776">
            <v>0</v>
          </cell>
          <cell r="U776">
            <v>0</v>
          </cell>
          <cell r="V776">
            <v>0</v>
          </cell>
          <cell r="W776">
            <v>0</v>
          </cell>
          <cell r="X776">
            <v>0</v>
          </cell>
          <cell r="Y776">
            <v>28000</v>
          </cell>
          <cell r="Z776">
            <v>28000</v>
          </cell>
          <cell r="AA776">
            <v>84000</v>
          </cell>
          <cell r="AB776">
            <v>1347997</v>
          </cell>
          <cell r="AC776">
            <v>770003</v>
          </cell>
          <cell r="AD776">
            <v>0</v>
          </cell>
          <cell r="AE776">
            <v>0</v>
          </cell>
          <cell r="AF776">
            <v>2258000</v>
          </cell>
          <cell r="AG776">
            <v>0</v>
          </cell>
          <cell r="AH776">
            <v>0</v>
          </cell>
          <cell r="AI776">
            <v>0</v>
          </cell>
          <cell r="AJ776">
            <v>0</v>
          </cell>
          <cell r="AK776">
            <v>0</v>
          </cell>
          <cell r="AL776">
            <v>24000</v>
          </cell>
          <cell r="AM776">
            <v>24000</v>
          </cell>
          <cell r="AN776">
            <v>72000</v>
          </cell>
          <cell r="AO776">
            <v>414999</v>
          </cell>
          <cell r="AP776">
            <v>1868001</v>
          </cell>
          <cell r="AQ776">
            <v>0</v>
          </cell>
          <cell r="AR776">
            <v>0</v>
          </cell>
          <cell r="AS776">
            <v>0</v>
          </cell>
          <cell r="AT776">
            <v>0</v>
          </cell>
          <cell r="AU776">
            <v>0</v>
          </cell>
          <cell r="AV776">
            <v>0</v>
          </cell>
          <cell r="AW776">
            <v>2403000</v>
          </cell>
          <cell r="AX776">
            <v>2403000</v>
          </cell>
          <cell r="AY776">
            <v>0</v>
          </cell>
          <cell r="AZ776">
            <v>2403000</v>
          </cell>
          <cell r="BA776">
            <v>2403000</v>
          </cell>
          <cell r="BB776">
            <v>2403000</v>
          </cell>
          <cell r="BC776">
            <v>-145000</v>
          </cell>
          <cell r="BE776">
            <v>1.31</v>
          </cell>
          <cell r="BF776">
            <v>64</v>
          </cell>
          <cell r="BG776" t="str">
            <v>1 rozwojowo-modernizacyjne</v>
          </cell>
          <cell r="BH776">
            <v>24</v>
          </cell>
          <cell r="BI776">
            <v>20</v>
          </cell>
          <cell r="BJ776">
            <v>0</v>
          </cell>
          <cell r="BK776" t="str">
            <v>Odbiór ścieków sanitarnych od nowych klientów.</v>
          </cell>
          <cell r="BL776" t="str">
            <v>Budowa sieci kanalizacji sanitarnej: ul. Traugutta DN200mm dł. 390m wraz z przyłączami ul. Cmentarna DN250mm dł. 360m wraz z przyłączami ul. Skowronkowa DN200mm, dł. 290m wraz z przyłączami boczna od ul. Traugutta (dz.nr 4/2, 3/1) DN200 mm dł. 127m wraz z przyłączami ul. Uradzka DN200, dł. 140m wraz z przyłączami 2024-2026 - dokumentacja projektowa 2027-2029 - roboty budowlano-montażowe</v>
          </cell>
          <cell r="BM776" t="str">
            <v>-</v>
          </cell>
          <cell r="BN776" t="str">
            <v>-</v>
          </cell>
          <cell r="BP776"/>
        </row>
        <row r="777">
          <cell r="B777" t="str">
            <v>5-02-14-196-1</v>
          </cell>
          <cell r="C777" t="str">
            <v>5</v>
          </cell>
          <cell r="D777" t="str">
            <v>Luboń - kanalizacja sanitarna w ul. Dojazdowej</v>
          </cell>
          <cell r="E777" t="str">
            <v>Realizowane-koncepcja-w toku</v>
          </cell>
          <cell r="G777" t="str">
            <v>rezerwa "białe plamy"</v>
          </cell>
          <cell r="H777" t="str">
            <v>pierwsza</v>
          </cell>
          <cell r="I777" t="str">
            <v>sieci rozdzielcze</v>
          </cell>
          <cell r="J777" t="str">
            <v>rozwojowe</v>
          </cell>
          <cell r="K777" t="str">
            <v>KPOŚK</v>
          </cell>
          <cell r="L777" t="str">
            <v>Luboń</v>
          </cell>
          <cell r="M777" t="str">
            <v>Agata Chmurzyńska</v>
          </cell>
          <cell r="N777">
            <v>0</v>
          </cell>
          <cell r="O777" t="str">
            <v>Monika Mrozińska</v>
          </cell>
          <cell r="P777">
            <v>0</v>
          </cell>
          <cell r="Q777">
            <v>0</v>
          </cell>
          <cell r="R777" t="str">
            <v>02</v>
          </cell>
          <cell r="S777" t="str">
            <v>nd</v>
          </cell>
          <cell r="T777">
            <v>0</v>
          </cell>
          <cell r="U777">
            <v>0</v>
          </cell>
          <cell r="V777">
            <v>0</v>
          </cell>
          <cell r="W777">
            <v>0</v>
          </cell>
          <cell r="X777">
            <v>0</v>
          </cell>
          <cell r="Y777">
            <v>0</v>
          </cell>
          <cell r="Z777">
            <v>8000</v>
          </cell>
          <cell r="AA777">
            <v>15000</v>
          </cell>
          <cell r="AB777">
            <v>14000</v>
          </cell>
          <cell r="AC777">
            <v>144000</v>
          </cell>
          <cell r="AD777">
            <v>328000</v>
          </cell>
          <cell r="AE777">
            <v>0</v>
          </cell>
          <cell r="AF777">
            <v>509000</v>
          </cell>
          <cell r="AG777">
            <v>0</v>
          </cell>
          <cell r="AH777">
            <v>0</v>
          </cell>
          <cell r="AI777">
            <v>0</v>
          </cell>
          <cell r="AJ777">
            <v>0</v>
          </cell>
          <cell r="AK777">
            <v>0</v>
          </cell>
          <cell r="AL777">
            <v>0</v>
          </cell>
          <cell r="AM777">
            <v>7400</v>
          </cell>
          <cell r="AN777">
            <v>7400</v>
          </cell>
          <cell r="AO777">
            <v>22200</v>
          </cell>
          <cell r="AP777">
            <v>111816</v>
          </cell>
          <cell r="AQ777">
            <v>360184</v>
          </cell>
          <cell r="AR777">
            <v>0</v>
          </cell>
          <cell r="AS777">
            <v>0</v>
          </cell>
          <cell r="AT777">
            <v>0</v>
          </cell>
          <cell r="AU777">
            <v>0</v>
          </cell>
          <cell r="AV777">
            <v>0</v>
          </cell>
          <cell r="AW777">
            <v>509000</v>
          </cell>
          <cell r="AX777">
            <v>509000</v>
          </cell>
          <cell r="AY777">
            <v>0</v>
          </cell>
          <cell r="AZ777">
            <v>509000</v>
          </cell>
          <cell r="BA777">
            <v>509000</v>
          </cell>
          <cell r="BB777">
            <v>509000</v>
          </cell>
          <cell r="BC777">
            <v>0</v>
          </cell>
          <cell r="BE777">
            <v>0.32</v>
          </cell>
          <cell r="BF777">
            <v>120</v>
          </cell>
          <cell r="BG777" t="str">
            <v>1 rozwojowo-modernizacyjne</v>
          </cell>
          <cell r="BH777">
            <v>11</v>
          </cell>
          <cell r="BI777">
            <v>2</v>
          </cell>
          <cell r="BJ777">
            <v>0</v>
          </cell>
          <cell r="BK777" t="str">
            <v>Odbiór ścieków sanitarnych od nowych klientów.</v>
          </cell>
          <cell r="BL777" t="str">
            <v>Budowa kanalizacji sanitarnej w ul. Dojazdowej DN200mm, dł. 320m wraz z przyłączami. Realizacja uzależniona od regulacji spraw terenowo-prawnych. 2025 - 2027 - dokumentacja projektowa 2028 - 2029 - roboty budowlano-montażowe</v>
          </cell>
          <cell r="BM777" t="str">
            <v>-</v>
          </cell>
          <cell r="BN777" t="str">
            <v>-</v>
          </cell>
          <cell r="BP777"/>
        </row>
        <row r="778">
          <cell r="B778" t="str">
            <v>5-02-15-030-1</v>
          </cell>
          <cell r="C778" t="str">
            <v>5</v>
          </cell>
          <cell r="D778" t="str">
            <v>Luboń - kanalizacja sanitarna ul. Armii Poznań nr 1 - 5</v>
          </cell>
          <cell r="E778" t="str">
            <v>Realizowane-dokumentacja-w toku</v>
          </cell>
          <cell r="G778" t="str">
            <v>rezerwa "białe plamy"</v>
          </cell>
          <cell r="H778" t="str">
            <v>druga</v>
          </cell>
          <cell r="I778" t="str">
            <v>sieci rozdzielcze</v>
          </cell>
          <cell r="J778" t="str">
            <v>rozwojowe</v>
          </cell>
          <cell r="K778" t="str">
            <v>nieopłacalne nie</v>
          </cell>
          <cell r="L778" t="str">
            <v>Luboń</v>
          </cell>
          <cell r="M778" t="str">
            <v>Agata Chmurzyńska</v>
          </cell>
          <cell r="N778" t="str">
            <v>Barbara Bartkowiak</v>
          </cell>
          <cell r="O778" t="str">
            <v>Monika Mrozińska</v>
          </cell>
          <cell r="P778">
            <v>0</v>
          </cell>
          <cell r="Q778">
            <v>0</v>
          </cell>
          <cell r="R778" t="str">
            <v>02</v>
          </cell>
          <cell r="S778" t="str">
            <v>nd</v>
          </cell>
          <cell r="T778">
            <v>0</v>
          </cell>
          <cell r="U778">
            <v>0</v>
          </cell>
          <cell r="V778">
            <v>0</v>
          </cell>
          <cell r="W778">
            <v>0</v>
          </cell>
          <cell r="X778">
            <v>0</v>
          </cell>
          <cell r="Y778">
            <v>0</v>
          </cell>
          <cell r="Z778">
            <v>10000</v>
          </cell>
          <cell r="AA778">
            <v>15000</v>
          </cell>
          <cell r="AB778">
            <v>45000</v>
          </cell>
          <cell r="AC778">
            <v>180000</v>
          </cell>
          <cell r="AD778">
            <v>0</v>
          </cell>
          <cell r="AE778">
            <v>0</v>
          </cell>
          <cell r="AF778">
            <v>250000</v>
          </cell>
          <cell r="AG778">
            <v>0</v>
          </cell>
          <cell r="AH778">
            <v>2490</v>
          </cell>
          <cell r="AI778">
            <v>2490</v>
          </cell>
          <cell r="AJ778">
            <v>42780</v>
          </cell>
          <cell r="AK778">
            <v>28520</v>
          </cell>
          <cell r="AL778">
            <v>73315.16</v>
          </cell>
          <cell r="AM778">
            <v>353295.8</v>
          </cell>
          <cell r="AN778">
            <v>0</v>
          </cell>
          <cell r="AO778">
            <v>0</v>
          </cell>
          <cell r="AP778">
            <v>0</v>
          </cell>
          <cell r="AQ778">
            <v>0</v>
          </cell>
          <cell r="AR778">
            <v>0</v>
          </cell>
          <cell r="AS778">
            <v>0</v>
          </cell>
          <cell r="AT778">
            <v>0</v>
          </cell>
          <cell r="AU778">
            <v>0</v>
          </cell>
          <cell r="AV778">
            <v>0</v>
          </cell>
          <cell r="AW778">
            <v>455130.95999999996</v>
          </cell>
          <cell r="AX778">
            <v>455130.95999999996</v>
          </cell>
          <cell r="AY778">
            <v>0</v>
          </cell>
          <cell r="AZ778">
            <v>497910.95999999996</v>
          </cell>
          <cell r="BA778">
            <v>497910.95999999996</v>
          </cell>
          <cell r="BB778">
            <v>500400.95999999996</v>
          </cell>
          <cell r="BC778">
            <v>-250400.95999999996</v>
          </cell>
          <cell r="BE778">
            <v>0.13</v>
          </cell>
          <cell r="BF778">
            <v>107</v>
          </cell>
          <cell r="BG778" t="str">
            <v>1 rozwojowo-modernizacyjne</v>
          </cell>
          <cell r="BH778">
            <v>4</v>
          </cell>
          <cell r="BI778">
            <v>1</v>
          </cell>
          <cell r="BJ778">
            <v>0</v>
          </cell>
          <cell r="BK778" t="str">
            <v>Odbiór ścieków sanitarnych od nowych klientów.</v>
          </cell>
          <cell r="BL778" t="str">
            <v>Budowa kanalizacji sanitarnej w ul. Armii Poznań 1-5 DN 300 mm, dł. 125 m wraz z przyłączami 2022-2023 - dokumentacja projektowa 2024-2025 - roboty budowlano-montażowe</v>
          </cell>
          <cell r="BM778" t="str">
            <v>-</v>
          </cell>
          <cell r="BN778" t="str">
            <v>-</v>
          </cell>
          <cell r="BP778"/>
        </row>
        <row r="779">
          <cell r="B779" t="str">
            <v>5-02-15-031-1</v>
          </cell>
          <cell r="C779" t="str">
            <v>5</v>
          </cell>
          <cell r="D779" t="str">
            <v>Luboń - kanalizacja sanitarna w ul. Armii Poznań nr 31-33, nr 52 - 56a</v>
          </cell>
          <cell r="E779" t="str">
            <v>Realizowane-koncepcja-w toku</v>
          </cell>
          <cell r="G779" t="str">
            <v>rezerwa "białe plamy"</v>
          </cell>
          <cell r="H779" t="str">
            <v>pierwsza</v>
          </cell>
          <cell r="I779" t="str">
            <v>sieci rozdzielcze</v>
          </cell>
          <cell r="J779" t="str">
            <v>rozwojowe</v>
          </cell>
          <cell r="K779" t="str">
            <v>KPOŚK</v>
          </cell>
          <cell r="L779" t="str">
            <v>Luboń</v>
          </cell>
          <cell r="M779" t="str">
            <v>Agata Chmurzyńska</v>
          </cell>
          <cell r="N779">
            <v>0</v>
          </cell>
          <cell r="O779" t="str">
            <v>Monika Mrozińska</v>
          </cell>
          <cell r="P779">
            <v>0</v>
          </cell>
          <cell r="Q779">
            <v>0</v>
          </cell>
          <cell r="R779" t="str">
            <v>02</v>
          </cell>
          <cell r="S779" t="str">
            <v>nd</v>
          </cell>
          <cell r="T779">
            <v>0</v>
          </cell>
          <cell r="U779">
            <v>0</v>
          </cell>
          <cell r="V779">
            <v>0</v>
          </cell>
          <cell r="W779">
            <v>0</v>
          </cell>
          <cell r="X779">
            <v>0</v>
          </cell>
          <cell r="Y779">
            <v>4000</v>
          </cell>
          <cell r="Z779">
            <v>6000</v>
          </cell>
          <cell r="AA779">
            <v>13000</v>
          </cell>
          <cell r="AB779">
            <v>52000</v>
          </cell>
          <cell r="AC779">
            <v>0</v>
          </cell>
          <cell r="AD779">
            <v>0</v>
          </cell>
          <cell r="AE779">
            <v>0</v>
          </cell>
          <cell r="AF779">
            <v>75000</v>
          </cell>
          <cell r="AG779">
            <v>0</v>
          </cell>
          <cell r="AH779">
            <v>0</v>
          </cell>
          <cell r="AI779">
            <v>0</v>
          </cell>
          <cell r="AJ779">
            <v>0</v>
          </cell>
          <cell r="AK779">
            <v>11200</v>
          </cell>
          <cell r="AL779">
            <v>33600</v>
          </cell>
          <cell r="AM779">
            <v>11200</v>
          </cell>
          <cell r="AN779">
            <v>57092</v>
          </cell>
          <cell r="AO779">
            <v>123908</v>
          </cell>
          <cell r="AP779">
            <v>0</v>
          </cell>
          <cell r="AQ779">
            <v>0</v>
          </cell>
          <cell r="AR779">
            <v>0</v>
          </cell>
          <cell r="AS779">
            <v>0</v>
          </cell>
          <cell r="AT779">
            <v>0</v>
          </cell>
          <cell r="AU779">
            <v>0</v>
          </cell>
          <cell r="AV779">
            <v>0</v>
          </cell>
          <cell r="AW779">
            <v>237000</v>
          </cell>
          <cell r="AX779">
            <v>237000</v>
          </cell>
          <cell r="AY779">
            <v>0</v>
          </cell>
          <cell r="AZ779">
            <v>237000</v>
          </cell>
          <cell r="BA779">
            <v>237000</v>
          </cell>
          <cell r="BB779">
            <v>237000</v>
          </cell>
          <cell r="BC779">
            <v>-162000</v>
          </cell>
          <cell r="BE779">
            <v>7.0000000000000007E-2</v>
          </cell>
          <cell r="BF779">
            <v>250</v>
          </cell>
          <cell r="BG779" t="str">
            <v>1 rozwojowo-modernizacyjne</v>
          </cell>
          <cell r="BH779">
            <v>5</v>
          </cell>
          <cell r="BI779">
            <v>0</v>
          </cell>
          <cell r="BJ779">
            <v>0</v>
          </cell>
          <cell r="BK779" t="str">
            <v>Odbiór ścieków sanitarnych od nowych klientów.</v>
          </cell>
          <cell r="BL779" t="str">
            <v>Budowa kanalizacji sanitarnej w ul. Armii Poznań nr 31-33, nr 52 - 56a DN200mm, dł. 70m wraz z przyłączami 2023 - 2025 - dokumentacja projektowa 2026 - 2027 - roboty budowlano-montażowe</v>
          </cell>
          <cell r="BM779" t="str">
            <v>-</v>
          </cell>
          <cell r="BN779" t="str">
            <v>-</v>
          </cell>
          <cell r="BP779"/>
        </row>
        <row r="780">
          <cell r="B780" t="str">
            <v>5-02-15-034-1</v>
          </cell>
          <cell r="C780" t="str">
            <v>5</v>
          </cell>
          <cell r="D780" t="str">
            <v>Luboń - kanalizacja sanitarna w ul. Armii Poznań nr 129 - 131</v>
          </cell>
          <cell r="E780" t="str">
            <v>Realizowane-RBM-w toku</v>
          </cell>
          <cell r="G780" t="str">
            <v>rezerwa "białe plamy"</v>
          </cell>
          <cell r="H780" t="str">
            <v>druga</v>
          </cell>
          <cell r="I780" t="str">
            <v>sieci rozdzielcze</v>
          </cell>
          <cell r="J780" t="str">
            <v>rozwojowe</v>
          </cell>
          <cell r="K780" t="str">
            <v>nieopłacalne tak</v>
          </cell>
          <cell r="L780" t="str">
            <v>Luboń</v>
          </cell>
          <cell r="M780" t="str">
            <v>Paulina Wilińska-Kałka</v>
          </cell>
          <cell r="N780" t="str">
            <v>Marcin Krawczyk</v>
          </cell>
          <cell r="O780" t="str">
            <v>Monika Mrozińska</v>
          </cell>
          <cell r="P780" t="str">
            <v>Joanna Chuda</v>
          </cell>
          <cell r="Q780" t="str">
            <v>Maciej Urbaniak</v>
          </cell>
          <cell r="R780" t="str">
            <v>02</v>
          </cell>
          <cell r="S780" t="str">
            <v>nd</v>
          </cell>
          <cell r="T780">
            <v>15048.359999999999</v>
          </cell>
          <cell r="U780">
            <v>37020</v>
          </cell>
          <cell r="V780">
            <v>242771</v>
          </cell>
          <cell r="W780">
            <v>251220</v>
          </cell>
          <cell r="X780">
            <v>0</v>
          </cell>
          <cell r="Y780">
            <v>0</v>
          </cell>
          <cell r="Z780">
            <v>0</v>
          </cell>
          <cell r="AA780">
            <v>0</v>
          </cell>
          <cell r="AB780">
            <v>0</v>
          </cell>
          <cell r="AC780">
            <v>0</v>
          </cell>
          <cell r="AD780">
            <v>0</v>
          </cell>
          <cell r="AE780">
            <v>0</v>
          </cell>
          <cell r="AF780">
            <v>531011</v>
          </cell>
          <cell r="AG780">
            <v>6648</v>
          </cell>
          <cell r="AH780">
            <v>13120</v>
          </cell>
          <cell r="AI780">
            <v>34816.36</v>
          </cell>
          <cell r="AJ780">
            <v>129287.5</v>
          </cell>
          <cell r="AK780">
            <v>125218.5</v>
          </cell>
          <cell r="AL780">
            <v>0</v>
          </cell>
          <cell r="AM780">
            <v>0</v>
          </cell>
          <cell r="AN780">
            <v>0</v>
          </cell>
          <cell r="AO780">
            <v>0</v>
          </cell>
          <cell r="AP780">
            <v>0</v>
          </cell>
          <cell r="AQ780">
            <v>0</v>
          </cell>
          <cell r="AR780">
            <v>0</v>
          </cell>
          <cell r="AS780">
            <v>0</v>
          </cell>
          <cell r="AT780">
            <v>0</v>
          </cell>
          <cell r="AU780">
            <v>0</v>
          </cell>
          <cell r="AV780">
            <v>0</v>
          </cell>
          <cell r="AW780">
            <v>125218.5</v>
          </cell>
          <cell r="AX780">
            <v>125218.5</v>
          </cell>
          <cell r="AY780">
            <v>0</v>
          </cell>
          <cell r="AZ780">
            <v>254506</v>
          </cell>
          <cell r="BA780">
            <v>254506</v>
          </cell>
          <cell r="BB780">
            <v>274274</v>
          </cell>
          <cell r="BC780">
            <v>256737</v>
          </cell>
          <cell r="BE780">
            <v>0</v>
          </cell>
          <cell r="BF780">
            <v>0</v>
          </cell>
          <cell r="BG780" t="str">
            <v>1 rozwojowo-modernizacyjne</v>
          </cell>
          <cell r="BH780">
            <v>3</v>
          </cell>
          <cell r="BI780">
            <v>0</v>
          </cell>
          <cell r="BJ780">
            <v>0</v>
          </cell>
          <cell r="BK780" t="str">
            <v>Odbiór ścieków sanitarnych od nowych klientów.</v>
          </cell>
          <cell r="BL780" t="str">
            <v>Budowa kanalizacji sanitarnej DN 200 mm o dł. ok. 75 m wraz z przyłączami. 2019-2022 - dokumentacja projektowa 2022-2023 - roboty budowlano-montażowe</v>
          </cell>
          <cell r="BM780" t="str">
            <v>-</v>
          </cell>
          <cell r="BN780" t="str">
            <v>-</v>
          </cell>
          <cell r="BP780"/>
        </row>
        <row r="781">
          <cell r="B781" t="str">
            <v>5-02-15-038-1</v>
          </cell>
          <cell r="C781" t="str">
            <v>5</v>
          </cell>
          <cell r="D781" t="str">
            <v>Luboń - kanalizacja sanitarna w ul. Kołłątaja nr 35- 37</v>
          </cell>
          <cell r="E781" t="str">
            <v>Realizowane-koncepcja-w toku</v>
          </cell>
          <cell r="G781" t="str">
            <v>rezerwa "białe plamy"</v>
          </cell>
          <cell r="H781" t="str">
            <v>druga</v>
          </cell>
          <cell r="I781" t="str">
            <v>sieci rozdzielcze</v>
          </cell>
          <cell r="J781" t="str">
            <v>rozwojowe</v>
          </cell>
          <cell r="K781" t="str">
            <v>nieopłacalne nie</v>
          </cell>
          <cell r="L781" t="str">
            <v>Luboń</v>
          </cell>
          <cell r="M781" t="str">
            <v>Agata Chmurzyńska</v>
          </cell>
          <cell r="N781">
            <v>0</v>
          </cell>
          <cell r="O781" t="str">
            <v>Monika Mrozińska</v>
          </cell>
          <cell r="P781">
            <v>0</v>
          </cell>
          <cell r="Q781">
            <v>0</v>
          </cell>
          <cell r="R781" t="str">
            <v>02</v>
          </cell>
          <cell r="S781" t="str">
            <v>nd</v>
          </cell>
          <cell r="T781">
            <v>0</v>
          </cell>
          <cell r="U781">
            <v>0</v>
          </cell>
          <cell r="V781">
            <v>0</v>
          </cell>
          <cell r="W781">
            <v>0</v>
          </cell>
          <cell r="X781">
            <v>0</v>
          </cell>
          <cell r="Y781">
            <v>0</v>
          </cell>
          <cell r="Z781">
            <v>0</v>
          </cell>
          <cell r="AA781">
            <v>10000</v>
          </cell>
          <cell r="AB781">
            <v>15000</v>
          </cell>
          <cell r="AC781">
            <v>46000</v>
          </cell>
          <cell r="AD781">
            <v>184000</v>
          </cell>
          <cell r="AE781">
            <v>0</v>
          </cell>
          <cell r="AF781">
            <v>255000</v>
          </cell>
          <cell r="AG781">
            <v>0</v>
          </cell>
          <cell r="AH781">
            <v>0</v>
          </cell>
          <cell r="AI781">
            <v>0</v>
          </cell>
          <cell r="AJ781">
            <v>0</v>
          </cell>
          <cell r="AK781">
            <v>0</v>
          </cell>
          <cell r="AL781">
            <v>0</v>
          </cell>
          <cell r="AM781">
            <v>14000</v>
          </cell>
          <cell r="AN781">
            <v>14000</v>
          </cell>
          <cell r="AO781">
            <v>42000</v>
          </cell>
          <cell r="AP781">
            <v>88092</v>
          </cell>
          <cell r="AQ781">
            <v>266908</v>
          </cell>
          <cell r="AR781">
            <v>0</v>
          </cell>
          <cell r="AS781">
            <v>0</v>
          </cell>
          <cell r="AT781">
            <v>0</v>
          </cell>
          <cell r="AU781">
            <v>0</v>
          </cell>
          <cell r="AV781">
            <v>0</v>
          </cell>
          <cell r="AW781">
            <v>425000</v>
          </cell>
          <cell r="AX781">
            <v>425000</v>
          </cell>
          <cell r="AY781">
            <v>0</v>
          </cell>
          <cell r="AZ781">
            <v>425000</v>
          </cell>
          <cell r="BA781">
            <v>425000</v>
          </cell>
          <cell r="BB781">
            <v>425000</v>
          </cell>
          <cell r="BC781">
            <v>-170000</v>
          </cell>
          <cell r="BE781">
            <v>0.15</v>
          </cell>
          <cell r="BF781">
            <v>70</v>
          </cell>
          <cell r="BG781" t="str">
            <v>1 rozwojowo-modernizacyjne</v>
          </cell>
          <cell r="BH781">
            <v>3</v>
          </cell>
          <cell r="BI781">
            <v>1</v>
          </cell>
          <cell r="BJ781">
            <v>0</v>
          </cell>
          <cell r="BK781" t="str">
            <v>Odbiór ścieków sanitarnych od nowych klientów.</v>
          </cell>
          <cell r="BL781" t="str">
            <v>Budowa kanału sanitarnego w ul. Kołłątaja nr 35-37 wraz z przyłączami: - kanał grawitacyjny DN 200 mm , dł. 60 m, - rurociąg tłoczny DN 80 mm, dł. 90 m - przepompownia - 1 szt. 2025 - 2027 - dokumentacja projektowa 2028 - 2029 - roboty budowlano-montażowe</v>
          </cell>
          <cell r="BM781" t="str">
            <v>-</v>
          </cell>
          <cell r="BN781" t="str">
            <v>-</v>
          </cell>
          <cell r="BP781"/>
        </row>
        <row r="782">
          <cell r="B782" t="str">
            <v>5-02-15-039-1</v>
          </cell>
          <cell r="C782" t="str">
            <v>5</v>
          </cell>
          <cell r="D782" t="str">
            <v>Luboń - kanalizacja sanitarna w ul. bocznej od Wysokiej</v>
          </cell>
          <cell r="E782" t="str">
            <v>Realizowane-koncepcja-w toku</v>
          </cell>
          <cell r="G782" t="str">
            <v>rezerwa "białe plamy"</v>
          </cell>
          <cell r="H782" t="str">
            <v>druga</v>
          </cell>
          <cell r="I782" t="str">
            <v>sieci rozdzielcze</v>
          </cell>
          <cell r="J782" t="str">
            <v>rozwojowe</v>
          </cell>
          <cell r="K782" t="str">
            <v>nieopłacalne nie</v>
          </cell>
          <cell r="L782" t="str">
            <v>Luboń</v>
          </cell>
          <cell r="M782" t="str">
            <v>Agata Chmurzyńska</v>
          </cell>
          <cell r="N782">
            <v>0</v>
          </cell>
          <cell r="O782" t="str">
            <v>Monika Mrozińska</v>
          </cell>
          <cell r="P782">
            <v>0</v>
          </cell>
          <cell r="Q782">
            <v>0</v>
          </cell>
          <cell r="R782" t="str">
            <v>02</v>
          </cell>
          <cell r="S782" t="str">
            <v>nd</v>
          </cell>
          <cell r="T782">
            <v>0</v>
          </cell>
          <cell r="U782">
            <v>0</v>
          </cell>
          <cell r="V782">
            <v>0</v>
          </cell>
          <cell r="W782">
            <v>0</v>
          </cell>
          <cell r="X782">
            <v>0</v>
          </cell>
          <cell r="Y782">
            <v>0</v>
          </cell>
          <cell r="Z782">
            <v>0</v>
          </cell>
          <cell r="AA782">
            <v>8000</v>
          </cell>
          <cell r="AB782">
            <v>12000</v>
          </cell>
          <cell r="AC782">
            <v>25000</v>
          </cell>
          <cell r="AD782">
            <v>100000</v>
          </cell>
          <cell r="AE782">
            <v>0</v>
          </cell>
          <cell r="AF782">
            <v>145000</v>
          </cell>
          <cell r="AG782">
            <v>0</v>
          </cell>
          <cell r="AH782">
            <v>0</v>
          </cell>
          <cell r="AI782">
            <v>0</v>
          </cell>
          <cell r="AJ782">
            <v>0</v>
          </cell>
          <cell r="AK782">
            <v>0</v>
          </cell>
          <cell r="AL782">
            <v>0</v>
          </cell>
          <cell r="AM782">
            <v>14000</v>
          </cell>
          <cell r="AN782">
            <v>14000</v>
          </cell>
          <cell r="AO782">
            <v>42000</v>
          </cell>
          <cell r="AP782">
            <v>71454</v>
          </cell>
          <cell r="AQ782">
            <v>216546</v>
          </cell>
          <cell r="AR782">
            <v>0</v>
          </cell>
          <cell r="AS782">
            <v>0</v>
          </cell>
          <cell r="AT782">
            <v>0</v>
          </cell>
          <cell r="AU782">
            <v>0</v>
          </cell>
          <cell r="AV782">
            <v>0</v>
          </cell>
          <cell r="AW782">
            <v>358000</v>
          </cell>
          <cell r="AX782">
            <v>358000</v>
          </cell>
          <cell r="AY782">
            <v>0</v>
          </cell>
          <cell r="AZ782">
            <v>358000</v>
          </cell>
          <cell r="BA782">
            <v>358000</v>
          </cell>
          <cell r="BB782">
            <v>358000</v>
          </cell>
          <cell r="BC782">
            <v>-213000</v>
          </cell>
          <cell r="BD782"/>
          <cell r="BE782">
            <v>0.14000000000000001</v>
          </cell>
          <cell r="BF782">
            <v>100</v>
          </cell>
          <cell r="BG782" t="str">
            <v>1 rozwojowo-modernizacyjne</v>
          </cell>
          <cell r="BH782">
            <v>4</v>
          </cell>
          <cell r="BI782">
            <v>8</v>
          </cell>
          <cell r="BJ782">
            <v>0</v>
          </cell>
          <cell r="BK782" t="str">
            <v>Odbiór ścieków sanitarnych od nowych klientów.</v>
          </cell>
          <cell r="BL782" t="str">
            <v>Budowa kanalizacji sanitarnej w ul. bocznej od Wysokiej DN 200 mm, dł. 140 m wraz z przyłączami 2025 - 2027 - dokumentacja projektowa 2028 - 2029 - roboty budowlano-montażowe</v>
          </cell>
          <cell r="BM782" t="str">
            <v>-</v>
          </cell>
          <cell r="BN782" t="str">
            <v>-</v>
          </cell>
        </row>
        <row r="783">
          <cell r="B783" t="str">
            <v>5-02-15-071-1</v>
          </cell>
          <cell r="C783" t="str">
            <v>5</v>
          </cell>
          <cell r="D783" t="str">
            <v>Luboń - kanalizacja sanitarna w ul. Jęczmiennej</v>
          </cell>
          <cell r="E783" t="str">
            <v>Realizowane-koncepcja-w toku</v>
          </cell>
          <cell r="G783" t="str">
            <v>rezerwa "białe plamy"</v>
          </cell>
          <cell r="H783" t="str">
            <v>druga</v>
          </cell>
          <cell r="I783" t="str">
            <v>sieci rozdzielcze</v>
          </cell>
          <cell r="J783" t="str">
            <v>rozwojowe</v>
          </cell>
          <cell r="K783" t="str">
            <v>nieopłacalne nie</v>
          </cell>
          <cell r="L783" t="str">
            <v>Luboń</v>
          </cell>
          <cell r="M783" t="str">
            <v>Agata Chmurzyńska</v>
          </cell>
          <cell r="N783">
            <v>0</v>
          </cell>
          <cell r="O783" t="str">
            <v>Monika Mrozińska</v>
          </cell>
          <cell r="P783">
            <v>0</v>
          </cell>
          <cell r="Q783">
            <v>0</v>
          </cell>
          <cell r="R783" t="str">
            <v>02</v>
          </cell>
          <cell r="S783" t="str">
            <v>nd</v>
          </cell>
          <cell r="T783">
            <v>0</v>
          </cell>
          <cell r="U783">
            <v>0</v>
          </cell>
          <cell r="V783">
            <v>0</v>
          </cell>
          <cell r="W783">
            <v>0</v>
          </cell>
          <cell r="X783">
            <v>0</v>
          </cell>
          <cell r="Y783">
            <v>0</v>
          </cell>
          <cell r="Z783">
            <v>0</v>
          </cell>
          <cell r="AA783">
            <v>12000</v>
          </cell>
          <cell r="AB783">
            <v>18000</v>
          </cell>
          <cell r="AC783">
            <v>86000</v>
          </cell>
          <cell r="AD783">
            <v>197000</v>
          </cell>
          <cell r="AE783">
            <v>0</v>
          </cell>
          <cell r="AF783">
            <v>313000</v>
          </cell>
          <cell r="AG783">
            <v>0</v>
          </cell>
          <cell r="AH783">
            <v>0</v>
          </cell>
          <cell r="AI783">
            <v>0</v>
          </cell>
          <cell r="AJ783">
            <v>0</v>
          </cell>
          <cell r="AK783">
            <v>0</v>
          </cell>
          <cell r="AL783">
            <v>0</v>
          </cell>
          <cell r="AM783">
            <v>0</v>
          </cell>
          <cell r="AN783">
            <v>12000</v>
          </cell>
          <cell r="AO783">
            <v>12000</v>
          </cell>
          <cell r="AP783">
            <v>6000</v>
          </cell>
          <cell r="AQ783">
            <v>283000</v>
          </cell>
          <cell r="AR783">
            <v>0</v>
          </cell>
          <cell r="AS783">
            <v>0</v>
          </cell>
          <cell r="AT783">
            <v>0</v>
          </cell>
          <cell r="AU783">
            <v>0</v>
          </cell>
          <cell r="AV783">
            <v>0</v>
          </cell>
          <cell r="AW783">
            <v>313000</v>
          </cell>
          <cell r="AX783">
            <v>313000</v>
          </cell>
          <cell r="AY783">
            <v>0</v>
          </cell>
          <cell r="AZ783">
            <v>313000</v>
          </cell>
          <cell r="BA783">
            <v>313000</v>
          </cell>
          <cell r="BB783">
            <v>313000</v>
          </cell>
          <cell r="BC783">
            <v>0</v>
          </cell>
          <cell r="BD783"/>
          <cell r="BE783">
            <v>0.27</v>
          </cell>
          <cell r="BF783">
            <v>52</v>
          </cell>
          <cell r="BG783" t="str">
            <v>1 rozwojowo-modernizacyjne</v>
          </cell>
          <cell r="BH783">
            <v>4</v>
          </cell>
          <cell r="BI783">
            <v>6</v>
          </cell>
          <cell r="BJ783">
            <v>0</v>
          </cell>
          <cell r="BK783" t="str">
            <v>Odbiór ścieków sanitarnych od nowych klientów.</v>
          </cell>
          <cell r="BL783" t="str">
            <v>Budowa sieci kanalizacji sanitarnej w ul. Jęczmiennej DN 200 mm, dł. 270 m wraz z przyłączami 2025 -2027 - dokumentacja projektowa 2028 -2029 - roboty budowlano-montażowe</v>
          </cell>
          <cell r="BM783" t="str">
            <v>-</v>
          </cell>
          <cell r="BN783" t="str">
            <v>-</v>
          </cell>
        </row>
        <row r="784">
          <cell r="B784" t="str">
            <v>5-02-15-177-1</v>
          </cell>
          <cell r="C784" t="str">
            <v>5</v>
          </cell>
          <cell r="D784" t="str">
            <v>Luboń - kanalizacja sanitarna w ul. Studziennej, Wczasowej, Janowej Dolinie i Solskiego</v>
          </cell>
          <cell r="E784" t="str">
            <v>Realizowane-RBM-w toku</v>
          </cell>
          <cell r="F784" t="str">
            <v>FS 6</v>
          </cell>
          <cell r="G784" t="str">
            <v>rezerwa "białe plamy"</v>
          </cell>
          <cell r="H784" t="str">
            <v>pierwsza</v>
          </cell>
          <cell r="I784" t="str">
            <v>sieci rozdzielcze</v>
          </cell>
          <cell r="J784" t="str">
            <v>rozwojowe</v>
          </cell>
          <cell r="K784" t="str">
            <v>KPOŚK</v>
          </cell>
          <cell r="L784" t="str">
            <v>Luboń</v>
          </cell>
          <cell r="M784" t="str">
            <v>Paulina Wilińska-Kałka</v>
          </cell>
          <cell r="N784" t="str">
            <v>Magdalena Daszkiewicz-Jankowska</v>
          </cell>
          <cell r="O784" t="str">
            <v>Monika Mrozińska</v>
          </cell>
          <cell r="P784" t="str">
            <v>Joanna Chuda</v>
          </cell>
          <cell r="Q784" t="str">
            <v>Jacek Bielicki</v>
          </cell>
          <cell r="R784" t="str">
            <v>02</v>
          </cell>
          <cell r="S784" t="str">
            <v>Koordynacja z Gminą</v>
          </cell>
          <cell r="T784">
            <v>118999.98000000001</v>
          </cell>
          <cell r="U784">
            <v>40479.82</v>
          </cell>
          <cell r="V784">
            <v>137811</v>
          </cell>
          <cell r="W784">
            <v>3461578</v>
          </cell>
          <cell r="X784">
            <v>0</v>
          </cell>
          <cell r="Y784">
            <v>0</v>
          </cell>
          <cell r="Z784">
            <v>0</v>
          </cell>
          <cell r="AA784">
            <v>0</v>
          </cell>
          <cell r="AB784">
            <v>0</v>
          </cell>
          <cell r="AC784">
            <v>0</v>
          </cell>
          <cell r="AD784">
            <v>0</v>
          </cell>
          <cell r="AE784">
            <v>0</v>
          </cell>
          <cell r="AF784">
            <v>3639868.82</v>
          </cell>
          <cell r="AG784">
            <v>21363.09</v>
          </cell>
          <cell r="AH784">
            <v>153105.26</v>
          </cell>
          <cell r="AI784">
            <v>293468.33</v>
          </cell>
          <cell r="AJ784">
            <v>1759603.39</v>
          </cell>
          <cell r="AK784">
            <v>1263330.71</v>
          </cell>
          <cell r="AL784">
            <v>0</v>
          </cell>
          <cell r="AM784">
            <v>0</v>
          </cell>
          <cell r="AN784">
            <v>0</v>
          </cell>
          <cell r="AO784">
            <v>0</v>
          </cell>
          <cell r="AP784">
            <v>0</v>
          </cell>
          <cell r="AQ784">
            <v>0</v>
          </cell>
          <cell r="AR784">
            <v>0</v>
          </cell>
          <cell r="AS784">
            <v>0</v>
          </cell>
          <cell r="AT784">
            <v>0</v>
          </cell>
          <cell r="AU784">
            <v>0</v>
          </cell>
          <cell r="AV784">
            <v>0</v>
          </cell>
          <cell r="AW784">
            <v>1263330.71</v>
          </cell>
          <cell r="AX784">
            <v>1263330.71</v>
          </cell>
          <cell r="AY784">
            <v>0</v>
          </cell>
          <cell r="AZ784">
            <v>3022934.0999999996</v>
          </cell>
          <cell r="BA784">
            <v>3022934.0999999996</v>
          </cell>
          <cell r="BB784">
            <v>3197402.45</v>
          </cell>
          <cell r="BC784">
            <v>442466.36999999965</v>
          </cell>
          <cell r="BE784">
            <v>0</v>
          </cell>
          <cell r="BF784">
            <v>0</v>
          </cell>
          <cell r="BG784" t="str">
            <v>1 rozwojowo-modernizacyjne</v>
          </cell>
          <cell r="BH784">
            <v>51</v>
          </cell>
          <cell r="BI784">
            <v>43</v>
          </cell>
          <cell r="BJ784">
            <v>0</v>
          </cell>
          <cell r="BK784" t="str">
            <v>Odbiór ścieków sanitarnych od nowych klientów.</v>
          </cell>
          <cell r="BL784" t="str">
            <v>Budowa kanalizacji sanitarnej DN200mm, o dł. L= 75,50m, DN300 L=127,50, rurociągu tłocznego DN110 o dł. 118m i 1 przepompownia ścieków wraz z przyłączami. 2016 - 2021 - dokumentacja projektowa 2022 - 2023 - roboty budowlano-montażowe</v>
          </cell>
          <cell r="BM784" t="str">
            <v>-</v>
          </cell>
          <cell r="BN784" t="str">
            <v>-</v>
          </cell>
          <cell r="BP784"/>
        </row>
        <row r="785">
          <cell r="B785" t="str">
            <v>5-02-15-178-1</v>
          </cell>
          <cell r="C785" t="str">
            <v>5</v>
          </cell>
          <cell r="D785" t="str">
            <v>Luboń - kanalizacja sanitarna w ul. Poznanskiej wraz z boczną i w ul. Polnej</v>
          </cell>
          <cell r="E785" t="str">
            <v>Realizowane-RBM-w toku</v>
          </cell>
          <cell r="F785" t="str">
            <v>FS7</v>
          </cell>
          <cell r="G785" t="str">
            <v>rezerwa "białe plamy"</v>
          </cell>
          <cell r="H785" t="str">
            <v>druga</v>
          </cell>
          <cell r="I785" t="str">
            <v>sieci rozdzielcze</v>
          </cell>
          <cell r="J785" t="str">
            <v>rozwojowe</v>
          </cell>
          <cell r="K785" t="str">
            <v>nieopłacalne nie</v>
          </cell>
          <cell r="L785" t="str">
            <v>Luboń</v>
          </cell>
          <cell r="M785" t="str">
            <v>Paulina Wilińska-Kałka</v>
          </cell>
          <cell r="N785" t="str">
            <v>Barbara Bartkowiak</v>
          </cell>
          <cell r="O785" t="str">
            <v>Monika Mrozińska</v>
          </cell>
          <cell r="P785" t="str">
            <v>Anna Ossig</v>
          </cell>
          <cell r="Q785" t="str">
            <v>Maciej Urbaniak</v>
          </cell>
          <cell r="R785" t="str">
            <v>02</v>
          </cell>
          <cell r="S785" t="str">
            <v>nd</v>
          </cell>
          <cell r="T785">
            <v>118294.88999999998</v>
          </cell>
          <cell r="U785">
            <v>46913.43</v>
          </cell>
          <cell r="V785">
            <v>788311.25</v>
          </cell>
          <cell r="W785">
            <v>1612231.5</v>
          </cell>
          <cell r="X785">
            <v>1205463.75</v>
          </cell>
          <cell r="Y785">
            <v>0</v>
          </cell>
          <cell r="Z785">
            <v>0</v>
          </cell>
          <cell r="AA785">
            <v>0</v>
          </cell>
          <cell r="AB785">
            <v>0</v>
          </cell>
          <cell r="AC785">
            <v>0</v>
          </cell>
          <cell r="AD785">
            <v>0</v>
          </cell>
          <cell r="AE785">
            <v>0</v>
          </cell>
          <cell r="AF785">
            <v>3652919.93</v>
          </cell>
          <cell r="AG785">
            <v>26481.52</v>
          </cell>
          <cell r="AH785">
            <v>53718.75</v>
          </cell>
          <cell r="AI785">
            <v>198495.15999999997</v>
          </cell>
          <cell r="AJ785">
            <v>2900659.22</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2900659.22</v>
          </cell>
          <cell r="BA785">
            <v>2900659.22</v>
          </cell>
          <cell r="BB785">
            <v>2980859.49</v>
          </cell>
          <cell r="BC785">
            <v>672060.44</v>
          </cell>
          <cell r="BE785">
            <v>0</v>
          </cell>
          <cell r="BF785">
            <v>0</v>
          </cell>
          <cell r="BG785" t="str">
            <v>1 rozwojowo-modernizacyjne</v>
          </cell>
          <cell r="BH785">
            <v>30</v>
          </cell>
          <cell r="BI785">
            <v>5</v>
          </cell>
          <cell r="BJ785">
            <v>0</v>
          </cell>
          <cell r="BK785" t="str">
            <v>Odbiór ścieków sanitarnych od nowych klientów.</v>
          </cell>
          <cell r="BL785" t="str">
            <v>Budowa sieci kanalizacji sanitarnej w : ul. Polnej - kanał grawitacyjny DN 300 mm, dł. 700 m ul. Poznańskiej - kanał grawitacyjny DN 300 mm, dł. 280 m ul. Poznańskiej - kanał grawitacyjny DN 250 mm, dł. 740 m ul. bocznej od Poznańskiej - kanał grawitacyjny DN 200 mm, dł.125 m ul. Maciejkowa - kanał grawitacyjny DN 200 mm, dł. 200 m 2018-2020 - dokumentacja projektowa 2021-2023 - roboty budowlano-montażowe</v>
          </cell>
          <cell r="BM785" t="str">
            <v>-</v>
          </cell>
          <cell r="BN785" t="str">
            <v>-</v>
          </cell>
          <cell r="BP785"/>
        </row>
        <row r="786">
          <cell r="B786" t="str">
            <v>5-02-15-179-1</v>
          </cell>
          <cell r="C786" t="str">
            <v>5</v>
          </cell>
          <cell r="D786" t="str">
            <v>Luboń - kanalizacja sanitarna w ul. Frezjowej</v>
          </cell>
          <cell r="E786">
            <v>0</v>
          </cell>
          <cell r="G786" t="str">
            <v>rezerwa "białe plamy"</v>
          </cell>
          <cell r="H786" t="str">
            <v>druga</v>
          </cell>
          <cell r="I786" t="str">
            <v>sieci rozdzielcze</v>
          </cell>
          <cell r="J786" t="str">
            <v>rozwojowe</v>
          </cell>
          <cell r="K786" t="str">
            <v>nieopłacalne tak</v>
          </cell>
          <cell r="L786" t="str">
            <v>Luboń</v>
          </cell>
          <cell r="M786">
            <v>0</v>
          </cell>
          <cell r="N786">
            <v>0</v>
          </cell>
          <cell r="O786">
            <v>0</v>
          </cell>
          <cell r="P786">
            <v>0</v>
          </cell>
          <cell r="Q786">
            <v>0</v>
          </cell>
          <cell r="R786" t="str">
            <v>02</v>
          </cell>
          <cell r="S786" t="str">
            <v>nd</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cell r="BE786">
            <v>0</v>
          </cell>
          <cell r="BF786">
            <v>0</v>
          </cell>
          <cell r="BG786" t="str">
            <v>1 rozwojowo-modernizacyjne</v>
          </cell>
          <cell r="BH786">
            <v>9</v>
          </cell>
          <cell r="BI786">
            <v>4</v>
          </cell>
          <cell r="BJ786">
            <v>0</v>
          </cell>
          <cell r="BK786">
            <v>0</v>
          </cell>
          <cell r="BL786">
            <v>0</v>
          </cell>
          <cell r="BM786" t="str">
            <v>-</v>
          </cell>
          <cell r="BN786" t="str">
            <v>-</v>
          </cell>
        </row>
        <row r="787">
          <cell r="B787" t="str">
            <v>5-02-15-181-1</v>
          </cell>
          <cell r="C787" t="str">
            <v>5</v>
          </cell>
          <cell r="D787" t="str">
            <v>Luboń - kanalizacja sanitarna w ulicy bocznej od 3 Maja</v>
          </cell>
          <cell r="E787" t="str">
            <v>Realizowane-RBM-w toku</v>
          </cell>
          <cell r="G787" t="str">
            <v>rezerwa "białe plamy"</v>
          </cell>
          <cell r="H787" t="str">
            <v>pierwsza</v>
          </cell>
          <cell r="I787" t="str">
            <v>sieci rozdzielcze</v>
          </cell>
          <cell r="J787" t="str">
            <v>rozwojowe</v>
          </cell>
          <cell r="K787" t="str">
            <v>KPOŚK</v>
          </cell>
          <cell r="L787" t="str">
            <v>Luboń</v>
          </cell>
          <cell r="M787" t="str">
            <v>Agata Chmurzyńska</v>
          </cell>
          <cell r="N787" t="str">
            <v>Katarzyna Grala</v>
          </cell>
          <cell r="O787" t="str">
            <v>Monika Mrozińska</v>
          </cell>
          <cell r="P787" t="str">
            <v>Michał Garbicz</v>
          </cell>
          <cell r="Q787" t="str">
            <v>Maciej Urbaniak</v>
          </cell>
          <cell r="R787" t="str">
            <v>02</v>
          </cell>
          <cell r="S787" t="str">
            <v>nd</v>
          </cell>
          <cell r="T787">
            <v>1509</v>
          </cell>
          <cell r="U787">
            <v>5300</v>
          </cell>
          <cell r="V787">
            <v>21200</v>
          </cell>
          <cell r="W787">
            <v>25885.98</v>
          </cell>
          <cell r="X787">
            <v>34169.019999999997</v>
          </cell>
          <cell r="Y787">
            <v>0</v>
          </cell>
          <cell r="Z787">
            <v>0</v>
          </cell>
          <cell r="AA787">
            <v>0</v>
          </cell>
          <cell r="AB787">
            <v>0</v>
          </cell>
          <cell r="AC787">
            <v>0</v>
          </cell>
          <cell r="AD787">
            <v>0</v>
          </cell>
          <cell r="AE787">
            <v>0</v>
          </cell>
          <cell r="AF787">
            <v>86555</v>
          </cell>
          <cell r="AG787">
            <v>10000</v>
          </cell>
          <cell r="AH787">
            <v>5000</v>
          </cell>
          <cell r="AI787">
            <v>16509</v>
          </cell>
          <cell r="AJ787">
            <v>10000</v>
          </cell>
          <cell r="AK787">
            <v>67060</v>
          </cell>
          <cell r="AL787">
            <v>0</v>
          </cell>
          <cell r="AM787">
            <v>0</v>
          </cell>
          <cell r="AN787">
            <v>0</v>
          </cell>
          <cell r="AO787">
            <v>0</v>
          </cell>
          <cell r="AP787">
            <v>0</v>
          </cell>
          <cell r="AQ787">
            <v>0</v>
          </cell>
          <cell r="AR787">
            <v>0</v>
          </cell>
          <cell r="AS787">
            <v>0</v>
          </cell>
          <cell r="AT787">
            <v>0</v>
          </cell>
          <cell r="AU787">
            <v>0</v>
          </cell>
          <cell r="AV787">
            <v>0</v>
          </cell>
          <cell r="AW787">
            <v>67060</v>
          </cell>
          <cell r="AX787">
            <v>67060</v>
          </cell>
          <cell r="AY787">
            <v>0</v>
          </cell>
          <cell r="AZ787">
            <v>77060</v>
          </cell>
          <cell r="BA787">
            <v>77060</v>
          </cell>
          <cell r="BB787">
            <v>92060</v>
          </cell>
          <cell r="BC787">
            <v>-5505</v>
          </cell>
          <cell r="BE787">
            <v>0.03</v>
          </cell>
          <cell r="BF787">
            <v>0</v>
          </cell>
          <cell r="BG787" t="str">
            <v>1 rozwojowo-modernizacyjne</v>
          </cell>
          <cell r="BH787">
            <v>2</v>
          </cell>
          <cell r="BI787">
            <v>0</v>
          </cell>
          <cell r="BJ787">
            <v>0</v>
          </cell>
          <cell r="BK787" t="str">
            <v>Odbiór ścieków sanitarnych od nowych klientów.</v>
          </cell>
          <cell r="BL787" t="str">
            <v>Budowa sieci kanalizacji sanitarnej w ul. bocznej od 3 Maja DN200mm, dł. 27m wraz z przyłączami. 2020 - 2021 - dokumentacja projektowa 2022 - 2023 - roboty budowlano-montażowe</v>
          </cell>
          <cell r="BM787" t="str">
            <v>-</v>
          </cell>
          <cell r="BN787" t="str">
            <v>-</v>
          </cell>
          <cell r="BP787"/>
        </row>
        <row r="788">
          <cell r="B788" t="str">
            <v>5-02-15-182-1</v>
          </cell>
          <cell r="C788" t="str">
            <v>5</v>
          </cell>
          <cell r="D788" t="str">
            <v>Luboń - kanalizacja sanitarna w ul. Podlaskiej i Świętokrzyskiej</v>
          </cell>
          <cell r="E788" t="str">
            <v>Realizowane-koncepcja-w toku</v>
          </cell>
          <cell r="G788" t="str">
            <v>rezerwa "białe plamy"</v>
          </cell>
          <cell r="H788" t="str">
            <v>druga</v>
          </cell>
          <cell r="I788" t="str">
            <v>sieci rozdzielcze</v>
          </cell>
          <cell r="J788" t="str">
            <v>rozwojowe</v>
          </cell>
          <cell r="K788" t="str">
            <v>nieopłacalne nie</v>
          </cell>
          <cell r="L788" t="str">
            <v>Luboń</v>
          </cell>
          <cell r="M788" t="str">
            <v>Agata Chmurzyńska</v>
          </cell>
          <cell r="N788">
            <v>0</v>
          </cell>
          <cell r="O788" t="str">
            <v>Monika Mrozińska</v>
          </cell>
          <cell r="P788">
            <v>0</v>
          </cell>
          <cell r="Q788">
            <v>0</v>
          </cell>
          <cell r="R788" t="str">
            <v>02</v>
          </cell>
          <cell r="S788" t="str">
            <v>nd</v>
          </cell>
          <cell r="T788">
            <v>0</v>
          </cell>
          <cell r="U788">
            <v>0</v>
          </cell>
          <cell r="V788">
            <v>0</v>
          </cell>
          <cell r="W788">
            <v>0</v>
          </cell>
          <cell r="X788">
            <v>0</v>
          </cell>
          <cell r="Y788">
            <v>8000</v>
          </cell>
          <cell r="Z788">
            <v>12000</v>
          </cell>
          <cell r="AA788">
            <v>34000</v>
          </cell>
          <cell r="AB788">
            <v>163000</v>
          </cell>
          <cell r="AC788">
            <v>0</v>
          </cell>
          <cell r="AD788">
            <v>0</v>
          </cell>
          <cell r="AE788">
            <v>0</v>
          </cell>
          <cell r="AF788">
            <v>217000</v>
          </cell>
          <cell r="AG788">
            <v>0</v>
          </cell>
          <cell r="AH788">
            <v>0</v>
          </cell>
          <cell r="AI788">
            <v>0</v>
          </cell>
          <cell r="AJ788">
            <v>0</v>
          </cell>
          <cell r="AK788">
            <v>0</v>
          </cell>
          <cell r="AL788">
            <v>22400</v>
          </cell>
          <cell r="AM788">
            <v>22400</v>
          </cell>
          <cell r="AN788">
            <v>11200</v>
          </cell>
          <cell r="AO788">
            <v>92273</v>
          </cell>
          <cell r="AP788">
            <v>29727</v>
          </cell>
          <cell r="AQ788">
            <v>0</v>
          </cell>
          <cell r="AR788">
            <v>0</v>
          </cell>
          <cell r="AS788">
            <v>0</v>
          </cell>
          <cell r="AT788">
            <v>0</v>
          </cell>
          <cell r="AU788">
            <v>0</v>
          </cell>
          <cell r="AV788">
            <v>0</v>
          </cell>
          <cell r="AW788">
            <v>178000</v>
          </cell>
          <cell r="AX788">
            <v>178000</v>
          </cell>
          <cell r="AY788">
            <v>0</v>
          </cell>
          <cell r="AZ788">
            <v>178000</v>
          </cell>
          <cell r="BA788">
            <v>178000</v>
          </cell>
          <cell r="BB788">
            <v>178000</v>
          </cell>
          <cell r="BC788">
            <v>39000</v>
          </cell>
          <cell r="BE788">
            <v>7.0000000000000007E-2</v>
          </cell>
          <cell r="BF788">
            <v>100</v>
          </cell>
          <cell r="BG788" t="str">
            <v>1 rozwojowo-modernizacyjne</v>
          </cell>
          <cell r="BH788">
            <v>2</v>
          </cell>
          <cell r="BI788">
            <v>0</v>
          </cell>
          <cell r="BJ788">
            <v>0</v>
          </cell>
          <cell r="BK788" t="str">
            <v>Odbiór ścieków sanitarnych od nowych klientów.</v>
          </cell>
          <cell r="BL788" t="str">
            <v>Budowa kanalizacji sanitarnej w ul. Podlaskiej DN 200 mm, dł. 70 m wraz z przyłączami 2023-2025 - dokumentacja projektowa 2026-2027 - roboty budowlano-montażowe</v>
          </cell>
          <cell r="BM788" t="str">
            <v>-</v>
          </cell>
          <cell r="BN788" t="str">
            <v>-</v>
          </cell>
          <cell r="BP788"/>
        </row>
        <row r="789">
          <cell r="B789" t="str">
            <v>5-02-15-222-1</v>
          </cell>
          <cell r="C789" t="str">
            <v>5</v>
          </cell>
          <cell r="D789" t="str">
            <v>Luboń - kanalizacja sanitarna w ul. Olszynowej</v>
          </cell>
          <cell r="E789" t="str">
            <v>Realizowane-RBM-w toku</v>
          </cell>
          <cell r="G789" t="str">
            <v>rezerwa "białe plamy"</v>
          </cell>
          <cell r="H789" t="str">
            <v>pierwsza</v>
          </cell>
          <cell r="I789" t="str">
            <v>sieci rozdzielcze</v>
          </cell>
          <cell r="J789" t="str">
            <v>rozwojowe</v>
          </cell>
          <cell r="K789" t="str">
            <v>KPOŚK</v>
          </cell>
          <cell r="L789" t="str">
            <v>Luboń</v>
          </cell>
          <cell r="M789" t="str">
            <v>Paulina Wilińska-Kałka</v>
          </cell>
          <cell r="N789" t="str">
            <v>Magdalena Daszkiewicz-Jankowska</v>
          </cell>
          <cell r="O789" t="str">
            <v>Monika Mrozińska</v>
          </cell>
          <cell r="P789" t="str">
            <v>Joanna Chuda</v>
          </cell>
          <cell r="Q789" t="str">
            <v>Maciej Urbaniak</v>
          </cell>
          <cell r="R789" t="str">
            <v>02</v>
          </cell>
          <cell r="S789" t="str">
            <v>nd</v>
          </cell>
          <cell r="T789">
            <v>27932.440000000002</v>
          </cell>
          <cell r="U789">
            <v>28632</v>
          </cell>
          <cell r="V789">
            <v>263522</v>
          </cell>
          <cell r="W789">
            <v>468223.34</v>
          </cell>
          <cell r="X789">
            <v>0</v>
          </cell>
          <cell r="Y789">
            <v>0</v>
          </cell>
          <cell r="Z789">
            <v>0</v>
          </cell>
          <cell r="AA789">
            <v>0</v>
          </cell>
          <cell r="AB789">
            <v>0</v>
          </cell>
          <cell r="AC789">
            <v>0</v>
          </cell>
          <cell r="AD789">
            <v>0</v>
          </cell>
          <cell r="AE789">
            <v>0</v>
          </cell>
          <cell r="AF789">
            <v>760377.34000000008</v>
          </cell>
          <cell r="AG789">
            <v>38374</v>
          </cell>
          <cell r="AH789">
            <v>287577.78999999998</v>
          </cell>
          <cell r="AI789">
            <v>353884.23</v>
          </cell>
          <cell r="AJ789">
            <v>460055.39</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460055.39</v>
          </cell>
          <cell r="BA789">
            <v>460055.39</v>
          </cell>
          <cell r="BB789">
            <v>786007.17999999993</v>
          </cell>
          <cell r="BC789">
            <v>-25629.839999999851</v>
          </cell>
          <cell r="BE789">
            <v>0</v>
          </cell>
          <cell r="BF789">
            <v>0</v>
          </cell>
          <cell r="BG789" t="str">
            <v>1 rozwojowo-modernizacyjne</v>
          </cell>
          <cell r="BH789">
            <v>4</v>
          </cell>
          <cell r="BI789">
            <v>2</v>
          </cell>
          <cell r="BJ789">
            <v>0</v>
          </cell>
          <cell r="BK789" t="str">
            <v>Pozyskanie nowych odbiorców.</v>
          </cell>
          <cell r="BL789" t="str">
            <v>Budowa kanalizacji sanitarnej: DN200 o dł. 85 m, 1szt. przepompownia, rurociąg tłoczny o dł. 120m wraz z przyłączami. 2017 - 2021 - dokumentacja projektowa 2021 - 2022 - roboty budowlano-montażowe</v>
          </cell>
          <cell r="BM789" t="str">
            <v>-</v>
          </cell>
          <cell r="BN789" t="str">
            <v>-</v>
          </cell>
          <cell r="BP789"/>
        </row>
        <row r="790">
          <cell r="B790" t="str">
            <v>5-02-15-223-1</v>
          </cell>
          <cell r="C790" t="str">
            <v>5</v>
          </cell>
          <cell r="D790" t="str">
            <v>Luboń - kanalizacja sanitarna w ul. Szymanowskiego</v>
          </cell>
          <cell r="E790" t="str">
            <v>Realizowane-dokumentacja-w toku</v>
          </cell>
          <cell r="G790" t="str">
            <v>rezerwa "białe plamy"</v>
          </cell>
          <cell r="H790" t="str">
            <v>druga</v>
          </cell>
          <cell r="I790" t="str">
            <v>sieci rozdzielcze</v>
          </cell>
          <cell r="J790" t="str">
            <v>rozwojowe</v>
          </cell>
          <cell r="K790" t="str">
            <v>nieopłacalne nie</v>
          </cell>
          <cell r="L790" t="str">
            <v>Luboń</v>
          </cell>
          <cell r="M790" t="str">
            <v>Agata Chmurzyńska</v>
          </cell>
          <cell r="N790" t="str">
            <v>Michał Kamiński</v>
          </cell>
          <cell r="O790" t="str">
            <v>Monika Mrozińska</v>
          </cell>
          <cell r="P790">
            <v>0</v>
          </cell>
          <cell r="Q790">
            <v>0</v>
          </cell>
          <cell r="R790" t="str">
            <v>02</v>
          </cell>
          <cell r="S790" t="str">
            <v>nd</v>
          </cell>
          <cell r="T790">
            <v>0</v>
          </cell>
          <cell r="U790">
            <v>0</v>
          </cell>
          <cell r="V790">
            <v>14200</v>
          </cell>
          <cell r="W790">
            <v>14200</v>
          </cell>
          <cell r="X790">
            <v>42600</v>
          </cell>
          <cell r="Y790">
            <v>154908</v>
          </cell>
          <cell r="Z790">
            <v>109092</v>
          </cell>
          <cell r="AA790">
            <v>0</v>
          </cell>
          <cell r="AB790">
            <v>0</v>
          </cell>
          <cell r="AC790">
            <v>0</v>
          </cell>
          <cell r="AD790">
            <v>0</v>
          </cell>
          <cell r="AE790">
            <v>0</v>
          </cell>
          <cell r="AF790">
            <v>335000</v>
          </cell>
          <cell r="AG790">
            <v>0</v>
          </cell>
          <cell r="AH790">
            <v>1476</v>
          </cell>
          <cell r="AI790">
            <v>1476</v>
          </cell>
          <cell r="AJ790">
            <v>21600</v>
          </cell>
          <cell r="AK790">
            <v>32400</v>
          </cell>
          <cell r="AL790">
            <v>0</v>
          </cell>
          <cell r="AM790">
            <v>136975</v>
          </cell>
          <cell r="AN790">
            <v>134745</v>
          </cell>
          <cell r="AO790">
            <v>0</v>
          </cell>
          <cell r="AP790">
            <v>0</v>
          </cell>
          <cell r="AQ790">
            <v>0</v>
          </cell>
          <cell r="AR790">
            <v>0</v>
          </cell>
          <cell r="AS790">
            <v>0</v>
          </cell>
          <cell r="AT790">
            <v>0</v>
          </cell>
          <cell r="AU790">
            <v>0</v>
          </cell>
          <cell r="AV790">
            <v>0</v>
          </cell>
          <cell r="AW790">
            <v>304120</v>
          </cell>
          <cell r="AX790">
            <v>304120</v>
          </cell>
          <cell r="AY790">
            <v>0</v>
          </cell>
          <cell r="AZ790">
            <v>325720</v>
          </cell>
          <cell r="BA790">
            <v>325720</v>
          </cell>
          <cell r="BB790">
            <v>327196</v>
          </cell>
          <cell r="BC790">
            <v>7804</v>
          </cell>
          <cell r="BE790">
            <v>0.16</v>
          </cell>
          <cell r="BF790">
            <v>0</v>
          </cell>
          <cell r="BG790" t="str">
            <v>1 rozwojowo-modernizacyjne</v>
          </cell>
          <cell r="BH790">
            <v>2</v>
          </cell>
          <cell r="BI790">
            <v>1</v>
          </cell>
          <cell r="BJ790">
            <v>0</v>
          </cell>
          <cell r="BK790" t="str">
            <v>Odbiór ścieków sanitarnych od nowych klientów.</v>
          </cell>
          <cell r="BL790" t="str">
            <v>Budowa sieci kanalizacji sanitarnej w ul. Szymanowskiego DN 200 mm, dł. 155 m wraz z przyłączami 2022-2024 - dokumentacja projektowa 2025-2026 - roboty budowlano-montażowe</v>
          </cell>
          <cell r="BM790" t="str">
            <v>-</v>
          </cell>
          <cell r="BN790" t="str">
            <v>-</v>
          </cell>
          <cell r="BP790"/>
        </row>
        <row r="791">
          <cell r="B791" t="str">
            <v>5-02-15-224-1</v>
          </cell>
          <cell r="C791" t="str">
            <v>5</v>
          </cell>
          <cell r="D791" t="str">
            <v>Luboń - kanalizacja sanitarna w ul. Staszica</v>
          </cell>
          <cell r="E791" t="str">
            <v>Realizowane-dokumentacja-w toku</v>
          </cell>
          <cell r="G791" t="str">
            <v>rezerwa "białe plamy"</v>
          </cell>
          <cell r="H791" t="str">
            <v>pierwsza</v>
          </cell>
          <cell r="I791" t="str">
            <v>sieci rozdzielcze</v>
          </cell>
          <cell r="J791" t="str">
            <v>rozwojowe</v>
          </cell>
          <cell r="K791" t="str">
            <v>KPOŚK</v>
          </cell>
          <cell r="L791" t="str">
            <v>Luboń</v>
          </cell>
          <cell r="M791" t="str">
            <v>Agata Chmurzyńska</v>
          </cell>
          <cell r="N791" t="str">
            <v>Anna Szaszczak</v>
          </cell>
          <cell r="O791" t="str">
            <v>Monika Mrozińska</v>
          </cell>
          <cell r="P791">
            <v>0</v>
          </cell>
          <cell r="Q791">
            <v>0</v>
          </cell>
          <cell r="R791" t="str">
            <v>02</v>
          </cell>
          <cell r="S791" t="str">
            <v>nd</v>
          </cell>
          <cell r="T791">
            <v>0</v>
          </cell>
          <cell r="U791">
            <v>0</v>
          </cell>
          <cell r="V791">
            <v>14000</v>
          </cell>
          <cell r="W791">
            <v>14000</v>
          </cell>
          <cell r="X791">
            <v>42000</v>
          </cell>
          <cell r="Y791">
            <v>251730</v>
          </cell>
          <cell r="Z791">
            <v>177270</v>
          </cell>
          <cell r="AA791">
            <v>0</v>
          </cell>
          <cell r="AB791">
            <v>0</v>
          </cell>
          <cell r="AC791">
            <v>0</v>
          </cell>
          <cell r="AD791">
            <v>0</v>
          </cell>
          <cell r="AE791">
            <v>0</v>
          </cell>
          <cell r="AF791">
            <v>499000</v>
          </cell>
          <cell r="AG791">
            <v>0</v>
          </cell>
          <cell r="AH791">
            <v>3320</v>
          </cell>
          <cell r="AI791">
            <v>3320</v>
          </cell>
          <cell r="AJ791">
            <v>2200</v>
          </cell>
          <cell r="AK791">
            <v>20000</v>
          </cell>
          <cell r="AL791">
            <v>60000</v>
          </cell>
          <cell r="AM791">
            <v>0</v>
          </cell>
          <cell r="AN791">
            <v>470000</v>
          </cell>
          <cell r="AO791">
            <v>0</v>
          </cell>
          <cell r="AP791">
            <v>0</v>
          </cell>
          <cell r="AQ791">
            <v>0</v>
          </cell>
          <cell r="AR791">
            <v>0</v>
          </cell>
          <cell r="AS791">
            <v>0</v>
          </cell>
          <cell r="AT791">
            <v>0</v>
          </cell>
          <cell r="AU791">
            <v>0</v>
          </cell>
          <cell r="AV791">
            <v>0</v>
          </cell>
          <cell r="AW791">
            <v>550000</v>
          </cell>
          <cell r="AX791">
            <v>550000</v>
          </cell>
          <cell r="AY791">
            <v>0</v>
          </cell>
          <cell r="AZ791">
            <v>552200</v>
          </cell>
          <cell r="BA791">
            <v>552200</v>
          </cell>
          <cell r="BB791">
            <v>555520</v>
          </cell>
          <cell r="BC791">
            <v>-56520</v>
          </cell>
          <cell r="BE791">
            <v>0.18</v>
          </cell>
          <cell r="BF791">
            <v>156</v>
          </cell>
          <cell r="BG791" t="str">
            <v>1 rozwojowo-modernizacyjne</v>
          </cell>
          <cell r="BH791">
            <v>8</v>
          </cell>
          <cell r="BI791">
            <v>1</v>
          </cell>
          <cell r="BJ791">
            <v>0</v>
          </cell>
          <cell r="BK791" t="str">
            <v>Odbiór ścieków sanitarnych od nowych klientów.</v>
          </cell>
          <cell r="BL791" t="str">
            <v>Budowa kanalizacji sanitarnej w ul. Staszica: kanał grawitacyjny DN200mm, dł. 80m, rurociągu tłocznego DN80mm o dł. 100m przepompownia - 1 szt. wraz z przyłączami 2022 - 2024 - dokumentacja projektowa 2025 - 2026 - roboty budowlano-montażowe</v>
          </cell>
          <cell r="BM791" t="str">
            <v>-</v>
          </cell>
          <cell r="BN791" t="str">
            <v>-</v>
          </cell>
          <cell r="BP791"/>
        </row>
        <row r="792">
          <cell r="B792" t="str">
            <v>5-02-15-226-1</v>
          </cell>
          <cell r="C792" t="str">
            <v>5</v>
          </cell>
          <cell r="D792" t="str">
            <v>Luboń - kanalizacja sanitarna w ul. bocznej od ul. Poniatowskiego ( do dz. 24/2 i 21)</v>
          </cell>
          <cell r="E792" t="str">
            <v>Realizowane-RBM-zakończono</v>
          </cell>
          <cell r="G792" t="str">
            <v>rezerwa "białe plamy"</v>
          </cell>
          <cell r="H792" t="str">
            <v>pierwsza</v>
          </cell>
          <cell r="I792" t="str">
            <v>sieci rozdzielcze</v>
          </cell>
          <cell r="J792" t="str">
            <v>rozwojowe</v>
          </cell>
          <cell r="K792" t="str">
            <v>KPOŚK</v>
          </cell>
          <cell r="L792" t="str">
            <v>Luboń</v>
          </cell>
          <cell r="M792" t="str">
            <v>Paulina Wilińska-Kałka</v>
          </cell>
          <cell r="N792" t="str">
            <v>Alicja Gronowska</v>
          </cell>
          <cell r="O792" t="str">
            <v>Monika Mrozińska</v>
          </cell>
          <cell r="P792" t="str">
            <v>Tomasz Wilas</v>
          </cell>
          <cell r="Q792" t="str">
            <v>Tomasz Wilas</v>
          </cell>
          <cell r="R792" t="str">
            <v>02</v>
          </cell>
          <cell r="S792" t="str">
            <v>nd</v>
          </cell>
          <cell r="T792">
            <v>20992.82</v>
          </cell>
          <cell r="U792">
            <v>182031</v>
          </cell>
          <cell r="V792">
            <v>0</v>
          </cell>
          <cell r="W792">
            <v>0</v>
          </cell>
          <cell r="X792">
            <v>0</v>
          </cell>
          <cell r="Y792">
            <v>0</v>
          </cell>
          <cell r="Z792">
            <v>0</v>
          </cell>
          <cell r="AA792">
            <v>0</v>
          </cell>
          <cell r="AB792">
            <v>0</v>
          </cell>
          <cell r="AC792">
            <v>0</v>
          </cell>
          <cell r="AD792">
            <v>0</v>
          </cell>
          <cell r="AE792">
            <v>0</v>
          </cell>
          <cell r="AF792">
            <v>182031</v>
          </cell>
          <cell r="AG792">
            <v>182256.98</v>
          </cell>
          <cell r="AH792">
            <v>451.8</v>
          </cell>
          <cell r="AI792">
            <v>203701.6</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182708.78</v>
          </cell>
          <cell r="BC792">
            <v>-677.77999999999884</v>
          </cell>
          <cell r="BD792"/>
          <cell r="BE792">
            <v>0</v>
          </cell>
          <cell r="BF792">
            <v>0</v>
          </cell>
          <cell r="BG792" t="str">
            <v>1 rozwojowo-modernizacyjne</v>
          </cell>
          <cell r="BH792">
            <v>2</v>
          </cell>
          <cell r="BI792">
            <v>0</v>
          </cell>
          <cell r="BJ792">
            <v>0</v>
          </cell>
          <cell r="BK792" t="str">
            <v>Odbiór ścieków sanitarnych od nowych klientów.</v>
          </cell>
          <cell r="BL792" t="str">
            <v>Budowa kanalizacji sanitarnej DN200mm o dł. ok. 55,35 m, 1 korek -1szt do gr działki, wraz z przyłączami . 2017 - 2019 - dokumentacja projektowa 2020 - roboty budowlano-montażowe</v>
          </cell>
          <cell r="BM792" t="str">
            <v>-</v>
          </cell>
          <cell r="BN792" t="str">
            <v>-</v>
          </cell>
        </row>
        <row r="793">
          <cell r="B793" t="str">
            <v>5-02-15-246-1</v>
          </cell>
          <cell r="C793" t="str">
            <v>5</v>
          </cell>
          <cell r="D793" t="str">
            <v>Luboń - kanalizacja sanitarna w ul. Wschodniej (w kierunku ulicy Okrzei)</v>
          </cell>
          <cell r="E793">
            <v>0</v>
          </cell>
          <cell r="F793" t="str">
            <v>FS 6</v>
          </cell>
          <cell r="G793" t="str">
            <v>rezerwa "białe plamy"</v>
          </cell>
          <cell r="H793" t="str">
            <v>druga</v>
          </cell>
          <cell r="I793" t="str">
            <v>sieci rozdzielcze</v>
          </cell>
          <cell r="J793" t="str">
            <v>rozwojowe</v>
          </cell>
          <cell r="K793" t="str">
            <v>nieopłacalne tak</v>
          </cell>
          <cell r="L793" t="str">
            <v>Luboń</v>
          </cell>
          <cell r="M793">
            <v>0</v>
          </cell>
          <cell r="N793">
            <v>0</v>
          </cell>
          <cell r="O793">
            <v>0</v>
          </cell>
          <cell r="P793">
            <v>0</v>
          </cell>
          <cell r="Q793">
            <v>0</v>
          </cell>
          <cell r="R793" t="str">
            <v>02</v>
          </cell>
          <cell r="S793" t="str">
            <v>nd</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cell r="BE793">
            <v>0</v>
          </cell>
          <cell r="BF793">
            <v>0</v>
          </cell>
          <cell r="BG793" t="str">
            <v>1 rozwojowo-modernizacyjne</v>
          </cell>
          <cell r="BH793">
            <v>0</v>
          </cell>
          <cell r="BI793">
            <v>0</v>
          </cell>
          <cell r="BJ793">
            <v>0</v>
          </cell>
          <cell r="BK793">
            <v>0</v>
          </cell>
          <cell r="BL793">
            <v>0</v>
          </cell>
          <cell r="BM793" t="str">
            <v>-</v>
          </cell>
          <cell r="BN793" t="str">
            <v>-</v>
          </cell>
        </row>
        <row r="794">
          <cell r="B794" t="str">
            <v>5-02-16-116-1</v>
          </cell>
          <cell r="C794" t="str">
            <v>5</v>
          </cell>
          <cell r="D794" t="str">
            <v>Luboń - kanalizacja sanitarna w ul. Sowiej</v>
          </cell>
          <cell r="E794" t="str">
            <v>Realizowane-dokumentacja-w toku</v>
          </cell>
          <cell r="G794" t="str">
            <v>rezerwa "białe plamy"</v>
          </cell>
          <cell r="H794" t="str">
            <v>druga</v>
          </cell>
          <cell r="I794" t="str">
            <v>sieci rozdzielcze</v>
          </cell>
          <cell r="J794" t="str">
            <v>rozwojowe</v>
          </cell>
          <cell r="K794" t="str">
            <v>nieopłacalne nie</v>
          </cell>
          <cell r="L794" t="str">
            <v>Luboń</v>
          </cell>
          <cell r="M794" t="str">
            <v>Agata Chmurzyńska</v>
          </cell>
          <cell r="N794" t="str">
            <v>Katarzyna Grala</v>
          </cell>
          <cell r="O794" t="str">
            <v>Monika Mrozińska</v>
          </cell>
          <cell r="P794" t="str">
            <v>Jacek Bielicki</v>
          </cell>
          <cell r="Q794" t="str">
            <v>Jacek Bielicki</v>
          </cell>
          <cell r="R794" t="str">
            <v>02</v>
          </cell>
          <cell r="S794" t="str">
            <v>nd</v>
          </cell>
          <cell r="T794">
            <v>1478</v>
          </cell>
          <cell r="U794">
            <v>13470</v>
          </cell>
          <cell r="V794">
            <v>13470</v>
          </cell>
          <cell r="W794">
            <v>79870</v>
          </cell>
          <cell r="X794">
            <v>127383</v>
          </cell>
          <cell r="Y794">
            <v>0</v>
          </cell>
          <cell r="Z794">
            <v>0</v>
          </cell>
          <cell r="AA794">
            <v>0</v>
          </cell>
          <cell r="AB794">
            <v>0</v>
          </cell>
          <cell r="AC794">
            <v>0</v>
          </cell>
          <cell r="AD794">
            <v>0</v>
          </cell>
          <cell r="AE794">
            <v>0</v>
          </cell>
          <cell r="AF794">
            <v>234193</v>
          </cell>
          <cell r="AG794">
            <v>8980</v>
          </cell>
          <cell r="AH794">
            <v>615</v>
          </cell>
          <cell r="AI794">
            <v>11073</v>
          </cell>
          <cell r="AJ794">
            <v>14220</v>
          </cell>
          <cell r="AK794">
            <v>255768</v>
          </cell>
          <cell r="AL794">
            <v>0</v>
          </cell>
          <cell r="AM794">
            <v>0</v>
          </cell>
          <cell r="AN794">
            <v>0</v>
          </cell>
          <cell r="AO794">
            <v>0</v>
          </cell>
          <cell r="AP794">
            <v>0</v>
          </cell>
          <cell r="AQ794">
            <v>0</v>
          </cell>
          <cell r="AR794">
            <v>0</v>
          </cell>
          <cell r="AS794">
            <v>0</v>
          </cell>
          <cell r="AT794">
            <v>0</v>
          </cell>
          <cell r="AU794">
            <v>0</v>
          </cell>
          <cell r="AV794">
            <v>0</v>
          </cell>
          <cell r="AW794">
            <v>255768</v>
          </cell>
          <cell r="AX794">
            <v>255768</v>
          </cell>
          <cell r="AY794">
            <v>0</v>
          </cell>
          <cell r="AZ794">
            <v>269988</v>
          </cell>
          <cell r="BA794">
            <v>269988</v>
          </cell>
          <cell r="BB794">
            <v>279583</v>
          </cell>
          <cell r="BC794">
            <v>-45390</v>
          </cell>
          <cell r="BE794">
            <v>0.11</v>
          </cell>
          <cell r="BF794">
            <v>119.3</v>
          </cell>
          <cell r="BG794" t="str">
            <v>1 rozwojowo-modernizacyjne</v>
          </cell>
          <cell r="BH794">
            <v>3</v>
          </cell>
          <cell r="BI794">
            <v>3</v>
          </cell>
          <cell r="BJ794">
            <v>0</v>
          </cell>
          <cell r="BK794" t="str">
            <v>Odbiór ścieków sanitarnych od nowych klientów.</v>
          </cell>
          <cell r="BL794" t="str">
            <v>Budowa sieci kanalizacji sanitarnej w ul. Sowiej DN 250mm, dł. 88m wraz z przyłączami. 2020-2022 dokumentacja projektowa 2023-2024 roboty budowlano-montażowe</v>
          </cell>
          <cell r="BM794" t="str">
            <v>-</v>
          </cell>
          <cell r="BN794" t="str">
            <v>-</v>
          </cell>
          <cell r="BP794">
            <v>38365.199999999997</v>
          </cell>
        </row>
        <row r="795">
          <cell r="B795" t="str">
            <v>5-02-16-120-1</v>
          </cell>
          <cell r="C795" t="str">
            <v>5</v>
          </cell>
          <cell r="D795" t="str">
            <v>DO USUNIĘCIA Luboń - kanalizacja sanitarna w ul. Miłosza</v>
          </cell>
          <cell r="E795">
            <v>0</v>
          </cell>
          <cell r="G795" t="str">
            <v>rezerwa "białe plamy"</v>
          </cell>
          <cell r="H795" t="str">
            <v>druga</v>
          </cell>
          <cell r="I795" t="str">
            <v>sieci rozdzielcze</v>
          </cell>
          <cell r="J795" t="str">
            <v>rozwojowe</v>
          </cell>
          <cell r="K795" t="str">
            <v>nieopłacalne nie</v>
          </cell>
          <cell r="L795" t="str">
            <v>Luboń</v>
          </cell>
          <cell r="M795">
            <v>0</v>
          </cell>
          <cell r="N795">
            <v>0</v>
          </cell>
          <cell r="O795">
            <v>0</v>
          </cell>
          <cell r="P795">
            <v>0</v>
          </cell>
          <cell r="Q795">
            <v>0</v>
          </cell>
          <cell r="R795" t="str">
            <v>02</v>
          </cell>
          <cell r="S795" t="str">
            <v>nd</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cell r="BE795">
            <v>0.1</v>
          </cell>
          <cell r="BF795">
            <v>0</v>
          </cell>
          <cell r="BG795" t="str">
            <v>1 rozwojowo-modernizacyjne</v>
          </cell>
          <cell r="BH795">
            <v>1</v>
          </cell>
          <cell r="BI795">
            <v>5</v>
          </cell>
          <cell r="BJ795">
            <v>0</v>
          </cell>
          <cell r="BK795">
            <v>0</v>
          </cell>
          <cell r="BL795">
            <v>0</v>
          </cell>
          <cell r="BM795" t="str">
            <v>-</v>
          </cell>
          <cell r="BN795" t="str">
            <v>-</v>
          </cell>
        </row>
        <row r="796">
          <cell r="B796" t="str">
            <v>5-02-16-121-1</v>
          </cell>
          <cell r="C796" t="str">
            <v>5</v>
          </cell>
          <cell r="D796" t="str">
            <v>Luboń - kanalizacja sanitarna w ul. Rzecznej</v>
          </cell>
          <cell r="E796" t="str">
            <v>Realizowane-dokumentacja-w toku</v>
          </cell>
          <cell r="G796" t="str">
            <v>rezerwa "białe plamy"</v>
          </cell>
          <cell r="H796" t="str">
            <v>druga</v>
          </cell>
          <cell r="I796" t="str">
            <v>sieci rozdzielcze</v>
          </cell>
          <cell r="J796" t="str">
            <v>rozwojowe</v>
          </cell>
          <cell r="K796" t="str">
            <v>nieopłacalne nie</v>
          </cell>
          <cell r="L796" t="str">
            <v>Luboń</v>
          </cell>
          <cell r="M796" t="str">
            <v>Agata Chmurzyńska</v>
          </cell>
          <cell r="N796" t="str">
            <v>Marcin Krawczyk</v>
          </cell>
          <cell r="O796" t="str">
            <v>Monika Mrozińska</v>
          </cell>
          <cell r="P796" t="str">
            <v>Michał Garbicz</v>
          </cell>
          <cell r="Q796" t="str">
            <v>Anna Michałowicz</v>
          </cell>
          <cell r="R796" t="str">
            <v>02</v>
          </cell>
          <cell r="S796" t="str">
            <v>nd</v>
          </cell>
          <cell r="T796">
            <v>3115.33</v>
          </cell>
          <cell r="U796">
            <v>0</v>
          </cell>
          <cell r="V796">
            <v>0</v>
          </cell>
          <cell r="W796">
            <v>24000</v>
          </cell>
          <cell r="X796">
            <v>24000</v>
          </cell>
          <cell r="Y796">
            <v>401400</v>
          </cell>
          <cell r="Z796">
            <v>336150</v>
          </cell>
          <cell r="AA796">
            <v>0</v>
          </cell>
          <cell r="AB796">
            <v>0</v>
          </cell>
          <cell r="AC796">
            <v>0</v>
          </cell>
          <cell r="AD796">
            <v>0</v>
          </cell>
          <cell r="AE796">
            <v>0</v>
          </cell>
          <cell r="AF796">
            <v>785550</v>
          </cell>
          <cell r="AG796">
            <v>0</v>
          </cell>
          <cell r="AH796">
            <v>0</v>
          </cell>
          <cell r="AI796">
            <v>3115.33</v>
          </cell>
          <cell r="AJ796">
            <v>0</v>
          </cell>
          <cell r="AK796">
            <v>0</v>
          </cell>
          <cell r="AL796">
            <v>48000</v>
          </cell>
          <cell r="AM796">
            <v>32000</v>
          </cell>
          <cell r="AN796">
            <v>288180</v>
          </cell>
          <cell r="AO796">
            <v>480300</v>
          </cell>
          <cell r="AP796">
            <v>0</v>
          </cell>
          <cell r="AQ796">
            <v>0</v>
          </cell>
          <cell r="AR796">
            <v>0</v>
          </cell>
          <cell r="AS796">
            <v>0</v>
          </cell>
          <cell r="AT796">
            <v>0</v>
          </cell>
          <cell r="AU796">
            <v>0</v>
          </cell>
          <cell r="AV796">
            <v>0</v>
          </cell>
          <cell r="AW796">
            <v>848480</v>
          </cell>
          <cell r="AX796">
            <v>848480</v>
          </cell>
          <cell r="AY796">
            <v>0</v>
          </cell>
          <cell r="AZ796">
            <v>848480</v>
          </cell>
          <cell r="BA796">
            <v>848480</v>
          </cell>
          <cell r="BB796">
            <v>848480</v>
          </cell>
          <cell r="BC796">
            <v>-62930</v>
          </cell>
          <cell r="BE796">
            <v>0.22</v>
          </cell>
          <cell r="BF796">
            <v>85.1</v>
          </cell>
          <cell r="BG796" t="str">
            <v>1 rozwojowo-modernizacyjne</v>
          </cell>
          <cell r="BH796">
            <v>4</v>
          </cell>
          <cell r="BI796">
            <v>5</v>
          </cell>
          <cell r="BJ796">
            <v>0</v>
          </cell>
          <cell r="BK796" t="str">
            <v>Odbiór ścieków sanitarnych od nowych klientów.</v>
          </cell>
          <cell r="BL796" t="str">
            <v>Budowa sieci kanalizacji sanitarnej w ul. Rzecznej wraz z przyłączami: - kanał grawitacyjny DN200mm, dł.220m - przepompownia ścieków - 1 szt. o wydajności 4 l/s. - rurociąg tłoczny DN90mm, dł.150m 2019-2023 - dokumentacja projektowa 2024-2025 - roboty budowlano-montażowe</v>
          </cell>
          <cell r="BM796" t="str">
            <v>-</v>
          </cell>
          <cell r="BN796" t="str">
            <v>-</v>
          </cell>
          <cell r="BP796"/>
        </row>
        <row r="797">
          <cell r="B797" t="str">
            <v>5-02-16-137-1</v>
          </cell>
          <cell r="C797" t="str">
            <v>5</v>
          </cell>
          <cell r="D797" t="str">
            <v>Luboń - kanalizacja sanitarna w ul. Romana Maya</v>
          </cell>
          <cell r="E797" t="str">
            <v>Realizowane-dokumentacja-w toku</v>
          </cell>
          <cell r="F797" t="str">
            <v>FS7</v>
          </cell>
          <cell r="G797" t="str">
            <v>Pule</v>
          </cell>
          <cell r="H797" t="str">
            <v>druga</v>
          </cell>
          <cell r="I797" t="str">
            <v>sieci rozdzielcze</v>
          </cell>
          <cell r="J797" t="str">
            <v>rozwojowe</v>
          </cell>
          <cell r="K797" t="str">
            <v>opłacalne</v>
          </cell>
          <cell r="L797" t="str">
            <v>Luboń</v>
          </cell>
          <cell r="M797" t="str">
            <v>Paulina Wilińska-Kałka</v>
          </cell>
          <cell r="N797" t="str">
            <v>Honorata Łoza</v>
          </cell>
          <cell r="O797" t="str">
            <v>Monika Mrozińska</v>
          </cell>
          <cell r="P797" t="str">
            <v>Joanna Chuda</v>
          </cell>
          <cell r="Q797" t="str">
            <v>Łukasz Bil</v>
          </cell>
          <cell r="R797" t="str">
            <v>02</v>
          </cell>
          <cell r="S797" t="str">
            <v>nd</v>
          </cell>
          <cell r="T797">
            <v>25579.960000000003</v>
          </cell>
          <cell r="U797">
            <v>14299.52</v>
          </cell>
          <cell r="V797">
            <v>36000</v>
          </cell>
          <cell r="W797">
            <v>509500</v>
          </cell>
          <cell r="X797">
            <v>400000</v>
          </cell>
          <cell r="Y797">
            <v>0</v>
          </cell>
          <cell r="Z797">
            <v>0</v>
          </cell>
          <cell r="AA797">
            <v>0</v>
          </cell>
          <cell r="AB797">
            <v>0</v>
          </cell>
          <cell r="AC797">
            <v>0</v>
          </cell>
          <cell r="AD797">
            <v>0</v>
          </cell>
          <cell r="AE797">
            <v>0</v>
          </cell>
          <cell r="AF797">
            <v>959799.52</v>
          </cell>
          <cell r="AG797">
            <v>14574.04</v>
          </cell>
          <cell r="AH797">
            <v>15247.56</v>
          </cell>
          <cell r="AI797">
            <v>55401.56</v>
          </cell>
          <cell r="AJ797">
            <v>24000</v>
          </cell>
          <cell r="AK797">
            <v>1229300</v>
          </cell>
          <cell r="AL797">
            <v>681494</v>
          </cell>
          <cell r="AM797">
            <v>0</v>
          </cell>
          <cell r="AN797">
            <v>0</v>
          </cell>
          <cell r="AO797">
            <v>0</v>
          </cell>
          <cell r="AP797">
            <v>0</v>
          </cell>
          <cell r="AQ797">
            <v>0</v>
          </cell>
          <cell r="AR797">
            <v>0</v>
          </cell>
          <cell r="AS797">
            <v>0</v>
          </cell>
          <cell r="AT797">
            <v>0</v>
          </cell>
          <cell r="AU797">
            <v>0</v>
          </cell>
          <cell r="AV797">
            <v>0</v>
          </cell>
          <cell r="AW797">
            <v>1910794</v>
          </cell>
          <cell r="AX797">
            <v>1910794</v>
          </cell>
          <cell r="AY797">
            <v>0</v>
          </cell>
          <cell r="AZ797">
            <v>1934794</v>
          </cell>
          <cell r="BA797">
            <v>1934794</v>
          </cell>
          <cell r="BB797">
            <v>1964615.6</v>
          </cell>
          <cell r="BC797">
            <v>-1004816.0800000001</v>
          </cell>
          <cell r="BE797">
            <v>0.42</v>
          </cell>
          <cell r="BF797">
            <v>0</v>
          </cell>
          <cell r="BG797" t="str">
            <v>1 rozwojowo-modernizacyjne</v>
          </cell>
          <cell r="BH797">
            <v>0</v>
          </cell>
          <cell r="BI797">
            <v>0</v>
          </cell>
          <cell r="BJ797">
            <v>0</v>
          </cell>
          <cell r="BK797" t="str">
            <v>Odbiór ścieków sanitarnych od nowych klientów.</v>
          </cell>
          <cell r="BL797" t="str">
            <v>Budowa kanalizacji sanitarnej w ul. Romana Maya - przepompowni ścieków 1 szt. - rurociąg tłocznych DN100mm dł. ok. 332m (dwa rurociągi tłoczne DN100mm, każdy dł.166m) - sieci kanalizacji sanitarnej DN300mm, dł.105m - przyłącze wodociągowe do przepompowni 2019-2021 - dokumentacja projektowa 2022-2023 - roboty budowlano-montażowe</v>
          </cell>
          <cell r="BM797" t="str">
            <v>-</v>
          </cell>
          <cell r="BN797" t="str">
            <v>-</v>
          </cell>
          <cell r="BP797"/>
        </row>
        <row r="798">
          <cell r="B798" t="str">
            <v>5-02-16-150-1</v>
          </cell>
          <cell r="C798" t="str">
            <v>5</v>
          </cell>
          <cell r="D798" t="str">
            <v>Luboń - kanalizacja sanitarna w ul. Leśmiana</v>
          </cell>
          <cell r="E798" t="str">
            <v>Realizowane-dokumentacja-w toku</v>
          </cell>
          <cell r="G798" t="str">
            <v>rezerwa "białe plamy"</v>
          </cell>
          <cell r="H798" t="str">
            <v>pierwsza</v>
          </cell>
          <cell r="I798" t="str">
            <v>sieci rozdzielcze</v>
          </cell>
          <cell r="J798" t="str">
            <v>rozwojowe</v>
          </cell>
          <cell r="K798" t="str">
            <v>KPOŚK</v>
          </cell>
          <cell r="L798" t="str">
            <v>Luboń</v>
          </cell>
          <cell r="M798" t="str">
            <v>Agata Chmurzyńska</v>
          </cell>
          <cell r="N798" t="str">
            <v>Honorata Łoza</v>
          </cell>
          <cell r="O798" t="str">
            <v>Monika Mrozińska</v>
          </cell>
          <cell r="P798" t="str">
            <v>Joanna Chuda</v>
          </cell>
          <cell r="Q798" t="str">
            <v>Anna Michałowicz</v>
          </cell>
          <cell r="R798" t="str">
            <v>02</v>
          </cell>
          <cell r="S798" t="str">
            <v>nd</v>
          </cell>
          <cell r="T798">
            <v>0</v>
          </cell>
          <cell r="U798">
            <v>804</v>
          </cell>
          <cell r="V798">
            <v>0</v>
          </cell>
          <cell r="W798">
            <v>16200</v>
          </cell>
          <cell r="X798">
            <v>16200</v>
          </cell>
          <cell r="Y798">
            <v>48604</v>
          </cell>
          <cell r="Z798">
            <v>406996</v>
          </cell>
          <cell r="AA798">
            <v>0</v>
          </cell>
          <cell r="AB798">
            <v>0</v>
          </cell>
          <cell r="AC798">
            <v>0</v>
          </cell>
          <cell r="AD798">
            <v>0</v>
          </cell>
          <cell r="AE798">
            <v>0</v>
          </cell>
          <cell r="AF798">
            <v>488804</v>
          </cell>
          <cell r="AG798">
            <v>804</v>
          </cell>
          <cell r="AH798">
            <v>0</v>
          </cell>
          <cell r="AI798">
            <v>804</v>
          </cell>
          <cell r="AJ798">
            <v>17560</v>
          </cell>
          <cell r="AK798">
            <v>17560</v>
          </cell>
          <cell r="AL798">
            <v>8780</v>
          </cell>
          <cell r="AM798">
            <v>467896</v>
          </cell>
          <cell r="AN798">
            <v>210366</v>
          </cell>
          <cell r="AO798">
            <v>0</v>
          </cell>
          <cell r="AP798">
            <v>0</v>
          </cell>
          <cell r="AQ798">
            <v>0</v>
          </cell>
          <cell r="AR798">
            <v>0</v>
          </cell>
          <cell r="AS798">
            <v>0</v>
          </cell>
          <cell r="AT798">
            <v>0</v>
          </cell>
          <cell r="AU798">
            <v>0</v>
          </cell>
          <cell r="AV798">
            <v>0</v>
          </cell>
          <cell r="AW798">
            <v>704602</v>
          </cell>
          <cell r="AX798">
            <v>704602</v>
          </cell>
          <cell r="AY798">
            <v>0</v>
          </cell>
          <cell r="AZ798">
            <v>722162</v>
          </cell>
          <cell r="BA798">
            <v>722162</v>
          </cell>
          <cell r="BB798">
            <v>722966</v>
          </cell>
          <cell r="BC798">
            <v>-234162</v>
          </cell>
          <cell r="BE798">
            <v>0.21</v>
          </cell>
          <cell r="BF798">
            <v>250</v>
          </cell>
          <cell r="BG798" t="str">
            <v>1 rozwojowo-modernizacyjne</v>
          </cell>
          <cell r="BH798">
            <v>15</v>
          </cell>
          <cell r="BI798">
            <v>9</v>
          </cell>
          <cell r="BJ798">
            <v>0</v>
          </cell>
          <cell r="BK798" t="str">
            <v>Odbiór ścieków sanitarnych od nowych klientów.</v>
          </cell>
          <cell r="BL798" t="str">
            <v>Budowa sieci kanalizacji sanitarnej w ul. Leśmiana DN200, dł.210m wraz z przyłączami 2022 - 2024 - dokumentacja projektowa 2025 - 2026 - roboty budowlano-montażowe</v>
          </cell>
          <cell r="BM798" t="str">
            <v>-</v>
          </cell>
          <cell r="BN798" t="str">
            <v>-</v>
          </cell>
          <cell r="BP798"/>
        </row>
        <row r="799">
          <cell r="B799" t="str">
            <v>5-02-16-154-1</v>
          </cell>
          <cell r="C799" t="str">
            <v>5</v>
          </cell>
          <cell r="D799" t="str">
            <v>Luboń - kanalizacja sanitarna w ul. bocznej od Wysokiej dz.nr 23/5</v>
          </cell>
          <cell r="E799" t="str">
            <v>Realizowane-koncepcja-w toku</v>
          </cell>
          <cell r="G799" t="str">
            <v>rezerwa "białe plamy"</v>
          </cell>
          <cell r="H799" t="str">
            <v>druga</v>
          </cell>
          <cell r="I799" t="str">
            <v>sieci rozdzielcze</v>
          </cell>
          <cell r="J799" t="str">
            <v>rozwojowe</v>
          </cell>
          <cell r="K799" t="str">
            <v>nieopłacalne nie</v>
          </cell>
          <cell r="L799" t="str">
            <v>Luboń</v>
          </cell>
          <cell r="M799" t="str">
            <v>Agata Chmurzyńska</v>
          </cell>
          <cell r="N799">
            <v>0</v>
          </cell>
          <cell r="O799" t="str">
            <v>Monika Mrozińska</v>
          </cell>
          <cell r="P799">
            <v>0</v>
          </cell>
          <cell r="Q799">
            <v>0</v>
          </cell>
          <cell r="R799" t="str">
            <v>02</v>
          </cell>
          <cell r="S799" t="str">
            <v>nd</v>
          </cell>
          <cell r="T799">
            <v>0</v>
          </cell>
          <cell r="U799">
            <v>0</v>
          </cell>
          <cell r="V799">
            <v>0</v>
          </cell>
          <cell r="W799">
            <v>0</v>
          </cell>
          <cell r="X799">
            <v>0</v>
          </cell>
          <cell r="Y799">
            <v>0</v>
          </cell>
          <cell r="Z799">
            <v>0</v>
          </cell>
          <cell r="AA799">
            <v>6000</v>
          </cell>
          <cell r="AB799">
            <v>10000</v>
          </cell>
          <cell r="AC799">
            <v>29000</v>
          </cell>
          <cell r="AD799">
            <v>104000</v>
          </cell>
          <cell r="AE799">
            <v>0</v>
          </cell>
          <cell r="AF799">
            <v>149000</v>
          </cell>
          <cell r="AG799">
            <v>0</v>
          </cell>
          <cell r="AH799">
            <v>0</v>
          </cell>
          <cell r="AI799">
            <v>0</v>
          </cell>
          <cell r="AJ799">
            <v>0</v>
          </cell>
          <cell r="AK799">
            <v>0</v>
          </cell>
          <cell r="AL799">
            <v>0</v>
          </cell>
          <cell r="AM799">
            <v>0</v>
          </cell>
          <cell r="AN799">
            <v>28000</v>
          </cell>
          <cell r="AO799">
            <v>28000</v>
          </cell>
          <cell r="AP799">
            <v>14000</v>
          </cell>
          <cell r="AQ799">
            <v>207000</v>
          </cell>
          <cell r="AR799">
            <v>0</v>
          </cell>
          <cell r="AS799">
            <v>0</v>
          </cell>
          <cell r="AT799">
            <v>0</v>
          </cell>
          <cell r="AU799">
            <v>0</v>
          </cell>
          <cell r="AV799">
            <v>0</v>
          </cell>
          <cell r="AW799">
            <v>277000</v>
          </cell>
          <cell r="AX799">
            <v>277000</v>
          </cell>
          <cell r="AY799">
            <v>0</v>
          </cell>
          <cell r="AZ799">
            <v>277000</v>
          </cell>
          <cell r="BA799">
            <v>277000</v>
          </cell>
          <cell r="BB799">
            <v>277000</v>
          </cell>
          <cell r="BC799">
            <v>-128000</v>
          </cell>
          <cell r="BD799"/>
          <cell r="BE799">
            <v>0.13</v>
          </cell>
          <cell r="BF799">
            <v>0</v>
          </cell>
          <cell r="BG799" t="str">
            <v>1 rozwojowo-modernizacyjne</v>
          </cell>
          <cell r="BH799">
            <v>0</v>
          </cell>
          <cell r="BI799">
            <v>8</v>
          </cell>
          <cell r="BJ799">
            <v>0</v>
          </cell>
          <cell r="BK799" t="str">
            <v>Odbiór ścieków sanitarnych od nowych klientów.</v>
          </cell>
          <cell r="BL799" t="str">
            <v>Budowa kanalizacji sanitarnej w ul. bocznej od Wysokiej dz.nr 23/5 DN 200 mm dł. 130 m wraz z przyłączami 2025-2027 - dokumentacja projektowa 2028-2029 - roboty budowlano-montażowe</v>
          </cell>
          <cell r="BM799" t="str">
            <v>-</v>
          </cell>
          <cell r="BN799" t="str">
            <v>-</v>
          </cell>
        </row>
        <row r="800">
          <cell r="B800" t="str">
            <v>5-02-17-011-1</v>
          </cell>
          <cell r="C800" t="str">
            <v>5</v>
          </cell>
          <cell r="D800" t="str">
            <v>Luboń - kanalizacja sanitarna w ul. Kurpińskiego</v>
          </cell>
          <cell r="E800" t="str">
            <v>Realizowane-RBM-w toku</v>
          </cell>
          <cell r="G800" t="str">
            <v>rezerwa "białe plamy"</v>
          </cell>
          <cell r="H800" t="str">
            <v>pierwsza</v>
          </cell>
          <cell r="I800" t="str">
            <v>sieci rozdzielcze</v>
          </cell>
          <cell r="J800" t="str">
            <v>rozwojowe</v>
          </cell>
          <cell r="K800" t="str">
            <v>KPOŚK</v>
          </cell>
          <cell r="L800" t="str">
            <v>Luboń</v>
          </cell>
          <cell r="M800" t="str">
            <v>Agata Chmurzyńska</v>
          </cell>
          <cell r="N800" t="str">
            <v>Katarzyna Grala</v>
          </cell>
          <cell r="O800" t="str">
            <v>Monika Mrozińska</v>
          </cell>
          <cell r="P800" t="str">
            <v>Jacek Bielicki</v>
          </cell>
          <cell r="Q800" t="str">
            <v>Jacek Bielicki</v>
          </cell>
          <cell r="R800" t="str">
            <v>02</v>
          </cell>
          <cell r="S800" t="str">
            <v>nd</v>
          </cell>
          <cell r="T800">
            <v>1478</v>
          </cell>
          <cell r="U800">
            <v>11520</v>
          </cell>
          <cell r="V800">
            <v>17280</v>
          </cell>
          <cell r="W800">
            <v>99608.9</v>
          </cell>
          <cell r="X800">
            <v>146918.1</v>
          </cell>
          <cell r="Y800">
            <v>0</v>
          </cell>
          <cell r="Z800">
            <v>0</v>
          </cell>
          <cell r="AA800">
            <v>0</v>
          </cell>
          <cell r="AB800">
            <v>0</v>
          </cell>
          <cell r="AC800">
            <v>0</v>
          </cell>
          <cell r="AD800">
            <v>0</v>
          </cell>
          <cell r="AE800">
            <v>0</v>
          </cell>
          <cell r="AF800">
            <v>275327</v>
          </cell>
          <cell r="AG800">
            <v>11520</v>
          </cell>
          <cell r="AH800">
            <v>18300</v>
          </cell>
          <cell r="AI800">
            <v>31298</v>
          </cell>
          <cell r="AJ800">
            <v>105845.06</v>
          </cell>
          <cell r="AK800">
            <v>128933.89</v>
          </cell>
          <cell r="AL800">
            <v>0</v>
          </cell>
          <cell r="AM800">
            <v>0</v>
          </cell>
          <cell r="AN800">
            <v>0</v>
          </cell>
          <cell r="AO800">
            <v>0</v>
          </cell>
          <cell r="AP800">
            <v>0</v>
          </cell>
          <cell r="AQ800">
            <v>0</v>
          </cell>
          <cell r="AR800">
            <v>0</v>
          </cell>
          <cell r="AS800">
            <v>0</v>
          </cell>
          <cell r="AT800">
            <v>0</v>
          </cell>
          <cell r="AU800">
            <v>0</v>
          </cell>
          <cell r="AV800">
            <v>0</v>
          </cell>
          <cell r="AW800">
            <v>128933.89</v>
          </cell>
          <cell r="AX800">
            <v>128933.89</v>
          </cell>
          <cell r="AY800">
            <v>0</v>
          </cell>
          <cell r="AZ800">
            <v>234778.95</v>
          </cell>
          <cell r="BA800">
            <v>234778.95</v>
          </cell>
          <cell r="BB800">
            <v>264598.95</v>
          </cell>
          <cell r="BC800">
            <v>10728.049999999988</v>
          </cell>
          <cell r="BE800">
            <v>0.12</v>
          </cell>
          <cell r="BF800">
            <v>0</v>
          </cell>
          <cell r="BG800" t="str">
            <v>1 rozwojowo-modernizacyjne</v>
          </cell>
          <cell r="BH800">
            <v>8</v>
          </cell>
          <cell r="BI800">
            <v>0</v>
          </cell>
          <cell r="BJ800">
            <v>0</v>
          </cell>
          <cell r="BK800" t="str">
            <v>Odbiór ścieków sanitarnych od nowych klientów.</v>
          </cell>
          <cell r="BL800" t="str">
            <v>Budowa sieci kanalizacji sanitarnej w ul. Kurpińskiego DN200mm, dł.115m wraz z przyłączami. 2020 - 2021 - dokumentacja projektowa 2022 - 2023 - roboty budowlano- montażowe</v>
          </cell>
          <cell r="BM800" t="str">
            <v>-</v>
          </cell>
          <cell r="BN800" t="str">
            <v>-</v>
          </cell>
          <cell r="BP800"/>
        </row>
        <row r="801">
          <cell r="B801" t="str">
            <v>5-02-17-110-1</v>
          </cell>
          <cell r="C801" t="str">
            <v>5</v>
          </cell>
          <cell r="D801" t="str">
            <v>Luboń - kanalizacja sanitarna w ul. Rydla</v>
          </cell>
          <cell r="E801" t="str">
            <v>Realizowane-koncepcja-w toku</v>
          </cell>
          <cell r="G801" t="str">
            <v>rezerwa "białe plamy"</v>
          </cell>
          <cell r="H801" t="str">
            <v>druga</v>
          </cell>
          <cell r="I801" t="str">
            <v>sieci rozdzielcze</v>
          </cell>
          <cell r="J801" t="str">
            <v>rozwojowe</v>
          </cell>
          <cell r="K801" t="str">
            <v>nieopłacalne nie</v>
          </cell>
          <cell r="L801" t="str">
            <v>Luboń</v>
          </cell>
          <cell r="M801" t="str">
            <v>Agata Chmurzyńska</v>
          </cell>
          <cell r="N801" t="str">
            <v>Anna Szaszczak</v>
          </cell>
          <cell r="O801" t="str">
            <v>Monika Mrozińska</v>
          </cell>
          <cell r="P801">
            <v>0</v>
          </cell>
          <cell r="Q801">
            <v>0</v>
          </cell>
          <cell r="R801" t="str">
            <v>02</v>
          </cell>
          <cell r="S801" t="str">
            <v>Gmina Luboń</v>
          </cell>
          <cell r="T801">
            <v>11908.869999999999</v>
          </cell>
          <cell r="U801">
            <v>3570</v>
          </cell>
          <cell r="V801">
            <v>7140</v>
          </cell>
          <cell r="W801">
            <v>89000</v>
          </cell>
          <cell r="X801">
            <v>171000</v>
          </cell>
          <cell r="Y801">
            <v>0</v>
          </cell>
          <cell r="Z801">
            <v>0</v>
          </cell>
          <cell r="AA801">
            <v>0</v>
          </cell>
          <cell r="AB801">
            <v>0</v>
          </cell>
          <cell r="AC801">
            <v>0</v>
          </cell>
          <cell r="AD801">
            <v>0</v>
          </cell>
          <cell r="AE801">
            <v>0</v>
          </cell>
          <cell r="AF801">
            <v>270710</v>
          </cell>
          <cell r="AG801">
            <v>0</v>
          </cell>
          <cell r="AH801">
            <v>2396</v>
          </cell>
          <cell r="AI801">
            <v>14304.869999999999</v>
          </cell>
          <cell r="AJ801">
            <v>337</v>
          </cell>
          <cell r="AK801">
            <v>0</v>
          </cell>
          <cell r="AL801">
            <v>0</v>
          </cell>
          <cell r="AM801">
            <v>0</v>
          </cell>
          <cell r="AN801">
            <v>32000</v>
          </cell>
          <cell r="AO801">
            <v>32000</v>
          </cell>
          <cell r="AP801">
            <v>16000</v>
          </cell>
          <cell r="AQ801">
            <v>390000</v>
          </cell>
          <cell r="AR801">
            <v>0</v>
          </cell>
          <cell r="AS801">
            <v>0</v>
          </cell>
          <cell r="AT801">
            <v>0</v>
          </cell>
          <cell r="AU801">
            <v>0</v>
          </cell>
          <cell r="AV801">
            <v>0</v>
          </cell>
          <cell r="AW801">
            <v>470000</v>
          </cell>
          <cell r="AX801">
            <v>470000</v>
          </cell>
          <cell r="AY801">
            <v>0</v>
          </cell>
          <cell r="AZ801">
            <v>470337</v>
          </cell>
          <cell r="BA801">
            <v>470337</v>
          </cell>
          <cell r="BB801">
            <v>472733</v>
          </cell>
          <cell r="BC801">
            <v>-202023</v>
          </cell>
          <cell r="BD801"/>
          <cell r="BE801">
            <v>0.24</v>
          </cell>
          <cell r="BF801">
            <v>88</v>
          </cell>
          <cell r="BG801" t="str">
            <v>1 rozwojowo-modernizacyjne</v>
          </cell>
          <cell r="BH801">
            <v>6</v>
          </cell>
          <cell r="BI801">
            <v>4</v>
          </cell>
          <cell r="BJ801">
            <v>0</v>
          </cell>
          <cell r="BK801" t="str">
            <v>Odbiór ścieków sanitarnych od nowych klientów.</v>
          </cell>
          <cell r="BL801" t="str">
            <v>Budowa sieci kanalizacji sanitarnej w ul. Rydla i Wąskiej DN200mm, dł. 240m wraz z przyłączami 2026- 2028 - dokumentacja projektowa 2028 - 2029- roboty budowlano-montażowe</v>
          </cell>
          <cell r="BM801" t="str">
            <v>-</v>
          </cell>
          <cell r="BN801" t="str">
            <v>-</v>
          </cell>
        </row>
        <row r="802">
          <cell r="B802" t="str">
            <v>5-02-17-284-1</v>
          </cell>
          <cell r="C802" t="str">
            <v>5</v>
          </cell>
          <cell r="D802" t="str">
            <v>Luboń - kanalizacja sanitarna w ul. Fabianowskiej</v>
          </cell>
          <cell r="E802" t="str">
            <v>Realizowane-koncepcja-w toku</v>
          </cell>
          <cell r="H802" t="str">
            <v>druga</v>
          </cell>
          <cell r="I802" t="str">
            <v>sieci rozdzielcze</v>
          </cell>
          <cell r="J802" t="str">
            <v>rozwojowe</v>
          </cell>
          <cell r="K802" t="str">
            <v>nieopłacalne nie</v>
          </cell>
          <cell r="L802" t="str">
            <v>Luboń</v>
          </cell>
          <cell r="M802" t="str">
            <v>Agata Chmurzyńska</v>
          </cell>
          <cell r="R802" t="str">
            <v>02</v>
          </cell>
          <cell r="T802">
            <v>0</v>
          </cell>
          <cell r="U802">
            <v>0</v>
          </cell>
          <cell r="V802">
            <v>0</v>
          </cell>
          <cell r="W802">
            <v>0</v>
          </cell>
          <cell r="X802">
            <v>0</v>
          </cell>
          <cell r="Y802">
            <v>0</v>
          </cell>
          <cell r="Z802">
            <v>28400</v>
          </cell>
          <cell r="AA802">
            <v>42600</v>
          </cell>
          <cell r="AB802">
            <v>91600</v>
          </cell>
          <cell r="AC802">
            <v>198400</v>
          </cell>
          <cell r="AD802">
            <v>0</v>
          </cell>
          <cell r="AE802">
            <v>0</v>
          </cell>
          <cell r="AF802">
            <v>361000</v>
          </cell>
          <cell r="AG802">
            <v>0</v>
          </cell>
          <cell r="AH802">
            <v>0</v>
          </cell>
          <cell r="AI802">
            <v>0</v>
          </cell>
          <cell r="AJ802">
            <v>0</v>
          </cell>
          <cell r="AK802">
            <v>0</v>
          </cell>
          <cell r="AL802">
            <v>0</v>
          </cell>
          <cell r="AM802">
            <v>28000</v>
          </cell>
          <cell r="AN802">
            <v>28000</v>
          </cell>
          <cell r="AO802">
            <v>14000</v>
          </cell>
          <cell r="AP802">
            <v>195640</v>
          </cell>
          <cell r="AQ802">
            <v>64360</v>
          </cell>
          <cell r="AR802">
            <v>0</v>
          </cell>
          <cell r="AS802">
            <v>0</v>
          </cell>
          <cell r="AT802">
            <v>0</v>
          </cell>
          <cell r="AU802">
            <v>0</v>
          </cell>
          <cell r="AV802">
            <v>0</v>
          </cell>
          <cell r="AW802">
            <v>330000</v>
          </cell>
          <cell r="AX802">
            <v>330000</v>
          </cell>
          <cell r="AY802">
            <v>0</v>
          </cell>
          <cell r="AZ802">
            <v>330000</v>
          </cell>
          <cell r="BA802">
            <v>330000</v>
          </cell>
          <cell r="BB802">
            <v>330000</v>
          </cell>
          <cell r="BC802">
            <v>31000</v>
          </cell>
          <cell r="BD802"/>
          <cell r="BE802">
            <v>0.18</v>
          </cell>
          <cell r="BF802">
            <v>78</v>
          </cell>
          <cell r="BG802" t="str">
            <v>1 rozwojowo-modernizacyjne</v>
          </cell>
          <cell r="BH802">
            <v>4</v>
          </cell>
          <cell r="BI802">
            <v>3</v>
          </cell>
          <cell r="BJ802">
            <v>0</v>
          </cell>
          <cell r="BK802" t="str">
            <v>Odbiór ścieków sanitarnych od nowych klientów.</v>
          </cell>
          <cell r="BL802" t="str">
            <v>Budowa sieci kanalizacji sanitarnej w ul. Fabianowskiej DN200mm, dł. 175m wraz z przyłączami 2025-2027 - dokumentacja projektowa 2028-2029 - roboty montażowo-budowlane</v>
          </cell>
          <cell r="BM802" t="str">
            <v>-</v>
          </cell>
          <cell r="BN802" t="str">
            <v>-</v>
          </cell>
        </row>
        <row r="803">
          <cell r="B803" t="str">
            <v>5-02-17-304-1</v>
          </cell>
          <cell r="C803" t="str">
            <v>5</v>
          </cell>
          <cell r="D803" t="str">
            <v>Luboń - kanalizacja sanitarna w ul. Jaworowej i Leszczynowej</v>
          </cell>
          <cell r="E803" t="str">
            <v>Realizowane-dokumentacja-w toku</v>
          </cell>
          <cell r="G803" t="str">
            <v>rezerwa "białe plamy"</v>
          </cell>
          <cell r="H803" t="str">
            <v>pierwsza</v>
          </cell>
          <cell r="I803" t="str">
            <v>sieci rozdzielcze</v>
          </cell>
          <cell r="J803" t="str">
            <v>rozwojowe</v>
          </cell>
          <cell r="K803" t="str">
            <v>KPOŚK</v>
          </cell>
          <cell r="L803" t="str">
            <v>Luboń</v>
          </cell>
          <cell r="M803" t="str">
            <v>Agata Chmurzyńska</v>
          </cell>
          <cell r="N803" t="str">
            <v>Katarzyna Grala</v>
          </cell>
          <cell r="O803" t="str">
            <v>Monika Mrozińska</v>
          </cell>
          <cell r="P803">
            <v>0</v>
          </cell>
          <cell r="Q803">
            <v>0</v>
          </cell>
          <cell r="R803" t="str">
            <v>02</v>
          </cell>
          <cell r="S803" t="str">
            <v>nd</v>
          </cell>
          <cell r="T803">
            <v>0</v>
          </cell>
          <cell r="U803">
            <v>0</v>
          </cell>
          <cell r="V803">
            <v>14000</v>
          </cell>
          <cell r="W803">
            <v>14000</v>
          </cell>
          <cell r="X803">
            <v>42000</v>
          </cell>
          <cell r="Y803">
            <v>249000</v>
          </cell>
          <cell r="Z803">
            <v>175000</v>
          </cell>
          <cell r="AA803">
            <v>0</v>
          </cell>
          <cell r="AB803">
            <v>0</v>
          </cell>
          <cell r="AC803">
            <v>0</v>
          </cell>
          <cell r="AD803">
            <v>0</v>
          </cell>
          <cell r="AE803">
            <v>0</v>
          </cell>
          <cell r="AF803">
            <v>494000</v>
          </cell>
          <cell r="AG803">
            <v>0</v>
          </cell>
          <cell r="AH803">
            <v>1968</v>
          </cell>
          <cell r="AI803">
            <v>1968</v>
          </cell>
          <cell r="AJ803">
            <v>26340</v>
          </cell>
          <cell r="AK803">
            <v>26340</v>
          </cell>
          <cell r="AL803">
            <v>85206</v>
          </cell>
          <cell r="AM803">
            <v>405986</v>
          </cell>
          <cell r="AN803">
            <v>0</v>
          </cell>
          <cell r="AO803">
            <v>0</v>
          </cell>
          <cell r="AP803">
            <v>0</v>
          </cell>
          <cell r="AQ803">
            <v>0</v>
          </cell>
          <cell r="AR803">
            <v>0</v>
          </cell>
          <cell r="AS803">
            <v>0</v>
          </cell>
          <cell r="AT803">
            <v>0</v>
          </cell>
          <cell r="AU803">
            <v>0</v>
          </cell>
          <cell r="AV803">
            <v>0</v>
          </cell>
          <cell r="AW803">
            <v>517532</v>
          </cell>
          <cell r="AX803">
            <v>517532</v>
          </cell>
          <cell r="AY803">
            <v>0</v>
          </cell>
          <cell r="AZ803">
            <v>543872</v>
          </cell>
          <cell r="BA803">
            <v>543872</v>
          </cell>
          <cell r="BB803">
            <v>545840</v>
          </cell>
          <cell r="BC803">
            <v>-51840</v>
          </cell>
          <cell r="BE803">
            <v>0.13</v>
          </cell>
          <cell r="BF803">
            <v>258.7</v>
          </cell>
          <cell r="BG803" t="str">
            <v>1 rozwojowo-modernizacyjne</v>
          </cell>
          <cell r="BH803">
            <v>7</v>
          </cell>
          <cell r="BI803">
            <v>3</v>
          </cell>
          <cell r="BJ803">
            <v>14</v>
          </cell>
          <cell r="BK803" t="str">
            <v>Odbiór ścieków sanitarnych od nowych klientów.</v>
          </cell>
          <cell r="BL803" t="str">
            <v>Budowa sieci kanalizacji sanitarnej w ul. Jaworowej i Leszczynowej: -kanał grawitacyjny DN200mm, dł.80m -rurociąg tłoczny DN90mm, dł.130m -istniejąca przepompowni ścieków do renowacji -istniejący rurociąg tłoczny do likwidacji wraz z przyłączami. 2022 - 2024 - dokumentacja projektowa 2025 - 2026 - roboty budowlano-montażowe</v>
          </cell>
          <cell r="BM803" t="str">
            <v>-</v>
          </cell>
          <cell r="BN803" t="str">
            <v>-</v>
          </cell>
          <cell r="BP803"/>
        </row>
        <row r="804">
          <cell r="B804" t="str">
            <v>5-02-18-159-0</v>
          </cell>
          <cell r="C804" t="str">
            <v>5</v>
          </cell>
          <cell r="D804" t="str">
            <v>Luboń - sieć wodociągowa i kanalizacja sanitarna w ul. Lipowej 47</v>
          </cell>
          <cell r="E804">
            <v>0</v>
          </cell>
          <cell r="G804" t="str">
            <v>rezerwa na zaspokojenie roszczeń z tyt realizacji sieci wod-kan</v>
          </cell>
          <cell r="H804" t="str">
            <v>pierwsza</v>
          </cell>
          <cell r="I804" t="str">
            <v>sieci rozdzielcze</v>
          </cell>
          <cell r="J804" t="str">
            <v>rozwojowe</v>
          </cell>
          <cell r="K804" t="str">
            <v>wykupy</v>
          </cell>
          <cell r="L804" t="str">
            <v>Luboń</v>
          </cell>
          <cell r="M804">
            <v>0</v>
          </cell>
          <cell r="N804">
            <v>0</v>
          </cell>
          <cell r="O804">
            <v>0</v>
          </cell>
          <cell r="P804">
            <v>0</v>
          </cell>
          <cell r="Q804">
            <v>0</v>
          </cell>
          <cell r="R804" t="str">
            <v>02</v>
          </cell>
          <cell r="S804" t="str">
            <v>nd</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226732.6</v>
          </cell>
          <cell r="AI804">
            <v>226732.6</v>
          </cell>
          <cell r="AJ804">
            <v>55.84</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55.84</v>
          </cell>
          <cell r="BA804">
            <v>55.84</v>
          </cell>
          <cell r="BB804">
            <v>226788.44</v>
          </cell>
          <cell r="BC804">
            <v>-226788.44</v>
          </cell>
          <cell r="BD804"/>
          <cell r="BE804">
            <v>0</v>
          </cell>
          <cell r="BF804">
            <v>0</v>
          </cell>
          <cell r="BG804">
            <v>0</v>
          </cell>
          <cell r="BH804">
            <v>0</v>
          </cell>
          <cell r="BI804">
            <v>0</v>
          </cell>
          <cell r="BJ804">
            <v>0</v>
          </cell>
          <cell r="BK804">
            <v>0</v>
          </cell>
          <cell r="BL804">
            <v>0</v>
          </cell>
          <cell r="BM804" t="str">
            <v>-</v>
          </cell>
          <cell r="BN804" t="str">
            <v>-</v>
          </cell>
        </row>
        <row r="805">
          <cell r="B805" t="str">
            <v>5-02-18-162-0</v>
          </cell>
          <cell r="C805" t="str">
            <v>5</v>
          </cell>
          <cell r="D805" t="str">
            <v>Luboń - sieć wodociągowa i kanalizacyjna z przepompownią w ul. Kołłątaja</v>
          </cell>
          <cell r="E805">
            <v>0</v>
          </cell>
          <cell r="G805" t="str">
            <v>rezerwa na zaspokojenie roszczeń z tyt realizacji sieci wod-kan</v>
          </cell>
          <cell r="H805" t="str">
            <v>pierwsza</v>
          </cell>
          <cell r="I805" t="str">
            <v>sieci rozdzielcze</v>
          </cell>
          <cell r="J805" t="str">
            <v>rozwojowe</v>
          </cell>
          <cell r="K805" t="str">
            <v>wykupy</v>
          </cell>
          <cell r="L805" t="str">
            <v>Luboń</v>
          </cell>
          <cell r="M805">
            <v>0</v>
          </cell>
          <cell r="N805">
            <v>0</v>
          </cell>
          <cell r="O805">
            <v>0</v>
          </cell>
          <cell r="P805">
            <v>0</v>
          </cell>
          <cell r="Q805">
            <v>0</v>
          </cell>
          <cell r="R805" t="str">
            <v>02</v>
          </cell>
          <cell r="S805" t="str">
            <v>nd</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800</v>
          </cell>
          <cell r="AH805">
            <v>427215.48</v>
          </cell>
          <cell r="AI805">
            <v>428015.48</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428015.48</v>
          </cell>
          <cell r="BC805">
            <v>-428015.48</v>
          </cell>
          <cell r="BD805"/>
          <cell r="BE805">
            <v>0</v>
          </cell>
          <cell r="BF805">
            <v>0</v>
          </cell>
          <cell r="BG805">
            <v>0</v>
          </cell>
          <cell r="BH805">
            <v>0</v>
          </cell>
          <cell r="BI805">
            <v>0</v>
          </cell>
          <cell r="BJ805">
            <v>0</v>
          </cell>
          <cell r="BK805">
            <v>0</v>
          </cell>
          <cell r="BL805">
            <v>0</v>
          </cell>
          <cell r="BM805" t="str">
            <v>-</v>
          </cell>
          <cell r="BN805" t="str">
            <v>-</v>
          </cell>
        </row>
        <row r="806">
          <cell r="B806" t="str">
            <v>5-03-11-098-1</v>
          </cell>
          <cell r="C806" t="str">
            <v>5</v>
          </cell>
          <cell r="D806" t="str">
            <v>Mosina - kanalizacja sanitarna w rej. ul.Dębowej w Nowinkach</v>
          </cell>
          <cell r="E806" t="str">
            <v>Realizowane-koncepcja-w toku</v>
          </cell>
          <cell r="G806" t="str">
            <v>rezerwa "białe plamy"</v>
          </cell>
          <cell r="H806" t="str">
            <v>druga</v>
          </cell>
          <cell r="I806" t="str">
            <v>sieci rozdzielcze</v>
          </cell>
          <cell r="J806" t="str">
            <v>rozwojowe</v>
          </cell>
          <cell r="K806" t="str">
            <v>nieopłacalne nie</v>
          </cell>
          <cell r="L806" t="str">
            <v>Mosina</v>
          </cell>
          <cell r="M806" t="str">
            <v>Zuzanna Kaczmarek</v>
          </cell>
          <cell r="N806" t="str">
            <v>Anna Szaszczak</v>
          </cell>
          <cell r="O806" t="str">
            <v>Jolanta Kowalczyk</v>
          </cell>
          <cell r="P806" t="str">
            <v>Aleksandra Wąsiak-Piechota</v>
          </cell>
          <cell r="Q806" t="str">
            <v>Jacek Bielicki</v>
          </cell>
          <cell r="R806" t="str">
            <v>03</v>
          </cell>
          <cell r="S806" t="str">
            <v>nd</v>
          </cell>
          <cell r="T806">
            <v>2728.4399999999996</v>
          </cell>
          <cell r="U806">
            <v>18143.71</v>
          </cell>
          <cell r="V806">
            <v>16240</v>
          </cell>
          <cell r="W806">
            <v>109620</v>
          </cell>
          <cell r="X806">
            <v>442000</v>
          </cell>
          <cell r="Y806">
            <v>0</v>
          </cell>
          <cell r="Z806">
            <v>0</v>
          </cell>
          <cell r="AA806">
            <v>0</v>
          </cell>
          <cell r="AB806">
            <v>0</v>
          </cell>
          <cell r="AC806">
            <v>0</v>
          </cell>
          <cell r="AD806">
            <v>0</v>
          </cell>
          <cell r="AE806">
            <v>0</v>
          </cell>
          <cell r="AF806">
            <v>586003.71</v>
          </cell>
          <cell r="AG806">
            <v>18143.71</v>
          </cell>
          <cell r="AH806">
            <v>8120</v>
          </cell>
          <cell r="AI806">
            <v>28992.149999999998</v>
          </cell>
          <cell r="AJ806">
            <v>5540.5599999999995</v>
          </cell>
          <cell r="AK806">
            <v>0</v>
          </cell>
          <cell r="AL806">
            <v>0</v>
          </cell>
          <cell r="AM806">
            <v>0</v>
          </cell>
          <cell r="AN806">
            <v>0</v>
          </cell>
          <cell r="AO806">
            <v>0</v>
          </cell>
          <cell r="AP806">
            <v>0</v>
          </cell>
          <cell r="AQ806">
            <v>0</v>
          </cell>
          <cell r="AR806">
            <v>40000</v>
          </cell>
          <cell r="AS806">
            <v>60000</v>
          </cell>
          <cell r="AT806">
            <v>135000</v>
          </cell>
          <cell r="AU806">
            <v>580000</v>
          </cell>
          <cell r="AV806">
            <v>715000</v>
          </cell>
          <cell r="AW806">
            <v>235000</v>
          </cell>
          <cell r="AX806">
            <v>0</v>
          </cell>
          <cell r="AY806">
            <v>235000</v>
          </cell>
          <cell r="AZ806">
            <v>240540.56</v>
          </cell>
          <cell r="BA806">
            <v>820540.56</v>
          </cell>
          <cell r="BB806">
            <v>31804.269999999997</v>
          </cell>
          <cell r="BC806">
            <v>554199.43999999994</v>
          </cell>
          <cell r="BE806">
            <v>0.38</v>
          </cell>
          <cell r="BF806">
            <v>0</v>
          </cell>
          <cell r="BG806" t="str">
            <v>1 rozwojowo-modernizacyjne</v>
          </cell>
          <cell r="BH806">
            <v>3</v>
          </cell>
          <cell r="BI806">
            <v>12</v>
          </cell>
          <cell r="BJ806">
            <v>0</v>
          </cell>
          <cell r="BK806" t="str">
            <v>Z zadania został wydzielony zakres 19-307 Odbiór ścieków sanitarnych od nowych klientów.</v>
          </cell>
          <cell r="BL806" t="str">
            <v>Budowa kanalizacji sanitarnej w rej. ul. Dębowej wraz z przyłączami: - kanał grawitacyjny DN 200 mm o dł.180 m - rurociąg tłoczny DN 90 mm o dł. 3 m - tłocznia ścieków - 1 szt. 2030-2031 dokumentacja projektowa 2032-2033 roboty budowlano-montażowe</v>
          </cell>
          <cell r="BM806" t="str">
            <v>-</v>
          </cell>
          <cell r="BN806" t="str">
            <v>-</v>
          </cell>
          <cell r="BP806"/>
        </row>
        <row r="807">
          <cell r="B807" t="str">
            <v>5-03-11-113-1</v>
          </cell>
          <cell r="C807" t="str">
            <v>5</v>
          </cell>
          <cell r="D807" t="str">
            <v>Mosina - kanalizacja sanitarna w ul. Jodłowej, Zacisze, Choinkowej w Drużynie.</v>
          </cell>
          <cell r="E807" t="str">
            <v>Realizowane-dokumentacja-w toku</v>
          </cell>
          <cell r="F807" t="str">
            <v>potencjalne przyspieszenie do FS7</v>
          </cell>
          <cell r="G807" t="str">
            <v>rezerwa "białe plamy"</v>
          </cell>
          <cell r="H807" t="str">
            <v>druga</v>
          </cell>
          <cell r="I807" t="str">
            <v>sieci rozdzielcze</v>
          </cell>
          <cell r="J807" t="str">
            <v>rozwojowe</v>
          </cell>
          <cell r="K807" t="str">
            <v>nieopłacalne nie</v>
          </cell>
          <cell r="L807" t="str">
            <v>Mosina</v>
          </cell>
          <cell r="M807" t="str">
            <v>Zuzanna Kaczmarek</v>
          </cell>
          <cell r="N807" t="str">
            <v>Julia Szczepańska</v>
          </cell>
          <cell r="O807" t="str">
            <v>Jolanta Kowalczyk</v>
          </cell>
          <cell r="P807">
            <v>0</v>
          </cell>
          <cell r="Q807" t="str">
            <v>Maciej Antecki</v>
          </cell>
          <cell r="R807" t="str">
            <v>03</v>
          </cell>
          <cell r="S807" t="str">
            <v>nd</v>
          </cell>
          <cell r="T807">
            <v>0</v>
          </cell>
          <cell r="U807">
            <v>0</v>
          </cell>
          <cell r="V807">
            <v>56714.400000000001</v>
          </cell>
          <cell r="W807">
            <v>85071.6</v>
          </cell>
          <cell r="X807">
            <v>342240.24</v>
          </cell>
          <cell r="Y807">
            <v>1011168.72</v>
          </cell>
          <cell r="Z807">
            <v>0</v>
          </cell>
          <cell r="AA807">
            <v>0</v>
          </cell>
          <cell r="AB807">
            <v>0</v>
          </cell>
          <cell r="AC807">
            <v>0</v>
          </cell>
          <cell r="AD807">
            <v>0</v>
          </cell>
          <cell r="AE807">
            <v>0</v>
          </cell>
          <cell r="AF807">
            <v>1495194.96</v>
          </cell>
          <cell r="AG807">
            <v>900</v>
          </cell>
          <cell r="AH807">
            <v>32800</v>
          </cell>
          <cell r="AI807">
            <v>33700</v>
          </cell>
          <cell r="AJ807">
            <v>49658.8</v>
          </cell>
          <cell r="AK807">
            <v>125000</v>
          </cell>
          <cell r="AL807">
            <v>1756000</v>
          </cell>
          <cell r="AM807">
            <v>492152</v>
          </cell>
          <cell r="AN807">
            <v>0</v>
          </cell>
          <cell r="AO807">
            <v>0</v>
          </cell>
          <cell r="AP807">
            <v>0</v>
          </cell>
          <cell r="AQ807">
            <v>0</v>
          </cell>
          <cell r="AR807">
            <v>0</v>
          </cell>
          <cell r="AS807">
            <v>0</v>
          </cell>
          <cell r="AT807">
            <v>0</v>
          </cell>
          <cell r="AU807">
            <v>0</v>
          </cell>
          <cell r="AV807">
            <v>0</v>
          </cell>
          <cell r="AW807">
            <v>2373152</v>
          </cell>
          <cell r="AX807">
            <v>2373152</v>
          </cell>
          <cell r="AY807">
            <v>0</v>
          </cell>
          <cell r="AZ807">
            <v>2422810.7999999998</v>
          </cell>
          <cell r="BA807">
            <v>2422810.7999999998</v>
          </cell>
          <cell r="BB807">
            <v>2456510.7999999998</v>
          </cell>
          <cell r="BC807">
            <v>-961315.83999999985</v>
          </cell>
          <cell r="BE807">
            <v>0.88</v>
          </cell>
          <cell r="BF807">
            <v>95</v>
          </cell>
          <cell r="BG807" t="str">
            <v>1 rozwojowo-modernizacyjne</v>
          </cell>
          <cell r="BH807">
            <v>24</v>
          </cell>
          <cell r="BI807">
            <v>12</v>
          </cell>
          <cell r="BJ807">
            <v>0</v>
          </cell>
          <cell r="BK807" t="str">
            <v>Z zadania został wydzielony zakres 19-252. Odbiór ścieków od nowych klientów.</v>
          </cell>
          <cell r="BL807" t="str">
            <v>Budowa kanalizacji sanitarnej w ulicach Jodłowa, Zacisze, Pod Lasem, Choinkowa DN 200 mm, dł.680 m wraz z przyłączami. Budowa rurociągu tłocznego DN 80 mm,dł. 200 m wraz z przepompownią ścieków - 1 szt. 2020-2022 dokumentacja projektowa 2023-2025 roboty budowlano-montażowe</v>
          </cell>
          <cell r="BM807" t="str">
            <v>-</v>
          </cell>
          <cell r="BN807" t="str">
            <v>-</v>
          </cell>
          <cell r="BP807">
            <v>355972.8</v>
          </cell>
        </row>
        <row r="808">
          <cell r="B808" t="str">
            <v>5-03-13-130-1</v>
          </cell>
          <cell r="C808" t="str">
            <v>5</v>
          </cell>
          <cell r="D808" t="str">
            <v>Mosina - kanalizacja sanitarna w części wsi Baranowo, przełożenie wodociągu DN 100 mm</v>
          </cell>
          <cell r="E808" t="str">
            <v>Realizowane-RBM-zakończono</v>
          </cell>
          <cell r="G808" t="str">
            <v>Plan</v>
          </cell>
          <cell r="H808" t="str">
            <v>pierwsza</v>
          </cell>
          <cell r="I808" t="str">
            <v>sieci rozdzielcze</v>
          </cell>
          <cell r="J808" t="str">
            <v>rozwojowe</v>
          </cell>
          <cell r="K808" t="str">
            <v>strefa</v>
          </cell>
          <cell r="L808" t="str">
            <v>Mosina</v>
          </cell>
          <cell r="M808" t="str">
            <v>Zuzanna Kaczmarek</v>
          </cell>
          <cell r="N808" t="str">
            <v>Aleksandra Wąsiak-Piechota</v>
          </cell>
          <cell r="O808" t="str">
            <v>Jolanta Kowalczyk</v>
          </cell>
          <cell r="P808" t="str">
            <v>Aleksandra Wąsiak-Piechota</v>
          </cell>
          <cell r="Q808" t="str">
            <v>Jacek Bielicki</v>
          </cell>
          <cell r="R808" t="str">
            <v>03</v>
          </cell>
          <cell r="S808" t="str">
            <v>nd</v>
          </cell>
          <cell r="T808">
            <v>1136231.8799999999</v>
          </cell>
          <cell r="U808">
            <v>714853.16000000015</v>
          </cell>
          <cell r="V808">
            <v>0</v>
          </cell>
          <cell r="W808">
            <v>0</v>
          </cell>
          <cell r="X808">
            <v>0</v>
          </cell>
          <cell r="Y808">
            <v>0</v>
          </cell>
          <cell r="Z808">
            <v>0</v>
          </cell>
          <cell r="AA808">
            <v>0</v>
          </cell>
          <cell r="AB808">
            <v>0</v>
          </cell>
          <cell r="AC808">
            <v>0</v>
          </cell>
          <cell r="AD808">
            <v>0</v>
          </cell>
          <cell r="AE808">
            <v>0</v>
          </cell>
          <cell r="AF808">
            <v>714853.16000000015</v>
          </cell>
          <cell r="AG808">
            <v>700535.1</v>
          </cell>
          <cell r="AH808">
            <v>-82251.05</v>
          </cell>
          <cell r="AI808">
            <v>1754515.93</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618284.04999999993</v>
          </cell>
          <cell r="BC808">
            <v>96569.110000000219</v>
          </cell>
          <cell r="BD808"/>
          <cell r="BE808">
            <v>1.25</v>
          </cell>
          <cell r="BF808">
            <v>0</v>
          </cell>
          <cell r="BG808" t="str">
            <v>1 rozwojowo-modernizacyjne</v>
          </cell>
          <cell r="BH808">
            <v>0</v>
          </cell>
          <cell r="BI808">
            <v>113</v>
          </cell>
          <cell r="BJ808">
            <v>0</v>
          </cell>
          <cell r="BK808" t="str">
            <v>Z zadania zostały wydzielone zakresy 19-253 oraz 19-254. Odbiór ścieków od nowych Klientów. Obszar w strefie ochrony pośredniej ujęcia wody Mosina - Krajkowo.</v>
          </cell>
          <cell r="BL808" t="str">
            <v>Budowa kanalizacji sanitarnej grawitacyjnej o dł. 1 247,58m wraz z rurociągiem kanalizacji tłocznej dł.376,98wraz z przyłączami. Demontaż istniejącej sieci wodociągowej o dł. 124,71m . Sieć wodociągowa DN180 realizowana o dł. 247,66m . Zabezpieczenie magistrali wody surowej o DN1000mm. 2014 - koncepcja 2015 - 2016 - dokumentacja projektowa etap I 2019 - 2020 - roboty budowlano-montażowe etap I</v>
          </cell>
          <cell r="BM808" t="str">
            <v>-</v>
          </cell>
          <cell r="BN808" t="str">
            <v>-</v>
          </cell>
        </row>
        <row r="809">
          <cell r="B809" t="str">
            <v>5-03-13-131-1</v>
          </cell>
          <cell r="C809" t="str">
            <v>5</v>
          </cell>
          <cell r="D809" t="str">
            <v>Mosina - kanalizacja sanitarna dla części wsi Sowinki</v>
          </cell>
          <cell r="E809" t="str">
            <v>Realizowane-RBM-w toku</v>
          </cell>
          <cell r="F809" t="str">
            <v>FS7</v>
          </cell>
          <cell r="G809" t="str">
            <v>Plan</v>
          </cell>
          <cell r="H809" t="str">
            <v>pierwsza</v>
          </cell>
          <cell r="I809" t="str">
            <v>sieci rozdzielcze</v>
          </cell>
          <cell r="J809" t="str">
            <v>rozwojowe</v>
          </cell>
          <cell r="K809" t="str">
            <v>strefa</v>
          </cell>
          <cell r="L809" t="str">
            <v>Mosina</v>
          </cell>
          <cell r="M809" t="str">
            <v>Zuzanna Kaczmarek</v>
          </cell>
          <cell r="N809" t="str">
            <v>Michał Kamiński</v>
          </cell>
          <cell r="O809" t="str">
            <v>Jolanta Kowalczyk</v>
          </cell>
          <cell r="P809" t="str">
            <v>Monika Mazurczak-Sadowska</v>
          </cell>
          <cell r="Q809" t="str">
            <v>Maciej Antecki</v>
          </cell>
          <cell r="R809" t="str">
            <v>03</v>
          </cell>
          <cell r="S809" t="str">
            <v>nd</v>
          </cell>
          <cell r="T809">
            <v>318604.67000000004</v>
          </cell>
          <cell r="U809">
            <v>410189</v>
          </cell>
          <cell r="V809">
            <v>1155000</v>
          </cell>
          <cell r="W809">
            <v>1005000</v>
          </cell>
          <cell r="X809">
            <v>2000000</v>
          </cell>
          <cell r="Y809">
            <v>0</v>
          </cell>
          <cell r="Z809">
            <v>0</v>
          </cell>
          <cell r="AA809">
            <v>0</v>
          </cell>
          <cell r="AB809">
            <v>0</v>
          </cell>
          <cell r="AC809">
            <v>0</v>
          </cell>
          <cell r="AD809">
            <v>0</v>
          </cell>
          <cell r="AE809">
            <v>0</v>
          </cell>
          <cell r="AF809">
            <v>4570189</v>
          </cell>
          <cell r="AG809">
            <v>292207.58000000007</v>
          </cell>
          <cell r="AH809">
            <v>2378049.0699999998</v>
          </cell>
          <cell r="AI809">
            <v>2988861.32</v>
          </cell>
          <cell r="AJ809">
            <v>1782422.92</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1782422.92</v>
          </cell>
          <cell r="BA809">
            <v>1782422.92</v>
          </cell>
          <cell r="BB809">
            <v>4452679.57</v>
          </cell>
          <cell r="BC809">
            <v>117509.4299999997</v>
          </cell>
          <cell r="BE809">
            <v>0</v>
          </cell>
          <cell r="BF809">
            <v>0</v>
          </cell>
          <cell r="BG809" t="str">
            <v>1 rozwojowo-modernizacyjne</v>
          </cell>
          <cell r="BH809">
            <v>5</v>
          </cell>
          <cell r="BI809">
            <v>198</v>
          </cell>
          <cell r="BJ809">
            <v>0</v>
          </cell>
          <cell r="BK809" t="str">
            <v>Obszar w strefie ochrony pośredniej ujęcia wody Mosina - Krajkowo. Odbiór ścieków sanitarnych od nowych klientów.</v>
          </cell>
          <cell r="BL809" t="str">
            <v>Budowa: kanałów sanitarnych DN200mm dł. 5887m, dwóch przepompowni ścieków P1 i P2, rurociągów tłocznych: DN125, dł. 571,0m, DN110 dł.204,7m wraz z przyłączami . 2016 - 2018 - dokumentacja projektowa 2020 - 2023 - roboty budowlano-montażowe etapu I i II</v>
          </cell>
          <cell r="BM809" t="str">
            <v>-</v>
          </cell>
          <cell r="BN809" t="str">
            <v>-</v>
          </cell>
          <cell r="BP809"/>
        </row>
        <row r="810">
          <cell r="B810" t="str">
            <v>5-03-13-137-1</v>
          </cell>
          <cell r="C810" t="str">
            <v>5</v>
          </cell>
          <cell r="D810" t="str">
            <v>Mosina - kanalizacja sanitarna w Żabinku</v>
          </cell>
          <cell r="E810" t="str">
            <v>Realizowane-koncepcja-w toku</v>
          </cell>
          <cell r="G810" t="str">
            <v>Plan</v>
          </cell>
          <cell r="H810" t="str">
            <v>pierwsza</v>
          </cell>
          <cell r="I810" t="str">
            <v>sieci rozdzielcze</v>
          </cell>
          <cell r="J810" t="str">
            <v>rozwojowe</v>
          </cell>
          <cell r="K810" t="str">
            <v>strefa</v>
          </cell>
          <cell r="L810" t="str">
            <v>Mosina</v>
          </cell>
          <cell r="M810" t="str">
            <v>Zuzanna Kaczmarek</v>
          </cell>
          <cell r="N810" t="str">
            <v>Anna Szaszczak</v>
          </cell>
          <cell r="O810" t="str">
            <v>Jolanta Kowalczyk</v>
          </cell>
          <cell r="P810">
            <v>0</v>
          </cell>
          <cell r="Q810">
            <v>0</v>
          </cell>
          <cell r="R810" t="str">
            <v>03</v>
          </cell>
          <cell r="S810" t="str">
            <v>nd</v>
          </cell>
          <cell r="T810">
            <v>97456.969999999987</v>
          </cell>
          <cell r="U810">
            <v>0</v>
          </cell>
          <cell r="V810">
            <v>0</v>
          </cell>
          <cell r="W810">
            <v>96000</v>
          </cell>
          <cell r="X810">
            <v>96000</v>
          </cell>
          <cell r="Y810">
            <v>288000</v>
          </cell>
          <cell r="Z810">
            <v>4898300</v>
          </cell>
          <cell r="AA810">
            <v>5983700</v>
          </cell>
          <cell r="AB810">
            <v>445000</v>
          </cell>
          <cell r="AC810">
            <v>0</v>
          </cell>
          <cell r="AD810">
            <v>0</v>
          </cell>
          <cell r="AE810">
            <v>0</v>
          </cell>
          <cell r="AF810">
            <v>11807000</v>
          </cell>
          <cell r="AG810">
            <v>425</v>
          </cell>
          <cell r="AH810">
            <v>0</v>
          </cell>
          <cell r="AI810">
            <v>97881.969999999987</v>
          </cell>
          <cell r="AJ810">
            <v>0</v>
          </cell>
          <cell r="AK810">
            <v>0</v>
          </cell>
          <cell r="AL810">
            <v>124000</v>
          </cell>
          <cell r="AM810">
            <v>124000</v>
          </cell>
          <cell r="AN810">
            <v>372000</v>
          </cell>
          <cell r="AO810">
            <v>3488400</v>
          </cell>
          <cell r="AP810">
            <v>11302600</v>
          </cell>
          <cell r="AQ810">
            <v>0</v>
          </cell>
          <cell r="AR810">
            <v>0</v>
          </cell>
          <cell r="AS810">
            <v>0</v>
          </cell>
          <cell r="AT810">
            <v>0</v>
          </cell>
          <cell r="AU810">
            <v>0</v>
          </cell>
          <cell r="AV810">
            <v>0</v>
          </cell>
          <cell r="AW810">
            <v>15411000</v>
          </cell>
          <cell r="AX810">
            <v>15411000</v>
          </cell>
          <cell r="AY810">
            <v>0</v>
          </cell>
          <cell r="AZ810">
            <v>15411000</v>
          </cell>
          <cell r="BA810">
            <v>15411000</v>
          </cell>
          <cell r="BB810">
            <v>15411425</v>
          </cell>
          <cell r="BC810">
            <v>-3604425</v>
          </cell>
          <cell r="BE810">
            <v>8.85</v>
          </cell>
          <cell r="BF810">
            <v>0</v>
          </cell>
          <cell r="BG810" t="str">
            <v>1 rozwojowo-modernizacyjne</v>
          </cell>
          <cell r="BH810">
            <v>83</v>
          </cell>
          <cell r="BI810">
            <v>64</v>
          </cell>
          <cell r="BJ810">
            <v>0</v>
          </cell>
          <cell r="BK810" t="str">
            <v>Obszar w strefie ochrony pośredniej ujęcia wody Mosina - Krajkowo. Odbiór ścieków sanitarnych od nowych klientów.</v>
          </cell>
          <cell r="BL810" t="str">
            <v>Budowa kanalizacji sanitarnej: - kanał grawitacyjny: DN200mm - dł.2310 m; DN300mm - dł.405 m, - rurociąg tłoczny: DN75mm o dł.1529 m; DN200mm o dł.4600 m - 3 przepompownie, 1 tłocznia + zakup terenów pod przepompownię/tłocznię wraz z przyłączami 2017 - 2018 - koncepcja 2023 - 2026 - dokumentacja projektowa 2026 - 2029 - roboty budowlano - montażowe</v>
          </cell>
          <cell r="BM810" t="str">
            <v>-</v>
          </cell>
          <cell r="BN810" t="str">
            <v>-</v>
          </cell>
          <cell r="BP810"/>
        </row>
        <row r="811">
          <cell r="B811" t="str">
            <v>5-03-13-138-1</v>
          </cell>
          <cell r="C811" t="str">
            <v>5</v>
          </cell>
          <cell r="D811" t="str">
            <v>Mosina - kanalizacja sanitarna dla terenów części wsi Krosno</v>
          </cell>
          <cell r="E811" t="str">
            <v>Realizowane-koncepcja-w toku</v>
          </cell>
          <cell r="G811" t="str">
            <v>Plan</v>
          </cell>
          <cell r="H811" t="str">
            <v>pierwsza</v>
          </cell>
          <cell r="I811" t="str">
            <v>sieci rozdzielcze</v>
          </cell>
          <cell r="J811" t="str">
            <v>rozwojowe</v>
          </cell>
          <cell r="K811" t="str">
            <v>strefa</v>
          </cell>
          <cell r="L811" t="str">
            <v>Mosina</v>
          </cell>
          <cell r="M811" t="str">
            <v>Zuzanna Kaczmarek</v>
          </cell>
          <cell r="N811" t="str">
            <v>Magdalena Daszkiewicz-Jankowska</v>
          </cell>
          <cell r="O811" t="str">
            <v>Jolanta Kowalczyk</v>
          </cell>
          <cell r="P811" t="str">
            <v>Aleksandra Wąsiak-Piechota</v>
          </cell>
          <cell r="Q811">
            <v>0</v>
          </cell>
          <cell r="R811" t="str">
            <v>03</v>
          </cell>
          <cell r="S811" t="str">
            <v>nd</v>
          </cell>
          <cell r="T811">
            <v>251126.91999999998</v>
          </cell>
          <cell r="U811">
            <v>61096</v>
          </cell>
          <cell r="V811">
            <v>0</v>
          </cell>
          <cell r="W811">
            <v>0</v>
          </cell>
          <cell r="X811">
            <v>0</v>
          </cell>
          <cell r="Y811">
            <v>0</v>
          </cell>
          <cell r="Z811">
            <v>0</v>
          </cell>
          <cell r="AA811">
            <v>0</v>
          </cell>
          <cell r="AB811">
            <v>0</v>
          </cell>
          <cell r="AC811">
            <v>0</v>
          </cell>
          <cell r="AD811">
            <v>0</v>
          </cell>
          <cell r="AE811">
            <v>11380000</v>
          </cell>
          <cell r="AF811">
            <v>61096</v>
          </cell>
          <cell r="AG811">
            <v>85267.09</v>
          </cell>
          <cell r="AH811">
            <v>0</v>
          </cell>
          <cell r="AI811">
            <v>336394.01</v>
          </cell>
          <cell r="AJ811">
            <v>0</v>
          </cell>
          <cell r="AK811">
            <v>0</v>
          </cell>
          <cell r="AL811">
            <v>0</v>
          </cell>
          <cell r="AM811">
            <v>0</v>
          </cell>
          <cell r="AN811">
            <v>0</v>
          </cell>
          <cell r="AO811">
            <v>0</v>
          </cell>
          <cell r="AP811">
            <v>0</v>
          </cell>
          <cell r="AQ811">
            <v>0</v>
          </cell>
          <cell r="AR811">
            <v>78000</v>
          </cell>
          <cell r="AS811">
            <v>78000</v>
          </cell>
          <cell r="AT811">
            <v>234000</v>
          </cell>
          <cell r="AU811">
            <v>18328000</v>
          </cell>
          <cell r="AV811">
            <v>18562000</v>
          </cell>
          <cell r="AW811">
            <v>390000</v>
          </cell>
          <cell r="AX811">
            <v>0</v>
          </cell>
          <cell r="AY811">
            <v>390000</v>
          </cell>
          <cell r="AZ811">
            <v>390000</v>
          </cell>
          <cell r="BA811">
            <v>18718000</v>
          </cell>
          <cell r="BB811">
            <v>85267.09</v>
          </cell>
          <cell r="BC811">
            <v>-24171.089999999997</v>
          </cell>
          <cell r="BE811">
            <v>6.43</v>
          </cell>
          <cell r="BF811">
            <v>0</v>
          </cell>
          <cell r="BG811" t="str">
            <v>1 rozwojowo-modernizacyjne</v>
          </cell>
          <cell r="BH811">
            <v>0</v>
          </cell>
          <cell r="BI811">
            <v>40</v>
          </cell>
          <cell r="BJ811">
            <v>0</v>
          </cell>
          <cell r="BK811" t="str">
            <v>Obszar w strefie ochrony pośredniej ujęcia wody Mosina - Krajkowo. Odbiór ścieków sanitarnych od nowych klientów.</v>
          </cell>
          <cell r="BL811" t="str">
            <v>Budowa kanalizacji sanitarnej DN200 - 300 o dł. ok. 5 330 m, wraz z przyłączami oraz rurociągu tłocznego DN75 - 200 o dł. ok 1400 m, 2 przepompowni, zakup działek pod przepompownię 2029 - 2031 - dokumentacja projektowa po 2031 - roboty budowlano-montażowe</v>
          </cell>
          <cell r="BM811" t="str">
            <v>-</v>
          </cell>
          <cell r="BN811" t="str">
            <v>-</v>
          </cell>
          <cell r="BP811"/>
        </row>
        <row r="812">
          <cell r="B812" t="str">
            <v>5-03-13-140-1</v>
          </cell>
          <cell r="C812" t="str">
            <v>5</v>
          </cell>
          <cell r="D812" t="str">
            <v>Mosina - kanalizacja sanitarna na terenie wsi: Czapury, Wiórek, Babki i ul. Starołęckiej w Poznaniu</v>
          </cell>
          <cell r="E812" t="str">
            <v>Realizowane-RBM-w toku</v>
          </cell>
          <cell r="F812" t="str">
            <v>FS 6</v>
          </cell>
          <cell r="G812" t="str">
            <v>Plan</v>
          </cell>
          <cell r="H812" t="str">
            <v>pierwsza</v>
          </cell>
          <cell r="I812" t="str">
            <v>sieci rozdzielcze</v>
          </cell>
          <cell r="J812" t="str">
            <v>rozwojowe</v>
          </cell>
          <cell r="K812" t="str">
            <v>KPOŚK</v>
          </cell>
          <cell r="L812" t="str">
            <v>Mosina</v>
          </cell>
          <cell r="M812" t="str">
            <v>Zuzanna Kaczmarek</v>
          </cell>
          <cell r="N812" t="str">
            <v>Sonia Sperling</v>
          </cell>
          <cell r="O812" t="str">
            <v>Jolanta Kowalczyk</v>
          </cell>
          <cell r="P812" t="str">
            <v>Jolanta Kowalczyk</v>
          </cell>
          <cell r="Q812">
            <v>0</v>
          </cell>
          <cell r="R812" t="str">
            <v>03</v>
          </cell>
          <cell r="S812" t="str">
            <v>nd</v>
          </cell>
          <cell r="T812">
            <v>1316078.9000000001</v>
          </cell>
          <cell r="U812">
            <v>585026.30000000005</v>
          </cell>
          <cell r="V812">
            <v>5000000</v>
          </cell>
          <cell r="W812">
            <v>23979045.630000003</v>
          </cell>
          <cell r="X812">
            <v>44004000</v>
          </cell>
          <cell r="Y812">
            <v>10000000</v>
          </cell>
          <cell r="Z812">
            <v>0</v>
          </cell>
          <cell r="AA812">
            <v>0</v>
          </cell>
          <cell r="AB812">
            <v>0</v>
          </cell>
          <cell r="AC812">
            <v>0</v>
          </cell>
          <cell r="AD812">
            <v>0</v>
          </cell>
          <cell r="AE812">
            <v>0</v>
          </cell>
          <cell r="AF812">
            <v>83568071.930000007</v>
          </cell>
          <cell r="AG812">
            <v>492406.88999999996</v>
          </cell>
          <cell r="AH812">
            <v>3856845.46</v>
          </cell>
          <cell r="AI812">
            <v>5665331.25</v>
          </cell>
          <cell r="AJ812">
            <v>33121381.899999999</v>
          </cell>
          <cell r="AK812">
            <v>24034537.09</v>
          </cell>
          <cell r="AL812">
            <v>0</v>
          </cell>
          <cell r="AM812">
            <v>0</v>
          </cell>
          <cell r="AN812">
            <v>0</v>
          </cell>
          <cell r="AO812">
            <v>0</v>
          </cell>
          <cell r="AP812">
            <v>0</v>
          </cell>
          <cell r="AQ812">
            <v>0</v>
          </cell>
          <cell r="AR812">
            <v>0</v>
          </cell>
          <cell r="AS812">
            <v>0</v>
          </cell>
          <cell r="AT812">
            <v>0</v>
          </cell>
          <cell r="AU812">
            <v>0</v>
          </cell>
          <cell r="AV812">
            <v>0</v>
          </cell>
          <cell r="AW812">
            <v>24034537.09</v>
          </cell>
          <cell r="AX812">
            <v>24034537.09</v>
          </cell>
          <cell r="AY812">
            <v>0</v>
          </cell>
          <cell r="AZ812">
            <v>57155918.989999995</v>
          </cell>
          <cell r="BA812">
            <v>57155918.989999995</v>
          </cell>
          <cell r="BB812">
            <v>61505171.340000004</v>
          </cell>
          <cell r="BC812">
            <v>22062900.590000004</v>
          </cell>
          <cell r="BE812">
            <v>28.91</v>
          </cell>
          <cell r="BF812">
            <v>0</v>
          </cell>
          <cell r="BG812" t="str">
            <v>1 rozwojowo-modernizacyjne</v>
          </cell>
          <cell r="BH812">
            <v>1114</v>
          </cell>
          <cell r="BI812">
            <v>222</v>
          </cell>
          <cell r="BJ812">
            <v>0</v>
          </cell>
          <cell r="BK812" t="str">
            <v>Odbiór ścieków sanitarnych od nowych klientów.</v>
          </cell>
          <cell r="BL812" t="str">
            <v>Budowa kanalizacji sanitarnej: grawitacyjna (łącznie 22 066m): DN500- 473m, DN400- 538, DN300- 296, DN250- 9m, DN200- 20750m, r. tłoczny (łącznie 6 850): DN315- 1819m , DN160- 1664m, DN110- 3360m , DN90- 7m, 16 przepompowni, wraz z przyłączami . - sieć wodociągowa DN125- 142m, wraz przyłączami 2014 - 2020 - dokumentacja projektowa 2021 - 2024 - roboty budowlano-montażowe</v>
          </cell>
          <cell r="BM812" t="str">
            <v>-</v>
          </cell>
          <cell r="BN812" t="str">
            <v>-</v>
          </cell>
          <cell r="BP812"/>
        </row>
        <row r="813">
          <cell r="B813" t="str">
            <v>5-03-13-142-1</v>
          </cell>
          <cell r="C813" t="str">
            <v>5</v>
          </cell>
          <cell r="D813" t="str">
            <v>Mosina - kanalizacja sanitarnej w Krajkowie - zadanie do usunięcia</v>
          </cell>
          <cell r="E813" t="str">
            <v>Realizowane-koncepcja-w toku</v>
          </cell>
          <cell r="G813" t="str">
            <v>rezerwa na inwestycje nieprzewidziane</v>
          </cell>
          <cell r="H813" t="str">
            <v>pierwsza</v>
          </cell>
          <cell r="I813" t="str">
            <v>inne</v>
          </cell>
          <cell r="J813" t="str">
            <v>inne</v>
          </cell>
          <cell r="K813" t="str">
            <v>inwestycje nieprzewidziane</v>
          </cell>
          <cell r="L813" t="str">
            <v>Mosina</v>
          </cell>
          <cell r="M813" t="str">
            <v>Zuzanna Kaczmarek</v>
          </cell>
          <cell r="N813" t="str">
            <v>Katarzyna Grala</v>
          </cell>
          <cell r="O813" t="str">
            <v>Jolanta Kowalczyk</v>
          </cell>
          <cell r="P813">
            <v>0</v>
          </cell>
          <cell r="Q813">
            <v>0</v>
          </cell>
          <cell r="R813" t="str">
            <v>03</v>
          </cell>
          <cell r="S813" t="str">
            <v>nd</v>
          </cell>
          <cell r="T813">
            <v>0</v>
          </cell>
          <cell r="U813">
            <v>9655</v>
          </cell>
          <cell r="V813">
            <v>0</v>
          </cell>
          <cell r="W813">
            <v>0</v>
          </cell>
          <cell r="X813">
            <v>0</v>
          </cell>
          <cell r="Y813">
            <v>0</v>
          </cell>
          <cell r="Z813">
            <v>0</v>
          </cell>
          <cell r="AA813">
            <v>0</v>
          </cell>
          <cell r="AB813">
            <v>0</v>
          </cell>
          <cell r="AC813">
            <v>0</v>
          </cell>
          <cell r="AD813">
            <v>0</v>
          </cell>
          <cell r="AE813">
            <v>0</v>
          </cell>
          <cell r="AF813">
            <v>9655</v>
          </cell>
          <cell r="AG813">
            <v>9655</v>
          </cell>
          <cell r="AH813">
            <v>0</v>
          </cell>
          <cell r="AI813">
            <v>9655</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9655</v>
          </cell>
          <cell r="BC813">
            <v>0</v>
          </cell>
          <cell r="BD813"/>
          <cell r="BE813">
            <v>1.64</v>
          </cell>
          <cell r="BF813">
            <v>0</v>
          </cell>
          <cell r="BG813" t="str">
            <v>1 rozwojowo-modernizacyjne</v>
          </cell>
          <cell r="BH813">
            <v>0</v>
          </cell>
          <cell r="BI813">
            <v>0</v>
          </cell>
          <cell r="BJ813">
            <v>0</v>
          </cell>
          <cell r="BK813" t="str">
            <v>Obszar w strefie ochrony pośredniej ujęcia wody Mosina - Krajkowo - konieczność budowy kanalizacji sanitarnej</v>
          </cell>
          <cell r="BL813" t="str">
            <v>Budowa kanalizacji sanitarnej DN 200 o dł. ok. 1636 m i przyłączy 2018-2020 - dokumentacja projektowa 2020-2021 - roboty budowlano-montażowe</v>
          </cell>
          <cell r="BM813" t="str">
            <v>-</v>
          </cell>
          <cell r="BN813" t="str">
            <v>-</v>
          </cell>
        </row>
        <row r="814">
          <cell r="B814" t="str">
            <v>5-03-13-144-1</v>
          </cell>
          <cell r="C814" t="str">
            <v>5</v>
          </cell>
          <cell r="D814" t="str">
            <v>Mosina - kanalizacja sanitarna w Baranówku - zadanie do usunięcia</v>
          </cell>
          <cell r="E814" t="str">
            <v>Realizowane-koncepcja-w toku</v>
          </cell>
          <cell r="G814" t="str">
            <v>rezerwa na inwestycje nieprzewidziane</v>
          </cell>
          <cell r="H814" t="str">
            <v>pierwsza</v>
          </cell>
          <cell r="I814" t="str">
            <v>inne</v>
          </cell>
          <cell r="J814" t="str">
            <v>inne</v>
          </cell>
          <cell r="K814" t="str">
            <v>inwestycje nieprzewidziane</v>
          </cell>
          <cell r="L814" t="str">
            <v>Mosina</v>
          </cell>
          <cell r="M814" t="str">
            <v>Zuzanna Kaczmarek</v>
          </cell>
          <cell r="N814" t="str">
            <v>Katarzyna Grala</v>
          </cell>
          <cell r="O814" t="str">
            <v>Jolanta Kowalczyk</v>
          </cell>
          <cell r="P814" t="str">
            <v>Olga Szaj-Jędraszczyk</v>
          </cell>
          <cell r="Q814">
            <v>0</v>
          </cell>
          <cell r="R814" t="str">
            <v>03</v>
          </cell>
          <cell r="S814" t="str">
            <v>nd</v>
          </cell>
          <cell r="T814">
            <v>0</v>
          </cell>
          <cell r="U814">
            <v>15777</v>
          </cell>
          <cell r="V814">
            <v>0</v>
          </cell>
          <cell r="W814">
            <v>0</v>
          </cell>
          <cell r="X814">
            <v>0</v>
          </cell>
          <cell r="Y814">
            <v>0</v>
          </cell>
          <cell r="Z814">
            <v>0</v>
          </cell>
          <cell r="AA814">
            <v>0</v>
          </cell>
          <cell r="AB814">
            <v>0</v>
          </cell>
          <cell r="AC814">
            <v>0</v>
          </cell>
          <cell r="AD814">
            <v>0</v>
          </cell>
          <cell r="AE814">
            <v>0</v>
          </cell>
          <cell r="AF814">
            <v>15777</v>
          </cell>
          <cell r="AG814">
            <v>15782.17</v>
          </cell>
          <cell r="AH814">
            <v>0</v>
          </cell>
          <cell r="AI814">
            <v>15782.17</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15782.17</v>
          </cell>
          <cell r="BC814">
            <v>-5.1700000000000728</v>
          </cell>
          <cell r="BD814"/>
          <cell r="BE814">
            <v>0</v>
          </cell>
          <cell r="BF814">
            <v>0</v>
          </cell>
          <cell r="BG814" t="str">
            <v>1 rozwojowo-modernizacyjne</v>
          </cell>
          <cell r="BH814">
            <v>0</v>
          </cell>
          <cell r="BI814">
            <v>128</v>
          </cell>
          <cell r="BJ814">
            <v>0</v>
          </cell>
          <cell r="BK814" t="str">
            <v>Obszar w strefie ochrony pośredniej ujęcia wody Mosina - Krajkowo - konieczność budowy kanalizacji sanitarnej</v>
          </cell>
          <cell r="BL814" t="str">
            <v>Budowa kanalizacji sanitarnej: DN 200 o dł. ok. 1825 m, przepompownia - 1 szt., rurociąg tłoczny DN 90 o dł. ok. 35 m i przyłączy 2018-2020 - dokumentacja projektowa 2020-2021 - roboty budowlano-montażowe</v>
          </cell>
          <cell r="BM814" t="str">
            <v>-</v>
          </cell>
          <cell r="BN814" t="str">
            <v>-</v>
          </cell>
        </row>
        <row r="815">
          <cell r="B815" t="str">
            <v>5-03-13-183-1</v>
          </cell>
          <cell r="C815" t="str">
            <v>5</v>
          </cell>
          <cell r="D815" t="str">
            <v>Mosina - kanalizacja sanitarna w Rogalinie</v>
          </cell>
          <cell r="E815" t="str">
            <v>Realizowane-koncepcja-w toku</v>
          </cell>
          <cell r="G815" t="str">
            <v>rezerwa "białe plamy"</v>
          </cell>
          <cell r="H815" t="str">
            <v>druga</v>
          </cell>
          <cell r="I815" t="str">
            <v>sieci rozdzielcze</v>
          </cell>
          <cell r="J815" t="str">
            <v>rozwojowe</v>
          </cell>
          <cell r="K815" t="str">
            <v>nieopłacalne nie</v>
          </cell>
          <cell r="L815" t="str">
            <v>Mosina</v>
          </cell>
          <cell r="M815" t="str">
            <v>Zuzanna Kaczmarek</v>
          </cell>
          <cell r="N815">
            <v>0</v>
          </cell>
          <cell r="O815" t="str">
            <v>Jolanta Kowalczyk</v>
          </cell>
          <cell r="P815">
            <v>0</v>
          </cell>
          <cell r="Q815">
            <v>0</v>
          </cell>
          <cell r="R815" t="str">
            <v>03</v>
          </cell>
          <cell r="S815" t="str">
            <v>nd</v>
          </cell>
          <cell r="T815">
            <v>0</v>
          </cell>
          <cell r="U815">
            <v>0</v>
          </cell>
          <cell r="V815">
            <v>0</v>
          </cell>
          <cell r="W815">
            <v>0</v>
          </cell>
          <cell r="X815">
            <v>0</v>
          </cell>
          <cell r="Y815">
            <v>0</v>
          </cell>
          <cell r="Z815">
            <v>0</v>
          </cell>
          <cell r="AA815">
            <v>0</v>
          </cell>
          <cell r="AB815">
            <v>340000</v>
          </cell>
          <cell r="AC815">
            <v>510000</v>
          </cell>
          <cell r="AD815">
            <v>0</v>
          </cell>
          <cell r="AE815">
            <v>0</v>
          </cell>
          <cell r="AF815">
            <v>850000</v>
          </cell>
          <cell r="AG815">
            <v>0</v>
          </cell>
          <cell r="AH815">
            <v>0</v>
          </cell>
          <cell r="AI815">
            <v>0</v>
          </cell>
          <cell r="AJ815">
            <v>0</v>
          </cell>
          <cell r="AK815">
            <v>0</v>
          </cell>
          <cell r="AL815">
            <v>850000</v>
          </cell>
          <cell r="AM815">
            <v>0</v>
          </cell>
          <cell r="AN815">
            <v>0</v>
          </cell>
          <cell r="AO815">
            <v>0</v>
          </cell>
          <cell r="AP815">
            <v>0</v>
          </cell>
          <cell r="AQ815">
            <v>0</v>
          </cell>
          <cell r="AR815">
            <v>0</v>
          </cell>
          <cell r="AS815">
            <v>0</v>
          </cell>
          <cell r="AT815">
            <v>0</v>
          </cell>
          <cell r="AU815">
            <v>0</v>
          </cell>
          <cell r="AV815">
            <v>0</v>
          </cell>
          <cell r="AW815">
            <v>850000</v>
          </cell>
          <cell r="AX815">
            <v>850000</v>
          </cell>
          <cell r="AY815">
            <v>0</v>
          </cell>
          <cell r="AZ815">
            <v>850000</v>
          </cell>
          <cell r="BA815">
            <v>850000</v>
          </cell>
          <cell r="BB815">
            <v>850000</v>
          </cell>
          <cell r="BC815">
            <v>0</v>
          </cell>
          <cell r="BE815">
            <v>8.8699999999999992</v>
          </cell>
          <cell r="BF815">
            <v>0</v>
          </cell>
          <cell r="BG815" t="str">
            <v>1 rozwojowo-modernizacyjne</v>
          </cell>
          <cell r="BH815">
            <v>197</v>
          </cell>
          <cell r="BI815">
            <v>72</v>
          </cell>
          <cell r="BJ815">
            <v>0</v>
          </cell>
          <cell r="BK815" t="str">
            <v>Odbiór ścieków sanitarnych od nowych klientów.</v>
          </cell>
          <cell r="BL815" t="str">
            <v>Budowa kanalizacji sanitarnej w Rogalinie - kanał sanitarny DN 400 mm, dł. 250m; kanał sanitarny DN 250 mm, dł. 190m; kanał sanitarny DN 200mm, dł. 4380m; - rurociąg tłoczny DN 280 mm, dł. 3590m; rurociąg tłoczny DN 90 mm, dł. 455m; - przepompownie ścieków - 3 szt. 2026-2028 - dokumentacja projektowa</v>
          </cell>
          <cell r="BM815" t="str">
            <v>-</v>
          </cell>
          <cell r="BN815" t="str">
            <v>-</v>
          </cell>
          <cell r="BP815"/>
        </row>
        <row r="816">
          <cell r="B816" t="str">
            <v>5-03-14-211-1</v>
          </cell>
          <cell r="C816" t="str">
            <v>5</v>
          </cell>
          <cell r="D816" t="str">
            <v>Mosina - kanalizacja sanitarna w ul. Krótkiej w Drużynie</v>
          </cell>
          <cell r="E816" t="str">
            <v>Realizowane-RBM-zakończono</v>
          </cell>
          <cell r="G816" t="str">
            <v>rezerwa "białe plamy"</v>
          </cell>
          <cell r="H816" t="str">
            <v>druga</v>
          </cell>
          <cell r="I816" t="str">
            <v>sieci rozdzielcze</v>
          </cell>
          <cell r="J816" t="str">
            <v>rozwojowe</v>
          </cell>
          <cell r="K816" t="str">
            <v>nieopłacalne tak</v>
          </cell>
          <cell r="L816" t="str">
            <v>Mosina</v>
          </cell>
          <cell r="M816" t="str">
            <v>Zuzanna Kaczmarek</v>
          </cell>
          <cell r="N816">
            <v>0</v>
          </cell>
          <cell r="O816" t="str">
            <v>Jolanta Kowalczyk</v>
          </cell>
          <cell r="P816" t="str">
            <v>Sonia Sperling</v>
          </cell>
          <cell r="Q816">
            <v>0</v>
          </cell>
          <cell r="R816" t="str">
            <v>03</v>
          </cell>
          <cell r="S816" t="str">
            <v>Gmina Mosina</v>
          </cell>
          <cell r="T816">
            <v>13519.14</v>
          </cell>
          <cell r="U816">
            <v>88354.040000000008</v>
          </cell>
          <cell r="V816">
            <v>23286</v>
          </cell>
          <cell r="W816">
            <v>0</v>
          </cell>
          <cell r="X816">
            <v>0</v>
          </cell>
          <cell r="Y816">
            <v>0</v>
          </cell>
          <cell r="Z816">
            <v>0</v>
          </cell>
          <cell r="AA816">
            <v>0</v>
          </cell>
          <cell r="AB816">
            <v>0</v>
          </cell>
          <cell r="AC816">
            <v>0</v>
          </cell>
          <cell r="AD816">
            <v>0</v>
          </cell>
          <cell r="AE816">
            <v>0</v>
          </cell>
          <cell r="AF816">
            <v>111640.04000000001</v>
          </cell>
          <cell r="AG816">
            <v>107961.09000000001</v>
          </cell>
          <cell r="AH816">
            <v>1000</v>
          </cell>
          <cell r="AI816">
            <v>122480.23000000001</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108961.09000000001</v>
          </cell>
          <cell r="BC816">
            <v>2678.9499999999971</v>
          </cell>
          <cell r="BD816"/>
          <cell r="BE816">
            <v>0.28000000000000003</v>
          </cell>
          <cell r="BF816">
            <v>0</v>
          </cell>
          <cell r="BG816" t="str">
            <v>1 rozwojowo-modernizacyjne</v>
          </cell>
          <cell r="BH816">
            <v>9</v>
          </cell>
          <cell r="BI816">
            <v>3</v>
          </cell>
          <cell r="BJ816">
            <v>0</v>
          </cell>
          <cell r="BK816" t="str">
            <v>Odbiór ścieków sanitarnych od nowych klientów.</v>
          </cell>
          <cell r="BL816" t="str">
            <v>Budowa kanalizacji sanitarnej w rej. ul. Krótkiej DN 200mm, dł.280 m wraz z przyłączami Gmina opracowała dokumentacje projektową. 2019-2021- roboty budowlano-montażowe (Gmina inwestorstwo zastępcze)</v>
          </cell>
          <cell r="BM816" t="str">
            <v>-</v>
          </cell>
          <cell r="BN816" t="str">
            <v>-</v>
          </cell>
        </row>
        <row r="817">
          <cell r="B817" t="str">
            <v>5-03-16-035-1</v>
          </cell>
          <cell r="C817" t="str">
            <v>5</v>
          </cell>
          <cell r="D817" t="str">
            <v>Mosina - kanalizacja sanitarna w ul. Jesiennej w Daszewicach</v>
          </cell>
          <cell r="E817" t="str">
            <v>Realizowane-dokumentacja-w toku</v>
          </cell>
          <cell r="H817" t="str">
            <v>pierwsza</v>
          </cell>
          <cell r="I817" t="str">
            <v>sieci rozdzielcze</v>
          </cell>
          <cell r="J817" t="str">
            <v>rozwojowe</v>
          </cell>
          <cell r="K817" t="str">
            <v>KPOŚK</v>
          </cell>
          <cell r="L817" t="str">
            <v>Mosina</v>
          </cell>
          <cell r="M817" t="str">
            <v>Zuzanna Kaczmarek</v>
          </cell>
          <cell r="N817" t="str">
            <v>Anna Szaszczak</v>
          </cell>
          <cell r="O817">
            <v>0</v>
          </cell>
          <cell r="P817">
            <v>0</v>
          </cell>
          <cell r="Q817">
            <v>0</v>
          </cell>
          <cell r="R817" t="str">
            <v>03</v>
          </cell>
          <cell r="S817" t="str">
            <v>nd</v>
          </cell>
          <cell r="T817">
            <v>0</v>
          </cell>
          <cell r="U817">
            <v>0</v>
          </cell>
          <cell r="V817">
            <v>0</v>
          </cell>
          <cell r="W817">
            <v>32000</v>
          </cell>
          <cell r="X817">
            <v>48000</v>
          </cell>
          <cell r="Y817">
            <v>188000</v>
          </cell>
          <cell r="Z817">
            <v>234000</v>
          </cell>
          <cell r="AA817">
            <v>0</v>
          </cell>
          <cell r="AB817">
            <v>0</v>
          </cell>
          <cell r="AC817">
            <v>0</v>
          </cell>
          <cell r="AD817">
            <v>0</v>
          </cell>
          <cell r="AE817">
            <v>0</v>
          </cell>
          <cell r="AF817">
            <v>502000</v>
          </cell>
          <cell r="AG817">
            <v>0</v>
          </cell>
          <cell r="AH817">
            <v>10969.8</v>
          </cell>
          <cell r="AI817">
            <v>10969.8</v>
          </cell>
          <cell r="AJ817">
            <v>19106.8</v>
          </cell>
          <cell r="AK817">
            <v>56309.4</v>
          </cell>
          <cell r="AL817">
            <v>0</v>
          </cell>
          <cell r="AM817">
            <v>441200</v>
          </cell>
          <cell r="AN817">
            <v>300000</v>
          </cell>
          <cell r="AO817">
            <v>0</v>
          </cell>
          <cell r="AP817">
            <v>0</v>
          </cell>
          <cell r="AQ817">
            <v>0</v>
          </cell>
          <cell r="AR817">
            <v>0</v>
          </cell>
          <cell r="AS817">
            <v>0</v>
          </cell>
          <cell r="AT817">
            <v>0</v>
          </cell>
          <cell r="AU817">
            <v>0</v>
          </cell>
          <cell r="AV817">
            <v>0</v>
          </cell>
          <cell r="AW817">
            <v>797509.4</v>
          </cell>
          <cell r="AX817">
            <v>797509.4</v>
          </cell>
          <cell r="AY817">
            <v>0</v>
          </cell>
          <cell r="AZ817">
            <v>816616.2</v>
          </cell>
          <cell r="BA817">
            <v>816616.2</v>
          </cell>
          <cell r="BB817">
            <v>827586</v>
          </cell>
          <cell r="BC817">
            <v>-325586</v>
          </cell>
          <cell r="BE817">
            <v>0.39</v>
          </cell>
          <cell r="BF817">
            <v>117</v>
          </cell>
          <cell r="BG817" t="str">
            <v>1 rozwojowo-modernizacyjne</v>
          </cell>
          <cell r="BH817">
            <v>13</v>
          </cell>
          <cell r="BI817">
            <v>6</v>
          </cell>
          <cell r="BJ817">
            <v>0</v>
          </cell>
          <cell r="BK817" t="str">
            <v>Odbiór ścieków sanitarnych od nowych klientów.</v>
          </cell>
          <cell r="BL817" t="str">
            <v>Budowa kanalizacji sanitarnej w ul. Jesiennej (dz. nr 517/2) DN200mm, dł. 240m wraz z przyłączami, tłoczny ok 145m i przepompownia:. 2021 - 2023 - dokumentacja projektowa 2024 - 2025 - roboty budowlano - montażowe</v>
          </cell>
          <cell r="BM817" t="str">
            <v>-</v>
          </cell>
          <cell r="BN817" t="str">
            <v>-</v>
          </cell>
          <cell r="BP817"/>
        </row>
        <row r="818">
          <cell r="B818" t="str">
            <v>5-03-16-039-1</v>
          </cell>
          <cell r="C818" t="str">
            <v>5</v>
          </cell>
          <cell r="D818" t="str">
            <v>Mosina - kanalizacja sanitarna w ul. Jodłowej w Daszewicach</v>
          </cell>
          <cell r="E818" t="str">
            <v>Realizowane-dokumentacja-w toku</v>
          </cell>
          <cell r="H818" t="str">
            <v>pierwsza</v>
          </cell>
          <cell r="I818" t="str">
            <v>sieci rozdzielcze</v>
          </cell>
          <cell r="J818" t="str">
            <v>rozwojowe</v>
          </cell>
          <cell r="K818" t="str">
            <v>KPOŚK</v>
          </cell>
          <cell r="L818" t="str">
            <v>Mosina</v>
          </cell>
          <cell r="M818" t="str">
            <v>Zuzanna Kaczmarek</v>
          </cell>
          <cell r="N818" t="str">
            <v>Joanna Matysiak-Olek</v>
          </cell>
          <cell r="O818">
            <v>0</v>
          </cell>
          <cell r="P818">
            <v>0</v>
          </cell>
          <cell r="Q818">
            <v>0</v>
          </cell>
          <cell r="R818" t="str">
            <v>03</v>
          </cell>
          <cell r="S818" t="str">
            <v>nd</v>
          </cell>
          <cell r="T818">
            <v>0</v>
          </cell>
          <cell r="U818">
            <v>0</v>
          </cell>
          <cell r="V818">
            <v>0</v>
          </cell>
          <cell r="W818">
            <v>28000</v>
          </cell>
          <cell r="X818">
            <v>42000</v>
          </cell>
          <cell r="Y818">
            <v>196000</v>
          </cell>
          <cell r="Z818">
            <v>37000</v>
          </cell>
          <cell r="AA818">
            <v>0</v>
          </cell>
          <cell r="AB818">
            <v>0</v>
          </cell>
          <cell r="AC818">
            <v>0</v>
          </cell>
          <cell r="AD818">
            <v>0</v>
          </cell>
          <cell r="AE818">
            <v>0</v>
          </cell>
          <cell r="AF818">
            <v>303000</v>
          </cell>
          <cell r="AG818">
            <v>0</v>
          </cell>
          <cell r="AH818">
            <v>2596</v>
          </cell>
          <cell r="AI818">
            <v>2596</v>
          </cell>
          <cell r="AJ818">
            <v>22100</v>
          </cell>
          <cell r="AK818">
            <v>33150</v>
          </cell>
          <cell r="AL818">
            <v>24984</v>
          </cell>
          <cell r="AM818">
            <v>295656</v>
          </cell>
          <cell r="AN818">
            <v>0</v>
          </cell>
          <cell r="AO818">
            <v>0</v>
          </cell>
          <cell r="AP818">
            <v>0</v>
          </cell>
          <cell r="AQ818">
            <v>0</v>
          </cell>
          <cell r="AR818">
            <v>0</v>
          </cell>
          <cell r="AS818">
            <v>0</v>
          </cell>
          <cell r="AT818">
            <v>0</v>
          </cell>
          <cell r="AU818">
            <v>0</v>
          </cell>
          <cell r="AV818">
            <v>0</v>
          </cell>
          <cell r="AW818">
            <v>353790</v>
          </cell>
          <cell r="AX818">
            <v>353790</v>
          </cell>
          <cell r="AY818">
            <v>0</v>
          </cell>
          <cell r="AZ818">
            <v>375890</v>
          </cell>
          <cell r="BA818">
            <v>375890</v>
          </cell>
          <cell r="BB818">
            <v>378486</v>
          </cell>
          <cell r="BC818">
            <v>-75486</v>
          </cell>
          <cell r="BE818">
            <v>0.13</v>
          </cell>
          <cell r="BF818">
            <v>269.2</v>
          </cell>
          <cell r="BG818" t="str">
            <v>1 rozwojowo-modernizacyjne</v>
          </cell>
          <cell r="BH818">
            <v>10</v>
          </cell>
          <cell r="BI818">
            <v>3</v>
          </cell>
          <cell r="BJ818">
            <v>0</v>
          </cell>
          <cell r="BK818" t="str">
            <v>Odbiór ścieków sanitarnych od nowych klientów.</v>
          </cell>
          <cell r="BL818" t="str">
            <v>Budowa kanalizacji sanitarnej w ul. Jodłowej DN200mm o dł.130m wraz z przyłączami. 2021 - 2023 - dokumentacja projektowa 2024 - 2025 - roboty budowlano - montażowe</v>
          </cell>
          <cell r="BM818" t="str">
            <v>-</v>
          </cell>
          <cell r="BN818" t="str">
            <v>-</v>
          </cell>
          <cell r="BP818"/>
        </row>
        <row r="819">
          <cell r="B819" t="str">
            <v>5-03-16-054-0</v>
          </cell>
          <cell r="C819" t="str">
            <v>5</v>
          </cell>
          <cell r="D819" t="str">
            <v>Mosina - sieć kanalizacyjna w ul. Wiosny Ludów i Sowińskiego</v>
          </cell>
          <cell r="E819" t="str">
            <v>Realizowane-koncepcja-w toku</v>
          </cell>
          <cell r="G819" t="str">
            <v>budżet - modernizacja PSK</v>
          </cell>
          <cell r="H819" t="str">
            <v>pierwsza</v>
          </cell>
          <cell r="I819" t="str">
            <v>sieci rozdzielcze</v>
          </cell>
          <cell r="J819" t="str">
            <v>modernizacyjne</v>
          </cell>
          <cell r="K819" t="str">
            <v>PSK</v>
          </cell>
          <cell r="L819" t="str">
            <v>Mosina</v>
          </cell>
          <cell r="M819" t="str">
            <v>Zuzanna Kaczmarek</v>
          </cell>
          <cell r="N819">
            <v>0</v>
          </cell>
          <cell r="O819" t="str">
            <v>Jolanta Kowalczyk</v>
          </cell>
          <cell r="P819">
            <v>0</v>
          </cell>
          <cell r="Q819">
            <v>0</v>
          </cell>
          <cell r="R819" t="str">
            <v>03</v>
          </cell>
          <cell r="S819" t="str">
            <v>nd</v>
          </cell>
          <cell r="T819">
            <v>0</v>
          </cell>
          <cell r="U819">
            <v>0</v>
          </cell>
          <cell r="V819">
            <v>0</v>
          </cell>
          <cell r="W819">
            <v>0</v>
          </cell>
          <cell r="X819">
            <v>0</v>
          </cell>
          <cell r="Y819">
            <v>0</v>
          </cell>
          <cell r="Z819">
            <v>26000</v>
          </cell>
          <cell r="AA819">
            <v>39000</v>
          </cell>
          <cell r="AB819">
            <v>252000</v>
          </cell>
          <cell r="AC819">
            <v>1008000</v>
          </cell>
          <cell r="AD819">
            <v>0</v>
          </cell>
          <cell r="AE819">
            <v>0</v>
          </cell>
          <cell r="AF819">
            <v>1325000</v>
          </cell>
          <cell r="AG819">
            <v>0</v>
          </cell>
          <cell r="AH819">
            <v>0</v>
          </cell>
          <cell r="AI819">
            <v>0</v>
          </cell>
          <cell r="AJ819">
            <v>0</v>
          </cell>
          <cell r="AK819">
            <v>0</v>
          </cell>
          <cell r="AL819">
            <v>0</v>
          </cell>
          <cell r="AM819">
            <v>26000</v>
          </cell>
          <cell r="AN819">
            <v>39000</v>
          </cell>
          <cell r="AO819">
            <v>252000</v>
          </cell>
          <cell r="AP819">
            <v>1008000</v>
          </cell>
          <cell r="AQ819">
            <v>0</v>
          </cell>
          <cell r="AR819">
            <v>0</v>
          </cell>
          <cell r="AS819">
            <v>0</v>
          </cell>
          <cell r="AT819">
            <v>0</v>
          </cell>
          <cell r="AU819">
            <v>0</v>
          </cell>
          <cell r="AV819">
            <v>0</v>
          </cell>
          <cell r="AW819">
            <v>1325000</v>
          </cell>
          <cell r="AX819">
            <v>1325000</v>
          </cell>
          <cell r="AY819">
            <v>0</v>
          </cell>
          <cell r="AZ819">
            <v>1325000</v>
          </cell>
          <cell r="BA819">
            <v>1325000</v>
          </cell>
          <cell r="BB819">
            <v>1325000</v>
          </cell>
          <cell r="BC819">
            <v>0</v>
          </cell>
          <cell r="BE819">
            <v>0</v>
          </cell>
          <cell r="BF819">
            <v>0</v>
          </cell>
          <cell r="BG819" t="str">
            <v>1 rozwojowo-modernizacyjne</v>
          </cell>
          <cell r="BH819">
            <v>0</v>
          </cell>
          <cell r="BI819">
            <v>0</v>
          </cell>
          <cell r="BJ819">
            <v>0</v>
          </cell>
          <cell r="BK819" t="str">
            <v>Wymiana istniejących kanałów o złym stanie technicznym. Wniosek wewnętrzny.</v>
          </cell>
          <cell r="BL819" t="str">
            <v>Wymiana kolektorów i kanałów sanitarnych w ulicach: Wiosny Ludów (od Sowinieckiej do Marcinkowskiego) kolektor betonowy DN600mm dł. 310m, Wiosny Ludów (od Marcinkowskiego do Targowej) kolektor betonowy DN800mm; dł. 339m , Sowińskiego (od Targowej do końca) kanał kamionkowy DN200mm dł. 94m oraz DN250mm dł.168m . 2025 - 2026 dokumentacja projektowa 2027 - 2028 roboty budowlano - montażowe</v>
          </cell>
          <cell r="BM819" t="str">
            <v>-</v>
          </cell>
          <cell r="BN819" t="str">
            <v>-</v>
          </cell>
          <cell r="BP819"/>
        </row>
        <row r="820">
          <cell r="B820" t="str">
            <v>5-03-16-138-1</v>
          </cell>
          <cell r="C820" t="str">
            <v>5</v>
          </cell>
          <cell r="D820" t="str">
            <v>Mosina - kanalizacja sanitarna w ul. Leśnej w Daszewicach</v>
          </cell>
          <cell r="E820" t="str">
            <v>Realizowane-dokumentacja-w toku</v>
          </cell>
          <cell r="F820" t="str">
            <v>FS7</v>
          </cell>
          <cell r="G820" t="str">
            <v>rezerwa "białe plamy"</v>
          </cell>
          <cell r="H820" t="str">
            <v>pierwsza</v>
          </cell>
          <cell r="I820" t="str">
            <v>sieci rozdzielcze</v>
          </cell>
          <cell r="J820" t="str">
            <v>rozwojowe</v>
          </cell>
          <cell r="K820" t="str">
            <v>KPOŚK</v>
          </cell>
          <cell r="L820" t="str">
            <v>Mosina</v>
          </cell>
          <cell r="M820" t="str">
            <v>Zuzanna Kaczmarek</v>
          </cell>
          <cell r="N820" t="str">
            <v>Aleksandra Wąsiak-Piechota</v>
          </cell>
          <cell r="O820" t="str">
            <v>Jolanta Kowalczyk</v>
          </cell>
          <cell r="P820" t="str">
            <v>Aleksandra Wąsiak-Piechota</v>
          </cell>
          <cell r="Q820" t="str">
            <v>Jacek Bielicki</v>
          </cell>
          <cell r="R820" t="str">
            <v>03</v>
          </cell>
          <cell r="S820" t="str">
            <v>Gmina Mosina</v>
          </cell>
          <cell r="T820">
            <v>7577.33</v>
          </cell>
          <cell r="U820">
            <v>18264</v>
          </cell>
          <cell r="V820">
            <v>100000</v>
          </cell>
          <cell r="W820">
            <v>1467039.22</v>
          </cell>
          <cell r="X820">
            <v>0</v>
          </cell>
          <cell r="Y820">
            <v>0</v>
          </cell>
          <cell r="Z820">
            <v>0</v>
          </cell>
          <cell r="AA820">
            <v>0</v>
          </cell>
          <cell r="AB820">
            <v>0</v>
          </cell>
          <cell r="AC820">
            <v>0</v>
          </cell>
          <cell r="AD820">
            <v>0</v>
          </cell>
          <cell r="AE820">
            <v>0</v>
          </cell>
          <cell r="AF820">
            <v>1585303.22</v>
          </cell>
          <cell r="AG820">
            <v>764</v>
          </cell>
          <cell r="AH820">
            <v>0</v>
          </cell>
          <cell r="AI820">
            <v>8341.33</v>
          </cell>
          <cell r="AJ820">
            <v>0</v>
          </cell>
          <cell r="AK820">
            <v>1544508.52</v>
          </cell>
          <cell r="AL820">
            <v>0</v>
          </cell>
          <cell r="AM820">
            <v>0</v>
          </cell>
          <cell r="AN820">
            <v>0</v>
          </cell>
          <cell r="AO820">
            <v>0</v>
          </cell>
          <cell r="AP820">
            <v>0</v>
          </cell>
          <cell r="AQ820">
            <v>0</v>
          </cell>
          <cell r="AR820">
            <v>0</v>
          </cell>
          <cell r="AS820">
            <v>0</v>
          </cell>
          <cell r="AT820">
            <v>0</v>
          </cell>
          <cell r="AU820">
            <v>0</v>
          </cell>
          <cell r="AV820">
            <v>0</v>
          </cell>
          <cell r="AW820">
            <v>1544508.52</v>
          </cell>
          <cell r="AX820">
            <v>1544508.52</v>
          </cell>
          <cell r="AY820">
            <v>0</v>
          </cell>
          <cell r="AZ820">
            <v>1544508.52</v>
          </cell>
          <cell r="BA820">
            <v>1544508.52</v>
          </cell>
          <cell r="BB820">
            <v>1545272.52</v>
          </cell>
          <cell r="BC820">
            <v>40030.699999999953</v>
          </cell>
          <cell r="BE820">
            <v>0.34</v>
          </cell>
          <cell r="BF820">
            <v>0</v>
          </cell>
          <cell r="BG820" t="str">
            <v>1 rozwojowo-modernizacyjne</v>
          </cell>
          <cell r="BH820">
            <v>17</v>
          </cell>
          <cell r="BI820">
            <v>0</v>
          </cell>
          <cell r="BJ820">
            <v>0</v>
          </cell>
          <cell r="BK820" t="str">
            <v>Odbiór ścieków sanitarnych od nowych klientów.</v>
          </cell>
          <cell r="BL820" t="str">
            <v>Budowa kanalizacji sanitarnej w ul. Leśnej DN200mm, dł. 340m wraz z przyłączami. 2017 - 2018 - dokumentacja projektowa (Gmina opracowała dokumentację projektową z własnych środków) 2019 - 2020 - przejęcie i aktualizacja dokumentacji projektowej opracowanej przez Gminę Mosina 2021 - 2022- roboty budowlano - montażowe</v>
          </cell>
          <cell r="BM820" t="str">
            <v>-</v>
          </cell>
          <cell r="BN820" t="str">
            <v>-</v>
          </cell>
          <cell r="BP820"/>
        </row>
        <row r="821">
          <cell r="B821" t="str">
            <v>5-03-17-101-1</v>
          </cell>
          <cell r="C821" t="str">
            <v>5</v>
          </cell>
          <cell r="D821" t="str">
            <v>Mosina - kanalizacja sanitarna w ul. Nad Potokiem, Malinowa, Krańcowa w Krosinku</v>
          </cell>
          <cell r="E821" t="str">
            <v>Realizowane-RBM-w toku</v>
          </cell>
          <cell r="F821" t="str">
            <v>FS7</v>
          </cell>
          <cell r="G821" t="str">
            <v>rezerwa "białe plamy"</v>
          </cell>
          <cell r="H821" t="str">
            <v>druga</v>
          </cell>
          <cell r="I821" t="str">
            <v>sieci rozdzielcze</v>
          </cell>
          <cell r="J821" t="str">
            <v>rozwojowe</v>
          </cell>
          <cell r="K821" t="str">
            <v>nieopłacalne tak</v>
          </cell>
          <cell r="L821" t="str">
            <v>Mosina</v>
          </cell>
          <cell r="M821" t="str">
            <v>Zuzanna Kaczmarek</v>
          </cell>
          <cell r="N821" t="str">
            <v>Aleksandra Jukiewicz</v>
          </cell>
          <cell r="O821" t="str">
            <v>Jolanta Kowalczyk</v>
          </cell>
          <cell r="P821" t="str">
            <v>Aleksandra Jukiewicz</v>
          </cell>
          <cell r="Q821" t="str">
            <v>Maciej Antecki</v>
          </cell>
          <cell r="R821" t="str">
            <v>03</v>
          </cell>
          <cell r="S821" t="str">
            <v>Gmina Mosina</v>
          </cell>
          <cell r="T821">
            <v>27747.4</v>
          </cell>
          <cell r="U821">
            <v>43792.91</v>
          </cell>
          <cell r="V821">
            <v>130800</v>
          </cell>
          <cell r="W821">
            <v>1002000</v>
          </cell>
          <cell r="X821">
            <v>2552500</v>
          </cell>
          <cell r="Y821">
            <v>0</v>
          </cell>
          <cell r="Z821">
            <v>0</v>
          </cell>
          <cell r="AA821">
            <v>0</v>
          </cell>
          <cell r="AB821">
            <v>0</v>
          </cell>
          <cell r="AC821">
            <v>0</v>
          </cell>
          <cell r="AD821">
            <v>0</v>
          </cell>
          <cell r="AE821">
            <v>0</v>
          </cell>
          <cell r="AF821">
            <v>3729092.91</v>
          </cell>
          <cell r="AG821">
            <v>58316.710000000014</v>
          </cell>
          <cell r="AH821">
            <v>82490.11</v>
          </cell>
          <cell r="AI821">
            <v>168554.22000000003</v>
          </cell>
          <cell r="AJ821">
            <v>71002.31</v>
          </cell>
          <cell r="AK821">
            <v>3404500</v>
          </cell>
          <cell r="AL821">
            <v>600000</v>
          </cell>
          <cell r="AM821">
            <v>0</v>
          </cell>
          <cell r="AN821">
            <v>0</v>
          </cell>
          <cell r="AO821">
            <v>0</v>
          </cell>
          <cell r="AP821">
            <v>0</v>
          </cell>
          <cell r="AQ821">
            <v>0</v>
          </cell>
          <cell r="AR821">
            <v>0</v>
          </cell>
          <cell r="AS821">
            <v>0</v>
          </cell>
          <cell r="AT821">
            <v>0</v>
          </cell>
          <cell r="AU821">
            <v>0</v>
          </cell>
          <cell r="AV821">
            <v>0</v>
          </cell>
          <cell r="AW821">
            <v>4004500</v>
          </cell>
          <cell r="AX821">
            <v>4004500</v>
          </cell>
          <cell r="AY821">
            <v>0</v>
          </cell>
          <cell r="AZ821">
            <v>4075502.31</v>
          </cell>
          <cell r="BA821">
            <v>4075502.31</v>
          </cell>
          <cell r="BB821">
            <v>4216309.13</v>
          </cell>
          <cell r="BC821">
            <v>-487216.21999999974</v>
          </cell>
          <cell r="BE821">
            <v>1.87</v>
          </cell>
          <cell r="BF821">
            <v>0</v>
          </cell>
          <cell r="BG821" t="str">
            <v>1 rozwojowo-modernizacyjne</v>
          </cell>
          <cell r="BH821">
            <v>9</v>
          </cell>
          <cell r="BI821">
            <v>78</v>
          </cell>
          <cell r="BJ821">
            <v>0</v>
          </cell>
          <cell r="BK821" t="str">
            <v>Odbiór ścieków sanitarnych od nowych klientów.</v>
          </cell>
          <cell r="BL821" t="str">
            <v>Budowa kanalizacji sanitarnej w ulicach Nad Potokiem, Malinowej, Parkowej, Krańcowej wraz z przyłączami: - kanał grawitacyjny DN200mm, dł.2007m - rurociąg tłoczny DN75mm, dł. 132,5m - przepompownia ścieków - 2 szt. Gmina opracowała dokumentację projektową. Realizacja RBM po dostosowaniu projektu do standardów AQUANET i zaprojektowaniu przyłączy wodociągowych. 2019 - 2021 - dokumentacja projektowa 2022 - 2023 - roboty budowlano-montażowe</v>
          </cell>
          <cell r="BM821" t="str">
            <v>-</v>
          </cell>
          <cell r="BN821" t="str">
            <v>-</v>
          </cell>
          <cell r="BP821"/>
        </row>
        <row r="822">
          <cell r="B822" t="str">
            <v>5-03-17-106-1</v>
          </cell>
          <cell r="C822" t="str">
            <v>5</v>
          </cell>
          <cell r="D822" t="str">
            <v>Mosina - kanalizacja sanitarna w ul. Cybisa w Mosinie i ul. Polnej w Krośnie</v>
          </cell>
          <cell r="E822" t="str">
            <v>Realizowane-dokumentacja-w toku</v>
          </cell>
          <cell r="G822" t="str">
            <v>Pule</v>
          </cell>
          <cell r="H822" t="str">
            <v>druga</v>
          </cell>
          <cell r="I822" t="str">
            <v>sieci rozdzielcze</v>
          </cell>
          <cell r="J822" t="str">
            <v>rozwojowe</v>
          </cell>
          <cell r="K822" t="str">
            <v>opłacalne</v>
          </cell>
          <cell r="L822" t="str">
            <v>Mosina</v>
          </cell>
          <cell r="M822" t="str">
            <v>Zuzanna Kaczmarek</v>
          </cell>
          <cell r="N822" t="str">
            <v>Julia Szczepańska</v>
          </cell>
          <cell r="O822" t="str">
            <v>Jolanta Kowalczyk</v>
          </cell>
          <cell r="P822" t="str">
            <v>Sonia Sperling</v>
          </cell>
          <cell r="Q822" t="str">
            <v>Maciej Urbaniak</v>
          </cell>
          <cell r="R822" t="str">
            <v>03</v>
          </cell>
          <cell r="S822" t="str">
            <v>nd</v>
          </cell>
          <cell r="T822">
            <v>0</v>
          </cell>
          <cell r="U822">
            <v>433</v>
          </cell>
          <cell r="V822">
            <v>28074</v>
          </cell>
          <cell r="W822">
            <v>42112</v>
          </cell>
          <cell r="X822">
            <v>165924</v>
          </cell>
          <cell r="Y822">
            <v>42787</v>
          </cell>
          <cell r="Z822">
            <v>0</v>
          </cell>
          <cell r="AA822">
            <v>0</v>
          </cell>
          <cell r="AB822">
            <v>0</v>
          </cell>
          <cell r="AC822">
            <v>0</v>
          </cell>
          <cell r="AD822">
            <v>0</v>
          </cell>
          <cell r="AE822">
            <v>0</v>
          </cell>
          <cell r="AF822">
            <v>279330</v>
          </cell>
          <cell r="AG822">
            <v>4933</v>
          </cell>
          <cell r="AH822">
            <v>4500</v>
          </cell>
          <cell r="AI822">
            <v>9433</v>
          </cell>
          <cell r="AJ822">
            <v>13500</v>
          </cell>
          <cell r="AK822">
            <v>44000</v>
          </cell>
          <cell r="AL822">
            <v>185632</v>
          </cell>
          <cell r="AM822">
            <v>0</v>
          </cell>
          <cell r="AN822">
            <v>0</v>
          </cell>
          <cell r="AO822">
            <v>0</v>
          </cell>
          <cell r="AP822">
            <v>0</v>
          </cell>
          <cell r="AQ822">
            <v>0</v>
          </cell>
          <cell r="AR822">
            <v>0</v>
          </cell>
          <cell r="AS822">
            <v>0</v>
          </cell>
          <cell r="AT822">
            <v>0</v>
          </cell>
          <cell r="AU822">
            <v>0</v>
          </cell>
          <cell r="AV822">
            <v>0</v>
          </cell>
          <cell r="AW822">
            <v>229632</v>
          </cell>
          <cell r="AX822">
            <v>229632</v>
          </cell>
          <cell r="AY822">
            <v>0</v>
          </cell>
          <cell r="AZ822">
            <v>243132</v>
          </cell>
          <cell r="BA822">
            <v>243132</v>
          </cell>
          <cell r="BB822">
            <v>252565</v>
          </cell>
          <cell r="BC822">
            <v>26765</v>
          </cell>
          <cell r="BD822"/>
          <cell r="BE822">
            <v>0.11</v>
          </cell>
          <cell r="BF822">
            <v>0</v>
          </cell>
          <cell r="BG822" t="str">
            <v>1 rozwojowo-modernizacyjne</v>
          </cell>
          <cell r="BH822">
            <v>1</v>
          </cell>
          <cell r="BI822">
            <v>2</v>
          </cell>
          <cell r="BJ822">
            <v>0</v>
          </cell>
          <cell r="BK822" t="str">
            <v>Odbiór ścieków sanitarnych od nowych klientów.</v>
          </cell>
          <cell r="BL822" t="str">
            <v>Budowa kanalizacji sanitarnej w ul. Cybisa w Mosinie i ul. Polnej w Krośnie DN200, dł. 110m wraz z przyłączami 2020-2022 dokumentacja projektowa 2023-2024 roboty budowlano-montażowe</v>
          </cell>
          <cell r="BM822" t="str">
            <v>-</v>
          </cell>
          <cell r="BN822" t="str">
            <v>-</v>
          </cell>
          <cell r="BP822">
            <v>34444.799999999996</v>
          </cell>
        </row>
        <row r="823">
          <cell r="B823" t="str">
            <v>5-03-17-128-1</v>
          </cell>
          <cell r="C823" t="str">
            <v>5</v>
          </cell>
          <cell r="D823" t="str">
            <v>Mosina - kanalizacja sanitarna w rej. ul. Strzeleckiej</v>
          </cell>
          <cell r="E823" t="str">
            <v>Realizowane-dokumentacja-w toku</v>
          </cell>
          <cell r="F823" t="str">
            <v>potencjalne przyspieszenie do FS7</v>
          </cell>
          <cell r="G823" t="str">
            <v>Pule</v>
          </cell>
          <cell r="H823" t="str">
            <v>druga</v>
          </cell>
          <cell r="I823" t="str">
            <v>sieci rozdzielcze</v>
          </cell>
          <cell r="J823" t="str">
            <v>rozwojowe</v>
          </cell>
          <cell r="K823" t="str">
            <v>opłacalne</v>
          </cell>
          <cell r="L823" t="str">
            <v>Mosina</v>
          </cell>
          <cell r="M823" t="str">
            <v>Zuzanna Kaczmarek</v>
          </cell>
          <cell r="N823" t="str">
            <v>Magdalena Daszkiewicz-Jankowska</v>
          </cell>
          <cell r="O823" t="str">
            <v>Jolanta Kowalczyk</v>
          </cell>
          <cell r="P823" t="str">
            <v>Małgorzata Stopińska-Khrystych</v>
          </cell>
          <cell r="Q823" t="str">
            <v>Robert Bąk</v>
          </cell>
          <cell r="R823" t="str">
            <v>03</v>
          </cell>
          <cell r="S823" t="str">
            <v>nd</v>
          </cell>
          <cell r="T823">
            <v>1879.46</v>
          </cell>
          <cell r="U823">
            <v>42290.44</v>
          </cell>
          <cell r="V823">
            <v>40080</v>
          </cell>
          <cell r="W823">
            <v>355726.38</v>
          </cell>
          <cell r="X823">
            <v>1136172.06</v>
          </cell>
          <cell r="Y823">
            <v>1491450.6400000001</v>
          </cell>
          <cell r="Z823">
            <v>0</v>
          </cell>
          <cell r="AA823">
            <v>0</v>
          </cell>
          <cell r="AB823">
            <v>0</v>
          </cell>
          <cell r="AC823">
            <v>0</v>
          </cell>
          <cell r="AD823">
            <v>0</v>
          </cell>
          <cell r="AE823">
            <v>0</v>
          </cell>
          <cell r="AF823">
            <v>3065719.5200000005</v>
          </cell>
          <cell r="AG823">
            <v>22673.559999999998</v>
          </cell>
          <cell r="AH823">
            <v>24744.969999999998</v>
          </cell>
          <cell r="AI823">
            <v>49297.989999999991</v>
          </cell>
          <cell r="AJ823">
            <v>25216.149999999998</v>
          </cell>
          <cell r="AK823">
            <v>2701352.5</v>
          </cell>
          <cell r="AL823">
            <v>2699852.5</v>
          </cell>
          <cell r="AM823">
            <v>0</v>
          </cell>
          <cell r="AN823">
            <v>0</v>
          </cell>
          <cell r="AO823">
            <v>0</v>
          </cell>
          <cell r="AP823">
            <v>0</v>
          </cell>
          <cell r="AQ823">
            <v>0</v>
          </cell>
          <cell r="AR823">
            <v>0</v>
          </cell>
          <cell r="AS823">
            <v>0</v>
          </cell>
          <cell r="AT823">
            <v>0</v>
          </cell>
          <cell r="AU823">
            <v>0</v>
          </cell>
          <cell r="AV823">
            <v>0</v>
          </cell>
          <cell r="AW823">
            <v>5401205</v>
          </cell>
          <cell r="AX823">
            <v>5401205</v>
          </cell>
          <cell r="AY823">
            <v>0</v>
          </cell>
          <cell r="AZ823">
            <v>5426421.1500000004</v>
          </cell>
          <cell r="BA823">
            <v>5426421.1500000004</v>
          </cell>
          <cell r="BB823">
            <v>5473839.6799999997</v>
          </cell>
          <cell r="BC823">
            <v>-2408120.1599999992</v>
          </cell>
          <cell r="BD823"/>
          <cell r="BE823">
            <v>1.4850000000000001</v>
          </cell>
          <cell r="BF823">
            <v>9.5</v>
          </cell>
          <cell r="BG823" t="str">
            <v>1 rozwojowo-modernizacyjne</v>
          </cell>
          <cell r="BH823">
            <v>101</v>
          </cell>
          <cell r="BI823">
            <v>0</v>
          </cell>
          <cell r="BJ823">
            <v>0</v>
          </cell>
          <cell r="BK823" t="str">
            <v>Odbiór ścieków sanitarnych od nowych klientów.</v>
          </cell>
          <cell r="BL823" t="str">
            <v>Budowa kanalizacji sanitarnej w rej. ul. Strzeleckiej w Mosinie, Lipowej w Krośnie DN 200mm, dł.1474m wraz z przyłączami. 2019 - 2022 dokumentacja projektowa 2023 - 2024 roboty budowlano-montażowe</v>
          </cell>
          <cell r="BM823" t="str">
            <v>-</v>
          </cell>
          <cell r="BN823" t="str">
            <v>-</v>
          </cell>
          <cell r="BP823">
            <v>810180.75</v>
          </cell>
        </row>
        <row r="824">
          <cell r="B824" t="str">
            <v>5-03-17-130-1</v>
          </cell>
          <cell r="C824" t="str">
            <v>5</v>
          </cell>
          <cell r="D824" t="str">
            <v>Mosina - kanalizacja sanitarna w rej. ul. Łazienna - Strzelecka</v>
          </cell>
          <cell r="E824" t="str">
            <v>Realizowane-koncepcja-w toku</v>
          </cell>
          <cell r="H824" t="str">
            <v>pierwsza</v>
          </cell>
          <cell r="I824" t="str">
            <v>sieci rozdzielcze</v>
          </cell>
          <cell r="J824" t="str">
            <v>rozwojowe</v>
          </cell>
          <cell r="K824" t="str">
            <v>strefa</v>
          </cell>
          <cell r="L824" t="str">
            <v>Mosina</v>
          </cell>
          <cell r="R824" t="str">
            <v>03</v>
          </cell>
          <cell r="T824">
            <v>0</v>
          </cell>
          <cell r="U824">
            <v>0</v>
          </cell>
          <cell r="V824">
            <v>0</v>
          </cell>
          <cell r="W824">
            <v>0</v>
          </cell>
          <cell r="X824">
            <v>0</v>
          </cell>
          <cell r="Y824">
            <v>0</v>
          </cell>
          <cell r="Z824">
            <v>0</v>
          </cell>
          <cell r="AA824">
            <v>42000</v>
          </cell>
          <cell r="AB824">
            <v>63000</v>
          </cell>
          <cell r="AC824">
            <v>705000</v>
          </cell>
          <cell r="AD824">
            <v>391000</v>
          </cell>
          <cell r="AE824">
            <v>0</v>
          </cell>
          <cell r="AF824">
            <v>1201000</v>
          </cell>
          <cell r="AG824">
            <v>0</v>
          </cell>
          <cell r="AH824">
            <v>0</v>
          </cell>
          <cell r="AI824">
            <v>0</v>
          </cell>
          <cell r="AJ824">
            <v>0</v>
          </cell>
          <cell r="AK824">
            <v>0</v>
          </cell>
          <cell r="AL824">
            <v>0</v>
          </cell>
          <cell r="AM824">
            <v>0</v>
          </cell>
          <cell r="AN824">
            <v>42000</v>
          </cell>
          <cell r="AO824">
            <v>63000</v>
          </cell>
          <cell r="AP824">
            <v>705000</v>
          </cell>
          <cell r="AQ824">
            <v>391000</v>
          </cell>
          <cell r="AR824">
            <v>0</v>
          </cell>
          <cell r="AS824">
            <v>0</v>
          </cell>
          <cell r="AT824">
            <v>0</v>
          </cell>
          <cell r="AU824">
            <v>0</v>
          </cell>
          <cell r="AV824">
            <v>0</v>
          </cell>
          <cell r="AW824">
            <v>1201000</v>
          </cell>
          <cell r="AX824">
            <v>1201000</v>
          </cell>
          <cell r="AY824">
            <v>0</v>
          </cell>
          <cell r="AZ824">
            <v>1201000</v>
          </cell>
          <cell r="BA824">
            <v>1201000</v>
          </cell>
          <cell r="BB824">
            <v>1201000</v>
          </cell>
          <cell r="BC824">
            <v>0</v>
          </cell>
          <cell r="BE824">
            <v>0.72</v>
          </cell>
          <cell r="BF824">
            <v>0</v>
          </cell>
          <cell r="BG824" t="str">
            <v>1 rozwojowo-modernizacyjne</v>
          </cell>
          <cell r="BH824">
            <v>3</v>
          </cell>
          <cell r="BI824">
            <v>29</v>
          </cell>
          <cell r="BJ824">
            <v>0</v>
          </cell>
          <cell r="BK824" t="str">
            <v>Odbiór ścieków sanitarnych od nowych klientów. Wniosek Gminy. Zadanie w strefie ujęcia wody Mosina - Krajkowo.</v>
          </cell>
          <cell r="BL824" t="str">
            <v>Budowa kanalizacji sanitarnej w rej. ulicy Łaziennej - Strzeleckiej : kanał grawitacyjny DN200mm, dł. 570m , rurociąg tłoczny DN90mm, dł. 150m, przepompownia ścieków - 1 szt. wraz z przyłączami. 2026 - 2027 - dokumentacja projektowa 2028 - 2029 - roboty budowlano - montażowe</v>
          </cell>
          <cell r="BM824" t="str">
            <v>-</v>
          </cell>
          <cell r="BN824" t="str">
            <v>-</v>
          </cell>
          <cell r="BP824"/>
        </row>
        <row r="825">
          <cell r="B825" t="str">
            <v>5-03-17-132-1</v>
          </cell>
          <cell r="C825" t="str">
            <v>5</v>
          </cell>
          <cell r="D825" t="str">
            <v>Zadanie do USUNIĘCIA. Mosina - kanalizacja sanitarna w ul. Sosnowej w Pecnej</v>
          </cell>
          <cell r="E825" t="str">
            <v>Realizowane-koncepcja-w toku</v>
          </cell>
          <cell r="H825" t="str">
            <v>druga</v>
          </cell>
          <cell r="I825" t="str">
            <v>sieci rozdzielcze</v>
          </cell>
          <cell r="J825" t="str">
            <v>rozwojowe</v>
          </cell>
          <cell r="K825" t="str">
            <v>nieopłacalne nie</v>
          </cell>
          <cell r="L825" t="str">
            <v>Mosina</v>
          </cell>
          <cell r="M825" t="str">
            <v>Zuzanna Kaczmarek</v>
          </cell>
          <cell r="N825">
            <v>0</v>
          </cell>
          <cell r="O825">
            <v>0</v>
          </cell>
          <cell r="P825">
            <v>0</v>
          </cell>
          <cell r="Q825">
            <v>0</v>
          </cell>
          <cell r="R825" t="str">
            <v>03</v>
          </cell>
          <cell r="S825" t="str">
            <v>nd</v>
          </cell>
          <cell r="T825">
            <v>0</v>
          </cell>
          <cell r="U825">
            <v>0</v>
          </cell>
          <cell r="V825">
            <v>0</v>
          </cell>
          <cell r="W825">
            <v>35000</v>
          </cell>
          <cell r="X825">
            <v>35000</v>
          </cell>
          <cell r="Y825">
            <v>500000</v>
          </cell>
          <cell r="Z825">
            <v>1420000</v>
          </cell>
          <cell r="AA825">
            <v>0</v>
          </cell>
          <cell r="AB825">
            <v>0</v>
          </cell>
          <cell r="AC825">
            <v>0</v>
          </cell>
          <cell r="AD825">
            <v>0</v>
          </cell>
          <cell r="AE825">
            <v>0</v>
          </cell>
          <cell r="AF825">
            <v>1990000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1990000</v>
          </cell>
          <cell r="BD825"/>
          <cell r="BE825">
            <v>1.1499999999999999</v>
          </cell>
          <cell r="BF825">
            <v>0</v>
          </cell>
          <cell r="BG825" t="str">
            <v>1 rozwojowo-modernizacyjne</v>
          </cell>
          <cell r="BH825">
            <v>5</v>
          </cell>
          <cell r="BI825">
            <v>21</v>
          </cell>
          <cell r="BJ825">
            <v>0</v>
          </cell>
          <cell r="BK825" t="str">
            <v>Odbiór ścieków sanitarnych od nowych klientów.</v>
          </cell>
          <cell r="BL825" t="str">
            <v>Budowa kanalizacji sanitarnej w ulicy Sosnowej wraz z przyłączami: - kanał grawitacyjny DN200mm, dł. 1145m - rurociąg tłoczny DN90mm, dł. 280m - przepompownia ścieków - 1 szt. 2021-2023 dokumentacja projektowa 2024-2025 roboty budowlano-montażowe</v>
          </cell>
          <cell r="BM825" t="str">
            <v>-</v>
          </cell>
          <cell r="BN825" t="str">
            <v>-</v>
          </cell>
        </row>
        <row r="826">
          <cell r="B826" t="str">
            <v>5-03-17-136-1</v>
          </cell>
          <cell r="C826" t="str">
            <v>5</v>
          </cell>
          <cell r="D826" t="str">
            <v>Mosina - kanalizacja sanitarna w rej. ul. Orzeszkowej/Konopnickiej (przedłużenie Brandysa i Fredry)</v>
          </cell>
          <cell r="E826" t="str">
            <v>Realizowane-koncepcja-w toku</v>
          </cell>
          <cell r="G826" t="str">
            <v>Plan</v>
          </cell>
          <cell r="H826" t="str">
            <v>pierwsza</v>
          </cell>
          <cell r="I826" t="str">
            <v>sieci rozdzielcze</v>
          </cell>
          <cell r="J826" t="str">
            <v>rozwojowe</v>
          </cell>
          <cell r="K826" t="str">
            <v>strefa</v>
          </cell>
          <cell r="L826" t="str">
            <v>Mosina</v>
          </cell>
          <cell r="M826" t="str">
            <v>Zuzanna Kaczmarek</v>
          </cell>
          <cell r="N826" t="str">
            <v>Katarzyna Grala</v>
          </cell>
          <cell r="O826" t="str">
            <v>Jolanta Kowalczyk</v>
          </cell>
          <cell r="P826">
            <v>0</v>
          </cell>
          <cell r="Q826">
            <v>0</v>
          </cell>
          <cell r="R826" t="str">
            <v>03</v>
          </cell>
          <cell r="S826" t="str">
            <v>Gmina Mosina</v>
          </cell>
          <cell r="T826">
            <v>482</v>
          </cell>
          <cell r="U826">
            <v>0</v>
          </cell>
          <cell r="V826">
            <v>40000</v>
          </cell>
          <cell r="W826">
            <v>51000</v>
          </cell>
          <cell r="X826">
            <v>80000</v>
          </cell>
          <cell r="Y826">
            <v>0</v>
          </cell>
          <cell r="Z826">
            <v>0</v>
          </cell>
          <cell r="AA826">
            <v>0</v>
          </cell>
          <cell r="AB826">
            <v>0</v>
          </cell>
          <cell r="AC826">
            <v>0</v>
          </cell>
          <cell r="AD826">
            <v>0</v>
          </cell>
          <cell r="AE826">
            <v>0</v>
          </cell>
          <cell r="AF826">
            <v>171000</v>
          </cell>
          <cell r="AG826">
            <v>0</v>
          </cell>
          <cell r="AH826">
            <v>0</v>
          </cell>
          <cell r="AI826">
            <v>482</v>
          </cell>
          <cell r="AJ826">
            <v>0</v>
          </cell>
          <cell r="AK826">
            <v>0</v>
          </cell>
          <cell r="AL826">
            <v>124400</v>
          </cell>
          <cell r="AM826">
            <v>82600</v>
          </cell>
          <cell r="AN826">
            <v>0</v>
          </cell>
          <cell r="AO826">
            <v>0</v>
          </cell>
          <cell r="AP826">
            <v>0</v>
          </cell>
          <cell r="AQ826">
            <v>0</v>
          </cell>
          <cell r="AR826">
            <v>0</v>
          </cell>
          <cell r="AS826">
            <v>0</v>
          </cell>
          <cell r="AT826">
            <v>0</v>
          </cell>
          <cell r="AU826">
            <v>0</v>
          </cell>
          <cell r="AV826">
            <v>0</v>
          </cell>
          <cell r="AW826">
            <v>207000</v>
          </cell>
          <cell r="AX826">
            <v>207000</v>
          </cell>
          <cell r="AY826">
            <v>0</v>
          </cell>
          <cell r="AZ826">
            <v>207000</v>
          </cell>
          <cell r="BA826">
            <v>207000</v>
          </cell>
          <cell r="BB826">
            <v>207000</v>
          </cell>
          <cell r="BC826">
            <v>-36000</v>
          </cell>
          <cell r="BE826">
            <v>0.08</v>
          </cell>
          <cell r="BF826">
            <v>5</v>
          </cell>
          <cell r="BG826" t="str">
            <v>1 rozwojowo-modernizacyjne</v>
          </cell>
          <cell r="BH826">
            <v>1</v>
          </cell>
          <cell r="BI826">
            <v>4</v>
          </cell>
          <cell r="BJ826">
            <v>0</v>
          </cell>
          <cell r="BK826" t="str">
            <v>Obszar w strefie ochrony pośredniej ujęcia wody Mosina - Krajkowo. Odbiór ścieków sanitarnych od nowych klientów.</v>
          </cell>
          <cell r="BL826" t="str">
            <v>Budowa kanalizacji sanitarnej w rej. ul Orzeszkowej/ Konopnickiej DN250, dł. 50m, DN200mm, dł. 30m wraz z przyłączami. Gmina zleciła dokumentację projektową z własnych środków. 2024 - odkupienie dokumentacji projektowej od Gminy 2025 - 2026 - roboty budowlano-montażowe</v>
          </cell>
          <cell r="BM826" t="str">
            <v>-</v>
          </cell>
          <cell r="BN826" t="str">
            <v>-</v>
          </cell>
          <cell r="BP826"/>
        </row>
        <row r="827">
          <cell r="B827" t="str">
            <v>5-03-17-145-1</v>
          </cell>
          <cell r="C827" t="str">
            <v>5</v>
          </cell>
          <cell r="D827" t="str">
            <v>Mosina - kanalizacja sanitarna w ul. Lema</v>
          </cell>
          <cell r="E827" t="str">
            <v>Realizowane-koncepcja-w toku</v>
          </cell>
          <cell r="G827" t="str">
            <v>Plan</v>
          </cell>
          <cell r="H827" t="str">
            <v>pierwsza</v>
          </cell>
          <cell r="I827" t="str">
            <v>sieci rozdzielcze</v>
          </cell>
          <cell r="J827" t="str">
            <v>rozwojowe</v>
          </cell>
          <cell r="K827" t="str">
            <v>strefa</v>
          </cell>
          <cell r="L827" t="str">
            <v>Mosina</v>
          </cell>
          <cell r="M827" t="str">
            <v>Zuzanna Kaczmarek</v>
          </cell>
          <cell r="N827" t="str">
            <v>Anna Szaszczak</v>
          </cell>
          <cell r="O827" t="str">
            <v>Jolanta Kowalczyk</v>
          </cell>
          <cell r="P827">
            <v>0</v>
          </cell>
          <cell r="Q827">
            <v>0</v>
          </cell>
          <cell r="R827" t="str">
            <v>03</v>
          </cell>
          <cell r="S827" t="str">
            <v>nd</v>
          </cell>
          <cell r="T827">
            <v>0</v>
          </cell>
          <cell r="U827">
            <v>0</v>
          </cell>
          <cell r="V827">
            <v>56000</v>
          </cell>
          <cell r="W827">
            <v>247200</v>
          </cell>
          <cell r="X827">
            <v>205800</v>
          </cell>
          <cell r="Y827">
            <v>555000</v>
          </cell>
          <cell r="Z827">
            <v>0</v>
          </cell>
          <cell r="AA827">
            <v>0</v>
          </cell>
          <cell r="AB827">
            <v>0</v>
          </cell>
          <cell r="AC827">
            <v>0</v>
          </cell>
          <cell r="AD827">
            <v>0</v>
          </cell>
          <cell r="AE827">
            <v>0</v>
          </cell>
          <cell r="AF827">
            <v>1064000</v>
          </cell>
          <cell r="AG827">
            <v>0</v>
          </cell>
          <cell r="AH827">
            <v>0</v>
          </cell>
          <cell r="AI827">
            <v>0</v>
          </cell>
          <cell r="AJ827">
            <v>0</v>
          </cell>
          <cell r="AK827">
            <v>0</v>
          </cell>
          <cell r="AL827">
            <v>0</v>
          </cell>
          <cell r="AM827">
            <v>0</v>
          </cell>
          <cell r="AN827">
            <v>56000</v>
          </cell>
          <cell r="AO827">
            <v>84000</v>
          </cell>
          <cell r="AP827">
            <v>174000</v>
          </cell>
          <cell r="AQ827">
            <v>750000</v>
          </cell>
          <cell r="AR827">
            <v>0</v>
          </cell>
          <cell r="AS827">
            <v>0</v>
          </cell>
          <cell r="AT827">
            <v>0</v>
          </cell>
          <cell r="AU827">
            <v>0</v>
          </cell>
          <cell r="AV827">
            <v>0</v>
          </cell>
          <cell r="AW827">
            <v>1064000</v>
          </cell>
          <cell r="AX827">
            <v>1064000</v>
          </cell>
          <cell r="AY827">
            <v>0</v>
          </cell>
          <cell r="AZ827">
            <v>1064000</v>
          </cell>
          <cell r="BA827">
            <v>1064000</v>
          </cell>
          <cell r="BB827">
            <v>1064000</v>
          </cell>
          <cell r="BC827">
            <v>0</v>
          </cell>
          <cell r="BE827">
            <v>0.67</v>
          </cell>
          <cell r="BF827">
            <v>0</v>
          </cell>
          <cell r="BG827" t="str">
            <v>1 rozwojowo-modernizacyjne</v>
          </cell>
          <cell r="BH827">
            <v>1</v>
          </cell>
          <cell r="BI827">
            <v>7</v>
          </cell>
          <cell r="BJ827">
            <v>0</v>
          </cell>
          <cell r="BK827" t="str">
            <v>Z zadania zostało wydzielone zad. 19-255. Obszar w strefie ochrony pośredniej ujęcia wody Mosina - Krajkowo. Odbiór ścieków sanitarnych od nowych klientów.</v>
          </cell>
          <cell r="BL827" t="str">
            <v>Budowa kanalizacji sanitarnej w ul. Lema DN250mm dł.670m wraz z przyłączami 2026 - 2028- dokumentacja projektowa 2029 - 2030 - roboty budowlano-montażowe</v>
          </cell>
          <cell r="BM827" t="str">
            <v>-</v>
          </cell>
          <cell r="BN827" t="str">
            <v>-</v>
          </cell>
          <cell r="BP827"/>
        </row>
        <row r="828">
          <cell r="B828" t="str">
            <v>5-03-17-146-1</v>
          </cell>
          <cell r="C828" t="str">
            <v>5</v>
          </cell>
          <cell r="D828" t="str">
            <v>Mosina - kanalizacja sanitarna w ul. Wierzbowej i bocznych w Daszewicach</v>
          </cell>
          <cell r="E828" t="str">
            <v>Realizowane-koncepcja-w toku</v>
          </cell>
          <cell r="G828" t="str">
            <v>rezerwa "białe plamy"</v>
          </cell>
          <cell r="H828" t="str">
            <v>druga</v>
          </cell>
          <cell r="I828" t="str">
            <v>sieci rozdzielcze</v>
          </cell>
          <cell r="J828" t="str">
            <v>rozwojowe</v>
          </cell>
          <cell r="K828" t="str">
            <v>nieopłacalne nie</v>
          </cell>
          <cell r="L828" t="str">
            <v>Mosina</v>
          </cell>
          <cell r="M828" t="str">
            <v>Zuzanna Kaczmarek</v>
          </cell>
          <cell r="N828" t="str">
            <v>Honorata Łoza</v>
          </cell>
          <cell r="O828" t="str">
            <v>Jolanta Kowalczyk</v>
          </cell>
          <cell r="P828">
            <v>0</v>
          </cell>
          <cell r="Q828">
            <v>0</v>
          </cell>
          <cell r="R828" t="str">
            <v>03</v>
          </cell>
          <cell r="S828" t="str">
            <v>nd</v>
          </cell>
          <cell r="T828">
            <v>0</v>
          </cell>
          <cell r="U828">
            <v>0</v>
          </cell>
          <cell r="V828">
            <v>0</v>
          </cell>
          <cell r="W828">
            <v>28000</v>
          </cell>
          <cell r="X828">
            <v>28000</v>
          </cell>
          <cell r="Y828">
            <v>84000</v>
          </cell>
          <cell r="Z828">
            <v>505600</v>
          </cell>
          <cell r="AA828">
            <v>2124400</v>
          </cell>
          <cell r="AB828">
            <v>0</v>
          </cell>
          <cell r="AC828">
            <v>0</v>
          </cell>
          <cell r="AD828">
            <v>0</v>
          </cell>
          <cell r="AE828">
            <v>0</v>
          </cell>
          <cell r="AF828">
            <v>2770000</v>
          </cell>
          <cell r="AG828">
            <v>0</v>
          </cell>
          <cell r="AH828">
            <v>0</v>
          </cell>
          <cell r="AI828">
            <v>0</v>
          </cell>
          <cell r="AJ828">
            <v>0</v>
          </cell>
          <cell r="AK828">
            <v>35000</v>
          </cell>
          <cell r="AL828">
            <v>35000</v>
          </cell>
          <cell r="AM828">
            <v>105000</v>
          </cell>
          <cell r="AN828">
            <v>1300000</v>
          </cell>
          <cell r="AO828">
            <v>3110000</v>
          </cell>
          <cell r="AP828">
            <v>0</v>
          </cell>
          <cell r="AQ828">
            <v>0</v>
          </cell>
          <cell r="AR828">
            <v>0</v>
          </cell>
          <cell r="AS828">
            <v>0</v>
          </cell>
          <cell r="AT828">
            <v>0</v>
          </cell>
          <cell r="AU828">
            <v>0</v>
          </cell>
          <cell r="AV828">
            <v>0</v>
          </cell>
          <cell r="AW828">
            <v>4585000</v>
          </cell>
          <cell r="AX828">
            <v>4585000</v>
          </cell>
          <cell r="AY828">
            <v>0</v>
          </cell>
          <cell r="AZ828">
            <v>4585000</v>
          </cell>
          <cell r="BA828">
            <v>4585000</v>
          </cell>
          <cell r="BB828">
            <v>4585000</v>
          </cell>
          <cell r="BC828">
            <v>-1815000</v>
          </cell>
          <cell r="BE828">
            <v>2.4500000000000002</v>
          </cell>
          <cell r="BF828">
            <v>64.3</v>
          </cell>
          <cell r="BG828" t="str">
            <v>1 rozwojowo-modernizacyjne</v>
          </cell>
          <cell r="BH828">
            <v>45</v>
          </cell>
          <cell r="BI828">
            <v>35</v>
          </cell>
          <cell r="BJ828">
            <v>0</v>
          </cell>
          <cell r="BK828" t="str">
            <v>Odbiór ścieków sanitarnych od nowych klientów.</v>
          </cell>
          <cell r="BL828" t="str">
            <v>Budowa kanalizacji sanitarnej w ul. Wierzbowej i bocznych wraz z przyłączami: - kanał grawitacyjny DN 200mm, dł. 1770m,DN 250mm dł. 455m - rurociąg tłoczny DN 90mm, dł. 220m - przepompownia ścieków - 1 szt. 2023 - 2025 - dokumentacja projektowa 2026 - 2027 - roboty budowlano - montażowe</v>
          </cell>
          <cell r="BM828" t="str">
            <v>-</v>
          </cell>
          <cell r="BN828" t="str">
            <v>-</v>
          </cell>
          <cell r="BP828"/>
        </row>
        <row r="829">
          <cell r="B829" t="str">
            <v>5-03-17-148-1</v>
          </cell>
          <cell r="C829" t="str">
            <v>5</v>
          </cell>
          <cell r="D829" t="str">
            <v>Mosina - kanalizacja sanitarna w rej. ul. Dębowa-Leśna w Czapurach</v>
          </cell>
          <cell r="E829" t="str">
            <v>Realizowane-dokumentacja-w toku</v>
          </cell>
          <cell r="F829" t="str">
            <v>FS8 przyspieszenie</v>
          </cell>
          <cell r="G829" t="str">
            <v>rezerwa "białe plamy"</v>
          </cell>
          <cell r="H829" t="str">
            <v>druga</v>
          </cell>
          <cell r="I829" t="str">
            <v>sieci rozdzielcze</v>
          </cell>
          <cell r="J829" t="str">
            <v>rozwojowe</v>
          </cell>
          <cell r="K829" t="str">
            <v>nieopłacalne nie</v>
          </cell>
          <cell r="L829" t="str">
            <v>Mosina</v>
          </cell>
          <cell r="M829" t="str">
            <v>Zuzanna Kaczmarek</v>
          </cell>
          <cell r="N829" t="str">
            <v>Alina Wachowska</v>
          </cell>
          <cell r="O829" t="str">
            <v>Jolanta Kowalczyk</v>
          </cell>
          <cell r="P829" t="str">
            <v>Mateusz Opaluch</v>
          </cell>
          <cell r="Q829" t="str">
            <v>Maciej Antecki</v>
          </cell>
          <cell r="R829" t="str">
            <v>03</v>
          </cell>
          <cell r="S829" t="str">
            <v>nd</v>
          </cell>
          <cell r="T829">
            <v>0</v>
          </cell>
          <cell r="U829">
            <v>1817.47</v>
          </cell>
          <cell r="V829">
            <v>60000</v>
          </cell>
          <cell r="W829">
            <v>40000</v>
          </cell>
          <cell r="X829">
            <v>327500</v>
          </cell>
          <cell r="Y829">
            <v>996500</v>
          </cell>
          <cell r="Z829">
            <v>0</v>
          </cell>
          <cell r="AA829">
            <v>0</v>
          </cell>
          <cell r="AB829">
            <v>0</v>
          </cell>
          <cell r="AC829">
            <v>0</v>
          </cell>
          <cell r="AD829">
            <v>0</v>
          </cell>
          <cell r="AE829">
            <v>0</v>
          </cell>
          <cell r="AF829">
            <v>1425817.47</v>
          </cell>
          <cell r="AG829">
            <v>20493.47</v>
          </cell>
          <cell r="AH829">
            <v>29566.260000000006</v>
          </cell>
          <cell r="AI829">
            <v>50059.73000000001</v>
          </cell>
          <cell r="AJ829">
            <v>60901.94</v>
          </cell>
          <cell r="AK829">
            <v>4300</v>
          </cell>
          <cell r="AL829">
            <v>1193172</v>
          </cell>
          <cell r="AM829">
            <v>397724</v>
          </cell>
          <cell r="AN829">
            <v>0</v>
          </cell>
          <cell r="AO829">
            <v>0</v>
          </cell>
          <cell r="AP829">
            <v>0</v>
          </cell>
          <cell r="AQ829">
            <v>0</v>
          </cell>
          <cell r="AR829">
            <v>0</v>
          </cell>
          <cell r="AS829">
            <v>0</v>
          </cell>
          <cell r="AT829">
            <v>0</v>
          </cell>
          <cell r="AU829">
            <v>0</v>
          </cell>
          <cell r="AV829">
            <v>0</v>
          </cell>
          <cell r="AW829">
            <v>1595196</v>
          </cell>
          <cell r="AX829">
            <v>1595196</v>
          </cell>
          <cell r="AY829">
            <v>0</v>
          </cell>
          <cell r="AZ829">
            <v>1656097.94</v>
          </cell>
          <cell r="BA829">
            <v>1656097.94</v>
          </cell>
          <cell r="BB829">
            <v>1706157.67</v>
          </cell>
          <cell r="BC829">
            <v>-280340.19999999995</v>
          </cell>
          <cell r="BE829">
            <v>0.73</v>
          </cell>
          <cell r="BF829">
            <v>81.5</v>
          </cell>
          <cell r="BG829" t="str">
            <v>1 rozwojowo-modernizacyjne</v>
          </cell>
          <cell r="BH829">
            <v>17</v>
          </cell>
          <cell r="BI829">
            <v>34</v>
          </cell>
          <cell r="BJ829">
            <v>0</v>
          </cell>
          <cell r="BK829" t="str">
            <v>Odbiór ścieków sanitarnych od nowych klientów.</v>
          </cell>
          <cell r="BL829" t="str">
            <v>Budowa kanalizacji sanitarnej w rejonie ulic Dębowa - Leśna DN200mm, dł. 730,27 m wraz z przyłączami - 51 szt.(369,34m) 2020-2022 dokumentacja projektowa 2023-2024 roboty budowlano-montażowe</v>
          </cell>
          <cell r="BM829" t="str">
            <v>-</v>
          </cell>
          <cell r="BN829" t="str">
            <v>-</v>
          </cell>
          <cell r="BP829">
            <v>239279.4</v>
          </cell>
        </row>
        <row r="830">
          <cell r="B830" t="str">
            <v>5-03-17-154-1</v>
          </cell>
          <cell r="C830" t="str">
            <v>5</v>
          </cell>
          <cell r="D830" t="str">
            <v>Mosina - kanalizacja sanitarna w rej. ul. Słonecznej w Rogalinku</v>
          </cell>
          <cell r="E830" t="str">
            <v>Realizowane-dokumentacja-w toku</v>
          </cell>
          <cell r="G830" t="str">
            <v>rezerwa "białe plamy"</v>
          </cell>
          <cell r="H830" t="str">
            <v>druga</v>
          </cell>
          <cell r="I830" t="str">
            <v>sieci rozdzielcze</v>
          </cell>
          <cell r="J830" t="str">
            <v>rozwojowe</v>
          </cell>
          <cell r="K830" t="str">
            <v>nieopłacalne nie</v>
          </cell>
          <cell r="L830" t="str">
            <v>Mosina</v>
          </cell>
          <cell r="M830" t="str">
            <v>Zuzanna Kaczmarek</v>
          </cell>
          <cell r="N830" t="str">
            <v>Julia Szczepańska</v>
          </cell>
          <cell r="O830" t="str">
            <v>Jolanta Kowalczyk</v>
          </cell>
          <cell r="P830">
            <v>0</v>
          </cell>
          <cell r="Q830" t="str">
            <v>Maciej Antecki</v>
          </cell>
          <cell r="R830" t="str">
            <v>03</v>
          </cell>
          <cell r="S830" t="str">
            <v>nd</v>
          </cell>
          <cell r="T830">
            <v>0</v>
          </cell>
          <cell r="U830">
            <v>433</v>
          </cell>
          <cell r="V830">
            <v>35440</v>
          </cell>
          <cell r="W830">
            <v>53160</v>
          </cell>
          <cell r="X830">
            <v>253750</v>
          </cell>
          <cell r="Y830">
            <v>586426</v>
          </cell>
          <cell r="Z830">
            <v>0</v>
          </cell>
          <cell r="AA830">
            <v>0</v>
          </cell>
          <cell r="AB830">
            <v>0</v>
          </cell>
          <cell r="AC830">
            <v>0</v>
          </cell>
          <cell r="AD830">
            <v>0</v>
          </cell>
          <cell r="AE830">
            <v>0</v>
          </cell>
          <cell r="AF830">
            <v>929209</v>
          </cell>
          <cell r="AG830">
            <v>11553</v>
          </cell>
          <cell r="AH830">
            <v>11120</v>
          </cell>
          <cell r="AI830">
            <v>22673</v>
          </cell>
          <cell r="AJ830">
            <v>33360</v>
          </cell>
          <cell r="AK830">
            <v>216000</v>
          </cell>
          <cell r="AL830">
            <v>904614</v>
          </cell>
          <cell r="AM830">
            <v>0</v>
          </cell>
          <cell r="AN830">
            <v>0</v>
          </cell>
          <cell r="AO830">
            <v>0</v>
          </cell>
          <cell r="AP830">
            <v>0</v>
          </cell>
          <cell r="AQ830">
            <v>0</v>
          </cell>
          <cell r="AR830">
            <v>0</v>
          </cell>
          <cell r="AS830">
            <v>0</v>
          </cell>
          <cell r="AT830">
            <v>0</v>
          </cell>
          <cell r="AU830">
            <v>0</v>
          </cell>
          <cell r="AV830">
            <v>0</v>
          </cell>
          <cell r="AW830">
            <v>1120614</v>
          </cell>
          <cell r="AX830">
            <v>1120614</v>
          </cell>
          <cell r="AY830">
            <v>0</v>
          </cell>
          <cell r="AZ830">
            <v>1153974</v>
          </cell>
          <cell r="BA830">
            <v>1153974</v>
          </cell>
          <cell r="BB830">
            <v>1176647</v>
          </cell>
          <cell r="BC830">
            <v>-247438</v>
          </cell>
          <cell r="BE830">
            <v>0.44</v>
          </cell>
          <cell r="BF830">
            <v>103</v>
          </cell>
          <cell r="BG830" t="str">
            <v>1 rozwojowo-modernizacyjne</v>
          </cell>
          <cell r="BH830">
            <v>13</v>
          </cell>
          <cell r="BI830">
            <v>17</v>
          </cell>
          <cell r="BJ830">
            <v>0</v>
          </cell>
          <cell r="BK830" t="str">
            <v>Odbiór ścieków sanitarnych od nowych klientów.</v>
          </cell>
          <cell r="BL830" t="str">
            <v>Budowa kanalizacji sanitarnej w ul. bocznych od ul. Słonecznej (dz. nr 637/6, 640/3) wraz z przyłączami: - kanał grawitacyjny DN 200m, dł. 440m 2020-2022 dokumentacja projektowa 2023-2024 roboty budowlano-montażowe</v>
          </cell>
          <cell r="BM830" t="str">
            <v>-</v>
          </cell>
          <cell r="BN830" t="str">
            <v>-</v>
          </cell>
          <cell r="BP830">
            <v>168092.1</v>
          </cell>
        </row>
        <row r="831">
          <cell r="B831" t="str">
            <v>5-03-17-258-0</v>
          </cell>
          <cell r="C831" t="str">
            <v>5</v>
          </cell>
          <cell r="D831" t="str">
            <v>Mosina - kanalizacja sanitarna w ul. Głogowej</v>
          </cell>
          <cell r="E831" t="str">
            <v>Zakończone</v>
          </cell>
          <cell r="G831" t="str">
            <v>rezerwa na zaspokojenie roszczeń z tyt realizacji sieci wod-kan</v>
          </cell>
          <cell r="H831" t="str">
            <v>pierwsza</v>
          </cell>
          <cell r="I831" t="str">
            <v>sieci rozdzielcze</v>
          </cell>
          <cell r="J831" t="str">
            <v>rozwojowe</v>
          </cell>
          <cell r="K831" t="str">
            <v>wykupy</v>
          </cell>
          <cell r="L831" t="str">
            <v>Mosina</v>
          </cell>
          <cell r="M831">
            <v>0</v>
          </cell>
          <cell r="N831">
            <v>0</v>
          </cell>
          <cell r="O831">
            <v>0</v>
          </cell>
          <cell r="P831" t="str">
            <v>Magdalena Borowska</v>
          </cell>
          <cell r="Q831">
            <v>0</v>
          </cell>
          <cell r="R831" t="str">
            <v>03</v>
          </cell>
          <cell r="S831" t="str">
            <v>nd</v>
          </cell>
          <cell r="T831">
            <v>0</v>
          </cell>
          <cell r="U831">
            <v>1620.75</v>
          </cell>
          <cell r="V831">
            <v>0</v>
          </cell>
          <cell r="W831">
            <v>0</v>
          </cell>
          <cell r="X831">
            <v>0</v>
          </cell>
          <cell r="Y831">
            <v>0</v>
          </cell>
          <cell r="Z831">
            <v>0</v>
          </cell>
          <cell r="AA831">
            <v>0</v>
          </cell>
          <cell r="AB831">
            <v>0</v>
          </cell>
          <cell r="AC831">
            <v>0</v>
          </cell>
          <cell r="AD831">
            <v>0</v>
          </cell>
          <cell r="AE831">
            <v>0</v>
          </cell>
          <cell r="AF831">
            <v>1620.75</v>
          </cell>
          <cell r="AG831">
            <v>426150.72000000003</v>
          </cell>
          <cell r="AH831">
            <v>180.35</v>
          </cell>
          <cell r="AI831">
            <v>426331.07</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426331.07</v>
          </cell>
          <cell r="BC831">
            <v>-424710.32</v>
          </cell>
          <cell r="BD831"/>
          <cell r="BE831">
            <v>0</v>
          </cell>
          <cell r="BF831">
            <v>0</v>
          </cell>
          <cell r="BG831" t="str">
            <v xml:space="preserve"> </v>
          </cell>
          <cell r="BH831">
            <v>0</v>
          </cell>
          <cell r="BI831">
            <v>0</v>
          </cell>
          <cell r="BJ831">
            <v>0</v>
          </cell>
          <cell r="BK831">
            <v>0</v>
          </cell>
          <cell r="BL831">
            <v>0</v>
          </cell>
          <cell r="BM831" t="str">
            <v>-</v>
          </cell>
          <cell r="BN831" t="str">
            <v>-</v>
          </cell>
        </row>
        <row r="832">
          <cell r="B832" t="str">
            <v>5-03-18-018-1</v>
          </cell>
          <cell r="C832" t="str">
            <v>5</v>
          </cell>
          <cell r="D832" t="str">
            <v>Mosina - kanalizacja sanitarna w ul. Sowinieckiej - ZADANIE DO USUNIĘCIA</v>
          </cell>
          <cell r="E832">
            <v>0</v>
          </cell>
          <cell r="G832" t="str">
            <v>Plan</v>
          </cell>
          <cell r="H832" t="str">
            <v>pierwsza</v>
          </cell>
          <cell r="I832" t="str">
            <v>sieci rozdzielcze</v>
          </cell>
          <cell r="J832" t="str">
            <v>rozwojowe</v>
          </cell>
          <cell r="K832" t="str">
            <v>strefa</v>
          </cell>
          <cell r="L832" t="str">
            <v>Mosina</v>
          </cell>
          <cell r="M832">
            <v>0</v>
          </cell>
          <cell r="N832">
            <v>0</v>
          </cell>
          <cell r="O832">
            <v>0</v>
          </cell>
          <cell r="P832">
            <v>0</v>
          </cell>
          <cell r="Q832">
            <v>0</v>
          </cell>
          <cell r="R832" t="str">
            <v>03</v>
          </cell>
          <cell r="S832" t="str">
            <v>nd</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cell r="BE832">
            <v>0.19</v>
          </cell>
          <cell r="BF832">
            <v>0</v>
          </cell>
          <cell r="BG832" t="str">
            <v>1 rozwojowo-modernizacyjne</v>
          </cell>
          <cell r="BH832">
            <v>0</v>
          </cell>
          <cell r="BI832">
            <v>3</v>
          </cell>
          <cell r="BJ832">
            <v>0</v>
          </cell>
          <cell r="BK832">
            <v>0</v>
          </cell>
          <cell r="BL832">
            <v>0</v>
          </cell>
          <cell r="BM832" t="str">
            <v>-</v>
          </cell>
          <cell r="BN832" t="str">
            <v>-</v>
          </cell>
        </row>
        <row r="833">
          <cell r="B833" t="str">
            <v>5-03-18-133-0</v>
          </cell>
          <cell r="C833" t="str">
            <v>5</v>
          </cell>
          <cell r="D833" t="str">
            <v>Mosina - kanalizacja sanitarna w ul. Dębowej, m. Rogalinek.</v>
          </cell>
          <cell r="E833">
            <v>0</v>
          </cell>
          <cell r="G833" t="str">
            <v>rezerwa na zaspokojenie roszczeń z tyt realizacji sieci wod-kan</v>
          </cell>
          <cell r="H833" t="str">
            <v>pierwsza</v>
          </cell>
          <cell r="I833" t="str">
            <v>sieci rozdzielcze</v>
          </cell>
          <cell r="J833" t="str">
            <v>rozwojowe</v>
          </cell>
          <cell r="K833" t="str">
            <v>wykupy</v>
          </cell>
          <cell r="L833" t="str">
            <v>Mosina</v>
          </cell>
          <cell r="M833">
            <v>0</v>
          </cell>
          <cell r="N833">
            <v>0</v>
          </cell>
          <cell r="O833">
            <v>0</v>
          </cell>
          <cell r="P833">
            <v>0</v>
          </cell>
          <cell r="Q833">
            <v>0</v>
          </cell>
          <cell r="R833" t="str">
            <v>03</v>
          </cell>
          <cell r="S833" t="str">
            <v>nd</v>
          </cell>
          <cell r="T833">
            <v>0</v>
          </cell>
          <cell r="U833">
            <v>365.33</v>
          </cell>
          <cell r="V833">
            <v>0</v>
          </cell>
          <cell r="W833">
            <v>0</v>
          </cell>
          <cell r="X833">
            <v>0</v>
          </cell>
          <cell r="Y833">
            <v>0</v>
          </cell>
          <cell r="Z833">
            <v>0</v>
          </cell>
          <cell r="AA833">
            <v>0</v>
          </cell>
          <cell r="AB833">
            <v>0</v>
          </cell>
          <cell r="AC833">
            <v>0</v>
          </cell>
          <cell r="AD833">
            <v>0</v>
          </cell>
          <cell r="AE833">
            <v>0</v>
          </cell>
          <cell r="AF833">
            <v>365.33</v>
          </cell>
          <cell r="AG833">
            <v>365.33</v>
          </cell>
          <cell r="AH833">
            <v>455.1</v>
          </cell>
          <cell r="AI833">
            <v>820.43000000000006</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820.43000000000006</v>
          </cell>
          <cell r="BC833">
            <v>-455.10000000000008</v>
          </cell>
          <cell r="BD833"/>
          <cell r="BE833">
            <v>0</v>
          </cell>
          <cell r="BF833">
            <v>0</v>
          </cell>
          <cell r="BG833">
            <v>0</v>
          </cell>
          <cell r="BH833">
            <v>0</v>
          </cell>
          <cell r="BI833">
            <v>0</v>
          </cell>
          <cell r="BJ833">
            <v>0</v>
          </cell>
          <cell r="BK833">
            <v>0</v>
          </cell>
          <cell r="BL833">
            <v>0</v>
          </cell>
          <cell r="BM833" t="str">
            <v>-</v>
          </cell>
          <cell r="BN833" t="str">
            <v>-</v>
          </cell>
        </row>
        <row r="834">
          <cell r="B834" t="str">
            <v>5-03-19-024-1</v>
          </cell>
          <cell r="C834" t="str">
            <v>5</v>
          </cell>
          <cell r="D834" t="str">
            <v>Mosina - kanalizacja sanitarna w Sowinkach etap II</v>
          </cell>
          <cell r="E834" t="str">
            <v>Realizowane-koncepcja-w toku</v>
          </cell>
          <cell r="G834" t="str">
            <v>Plan</v>
          </cell>
          <cell r="H834" t="str">
            <v>pierwsza</v>
          </cell>
          <cell r="I834" t="str">
            <v>sieci rozdzielcze</v>
          </cell>
          <cell r="J834" t="str">
            <v>rozwojowe</v>
          </cell>
          <cell r="K834" t="str">
            <v>strefa</v>
          </cell>
          <cell r="L834" t="str">
            <v>Mosina</v>
          </cell>
          <cell r="M834" t="str">
            <v>Zuzanna Kaczmarek</v>
          </cell>
          <cell r="N834">
            <v>0</v>
          </cell>
          <cell r="O834" t="str">
            <v>Jolanta Kowalczyk</v>
          </cell>
          <cell r="P834">
            <v>0</v>
          </cell>
          <cell r="Q834">
            <v>0</v>
          </cell>
          <cell r="R834" t="str">
            <v>03</v>
          </cell>
          <cell r="S834" t="str">
            <v>nd</v>
          </cell>
          <cell r="T834">
            <v>0</v>
          </cell>
          <cell r="U834">
            <v>0</v>
          </cell>
          <cell r="V834">
            <v>0</v>
          </cell>
          <cell r="W834">
            <v>0</v>
          </cell>
          <cell r="X834">
            <v>0</v>
          </cell>
          <cell r="Y834">
            <v>0</v>
          </cell>
          <cell r="Z834">
            <v>0</v>
          </cell>
          <cell r="AA834">
            <v>0</v>
          </cell>
          <cell r="AB834">
            <v>0</v>
          </cell>
          <cell r="AC834">
            <v>0</v>
          </cell>
          <cell r="AD834">
            <v>38000</v>
          </cell>
          <cell r="AE834">
            <v>1079000</v>
          </cell>
          <cell r="AF834">
            <v>38000</v>
          </cell>
          <cell r="AG834">
            <v>0</v>
          </cell>
          <cell r="AH834">
            <v>0</v>
          </cell>
          <cell r="AI834">
            <v>0</v>
          </cell>
          <cell r="AJ834">
            <v>0</v>
          </cell>
          <cell r="AK834">
            <v>28000</v>
          </cell>
          <cell r="AL834">
            <v>28000</v>
          </cell>
          <cell r="AM834">
            <v>14000</v>
          </cell>
          <cell r="AN834">
            <v>180000</v>
          </cell>
          <cell r="AO834">
            <v>0</v>
          </cell>
          <cell r="AP834">
            <v>0</v>
          </cell>
          <cell r="AQ834">
            <v>40000</v>
          </cell>
          <cell r="AR834">
            <v>60000</v>
          </cell>
          <cell r="AS834">
            <v>210000</v>
          </cell>
          <cell r="AT834">
            <v>879000</v>
          </cell>
          <cell r="AU834">
            <v>0</v>
          </cell>
          <cell r="AV834">
            <v>879000</v>
          </cell>
          <cell r="AW834">
            <v>1439000</v>
          </cell>
          <cell r="AX834">
            <v>290000</v>
          </cell>
          <cell r="AY834">
            <v>1149000</v>
          </cell>
          <cell r="AZ834">
            <v>1439000</v>
          </cell>
          <cell r="BA834">
            <v>1439000</v>
          </cell>
          <cell r="BB834">
            <v>290000</v>
          </cell>
          <cell r="BC834">
            <v>-252000</v>
          </cell>
          <cell r="BE834">
            <v>0.79</v>
          </cell>
          <cell r="BF834">
            <v>13.9</v>
          </cell>
          <cell r="BG834" t="str">
            <v>1 rozwojowo-modernizacyjne</v>
          </cell>
          <cell r="BH834">
            <v>3</v>
          </cell>
          <cell r="BI834">
            <v>15</v>
          </cell>
          <cell r="BJ834">
            <v>0</v>
          </cell>
          <cell r="BK834" t="str">
            <v>Zadanie wydzielone z zad. 13-131. Obszar w strefie ochrony pośredniej ujęcia wody Mosina - Krajkowo. Odbiór ścieków sanitarnych od nowych klientów.</v>
          </cell>
          <cell r="BL834" t="str">
            <v>Budowa sieci kanalizacji sanitarnej we wsi Sowinki: Etap A - ul. Makowa: DN 200mm dł. 90m wraz z przyłączami 2023 - 2025 - dokumentacja projektowa 2025 - 2026 - roboty budowlano - montażowe Etap B - pozostały zakres DN200mm, dł. 700m wraz z przyłączami 2028 - 2030 - dokumentacja projektowa po 2030 - roboty budowlano-montażowe</v>
          </cell>
          <cell r="BM834" t="str">
            <v>-</v>
          </cell>
          <cell r="BN834" t="str">
            <v>-</v>
          </cell>
          <cell r="BP834"/>
        </row>
        <row r="835">
          <cell r="B835" t="str">
            <v>5-03-19-110-1</v>
          </cell>
          <cell r="C835" t="str">
            <v>5</v>
          </cell>
          <cell r="D835" t="str">
            <v>Mosina - kanalizacja sanitarna na os. Leśnym w Czapurach</v>
          </cell>
          <cell r="E835" t="str">
            <v>Realizowane-koncepcja-w toku</v>
          </cell>
          <cell r="G835" t="str">
            <v>rezerwa "białe plamy"</v>
          </cell>
          <cell r="H835" t="str">
            <v>pierwsza</v>
          </cell>
          <cell r="I835" t="str">
            <v>sieci rozdzielcze</v>
          </cell>
          <cell r="J835" t="str">
            <v>rozwojowe</v>
          </cell>
          <cell r="K835" t="str">
            <v>KPOŚK</v>
          </cell>
          <cell r="L835" t="str">
            <v>Mosina</v>
          </cell>
          <cell r="M835" t="str">
            <v>Zuzanna Kaczmarek</v>
          </cell>
          <cell r="N835">
            <v>0</v>
          </cell>
          <cell r="O835" t="str">
            <v>Jolanta Kowalczyk</v>
          </cell>
          <cell r="P835">
            <v>0</v>
          </cell>
          <cell r="Q835">
            <v>0</v>
          </cell>
          <cell r="R835" t="str">
            <v>03</v>
          </cell>
          <cell r="S835" t="str">
            <v>nd</v>
          </cell>
          <cell r="T835">
            <v>0</v>
          </cell>
          <cell r="U835">
            <v>0</v>
          </cell>
          <cell r="V835">
            <v>0</v>
          </cell>
          <cell r="W835">
            <v>0</v>
          </cell>
          <cell r="X835">
            <v>0</v>
          </cell>
          <cell r="Y835">
            <v>0</v>
          </cell>
          <cell r="Z835">
            <v>0</v>
          </cell>
          <cell r="AA835">
            <v>0</v>
          </cell>
          <cell r="AB835">
            <v>0</v>
          </cell>
          <cell r="AC835">
            <v>0</v>
          </cell>
          <cell r="AD835">
            <v>30000</v>
          </cell>
          <cell r="AE835">
            <v>1665000</v>
          </cell>
          <cell r="AF835">
            <v>30000</v>
          </cell>
          <cell r="AG835">
            <v>0</v>
          </cell>
          <cell r="AH835">
            <v>0</v>
          </cell>
          <cell r="AI835">
            <v>0</v>
          </cell>
          <cell r="AJ835">
            <v>0</v>
          </cell>
          <cell r="AK835">
            <v>0</v>
          </cell>
          <cell r="AL835">
            <v>0</v>
          </cell>
          <cell r="AM835">
            <v>0</v>
          </cell>
          <cell r="AN835">
            <v>0</v>
          </cell>
          <cell r="AO835">
            <v>0</v>
          </cell>
          <cell r="AP835">
            <v>0</v>
          </cell>
          <cell r="AQ835">
            <v>30000</v>
          </cell>
          <cell r="AR835">
            <v>45000</v>
          </cell>
          <cell r="AS835">
            <v>300000</v>
          </cell>
          <cell r="AT835">
            <v>1320000</v>
          </cell>
          <cell r="AU835">
            <v>0</v>
          </cell>
          <cell r="AV835">
            <v>1320000</v>
          </cell>
          <cell r="AW835">
            <v>1695000</v>
          </cell>
          <cell r="AX835">
            <v>30000</v>
          </cell>
          <cell r="AY835">
            <v>1665000</v>
          </cell>
          <cell r="AZ835">
            <v>1695000</v>
          </cell>
          <cell r="BA835">
            <v>1695000</v>
          </cell>
          <cell r="BB835">
            <v>30000</v>
          </cell>
          <cell r="BC835">
            <v>0</v>
          </cell>
          <cell r="BE835">
            <v>0.63500000000000001</v>
          </cell>
          <cell r="BF835">
            <v>0</v>
          </cell>
          <cell r="BG835" t="str">
            <v>1 rozwojowo-modernizacyjne</v>
          </cell>
          <cell r="BH835">
            <v>42</v>
          </cell>
          <cell r="BI835">
            <v>20</v>
          </cell>
          <cell r="BJ835">
            <v>0</v>
          </cell>
          <cell r="BK835" t="str">
            <v>Odbiór ścieków sanitarnych od nowych Klientów.</v>
          </cell>
          <cell r="BL835" t="str">
            <v>Budowa kanalizacji sanitarnej na oś. Leśnym w Czapurach: - kanał sanitarny DN200mm dł. 550m - rurociąg tłoczny DN90mm dł. 85m, - przepompownia ścieków - 1 szt. wraz z przyłączami. 2029 - 2030 dokumentacja projektowa po 2030 - roboty budowlano-montażowe</v>
          </cell>
          <cell r="BM835" t="str">
            <v>-</v>
          </cell>
          <cell r="BN835" t="str">
            <v>-</v>
          </cell>
          <cell r="BP835"/>
        </row>
        <row r="836">
          <cell r="B836" t="str">
            <v>5-03-19-111-1</v>
          </cell>
          <cell r="C836" t="str">
            <v>5</v>
          </cell>
          <cell r="D836" t="str">
            <v>Mosina - kanalizacja sanitrana w ul. Krętej w Czapurach</v>
          </cell>
          <cell r="E836" t="str">
            <v>Realizowane-koncepcja-w toku</v>
          </cell>
          <cell r="H836" t="str">
            <v>pierwsza</v>
          </cell>
          <cell r="I836" t="str">
            <v>sieci rozdzielcze</v>
          </cell>
          <cell r="J836" t="str">
            <v>rozwojowe</v>
          </cell>
          <cell r="K836" t="str">
            <v>KPOŚK</v>
          </cell>
          <cell r="L836" t="str">
            <v>Mosina</v>
          </cell>
          <cell r="M836" t="str">
            <v>Zuzanna Kaczmarek</v>
          </cell>
          <cell r="N836">
            <v>0</v>
          </cell>
          <cell r="O836">
            <v>0</v>
          </cell>
          <cell r="P836">
            <v>0</v>
          </cell>
          <cell r="Q836">
            <v>0</v>
          </cell>
          <cell r="R836" t="str">
            <v>03</v>
          </cell>
          <cell r="S836" t="str">
            <v>nd</v>
          </cell>
          <cell r="T836">
            <v>0</v>
          </cell>
          <cell r="U836">
            <v>0</v>
          </cell>
          <cell r="V836">
            <v>0</v>
          </cell>
          <cell r="W836">
            <v>30000</v>
          </cell>
          <cell r="X836">
            <v>45000</v>
          </cell>
          <cell r="Y836">
            <v>221000</v>
          </cell>
          <cell r="Z836">
            <v>103000</v>
          </cell>
          <cell r="AA836">
            <v>0</v>
          </cell>
          <cell r="AB836">
            <v>0</v>
          </cell>
          <cell r="AC836">
            <v>0</v>
          </cell>
          <cell r="AD836">
            <v>0</v>
          </cell>
          <cell r="AE836">
            <v>0</v>
          </cell>
          <cell r="AF836">
            <v>399000</v>
          </cell>
          <cell r="AG836">
            <v>0</v>
          </cell>
          <cell r="AH836">
            <v>0</v>
          </cell>
          <cell r="AI836">
            <v>0</v>
          </cell>
          <cell r="AJ836">
            <v>0</v>
          </cell>
          <cell r="AK836">
            <v>16000</v>
          </cell>
          <cell r="AL836">
            <v>48000</v>
          </cell>
          <cell r="AM836">
            <v>16000</v>
          </cell>
          <cell r="AN836">
            <v>302600</v>
          </cell>
          <cell r="AO836">
            <v>138400</v>
          </cell>
          <cell r="AP836">
            <v>0</v>
          </cell>
          <cell r="AQ836">
            <v>0</v>
          </cell>
          <cell r="AR836">
            <v>0</v>
          </cell>
          <cell r="AS836">
            <v>0</v>
          </cell>
          <cell r="AT836">
            <v>0</v>
          </cell>
          <cell r="AU836">
            <v>0</v>
          </cell>
          <cell r="AV836">
            <v>0</v>
          </cell>
          <cell r="AW836">
            <v>521000</v>
          </cell>
          <cell r="AX836">
            <v>521000</v>
          </cell>
          <cell r="AY836">
            <v>0</v>
          </cell>
          <cell r="AZ836">
            <v>521000</v>
          </cell>
          <cell r="BA836">
            <v>521000</v>
          </cell>
          <cell r="BB836">
            <v>521000</v>
          </cell>
          <cell r="BC836">
            <v>-122000</v>
          </cell>
          <cell r="BE836">
            <v>0.21</v>
          </cell>
          <cell r="BF836">
            <v>273</v>
          </cell>
          <cell r="BG836" t="str">
            <v>1 rozwojowo-modernizacyjne</v>
          </cell>
          <cell r="BH836">
            <v>17</v>
          </cell>
          <cell r="BI836">
            <v>1</v>
          </cell>
          <cell r="BJ836">
            <v>0</v>
          </cell>
          <cell r="BK836" t="str">
            <v>Odbiór ścieków sanitarnych od nowych Klientów</v>
          </cell>
          <cell r="BL836" t="str">
            <v>Budowa kanalizacji sanitarnej w ul. Krętej DN200mm, dł. 205m wraz z przyłączami. 2023 - 2025 - dokumentacja projektowa 2026 - 2027 - roboty budowlano - montażowe</v>
          </cell>
          <cell r="BM836" t="str">
            <v>-</v>
          </cell>
          <cell r="BN836" t="str">
            <v>-</v>
          </cell>
          <cell r="BP836"/>
        </row>
        <row r="837">
          <cell r="B837" t="str">
            <v>5-03-19-252-1</v>
          </cell>
          <cell r="C837" t="str">
            <v>5</v>
          </cell>
          <cell r="D837" t="str">
            <v>Mosina - kanalizacja sanitarna w rej. ul. Granicznej w Drużynie.</v>
          </cell>
          <cell r="E837" t="str">
            <v>Realizowane-koncepcja-w toku</v>
          </cell>
          <cell r="G837" t="str">
            <v>rezerwa zadania wielozakresowe</v>
          </cell>
          <cell r="H837" t="str">
            <v>druga</v>
          </cell>
          <cell r="I837" t="str">
            <v>sieci rozdzielcze</v>
          </cell>
          <cell r="J837" t="str">
            <v>rozwojowe</v>
          </cell>
          <cell r="K837" t="str">
            <v>nieopłacalne nie</v>
          </cell>
          <cell r="L837" t="str">
            <v>Mosina</v>
          </cell>
          <cell r="M837" t="str">
            <v>Zuzanna Kaczmarek</v>
          </cell>
          <cell r="N837">
            <v>0</v>
          </cell>
          <cell r="O837" t="str">
            <v>Jolanta Kowalczyk</v>
          </cell>
          <cell r="P837">
            <v>0</v>
          </cell>
          <cell r="Q837">
            <v>0</v>
          </cell>
          <cell r="R837" t="str">
            <v>03</v>
          </cell>
          <cell r="S837" t="str">
            <v>nd</v>
          </cell>
          <cell r="T837">
            <v>0</v>
          </cell>
          <cell r="U837">
            <v>0</v>
          </cell>
          <cell r="V837">
            <v>0</v>
          </cell>
          <cell r="W837">
            <v>0</v>
          </cell>
          <cell r="X837">
            <v>0</v>
          </cell>
          <cell r="Y837">
            <v>0</v>
          </cell>
          <cell r="Z837">
            <v>0</v>
          </cell>
          <cell r="AA837">
            <v>0</v>
          </cell>
          <cell r="AB837">
            <v>0</v>
          </cell>
          <cell r="AC837">
            <v>14000</v>
          </cell>
          <cell r="AD837">
            <v>21000</v>
          </cell>
          <cell r="AE837">
            <v>433000</v>
          </cell>
          <cell r="AF837">
            <v>35000</v>
          </cell>
          <cell r="AG837">
            <v>0</v>
          </cell>
          <cell r="AH837">
            <v>0</v>
          </cell>
          <cell r="AI837">
            <v>0</v>
          </cell>
          <cell r="AJ837">
            <v>0</v>
          </cell>
          <cell r="AK837">
            <v>0</v>
          </cell>
          <cell r="AL837">
            <v>0</v>
          </cell>
          <cell r="AM837">
            <v>0</v>
          </cell>
          <cell r="AN837">
            <v>0</v>
          </cell>
          <cell r="AO837">
            <v>0</v>
          </cell>
          <cell r="AP837">
            <v>14000</v>
          </cell>
          <cell r="AQ837">
            <v>21000</v>
          </cell>
          <cell r="AR837">
            <v>125000</v>
          </cell>
          <cell r="AS837">
            <v>308000</v>
          </cell>
          <cell r="AT837">
            <v>0</v>
          </cell>
          <cell r="AU837">
            <v>0</v>
          </cell>
          <cell r="AV837">
            <v>0</v>
          </cell>
          <cell r="AW837">
            <v>468000</v>
          </cell>
          <cell r="AX837">
            <v>35000</v>
          </cell>
          <cell r="AY837">
            <v>433000</v>
          </cell>
          <cell r="AZ837">
            <v>468000</v>
          </cell>
          <cell r="BA837">
            <v>468000</v>
          </cell>
          <cell r="BB837">
            <v>35000</v>
          </cell>
          <cell r="BC837">
            <v>0</v>
          </cell>
          <cell r="BE837">
            <v>0.3</v>
          </cell>
          <cell r="BF837">
            <v>0</v>
          </cell>
          <cell r="BG837" t="str">
            <v>1 rozwojowo-modernizacyjne</v>
          </cell>
          <cell r="BH837">
            <v>0</v>
          </cell>
          <cell r="BI837">
            <v>22</v>
          </cell>
          <cell r="BJ837">
            <v>0</v>
          </cell>
          <cell r="BK837" t="str">
            <v>Zadanie zostało wydzielone z zadania nr 11-113. Odbiór ścieków od nowych klientów.</v>
          </cell>
          <cell r="BL837" t="str">
            <v>Budowa kanalizacji sanitarnej w rej ul. Granicznej DN 200 mm, dł.295 m wraz z przyłączami. 2027-2029 dokumentacja projektowa 2030-2031 roboty budowlano-montażowe</v>
          </cell>
          <cell r="BM837" t="str">
            <v>-</v>
          </cell>
          <cell r="BN837" t="str">
            <v>-</v>
          </cell>
          <cell r="BP837"/>
        </row>
        <row r="838">
          <cell r="B838" t="str">
            <v>5-03-19-253-1</v>
          </cell>
          <cell r="C838" t="str">
            <v>5</v>
          </cell>
          <cell r="D838" t="str">
            <v>Mosina - kanalizacja sanitarna w części wsi Baranowo - Etap II</v>
          </cell>
          <cell r="E838" t="str">
            <v>Realizowane-RBM-w toku</v>
          </cell>
          <cell r="F838" t="str">
            <v>FS7</v>
          </cell>
          <cell r="G838" t="str">
            <v>rezerwa zadania wielozakresowe</v>
          </cell>
          <cell r="H838" t="str">
            <v>pierwsza</v>
          </cell>
          <cell r="I838" t="str">
            <v>sieci rozdzielcze</v>
          </cell>
          <cell r="J838" t="str">
            <v>rozwojowe</v>
          </cell>
          <cell r="K838" t="str">
            <v>strefa</v>
          </cell>
          <cell r="L838" t="str">
            <v>Mosina</v>
          </cell>
          <cell r="M838" t="str">
            <v>Zuzanna Kaczmarek</v>
          </cell>
          <cell r="N838" t="str">
            <v>Barbara Bartkowiak</v>
          </cell>
          <cell r="O838" t="str">
            <v>Jolanta Kowalczyk</v>
          </cell>
          <cell r="P838" t="str">
            <v>Aleksandra Wąsiak-Piechota</v>
          </cell>
          <cell r="Q838" t="str">
            <v>Jacek Bielicki</v>
          </cell>
          <cell r="R838" t="str">
            <v>03</v>
          </cell>
          <cell r="S838" t="str">
            <v>nd</v>
          </cell>
          <cell r="T838">
            <v>0</v>
          </cell>
          <cell r="U838">
            <v>36966.800000000003</v>
          </cell>
          <cell r="V838">
            <v>55450.2</v>
          </cell>
          <cell r="W838">
            <v>419842.36</v>
          </cell>
          <cell r="X838">
            <v>694940.6</v>
          </cell>
          <cell r="Y838">
            <v>0</v>
          </cell>
          <cell r="Z838">
            <v>0</v>
          </cell>
          <cell r="AA838">
            <v>0</v>
          </cell>
          <cell r="AB838">
            <v>0</v>
          </cell>
          <cell r="AC838">
            <v>0</v>
          </cell>
          <cell r="AD838">
            <v>0</v>
          </cell>
          <cell r="AE838">
            <v>0</v>
          </cell>
          <cell r="AF838">
            <v>1207199.96</v>
          </cell>
          <cell r="AG838">
            <v>36966.800000000003</v>
          </cell>
          <cell r="AH838">
            <v>18483.400000000001</v>
          </cell>
          <cell r="AI838">
            <v>55450.200000000004</v>
          </cell>
          <cell r="AJ838">
            <v>38303.800000000003</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38303.800000000003</v>
          </cell>
          <cell r="BA838">
            <v>38303.800000000003</v>
          </cell>
          <cell r="BB838">
            <v>93754</v>
          </cell>
          <cell r="BC838">
            <v>1113445.96</v>
          </cell>
          <cell r="BE838">
            <v>0</v>
          </cell>
          <cell r="BF838">
            <v>0</v>
          </cell>
          <cell r="BG838" t="str">
            <v>1 rozwojowo-modernizacyjne</v>
          </cell>
          <cell r="BH838">
            <v>0</v>
          </cell>
          <cell r="BI838">
            <v>10</v>
          </cell>
          <cell r="BJ838">
            <v>0</v>
          </cell>
          <cell r="BK838" t="str">
            <v>Zadanie zostało wydzielone z zadania nr 13-130. Obszar w strefie ochrony pośredniej ujęcia wody Mosina - Krajkowo - konieczność budowy kanalizacji sanitarnej.</v>
          </cell>
          <cell r="BL838" t="str">
            <v>Budowa kanalizacji sanitarnej DN200mm, dł. 675m wraz z przyłączami. 2020 - 2022 - dokumentacja projektowa 2022 - 2023 - roboty budowlano-montażowe</v>
          </cell>
          <cell r="BM838" t="str">
            <v>-</v>
          </cell>
          <cell r="BN838" t="str">
            <v>-</v>
          </cell>
          <cell r="BP838"/>
        </row>
        <row r="839">
          <cell r="B839" t="str">
            <v>5-03-19-254-1</v>
          </cell>
          <cell r="C839" t="str">
            <v>5</v>
          </cell>
          <cell r="D839" t="str">
            <v>Mosina - kanalizacja sanitarna w części wsi Baranowo - Etap III</v>
          </cell>
          <cell r="E839" t="str">
            <v>Realizowane-koncepcja-w toku</v>
          </cell>
          <cell r="G839" t="str">
            <v>rezerwa zadania wielozakresowe</v>
          </cell>
          <cell r="H839" t="str">
            <v>pierwsza</v>
          </cell>
          <cell r="I839" t="str">
            <v>sieci rozdzielcze</v>
          </cell>
          <cell r="J839" t="str">
            <v>rozwojowe</v>
          </cell>
          <cell r="K839" t="str">
            <v>strefa</v>
          </cell>
          <cell r="L839" t="str">
            <v>Mosina</v>
          </cell>
          <cell r="M839" t="str">
            <v>Zuzanna Kaczmarek</v>
          </cell>
          <cell r="N839">
            <v>0</v>
          </cell>
          <cell r="O839" t="str">
            <v>Jolanta Kowalczyk</v>
          </cell>
          <cell r="P839" t="str">
            <v>Aleksandra Wąsiak-Piechota</v>
          </cell>
          <cell r="Q839" t="str">
            <v>Jacek Bielicki</v>
          </cell>
          <cell r="R839" t="str">
            <v>03</v>
          </cell>
          <cell r="S839" t="str">
            <v>nd</v>
          </cell>
          <cell r="T839">
            <v>0</v>
          </cell>
          <cell r="U839">
            <v>0</v>
          </cell>
          <cell r="V839">
            <v>0</v>
          </cell>
          <cell r="W839">
            <v>0</v>
          </cell>
          <cell r="X839">
            <v>0</v>
          </cell>
          <cell r="Y839">
            <v>17000</v>
          </cell>
          <cell r="Z839">
            <v>52000</v>
          </cell>
          <cell r="AA839">
            <v>18000</v>
          </cell>
          <cell r="AB839">
            <v>1162000</v>
          </cell>
          <cell r="AC839">
            <v>0</v>
          </cell>
          <cell r="AD839">
            <v>0</v>
          </cell>
          <cell r="AE839">
            <v>0</v>
          </cell>
          <cell r="AF839">
            <v>1249000</v>
          </cell>
          <cell r="AG839">
            <v>0</v>
          </cell>
          <cell r="AH839">
            <v>0</v>
          </cell>
          <cell r="AI839">
            <v>0</v>
          </cell>
          <cell r="AJ839">
            <v>0</v>
          </cell>
          <cell r="AK839">
            <v>0</v>
          </cell>
          <cell r="AL839">
            <v>22000</v>
          </cell>
          <cell r="AM839">
            <v>66000</v>
          </cell>
          <cell r="AN839">
            <v>22000</v>
          </cell>
          <cell r="AO839">
            <v>358000</v>
          </cell>
          <cell r="AP839">
            <v>1102000</v>
          </cell>
          <cell r="AQ839">
            <v>0</v>
          </cell>
          <cell r="AR839">
            <v>0</v>
          </cell>
          <cell r="AS839">
            <v>0</v>
          </cell>
          <cell r="AT839">
            <v>0</v>
          </cell>
          <cell r="AU839">
            <v>0</v>
          </cell>
          <cell r="AV839">
            <v>0</v>
          </cell>
          <cell r="AW839">
            <v>1570000</v>
          </cell>
          <cell r="AX839">
            <v>1570000</v>
          </cell>
          <cell r="AY839">
            <v>0</v>
          </cell>
          <cell r="AZ839">
            <v>1570000</v>
          </cell>
          <cell r="BA839">
            <v>1570000</v>
          </cell>
          <cell r="BB839">
            <v>1570000</v>
          </cell>
          <cell r="BC839">
            <v>-321000</v>
          </cell>
          <cell r="BE839">
            <v>0.8</v>
          </cell>
          <cell r="BF839">
            <v>0</v>
          </cell>
          <cell r="BG839" t="str">
            <v>1 rozwojowo-modernizacyjne</v>
          </cell>
          <cell r="BH839">
            <v>0</v>
          </cell>
          <cell r="BI839">
            <v>42</v>
          </cell>
          <cell r="BJ839">
            <v>0</v>
          </cell>
          <cell r="BK839" t="str">
            <v>Zadanie zostało wydzielone z zadania nr 13-130. Odbiór ścieków bytowo - gospodarczych od nowych Klientów. Obszar w strefie ochrony pośredniej ujęcia wody Mosina - Krajkowo.</v>
          </cell>
          <cell r="BL839" t="str">
            <v>Budowa kanalizacji sanitarnej DN200mm, dł. 885m wraz z przyłączami. 2024 - 2026 - dokumentacja projektowa etap III 2027 - 2028 - roboty budowlano - montażowe etap III</v>
          </cell>
          <cell r="BM839" t="str">
            <v>-</v>
          </cell>
          <cell r="BN839" t="str">
            <v>-</v>
          </cell>
          <cell r="BP839"/>
        </row>
        <row r="840">
          <cell r="B840" t="str">
            <v>5-03-19-255-1</v>
          </cell>
          <cell r="C840" t="str">
            <v>5</v>
          </cell>
          <cell r="D840" t="str">
            <v>Mosina - sieć kanalizacyjna w ul. bocznej od Lema</v>
          </cell>
          <cell r="E840" t="str">
            <v>Realizowane-koncepcja-w toku</v>
          </cell>
          <cell r="G840" t="str">
            <v>rezerwa zadania wielozakresowe</v>
          </cell>
          <cell r="H840" t="str">
            <v>pierwsza</v>
          </cell>
          <cell r="I840" t="str">
            <v>sieci rozdzielcze</v>
          </cell>
          <cell r="J840" t="str">
            <v>rozwojowe</v>
          </cell>
          <cell r="K840" t="str">
            <v>strefa</v>
          </cell>
          <cell r="L840" t="str">
            <v>Mosina</v>
          </cell>
          <cell r="M840" t="str">
            <v>Zuzanna Kaczmarek</v>
          </cell>
          <cell r="N840" t="str">
            <v>Anna Szaszczak</v>
          </cell>
          <cell r="O840" t="str">
            <v>Jolanta Kowalczyk</v>
          </cell>
          <cell r="P840">
            <v>0</v>
          </cell>
          <cell r="Q840">
            <v>0</v>
          </cell>
          <cell r="R840" t="str">
            <v>03</v>
          </cell>
          <cell r="S840" t="str">
            <v>nd</v>
          </cell>
          <cell r="T840">
            <v>0</v>
          </cell>
          <cell r="U840">
            <v>0</v>
          </cell>
          <cell r="V840">
            <v>0</v>
          </cell>
          <cell r="W840">
            <v>20000</v>
          </cell>
          <cell r="X840">
            <v>20000</v>
          </cell>
          <cell r="Y840">
            <v>60000</v>
          </cell>
          <cell r="Z840">
            <v>890400</v>
          </cell>
          <cell r="AA840">
            <v>377600</v>
          </cell>
          <cell r="AB840">
            <v>0</v>
          </cell>
          <cell r="AC840">
            <v>0</v>
          </cell>
          <cell r="AD840">
            <v>0</v>
          </cell>
          <cell r="AE840">
            <v>0</v>
          </cell>
          <cell r="AF840">
            <v>1368000</v>
          </cell>
          <cell r="AG840">
            <v>0</v>
          </cell>
          <cell r="AH840">
            <v>0</v>
          </cell>
          <cell r="AI840">
            <v>0</v>
          </cell>
          <cell r="AJ840">
            <v>0</v>
          </cell>
          <cell r="AK840">
            <v>0</v>
          </cell>
          <cell r="AL840">
            <v>0</v>
          </cell>
          <cell r="AM840">
            <v>0</v>
          </cell>
          <cell r="AN840">
            <v>0</v>
          </cell>
          <cell r="AO840">
            <v>0</v>
          </cell>
          <cell r="AP840">
            <v>0</v>
          </cell>
          <cell r="AQ840">
            <v>40000</v>
          </cell>
          <cell r="AR840">
            <v>40000</v>
          </cell>
          <cell r="AS840">
            <v>20000</v>
          </cell>
          <cell r="AT840">
            <v>1443000</v>
          </cell>
          <cell r="AU840">
            <v>0</v>
          </cell>
          <cell r="AV840">
            <v>1443000</v>
          </cell>
          <cell r="AW840">
            <v>1543000</v>
          </cell>
          <cell r="AX840">
            <v>40000</v>
          </cell>
          <cell r="AY840">
            <v>1503000</v>
          </cell>
          <cell r="AZ840">
            <v>1543000</v>
          </cell>
          <cell r="BA840">
            <v>1543000</v>
          </cell>
          <cell r="BB840">
            <v>40000</v>
          </cell>
          <cell r="BC840">
            <v>1328000</v>
          </cell>
          <cell r="BE840">
            <v>0.79</v>
          </cell>
          <cell r="BF840">
            <v>0</v>
          </cell>
          <cell r="BG840" t="str">
            <v>1 rozwojowo-modernizacyjne</v>
          </cell>
          <cell r="BH840">
            <v>0</v>
          </cell>
          <cell r="BI840">
            <v>3</v>
          </cell>
          <cell r="BJ840">
            <v>1</v>
          </cell>
          <cell r="BK840" t="str">
            <v>Zadanie zostało wydzielone z zadania nr 17-145. Odbiór ścieków sanitarnych od nowych klientów. Zadanie w strefie ochronnej ujęcia wody Mosina - Krajkowo.</v>
          </cell>
          <cell r="BL840" t="str">
            <v>Budowa kanalizacji sanitarnej w ul. bocznych od ul. Lema DN200mm dł.700m wraz z przyłączami. Budowa rurociągu tłocznego DN90mm dł.180m wraz z przepompownią ścieków 1 szt. 2029 - 2031 dokumentacja projektowa 2031 - 2032 - roboty budowlano-montażowe</v>
          </cell>
          <cell r="BM840" t="str">
            <v>-</v>
          </cell>
          <cell r="BN840" t="str">
            <v>-</v>
          </cell>
          <cell r="BP840"/>
        </row>
        <row r="841">
          <cell r="B841" t="str">
            <v>5-03-19-307-1</v>
          </cell>
          <cell r="C841" t="str">
            <v>5</v>
          </cell>
          <cell r="D841" t="str">
            <v>Mosina - kanalizacja sanitarna w ulicy Rolnej w Nowinkach</v>
          </cell>
          <cell r="E841" t="str">
            <v>Realizowane-dokumentacja-w toku</v>
          </cell>
          <cell r="F841" t="str">
            <v>FS7</v>
          </cell>
          <cell r="G841" t="str">
            <v>rezerwa zadania wielozakresowe</v>
          </cell>
          <cell r="H841" t="str">
            <v>druga</v>
          </cell>
          <cell r="I841" t="str">
            <v>sieci rozdzielcze</v>
          </cell>
          <cell r="J841" t="str">
            <v>rozwojowe</v>
          </cell>
          <cell r="K841" t="str">
            <v>nieopłacalne nie</v>
          </cell>
          <cell r="L841" t="str">
            <v>Mosina</v>
          </cell>
          <cell r="M841" t="str">
            <v>Zuzanna Kaczmarek</v>
          </cell>
          <cell r="N841" t="str">
            <v>Anna Szaszczak</v>
          </cell>
          <cell r="O841" t="str">
            <v>Jolanta Kowalczyk</v>
          </cell>
          <cell r="P841" t="str">
            <v>Aleksandra Wąsiak-Piechota</v>
          </cell>
          <cell r="Q841" t="str">
            <v>Jacek Bielicki</v>
          </cell>
          <cell r="R841" t="str">
            <v>03</v>
          </cell>
          <cell r="S841" t="str">
            <v>nd</v>
          </cell>
          <cell r="T841">
            <v>0</v>
          </cell>
          <cell r="U841">
            <v>17600</v>
          </cell>
          <cell r="V841">
            <v>17600</v>
          </cell>
          <cell r="W841">
            <v>91300</v>
          </cell>
          <cell r="X841">
            <v>346000</v>
          </cell>
          <cell r="Y841">
            <v>0</v>
          </cell>
          <cell r="Z841">
            <v>0</v>
          </cell>
          <cell r="AA841">
            <v>0</v>
          </cell>
          <cell r="AB841">
            <v>0</v>
          </cell>
          <cell r="AC841">
            <v>0</v>
          </cell>
          <cell r="AD841">
            <v>0</v>
          </cell>
          <cell r="AE841">
            <v>0</v>
          </cell>
          <cell r="AF841">
            <v>472500</v>
          </cell>
          <cell r="AG841">
            <v>17600</v>
          </cell>
          <cell r="AH841">
            <v>8800</v>
          </cell>
          <cell r="AI841">
            <v>26400</v>
          </cell>
          <cell r="AJ841">
            <v>18150.559999999998</v>
          </cell>
          <cell r="AK841">
            <v>0</v>
          </cell>
          <cell r="AL841">
            <v>1357500</v>
          </cell>
          <cell r="AM841">
            <v>0</v>
          </cell>
          <cell r="AN841">
            <v>0</v>
          </cell>
          <cell r="AO841">
            <v>0</v>
          </cell>
          <cell r="AP841">
            <v>0</v>
          </cell>
          <cell r="AQ841">
            <v>0</v>
          </cell>
          <cell r="AR841">
            <v>0</v>
          </cell>
          <cell r="AS841">
            <v>0</v>
          </cell>
          <cell r="AT841">
            <v>0</v>
          </cell>
          <cell r="AU841">
            <v>0</v>
          </cell>
          <cell r="AV841">
            <v>0</v>
          </cell>
          <cell r="AW841">
            <v>1357500</v>
          </cell>
          <cell r="AX841">
            <v>1357500</v>
          </cell>
          <cell r="AY841">
            <v>0</v>
          </cell>
          <cell r="AZ841">
            <v>1375650.56</v>
          </cell>
          <cell r="BA841">
            <v>1375650.56</v>
          </cell>
          <cell r="BB841">
            <v>1402050.5600000001</v>
          </cell>
          <cell r="BC841">
            <v>-929550.56</v>
          </cell>
          <cell r="BE841">
            <v>0.38</v>
          </cell>
          <cell r="BF841">
            <v>83</v>
          </cell>
          <cell r="BG841" t="str">
            <v>1 rozwojowo-modernizacyjne</v>
          </cell>
          <cell r="BH841">
            <v>9</v>
          </cell>
          <cell r="BI841">
            <v>7</v>
          </cell>
          <cell r="BJ841">
            <v>0</v>
          </cell>
          <cell r="BK841" t="str">
            <v>Zadanie zostało wydzielone z zadania nr 11-098 Odbiór ścieków sanitarnych od nowych klientów.</v>
          </cell>
          <cell r="BL841" t="str">
            <v>Budowa kanalizacji sanitarnej w ul. Rolnej wraz z przyłączami: - kanał grawitacyjny DN 200 mm o dł.180 m - rurociąg tłoczny DN 110 mm o dł. 200 m - tłocznia ścieków - 1 szt. 2020-2022 dokumentacja projektowa 2023-2024 roboty budowlano-montażowe</v>
          </cell>
          <cell r="BM841" t="str">
            <v>-</v>
          </cell>
          <cell r="BN841" t="str">
            <v>-</v>
          </cell>
          <cell r="BP841">
            <v>203625</v>
          </cell>
        </row>
        <row r="842">
          <cell r="B842" t="str">
            <v>5-03-20-041-0</v>
          </cell>
          <cell r="C842" t="str">
            <v>5</v>
          </cell>
          <cell r="D842" t="str">
            <v>Mosina - kananlizacja sanitarna w ul. Mosińskiej w Pecnej</v>
          </cell>
          <cell r="E842">
            <v>0</v>
          </cell>
          <cell r="G842" t="str">
            <v>rezerwa na zaspokojenie roszczeń z tyt realizacji sieci wod-kan</v>
          </cell>
          <cell r="H842" t="str">
            <v>pierwsza</v>
          </cell>
          <cell r="I842" t="str">
            <v>sieci rozdzielcze</v>
          </cell>
          <cell r="J842" t="str">
            <v>rozwojowe</v>
          </cell>
          <cell r="K842" t="str">
            <v>wykupy</v>
          </cell>
          <cell r="L842" t="str">
            <v>Mosina</v>
          </cell>
          <cell r="M842">
            <v>0</v>
          </cell>
          <cell r="N842">
            <v>0</v>
          </cell>
          <cell r="O842">
            <v>0</v>
          </cell>
          <cell r="P842">
            <v>0</v>
          </cell>
          <cell r="Q842">
            <v>0</v>
          </cell>
          <cell r="R842" t="str">
            <v>03</v>
          </cell>
          <cell r="S842" t="str">
            <v>nd</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21146.87</v>
          </cell>
          <cell r="AH842">
            <v>151.04000000000002</v>
          </cell>
          <cell r="AI842">
            <v>21297.91</v>
          </cell>
          <cell r="AJ842">
            <v>240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240</v>
          </cell>
          <cell r="BA842">
            <v>240</v>
          </cell>
          <cell r="BB842">
            <v>21537.91</v>
          </cell>
          <cell r="BC842">
            <v>-21537.91</v>
          </cell>
          <cell r="BD842"/>
          <cell r="BE842">
            <v>0</v>
          </cell>
          <cell r="BF842">
            <v>0</v>
          </cell>
          <cell r="BG842">
            <v>0</v>
          </cell>
          <cell r="BH842">
            <v>0</v>
          </cell>
          <cell r="BI842">
            <v>0</v>
          </cell>
          <cell r="BJ842">
            <v>0</v>
          </cell>
          <cell r="BK842">
            <v>0</v>
          </cell>
          <cell r="BL842">
            <v>0</v>
          </cell>
          <cell r="BM842" t="str">
            <v>-</v>
          </cell>
          <cell r="BN842" t="str">
            <v>-</v>
          </cell>
        </row>
        <row r="843">
          <cell r="B843" t="str">
            <v>5-03-20-133-1</v>
          </cell>
          <cell r="C843" t="str">
            <v>5</v>
          </cell>
          <cell r="D843" t="str">
            <v>Mosina - kanalizacja sanitarna w ul. Dolnej w Czapurach</v>
          </cell>
          <cell r="E843" t="str">
            <v>Realizowane-koncepcja-w toku</v>
          </cell>
          <cell r="H843" t="str">
            <v>pierwsza</v>
          </cell>
          <cell r="I843" t="str">
            <v>sieci rozdzielcze</v>
          </cell>
          <cell r="J843" t="str">
            <v>rozwojowe</v>
          </cell>
          <cell r="K843" t="str">
            <v>KPOŚK</v>
          </cell>
          <cell r="L843" t="str">
            <v>Mosina</v>
          </cell>
          <cell r="M843" t="str">
            <v>Zuzanna Kaczmarek</v>
          </cell>
          <cell r="N843" t="str">
            <v>Joanna Matysiak-Olek</v>
          </cell>
          <cell r="O843">
            <v>0</v>
          </cell>
          <cell r="P843">
            <v>0</v>
          </cell>
          <cell r="Q843">
            <v>0</v>
          </cell>
          <cell r="R843" t="str">
            <v>03</v>
          </cell>
          <cell r="T843">
            <v>0</v>
          </cell>
          <cell r="U843">
            <v>0</v>
          </cell>
          <cell r="V843">
            <v>0</v>
          </cell>
          <cell r="W843">
            <v>34000</v>
          </cell>
          <cell r="X843">
            <v>50000</v>
          </cell>
          <cell r="Y843">
            <v>358000</v>
          </cell>
          <cell r="Z843">
            <v>164000</v>
          </cell>
          <cell r="AA843">
            <v>0</v>
          </cell>
          <cell r="AB843">
            <v>0</v>
          </cell>
          <cell r="AC843">
            <v>0</v>
          </cell>
          <cell r="AD843">
            <v>0</v>
          </cell>
          <cell r="AE843">
            <v>0</v>
          </cell>
          <cell r="AF843">
            <v>606000</v>
          </cell>
          <cell r="AG843">
            <v>0</v>
          </cell>
          <cell r="AH843">
            <v>0</v>
          </cell>
          <cell r="AI843">
            <v>0</v>
          </cell>
          <cell r="AJ843">
            <v>0</v>
          </cell>
          <cell r="AK843">
            <v>17000</v>
          </cell>
          <cell r="AL843">
            <v>51000</v>
          </cell>
          <cell r="AM843">
            <v>17000</v>
          </cell>
          <cell r="AN843">
            <v>332100</v>
          </cell>
          <cell r="AO843">
            <v>345900</v>
          </cell>
          <cell r="AP843">
            <v>0</v>
          </cell>
          <cell r="AQ843">
            <v>0</v>
          </cell>
          <cell r="AR843">
            <v>0</v>
          </cell>
          <cell r="AS843">
            <v>0</v>
          </cell>
          <cell r="AT843">
            <v>0</v>
          </cell>
          <cell r="AU843">
            <v>0</v>
          </cell>
          <cell r="AV843">
            <v>0</v>
          </cell>
          <cell r="AW843">
            <v>763000</v>
          </cell>
          <cell r="AX843">
            <v>763000</v>
          </cell>
          <cell r="AY843">
            <v>0</v>
          </cell>
          <cell r="AZ843">
            <v>763000</v>
          </cell>
          <cell r="BA843">
            <v>763000</v>
          </cell>
          <cell r="BB843">
            <v>763000</v>
          </cell>
          <cell r="BC843">
            <v>-157000</v>
          </cell>
          <cell r="BE843">
            <v>0.313</v>
          </cell>
          <cell r="BF843">
            <v>0</v>
          </cell>
          <cell r="BG843" t="str">
            <v>1 rozwojowo-modernizacyjne</v>
          </cell>
          <cell r="BH843">
            <v>6</v>
          </cell>
          <cell r="BI843">
            <v>1</v>
          </cell>
          <cell r="BJ843">
            <v>0</v>
          </cell>
          <cell r="BK843" t="str">
            <v>Odbiór ścieków od nowych Klientów. Zakres niezrealizowany w zad. nr 5-03-13-140-1).</v>
          </cell>
          <cell r="BL843" t="str">
            <v>Budowa kanalizacji sanitarnej w ul. Dolnej: - kanał grawitacyjny DN200mm dł.202m, rurociąg tłoczny DN90mm dł. 111m - przepompownia ścieków - 1 szt., wraz z przyłączami. 2023 - 2025 - dokumentacja projektowa 2026 - 2027 - roboty budowlano - montażowe</v>
          </cell>
          <cell r="BM843" t="str">
            <v>-</v>
          </cell>
          <cell r="BN843" t="str">
            <v>-</v>
          </cell>
          <cell r="BP843"/>
        </row>
        <row r="844">
          <cell r="B844" t="str">
            <v>5-03-20-135-1</v>
          </cell>
          <cell r="C844" t="str">
            <v>5</v>
          </cell>
          <cell r="D844" t="str">
            <v>Mosina - kanalizacja sanitarna w ul. Nad Potokiem w Czapurach</v>
          </cell>
          <cell r="E844" t="str">
            <v>Realizowane-dokumentacja-w toku</v>
          </cell>
          <cell r="H844" t="str">
            <v>pierwsza</v>
          </cell>
          <cell r="I844" t="str">
            <v>sieci rozdzielcze</v>
          </cell>
          <cell r="J844" t="str">
            <v>rozwojowe</v>
          </cell>
          <cell r="K844" t="str">
            <v>KPOŚK</v>
          </cell>
          <cell r="L844" t="str">
            <v>Mosina</v>
          </cell>
          <cell r="M844" t="str">
            <v>Zuzanna Kaczmarek</v>
          </cell>
          <cell r="N844" t="str">
            <v>Michał Kamiński</v>
          </cell>
          <cell r="O844">
            <v>0</v>
          </cell>
          <cell r="P844">
            <v>0</v>
          </cell>
          <cell r="Q844">
            <v>0</v>
          </cell>
          <cell r="R844" t="str">
            <v>03</v>
          </cell>
          <cell r="T844">
            <v>0</v>
          </cell>
          <cell r="U844">
            <v>0</v>
          </cell>
          <cell r="V844">
            <v>0</v>
          </cell>
          <cell r="W844">
            <v>20000</v>
          </cell>
          <cell r="X844">
            <v>30000</v>
          </cell>
          <cell r="Y844">
            <v>29000</v>
          </cell>
          <cell r="Z844">
            <v>61000</v>
          </cell>
          <cell r="AA844">
            <v>0</v>
          </cell>
          <cell r="AB844">
            <v>0</v>
          </cell>
          <cell r="AC844">
            <v>0</v>
          </cell>
          <cell r="AD844">
            <v>0</v>
          </cell>
          <cell r="AE844">
            <v>0</v>
          </cell>
          <cell r="AF844">
            <v>140000</v>
          </cell>
          <cell r="AG844">
            <v>0</v>
          </cell>
          <cell r="AH844">
            <v>1476</v>
          </cell>
          <cell r="AI844">
            <v>1476</v>
          </cell>
          <cell r="AJ844">
            <v>17564</v>
          </cell>
          <cell r="AK844">
            <v>26346</v>
          </cell>
          <cell r="AL844">
            <v>29705.73</v>
          </cell>
          <cell r="AM844">
            <v>88977.279999999999</v>
          </cell>
          <cell r="AN844">
            <v>0</v>
          </cell>
          <cell r="AO844">
            <v>0</v>
          </cell>
          <cell r="AP844">
            <v>0</v>
          </cell>
          <cell r="AQ844">
            <v>0</v>
          </cell>
          <cell r="AR844">
            <v>0</v>
          </cell>
          <cell r="AS844">
            <v>0</v>
          </cell>
          <cell r="AT844">
            <v>0</v>
          </cell>
          <cell r="AU844">
            <v>0</v>
          </cell>
          <cell r="AV844">
            <v>0</v>
          </cell>
          <cell r="AW844">
            <v>145029.01</v>
          </cell>
          <cell r="AX844">
            <v>145029.01</v>
          </cell>
          <cell r="AY844">
            <v>0</v>
          </cell>
          <cell r="AZ844">
            <v>162593.01</v>
          </cell>
          <cell r="BA844">
            <v>162593.01</v>
          </cell>
          <cell r="BB844">
            <v>164069.01</v>
          </cell>
          <cell r="BC844">
            <v>-24069.010000000009</v>
          </cell>
          <cell r="BE844">
            <v>0.04</v>
          </cell>
          <cell r="BF844">
            <v>0</v>
          </cell>
          <cell r="BG844" t="str">
            <v>1 rozwojowo-modernizacyjne</v>
          </cell>
          <cell r="BH844">
            <v>6</v>
          </cell>
          <cell r="BI844">
            <v>0</v>
          </cell>
          <cell r="BJ844">
            <v>0</v>
          </cell>
          <cell r="BK844" t="str">
            <v>Odbiór ścieków od nowych Klientów. Zakres niezrealizowany w zad. 5-03-13-140-1</v>
          </cell>
          <cell r="BL844" t="str">
            <v>Budowa kanalizacji sanitarnej w ul. Nad Potokiem DN200mm o dł. 37m wraz z przyłączami. 2022 - 2023 - dokumentacja projektowa 2024 - 2025 - roboty budowlano - montażowe</v>
          </cell>
          <cell r="BM844" t="str">
            <v>-</v>
          </cell>
          <cell r="BN844" t="str">
            <v>-</v>
          </cell>
          <cell r="BP844"/>
        </row>
        <row r="845">
          <cell r="B845" t="str">
            <v>5-03-20-137-1</v>
          </cell>
          <cell r="C845" t="str">
            <v>5</v>
          </cell>
          <cell r="D845" t="str">
            <v>Mosina - kanalizacja sanitarna w ul. Brzoskwiniowej, Jabłkowej, Truskawkowej, Morelowej w Czapurach</v>
          </cell>
          <cell r="E845" t="str">
            <v>Realizowane-dokumentacja-w toku</v>
          </cell>
          <cell r="H845" t="str">
            <v>pierwsza</v>
          </cell>
          <cell r="I845" t="str">
            <v>sieci rozdzielcze</v>
          </cell>
          <cell r="J845" t="str">
            <v>rozwojowe</v>
          </cell>
          <cell r="K845" t="str">
            <v>KPOŚK</v>
          </cell>
          <cell r="L845" t="str">
            <v>Mosina</v>
          </cell>
          <cell r="M845" t="str">
            <v>Zuzanna Kaczmarek</v>
          </cell>
          <cell r="N845" t="str">
            <v>Alina Wachowska</v>
          </cell>
          <cell r="O845">
            <v>0</v>
          </cell>
          <cell r="P845">
            <v>0</v>
          </cell>
          <cell r="Q845">
            <v>0</v>
          </cell>
          <cell r="R845" t="str">
            <v>03</v>
          </cell>
          <cell r="T845">
            <v>0</v>
          </cell>
          <cell r="U845">
            <v>0</v>
          </cell>
          <cell r="V845">
            <v>0</v>
          </cell>
          <cell r="W845">
            <v>40000</v>
          </cell>
          <cell r="X845">
            <v>60000</v>
          </cell>
          <cell r="Y845">
            <v>316000</v>
          </cell>
          <cell r="Z845">
            <v>680000</v>
          </cell>
          <cell r="AA845">
            <v>0</v>
          </cell>
          <cell r="AB845">
            <v>0</v>
          </cell>
          <cell r="AC845">
            <v>0</v>
          </cell>
          <cell r="AD845">
            <v>0</v>
          </cell>
          <cell r="AE845">
            <v>0</v>
          </cell>
          <cell r="AF845">
            <v>1096000</v>
          </cell>
          <cell r="AG845">
            <v>0</v>
          </cell>
          <cell r="AH845">
            <v>0</v>
          </cell>
          <cell r="AI845">
            <v>0</v>
          </cell>
          <cell r="AJ845">
            <v>1348</v>
          </cell>
          <cell r="AK845">
            <v>40520</v>
          </cell>
          <cell r="AL845">
            <v>60780</v>
          </cell>
          <cell r="AM845">
            <v>499177</v>
          </cell>
          <cell r="AN845">
            <v>641799</v>
          </cell>
          <cell r="AO845">
            <v>0</v>
          </cell>
          <cell r="AP845">
            <v>0</v>
          </cell>
          <cell r="AQ845">
            <v>0</v>
          </cell>
          <cell r="AR845">
            <v>0</v>
          </cell>
          <cell r="AS845">
            <v>0</v>
          </cell>
          <cell r="AT845">
            <v>0</v>
          </cell>
          <cell r="AU845">
            <v>0</v>
          </cell>
          <cell r="AV845">
            <v>0</v>
          </cell>
          <cell r="AW845">
            <v>1242276</v>
          </cell>
          <cell r="AX845">
            <v>1242276</v>
          </cell>
          <cell r="AY845">
            <v>0</v>
          </cell>
          <cell r="AZ845">
            <v>1243624</v>
          </cell>
          <cell r="BA845">
            <v>1243624</v>
          </cell>
          <cell r="BB845">
            <v>1243624</v>
          </cell>
          <cell r="BC845">
            <v>-147624</v>
          </cell>
          <cell r="BE845">
            <v>0.6</v>
          </cell>
          <cell r="BF845">
            <v>262.5</v>
          </cell>
          <cell r="BG845" t="str">
            <v>1 rozwojowo-modernizacyjne</v>
          </cell>
          <cell r="BH845">
            <v>45</v>
          </cell>
          <cell r="BI845">
            <v>1</v>
          </cell>
          <cell r="BJ845">
            <v>0</v>
          </cell>
          <cell r="BK845" t="str">
            <v>Odbiór ścieków sanitarnych od nowych klientów.</v>
          </cell>
          <cell r="BL845" t="str">
            <v>Budowa kanalizacji sanitarnej w Czapurach: w ul. Brzoskwiniowej DN200mm dł. 330m, ul. Jabłkowej DN200mm, dł. 55m, ul. Truskawkowej DN200mm, dł. 55m, ul. Morelowej DN200mm dł.155m, wraz z przyłączami. 2022 - 2025 - dokumentacja projektowa 2025 - 2026 - roboty budowlano - montażowe</v>
          </cell>
          <cell r="BM845" t="str">
            <v>-</v>
          </cell>
          <cell r="BN845" t="str">
            <v>-</v>
          </cell>
          <cell r="BP845"/>
        </row>
        <row r="846">
          <cell r="B846" t="str">
            <v>5-03-20-147-1</v>
          </cell>
          <cell r="C846" t="str">
            <v>5</v>
          </cell>
          <cell r="D846" t="str">
            <v>Mosina - kanalizacja sanitarna w ul ulicy bocznej od Sowinieckiej w kierunku do ZUK</v>
          </cell>
          <cell r="E846" t="str">
            <v>Realizowane-koncepcja-w toku</v>
          </cell>
          <cell r="H846" t="str">
            <v>pierwsza</v>
          </cell>
          <cell r="I846" t="str">
            <v>sieci rozdzielcze</v>
          </cell>
          <cell r="J846" t="str">
            <v>rozwojowe</v>
          </cell>
          <cell r="K846" t="str">
            <v>strefa</v>
          </cell>
          <cell r="L846" t="str">
            <v>Mosina</v>
          </cell>
          <cell r="M846" t="str">
            <v>Zuzanna Kaczmarek</v>
          </cell>
          <cell r="N846">
            <v>0</v>
          </cell>
          <cell r="O846">
            <v>0</v>
          </cell>
          <cell r="P846">
            <v>0</v>
          </cell>
          <cell r="Q846">
            <v>0</v>
          </cell>
          <cell r="R846" t="str">
            <v>03</v>
          </cell>
          <cell r="S846" t="str">
            <v>nd</v>
          </cell>
          <cell r="T846">
            <v>0</v>
          </cell>
          <cell r="U846">
            <v>0</v>
          </cell>
          <cell r="V846">
            <v>40000</v>
          </cell>
          <cell r="W846">
            <v>328000</v>
          </cell>
          <cell r="X846">
            <v>482000</v>
          </cell>
          <cell r="Y846">
            <v>0</v>
          </cell>
          <cell r="Z846">
            <v>0</v>
          </cell>
          <cell r="AA846">
            <v>0</v>
          </cell>
          <cell r="AB846">
            <v>0</v>
          </cell>
          <cell r="AC846">
            <v>0</v>
          </cell>
          <cell r="AD846">
            <v>0</v>
          </cell>
          <cell r="AE846">
            <v>0</v>
          </cell>
          <cell r="AF846">
            <v>850000</v>
          </cell>
          <cell r="AG846">
            <v>0</v>
          </cell>
          <cell r="AH846">
            <v>0</v>
          </cell>
          <cell r="AI846">
            <v>0</v>
          </cell>
          <cell r="AJ846">
            <v>0</v>
          </cell>
          <cell r="AK846">
            <v>50000</v>
          </cell>
          <cell r="AL846">
            <v>0</v>
          </cell>
          <cell r="AM846">
            <v>310000</v>
          </cell>
          <cell r="AN846">
            <v>886000</v>
          </cell>
          <cell r="AO846">
            <v>0</v>
          </cell>
          <cell r="AP846">
            <v>0</v>
          </cell>
          <cell r="AQ846">
            <v>0</v>
          </cell>
          <cell r="AR846">
            <v>0</v>
          </cell>
          <cell r="AS846">
            <v>0</v>
          </cell>
          <cell r="AT846">
            <v>0</v>
          </cell>
          <cell r="AU846">
            <v>0</v>
          </cell>
          <cell r="AV846">
            <v>0</v>
          </cell>
          <cell r="AW846">
            <v>1246000</v>
          </cell>
          <cell r="AX846">
            <v>1246000</v>
          </cell>
          <cell r="AY846">
            <v>0</v>
          </cell>
          <cell r="AZ846">
            <v>1246000</v>
          </cell>
          <cell r="BA846">
            <v>1246000</v>
          </cell>
          <cell r="BB846">
            <v>1246000</v>
          </cell>
          <cell r="BC846">
            <v>-396000</v>
          </cell>
          <cell r="BE846">
            <v>0.42</v>
          </cell>
          <cell r="BF846">
            <v>66.7</v>
          </cell>
          <cell r="BG846" t="str">
            <v>1 rozwojowo-modernizacyjne</v>
          </cell>
          <cell r="BH846">
            <v>6</v>
          </cell>
          <cell r="BI846">
            <v>0</v>
          </cell>
          <cell r="BJ846">
            <v>0</v>
          </cell>
          <cell r="BK846" t="str">
            <v>Odbiór ścieków od nowych Klientów. Wniosek Gminy. Zadanie w strefie ochronnej ujęcia wody Mosina - Krajkowo.</v>
          </cell>
          <cell r="BL846" t="str">
            <v>Budowa kanalizacji sanitarnej w rej. ul. Sowinieckiej: - kanał grawitacyjny DN200 dł. 420m - rurociąg toczny DN 90mm dł. 50m - przepompownia ścieków - 1 szt. wraz z przyłączami. 2023 - dokumentacja projektowa (wykup) 2024 - 2026 - roboty budowlano - montażowe</v>
          </cell>
          <cell r="BM846" t="str">
            <v>-</v>
          </cell>
          <cell r="BN846" t="str">
            <v>-</v>
          </cell>
          <cell r="BP846"/>
        </row>
        <row r="847">
          <cell r="B847" t="str">
            <v>5-03-20-171-0</v>
          </cell>
          <cell r="C847" t="str">
            <v>5</v>
          </cell>
          <cell r="D847" t="str">
            <v>Mosina - działki pod przepompownie ścieków</v>
          </cell>
          <cell r="E847" t="str">
            <v>Realizowane-koncepcja-w toku</v>
          </cell>
          <cell r="H847" t="str">
            <v>pierwsza</v>
          </cell>
          <cell r="I847" t="str">
            <v>sieci rozdzielcze</v>
          </cell>
          <cell r="J847" t="str">
            <v>rozwojowe</v>
          </cell>
          <cell r="K847" t="str">
            <v>nabycie infrastruktury od Gmin</v>
          </cell>
          <cell r="L847" t="str">
            <v>Mosina</v>
          </cell>
          <cell r="M847" t="str">
            <v>Zuzanna Kaczmarek</v>
          </cell>
          <cell r="N847">
            <v>0</v>
          </cell>
          <cell r="O847">
            <v>0</v>
          </cell>
          <cell r="P847">
            <v>0</v>
          </cell>
          <cell r="Q847">
            <v>0</v>
          </cell>
          <cell r="R847" t="str">
            <v>03</v>
          </cell>
          <cell r="S847" t="str">
            <v>nd</v>
          </cell>
          <cell r="T847">
            <v>0</v>
          </cell>
          <cell r="U847">
            <v>0</v>
          </cell>
          <cell r="V847">
            <v>20000</v>
          </cell>
          <cell r="W847">
            <v>20000</v>
          </cell>
          <cell r="X847">
            <v>20000</v>
          </cell>
          <cell r="Y847">
            <v>20000</v>
          </cell>
          <cell r="Z847">
            <v>0</v>
          </cell>
          <cell r="AA847">
            <v>0</v>
          </cell>
          <cell r="AB847">
            <v>0</v>
          </cell>
          <cell r="AC847">
            <v>0</v>
          </cell>
          <cell r="AD847">
            <v>0</v>
          </cell>
          <cell r="AE847">
            <v>0</v>
          </cell>
          <cell r="AF847">
            <v>80000</v>
          </cell>
          <cell r="AG847">
            <v>0</v>
          </cell>
          <cell r="AH847">
            <v>0</v>
          </cell>
          <cell r="AI847">
            <v>0</v>
          </cell>
          <cell r="AJ847">
            <v>40000</v>
          </cell>
          <cell r="AK847">
            <v>20000</v>
          </cell>
          <cell r="AL847">
            <v>20000</v>
          </cell>
          <cell r="AM847">
            <v>0</v>
          </cell>
          <cell r="AN847">
            <v>0</v>
          </cell>
          <cell r="AO847">
            <v>0</v>
          </cell>
          <cell r="AP847">
            <v>0</v>
          </cell>
          <cell r="AQ847">
            <v>0</v>
          </cell>
          <cell r="AR847">
            <v>0</v>
          </cell>
          <cell r="AS847">
            <v>0</v>
          </cell>
          <cell r="AT847">
            <v>0</v>
          </cell>
          <cell r="AU847">
            <v>0</v>
          </cell>
          <cell r="AV847">
            <v>0</v>
          </cell>
          <cell r="AW847">
            <v>40000</v>
          </cell>
          <cell r="AX847">
            <v>40000</v>
          </cell>
          <cell r="AY847">
            <v>0</v>
          </cell>
          <cell r="AZ847">
            <v>80000</v>
          </cell>
          <cell r="BA847">
            <v>80000</v>
          </cell>
          <cell r="BB847">
            <v>80000</v>
          </cell>
          <cell r="BC847">
            <v>0</v>
          </cell>
          <cell r="BE847">
            <v>0</v>
          </cell>
          <cell r="BF847">
            <v>0</v>
          </cell>
          <cell r="BG847" t="str">
            <v>3 inne</v>
          </cell>
          <cell r="BH847">
            <v>0</v>
          </cell>
          <cell r="BI847">
            <v>0</v>
          </cell>
          <cell r="BJ847">
            <v>0</v>
          </cell>
          <cell r="BK847">
            <v>0</v>
          </cell>
          <cell r="BL847" t="str">
            <v>Wykup działek pod przepompownie ścieków Gmina Mosina ( dz. nr 500/1 (część), obr. Pecna; dz. nr 147/4, obr. Pecna; dz. nr 2700/21, obr. Mosina; dz. nr 298, obr. Nowinki) 2021 - 2024 - realizacja</v>
          </cell>
          <cell r="BM847" t="str">
            <v>-</v>
          </cell>
          <cell r="BN847" t="str">
            <v>-</v>
          </cell>
          <cell r="BP847"/>
        </row>
        <row r="848">
          <cell r="B848" t="str">
            <v>5-03-20-224-0</v>
          </cell>
          <cell r="C848" t="str">
            <v>5</v>
          </cell>
          <cell r="D848" t="str">
            <v>Mosina - kanalizacja sanitarna w ul. Wiosennej w Krośnie</v>
          </cell>
          <cell r="E848">
            <v>0</v>
          </cell>
          <cell r="G848" t="str">
            <v>rezerwa na zaspokojenie roszczeń z tyt realizacji sieci wod-kan</v>
          </cell>
          <cell r="H848" t="str">
            <v>pierwsza</v>
          </cell>
          <cell r="I848" t="str">
            <v>sieci rozdzielcze</v>
          </cell>
          <cell r="J848" t="str">
            <v>rozwojowe</v>
          </cell>
          <cell r="K848" t="str">
            <v>wykupy</v>
          </cell>
          <cell r="L848" t="str">
            <v>Mosina</v>
          </cell>
          <cell r="M848">
            <v>0</v>
          </cell>
          <cell r="N848">
            <v>0</v>
          </cell>
          <cell r="O848">
            <v>0</v>
          </cell>
          <cell r="P848">
            <v>0</v>
          </cell>
          <cell r="Q848">
            <v>0</v>
          </cell>
          <cell r="R848" t="str">
            <v>03</v>
          </cell>
          <cell r="S848" t="str">
            <v>nd</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20321.39</v>
          </cell>
          <cell r="AI848">
            <v>20321.39</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20321.39</v>
          </cell>
          <cell r="BC848">
            <v>-20321.39</v>
          </cell>
          <cell r="BD848"/>
          <cell r="BE848">
            <v>0</v>
          </cell>
          <cell r="BF848">
            <v>0</v>
          </cell>
          <cell r="BG848">
            <v>0</v>
          </cell>
          <cell r="BH848">
            <v>0</v>
          </cell>
          <cell r="BI848">
            <v>0</v>
          </cell>
          <cell r="BJ848">
            <v>0</v>
          </cell>
          <cell r="BK848">
            <v>0</v>
          </cell>
          <cell r="BL848">
            <v>0</v>
          </cell>
          <cell r="BM848" t="str">
            <v>-</v>
          </cell>
          <cell r="BN848" t="str">
            <v>-</v>
          </cell>
        </row>
        <row r="849">
          <cell r="B849" t="str">
            <v>5-04-14-026-1</v>
          </cell>
          <cell r="C849" t="str">
            <v>5</v>
          </cell>
          <cell r="D849" t="str">
            <v>Murowana Goślina - kanalizacja sanitarna w Białężynie</v>
          </cell>
          <cell r="E849" t="str">
            <v>Realizowane-RBM-w toku</v>
          </cell>
          <cell r="F849" t="str">
            <v>FS7</v>
          </cell>
          <cell r="G849" t="str">
            <v>rezerwa "białe plamy"</v>
          </cell>
          <cell r="H849" t="str">
            <v>druga</v>
          </cell>
          <cell r="I849" t="str">
            <v>sieci rozdzielcze</v>
          </cell>
          <cell r="J849" t="str">
            <v>rozwojowe</v>
          </cell>
          <cell r="K849" t="str">
            <v>nieopłacalne nie</v>
          </cell>
          <cell r="L849" t="str">
            <v>Murowana Goślina</v>
          </cell>
          <cell r="M849" t="str">
            <v>Paulina Wilińska-Kałka</v>
          </cell>
          <cell r="N849" t="str">
            <v>Anna Szaszczak</v>
          </cell>
          <cell r="O849" t="str">
            <v>Monika Mrozińska</v>
          </cell>
          <cell r="P849" t="str">
            <v>Anna Ossig</v>
          </cell>
          <cell r="Q849" t="str">
            <v>Łukasz Bil</v>
          </cell>
          <cell r="R849" t="str">
            <v>04</v>
          </cell>
          <cell r="S849" t="str">
            <v>Gmina Murowana Goślina</v>
          </cell>
          <cell r="T849">
            <v>147060.01999999999</v>
          </cell>
          <cell r="U849">
            <v>41963.040000000001</v>
          </cell>
          <cell r="V849">
            <v>850000</v>
          </cell>
          <cell r="W849">
            <v>3854600</v>
          </cell>
          <cell r="X849">
            <v>3543320</v>
          </cell>
          <cell r="Y849">
            <v>0</v>
          </cell>
          <cell r="Z849">
            <v>0</v>
          </cell>
          <cell r="AA849">
            <v>0</v>
          </cell>
          <cell r="AB849">
            <v>0</v>
          </cell>
          <cell r="AC849">
            <v>0</v>
          </cell>
          <cell r="AD849">
            <v>0</v>
          </cell>
          <cell r="AE849">
            <v>0</v>
          </cell>
          <cell r="AF849">
            <v>8289883.04</v>
          </cell>
          <cell r="AG849">
            <v>112771.84</v>
          </cell>
          <cell r="AH849">
            <v>2598689.37</v>
          </cell>
          <cell r="AI849">
            <v>2858521.23</v>
          </cell>
          <cell r="AJ849">
            <v>3668965.22</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3668965.22</v>
          </cell>
          <cell r="BA849">
            <v>3668965.22</v>
          </cell>
          <cell r="BB849">
            <v>6380426.4299999997</v>
          </cell>
          <cell r="BC849">
            <v>1909456.6100000003</v>
          </cell>
          <cell r="BE849">
            <v>0</v>
          </cell>
          <cell r="BF849">
            <v>0</v>
          </cell>
          <cell r="BG849" t="str">
            <v>1 rozwojowo-modernizacyjne</v>
          </cell>
          <cell r="BH849">
            <v>78</v>
          </cell>
          <cell r="BI849">
            <v>0</v>
          </cell>
          <cell r="BJ849">
            <v>0</v>
          </cell>
          <cell r="BK849" t="str">
            <v>Odbiór ścieków sanitarnych od nowych klientów.</v>
          </cell>
          <cell r="BL849" t="str">
            <v>Budowa sieci kanalizacji sanitarnej wraz z przyłączami: kanał grawitacyjny DN200mm, dł. 2450m rurociąg tłoczny DN80mm, dł. 1800 m przepompownia ścieków- 1 szt. zakup działki pod przepompownię 2016-2020 - dokumentacja projektowa 2021-2023 - roboty budowlano-montażowe</v>
          </cell>
          <cell r="BM849" t="str">
            <v>-</v>
          </cell>
          <cell r="BN849" t="str">
            <v>-</v>
          </cell>
          <cell r="BP849"/>
        </row>
        <row r="850">
          <cell r="B850" t="str">
            <v>5-04-15-188-1</v>
          </cell>
          <cell r="C850" t="str">
            <v>5</v>
          </cell>
          <cell r="D850" t="str">
            <v>Murowana Goślina - kanalizacja sanitarna na terenie Nieszawy</v>
          </cell>
          <cell r="E850" t="str">
            <v>Realizowane-koncepcja-w toku</v>
          </cell>
          <cell r="G850" t="str">
            <v>rezerwa "białe plamy"</v>
          </cell>
          <cell r="H850" t="str">
            <v>druga</v>
          </cell>
          <cell r="I850" t="str">
            <v>sieci rozdzielcze</v>
          </cell>
          <cell r="J850" t="str">
            <v>rozwojowe</v>
          </cell>
          <cell r="K850" t="str">
            <v>nieopłacalne nie</v>
          </cell>
          <cell r="L850" t="str">
            <v>Murowana Goślina</v>
          </cell>
          <cell r="M850" t="str">
            <v>Agnieszka Mitura-Grabowska</v>
          </cell>
          <cell r="N850" t="str">
            <v>Magdalena Daszkiewicz-Jankowska</v>
          </cell>
          <cell r="O850" t="str">
            <v>Monika Mrozińska</v>
          </cell>
          <cell r="P850" t="str">
            <v>Anna Ossig</v>
          </cell>
          <cell r="Q850" t="str">
            <v>Maciej Urbaniak</v>
          </cell>
          <cell r="R850" t="str">
            <v>04</v>
          </cell>
          <cell r="S850" t="str">
            <v>nd</v>
          </cell>
          <cell r="T850">
            <v>117032.71</v>
          </cell>
          <cell r="U850">
            <v>39400</v>
          </cell>
          <cell r="V850">
            <v>39400</v>
          </cell>
          <cell r="W850">
            <v>148171</v>
          </cell>
          <cell r="X850">
            <v>0</v>
          </cell>
          <cell r="Y850">
            <v>0</v>
          </cell>
          <cell r="Z850">
            <v>0</v>
          </cell>
          <cell r="AA850">
            <v>0</v>
          </cell>
          <cell r="AB850">
            <v>0</v>
          </cell>
          <cell r="AC850">
            <v>0</v>
          </cell>
          <cell r="AD850">
            <v>0</v>
          </cell>
          <cell r="AE850">
            <v>3487633</v>
          </cell>
          <cell r="AF850">
            <v>226971</v>
          </cell>
          <cell r="AG850">
            <v>6128.62</v>
          </cell>
          <cell r="AH850">
            <v>0</v>
          </cell>
          <cell r="AI850">
            <v>123161.33</v>
          </cell>
          <cell r="AJ850">
            <v>0</v>
          </cell>
          <cell r="AK850">
            <v>0</v>
          </cell>
          <cell r="AL850">
            <v>0</v>
          </cell>
          <cell r="AM850">
            <v>0</v>
          </cell>
          <cell r="AN850">
            <v>0</v>
          </cell>
          <cell r="AO850">
            <v>0</v>
          </cell>
          <cell r="AP850">
            <v>0</v>
          </cell>
          <cell r="AQ850">
            <v>0</v>
          </cell>
          <cell r="AR850">
            <v>138000</v>
          </cell>
          <cell r="AS850">
            <v>138000</v>
          </cell>
          <cell r="AT850">
            <v>1672000</v>
          </cell>
          <cell r="AU850">
            <v>1950000</v>
          </cell>
          <cell r="AV850">
            <v>3622000</v>
          </cell>
          <cell r="AW850">
            <v>1948000</v>
          </cell>
          <cell r="AX850">
            <v>0</v>
          </cell>
          <cell r="AY850">
            <v>1948000</v>
          </cell>
          <cell r="AZ850">
            <v>1948000</v>
          </cell>
          <cell r="BA850">
            <v>3898000</v>
          </cell>
          <cell r="BB850">
            <v>6128.62</v>
          </cell>
          <cell r="BC850">
            <v>220842.38</v>
          </cell>
          <cell r="BE850">
            <v>0</v>
          </cell>
          <cell r="BF850">
            <v>0</v>
          </cell>
          <cell r="BG850" t="str">
            <v>1 rozwojowo-modernizacyjne</v>
          </cell>
          <cell r="BH850">
            <v>12</v>
          </cell>
          <cell r="BI850">
            <v>20</v>
          </cell>
          <cell r="BJ850">
            <v>0</v>
          </cell>
          <cell r="BK850" t="str">
            <v>Odbiór ścieków sanitarnych od nowych klientów.</v>
          </cell>
          <cell r="BL850" t="str">
            <v>Budowa sieci kanalizacji sanitarnej DN 200mm o długości 910 m, r. tłocznego DN 75 mm o dł. 1200 m, przepompowni ścieków 1 szt., przyłącza kanalizacyjne 2020-2022 - dokumentacja projektowa po 2029 - roboty budowlano - montażowe</v>
          </cell>
          <cell r="BM850" t="str">
            <v>-</v>
          </cell>
          <cell r="BN850" t="str">
            <v>-</v>
          </cell>
          <cell r="BP850"/>
        </row>
        <row r="851">
          <cell r="B851" t="str">
            <v>5-04-15-189-1</v>
          </cell>
          <cell r="C851" t="str">
            <v>5</v>
          </cell>
          <cell r="D851" t="str">
            <v>Murowana Goślina - kanalizacja sanitarna w Kątach</v>
          </cell>
          <cell r="E851" t="str">
            <v>Realizowane-RBM-w toku</v>
          </cell>
          <cell r="G851" t="str">
            <v>rezerwa "białe plamy"</v>
          </cell>
          <cell r="H851" t="str">
            <v>druga</v>
          </cell>
          <cell r="I851" t="str">
            <v>sieci rozdzielcze</v>
          </cell>
          <cell r="J851" t="str">
            <v>rozwojowe</v>
          </cell>
          <cell r="K851" t="str">
            <v>nieopłacalne tak</v>
          </cell>
          <cell r="L851" t="str">
            <v>Murowana Goślina</v>
          </cell>
          <cell r="M851" t="str">
            <v>Paulina Wilińska-Kałka</v>
          </cell>
          <cell r="N851">
            <v>0</v>
          </cell>
          <cell r="O851" t="str">
            <v>Monika Mrozińska</v>
          </cell>
          <cell r="P851" t="str">
            <v>Anna Ossig</v>
          </cell>
          <cell r="Q851" t="str">
            <v>Łukasz Bil</v>
          </cell>
          <cell r="R851" t="str">
            <v>04</v>
          </cell>
          <cell r="S851" t="str">
            <v>nd</v>
          </cell>
          <cell r="T851">
            <v>73823.48</v>
          </cell>
          <cell r="U851">
            <v>4111.0599999999995</v>
          </cell>
          <cell r="V851">
            <v>503000</v>
          </cell>
          <cell r="W851">
            <v>1703000</v>
          </cell>
          <cell r="X851">
            <v>0</v>
          </cell>
          <cell r="Y851">
            <v>0</v>
          </cell>
          <cell r="Z851">
            <v>0</v>
          </cell>
          <cell r="AA851">
            <v>0</v>
          </cell>
          <cell r="AB851">
            <v>0</v>
          </cell>
          <cell r="AC851">
            <v>0</v>
          </cell>
          <cell r="AD851">
            <v>0</v>
          </cell>
          <cell r="AE851">
            <v>0</v>
          </cell>
          <cell r="AF851">
            <v>2210111.06</v>
          </cell>
          <cell r="AG851">
            <v>25713.969999999998</v>
          </cell>
          <cell r="AH851">
            <v>991341.27000000014</v>
          </cell>
          <cell r="AI851">
            <v>1090878.7200000002</v>
          </cell>
          <cell r="AJ851">
            <v>1021491.9099999999</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1021491.9099999999</v>
          </cell>
          <cell r="BA851">
            <v>1021491.9099999999</v>
          </cell>
          <cell r="BB851">
            <v>2038547.15</v>
          </cell>
          <cell r="BC851">
            <v>171563.91000000015</v>
          </cell>
          <cell r="BE851">
            <v>0</v>
          </cell>
          <cell r="BF851">
            <v>0</v>
          </cell>
          <cell r="BG851" t="str">
            <v>1 rozwojowo-modernizacyjne</v>
          </cell>
          <cell r="BH851">
            <v>10</v>
          </cell>
          <cell r="BI851">
            <v>3</v>
          </cell>
          <cell r="BJ851">
            <v>0</v>
          </cell>
          <cell r="BK851" t="str">
            <v>Odbiór ścieków sanitarnych od nowych klientów.</v>
          </cell>
          <cell r="BL851" t="str">
            <v>1. w obrębie Białęgi - budowa kanału sanitarnego DN = 200 mm o dł. ok. 320 m 2. w obrębie Długa Goślina - budowa kanału sanitarnego DN 200 mm o dł. ok. 280 m, r. tłocznego DN 75 mm i 1 szt. przepompowni ścieków o wydajności nie przekraczającej 4 dm3/s , przyłącza kanalizacji sanitarnej 2016-2020 dokumentacja projektowa 2021-2023 roboty budowlano-montażowe</v>
          </cell>
          <cell r="BM851" t="str">
            <v>-</v>
          </cell>
          <cell r="BN851" t="str">
            <v>-</v>
          </cell>
          <cell r="BP851"/>
        </row>
        <row r="852">
          <cell r="B852" t="str">
            <v>5-04-16-125-1</v>
          </cell>
          <cell r="C852" t="str">
            <v>5</v>
          </cell>
          <cell r="D852" t="str">
            <v>Murowana Goslina - kanalizacja sanitarna w ul. Łąkowej</v>
          </cell>
          <cell r="E852" t="str">
            <v>Realizowane-dokumentacja-w toku</v>
          </cell>
          <cell r="G852" t="str">
            <v>rezerwa "białe plamy"</v>
          </cell>
          <cell r="H852" t="str">
            <v>pierwsza</v>
          </cell>
          <cell r="I852" t="str">
            <v>sieci rozdzielcze</v>
          </cell>
          <cell r="J852" t="str">
            <v>rozwojowe</v>
          </cell>
          <cell r="K852" t="str">
            <v>KPOŚK</v>
          </cell>
          <cell r="L852" t="str">
            <v>Murowana Goślina</v>
          </cell>
          <cell r="M852" t="str">
            <v>Paulina Wilińska-Kałka</v>
          </cell>
          <cell r="N852" t="str">
            <v>Anna Szaszczak</v>
          </cell>
          <cell r="O852" t="str">
            <v>Monika Mrozińska</v>
          </cell>
          <cell r="P852" t="str">
            <v>Joanna Iwan</v>
          </cell>
          <cell r="Q852" t="str">
            <v>Łukasz Wędrychowicz</v>
          </cell>
          <cell r="R852" t="str">
            <v>04</v>
          </cell>
          <cell r="S852" t="str">
            <v>nd</v>
          </cell>
          <cell r="T852">
            <v>9088.4699999999993</v>
          </cell>
          <cell r="U852">
            <v>27560</v>
          </cell>
          <cell r="V852">
            <v>27560</v>
          </cell>
          <cell r="W852">
            <v>131280</v>
          </cell>
          <cell r="X852">
            <v>437000</v>
          </cell>
          <cell r="Y852">
            <v>0</v>
          </cell>
          <cell r="Z852">
            <v>0</v>
          </cell>
          <cell r="AA852">
            <v>0</v>
          </cell>
          <cell r="AB852">
            <v>0</v>
          </cell>
          <cell r="AC852">
            <v>0</v>
          </cell>
          <cell r="AD852">
            <v>0</v>
          </cell>
          <cell r="AE852">
            <v>0</v>
          </cell>
          <cell r="AF852">
            <v>623400</v>
          </cell>
          <cell r="AG852">
            <v>0</v>
          </cell>
          <cell r="AH852">
            <v>13780</v>
          </cell>
          <cell r="AI852">
            <v>22868.47</v>
          </cell>
          <cell r="AJ852">
            <v>34253.660000000003</v>
          </cell>
          <cell r="AK852">
            <v>16863.34</v>
          </cell>
          <cell r="AL852">
            <v>773500</v>
          </cell>
          <cell r="AM852">
            <v>0</v>
          </cell>
          <cell r="AN852">
            <v>0</v>
          </cell>
          <cell r="AO852">
            <v>0</v>
          </cell>
          <cell r="AP852">
            <v>0</v>
          </cell>
          <cell r="AQ852">
            <v>0</v>
          </cell>
          <cell r="AR852">
            <v>0</v>
          </cell>
          <cell r="AS852">
            <v>0</v>
          </cell>
          <cell r="AT852">
            <v>0</v>
          </cell>
          <cell r="AU852">
            <v>0</v>
          </cell>
          <cell r="AV852">
            <v>0</v>
          </cell>
          <cell r="AW852">
            <v>790363.34</v>
          </cell>
          <cell r="AX852">
            <v>790363.34</v>
          </cell>
          <cell r="AY852">
            <v>0</v>
          </cell>
          <cell r="AZ852">
            <v>824617</v>
          </cell>
          <cell r="BA852">
            <v>824617</v>
          </cell>
          <cell r="BB852">
            <v>838397</v>
          </cell>
          <cell r="BC852">
            <v>-214997</v>
          </cell>
          <cell r="BE852">
            <v>0.3</v>
          </cell>
          <cell r="BF852">
            <v>82</v>
          </cell>
          <cell r="BG852" t="str">
            <v>1 rozwojowo-modernizacyjne</v>
          </cell>
          <cell r="BH852">
            <v>7</v>
          </cell>
          <cell r="BI852">
            <v>7</v>
          </cell>
          <cell r="BJ852">
            <v>0</v>
          </cell>
          <cell r="BK852" t="str">
            <v>Odbiór ścieków sanitarnych od nowych klientów.</v>
          </cell>
          <cell r="BL852" t="str">
            <v>Budowa kanalizacji sanitarnej DN200mm o dł. ok. 210m , przepompownia ścieków - 1szt., rurociąg tłoczny DN75mm o dł. 93m wraz z przyłączami . 2020 - 2023 - dokumentacja projektowa 2023 - 2024 - roboty budowlano-montażowe</v>
          </cell>
          <cell r="BM852" t="str">
            <v>-</v>
          </cell>
          <cell r="BN852" t="str">
            <v>-</v>
          </cell>
          <cell r="BP852"/>
        </row>
        <row r="853">
          <cell r="B853" t="str">
            <v>5-04-16-131-1</v>
          </cell>
          <cell r="C853" t="str">
            <v>5</v>
          </cell>
          <cell r="D853" t="str">
            <v>Murowana Goślina - kanalizacja sanitarna w Głębocku</v>
          </cell>
          <cell r="E853" t="str">
            <v>Realizowane-koncepcja-w toku</v>
          </cell>
          <cell r="G853" t="str">
            <v>rezerwa "białe plamy"</v>
          </cell>
          <cell r="H853" t="str">
            <v>druga</v>
          </cell>
          <cell r="I853" t="str">
            <v>sieci rozdzielcze</v>
          </cell>
          <cell r="J853" t="str">
            <v>rozwojowe</v>
          </cell>
          <cell r="K853" t="str">
            <v>nieopłacalne nie</v>
          </cell>
          <cell r="L853" t="str">
            <v>Murowana Goślina</v>
          </cell>
          <cell r="M853" t="str">
            <v>Agnieszka Mitura-Grabowska</v>
          </cell>
          <cell r="N853">
            <v>0</v>
          </cell>
          <cell r="O853" t="str">
            <v>Monika Mrozińska</v>
          </cell>
          <cell r="P853">
            <v>0</v>
          </cell>
          <cell r="Q853">
            <v>0</v>
          </cell>
          <cell r="R853" t="str">
            <v>04</v>
          </cell>
          <cell r="S853" t="str">
            <v>nd</v>
          </cell>
          <cell r="T853">
            <v>0</v>
          </cell>
          <cell r="U853">
            <v>0</v>
          </cell>
          <cell r="V853">
            <v>0</v>
          </cell>
          <cell r="W853">
            <v>0</v>
          </cell>
          <cell r="X853">
            <v>0</v>
          </cell>
          <cell r="Y853">
            <v>0</v>
          </cell>
          <cell r="Z853">
            <v>0</v>
          </cell>
          <cell r="AA853">
            <v>0</v>
          </cell>
          <cell r="AB853">
            <v>0</v>
          </cell>
          <cell r="AC853">
            <v>0</v>
          </cell>
          <cell r="AD853">
            <v>0</v>
          </cell>
          <cell r="AE853">
            <v>2497000</v>
          </cell>
          <cell r="AF853">
            <v>0</v>
          </cell>
          <cell r="AG853">
            <v>0</v>
          </cell>
          <cell r="AH853">
            <v>0</v>
          </cell>
          <cell r="AI853">
            <v>0</v>
          </cell>
          <cell r="AJ853">
            <v>0</v>
          </cell>
          <cell r="AK853">
            <v>0</v>
          </cell>
          <cell r="AL853">
            <v>0</v>
          </cell>
          <cell r="AM853">
            <v>0</v>
          </cell>
          <cell r="AN853">
            <v>0</v>
          </cell>
          <cell r="AO853">
            <v>0</v>
          </cell>
          <cell r="AP853">
            <v>0</v>
          </cell>
          <cell r="AQ853">
            <v>0</v>
          </cell>
          <cell r="AR853">
            <v>160000</v>
          </cell>
          <cell r="AS853">
            <v>196000</v>
          </cell>
          <cell r="AT853">
            <v>1874000</v>
          </cell>
          <cell r="AU853">
            <v>2060000</v>
          </cell>
          <cell r="AV853">
            <v>3934000</v>
          </cell>
          <cell r="AW853">
            <v>2230000</v>
          </cell>
          <cell r="AX853">
            <v>0</v>
          </cell>
          <cell r="AY853">
            <v>2230000</v>
          </cell>
          <cell r="AZ853">
            <v>2230000</v>
          </cell>
          <cell r="BA853">
            <v>4290000</v>
          </cell>
          <cell r="BB853">
            <v>0</v>
          </cell>
          <cell r="BC853">
            <v>0</v>
          </cell>
          <cell r="BE853">
            <v>1.45</v>
          </cell>
          <cell r="BF853">
            <v>0</v>
          </cell>
          <cell r="BG853" t="str">
            <v>1 rozwojowo-modernizacyjne</v>
          </cell>
          <cell r="BH853">
            <v>21</v>
          </cell>
          <cell r="BI853">
            <v>26</v>
          </cell>
          <cell r="BJ853">
            <v>0</v>
          </cell>
          <cell r="BK853" t="str">
            <v>Odbiór ścieków sanitarnych od nowych klientów.</v>
          </cell>
          <cell r="BL853" t="str">
            <v>Budowa sieci kanalizacji sanitarnej w Głębocku: - kanał grawitacyjny DN 200 mm, dł. 1410 m, - przepompownia ścieków - 1 szt., - zakup działki pod przepompownie - rurociąg tłoczny DN 80 mm, dł. 840 m, - przyłącza sanitarne 2030-2031 dokumentacja projektowa 2032-2033 roboty budowlano-montażowe</v>
          </cell>
          <cell r="BM853" t="str">
            <v>-</v>
          </cell>
          <cell r="BN853" t="str">
            <v>-</v>
          </cell>
          <cell r="BP853"/>
        </row>
        <row r="854">
          <cell r="B854" t="str">
            <v>5-04-17-044-1</v>
          </cell>
          <cell r="C854" t="str">
            <v>5</v>
          </cell>
          <cell r="D854" t="str">
            <v>Murowana Goślina - kanalizacja sanitarna w Al. Czereśniowej w Długiej Goślinie</v>
          </cell>
          <cell r="E854" t="str">
            <v>Realizowane-koncepcja-w toku</v>
          </cell>
          <cell r="G854" t="str">
            <v>rezerwa "białe plamy"</v>
          </cell>
          <cell r="H854" t="str">
            <v>druga</v>
          </cell>
          <cell r="I854" t="str">
            <v>sieci rozdzielcze</v>
          </cell>
          <cell r="J854" t="str">
            <v>rozwojowe</v>
          </cell>
          <cell r="K854" t="str">
            <v>nieopłacalne nie</v>
          </cell>
          <cell r="L854" t="str">
            <v>Murowana Goślina</v>
          </cell>
          <cell r="M854" t="str">
            <v>Agnieszka Mitura-Grabowska</v>
          </cell>
          <cell r="N854">
            <v>0</v>
          </cell>
          <cell r="O854" t="str">
            <v>Monika Mrozińska</v>
          </cell>
          <cell r="P854">
            <v>0</v>
          </cell>
          <cell r="Q854">
            <v>0</v>
          </cell>
          <cell r="R854" t="str">
            <v>04</v>
          </cell>
          <cell r="S854" t="str">
            <v>nd</v>
          </cell>
          <cell r="T854">
            <v>0</v>
          </cell>
          <cell r="U854">
            <v>0</v>
          </cell>
          <cell r="V854">
            <v>0</v>
          </cell>
          <cell r="W854">
            <v>0</v>
          </cell>
          <cell r="X854">
            <v>0</v>
          </cell>
          <cell r="Y854">
            <v>0</v>
          </cell>
          <cell r="Z854">
            <v>0</v>
          </cell>
          <cell r="AA854">
            <v>0</v>
          </cell>
          <cell r="AB854">
            <v>0</v>
          </cell>
          <cell r="AC854">
            <v>0</v>
          </cell>
          <cell r="AD854">
            <v>0</v>
          </cell>
          <cell r="AE854">
            <v>1033000</v>
          </cell>
          <cell r="AF854">
            <v>0</v>
          </cell>
          <cell r="AG854">
            <v>0</v>
          </cell>
          <cell r="AH854">
            <v>0</v>
          </cell>
          <cell r="AI854">
            <v>0</v>
          </cell>
          <cell r="AJ854">
            <v>0</v>
          </cell>
          <cell r="AK854">
            <v>0</v>
          </cell>
          <cell r="AL854">
            <v>0</v>
          </cell>
          <cell r="AM854">
            <v>0</v>
          </cell>
          <cell r="AN854">
            <v>0</v>
          </cell>
          <cell r="AO854">
            <v>0</v>
          </cell>
          <cell r="AP854">
            <v>0</v>
          </cell>
          <cell r="AQ854">
            <v>0</v>
          </cell>
          <cell r="AR854">
            <v>60000</v>
          </cell>
          <cell r="AS854">
            <v>252000</v>
          </cell>
          <cell r="AT854">
            <v>519000</v>
          </cell>
          <cell r="AU854">
            <v>1000000</v>
          </cell>
          <cell r="AV854">
            <v>1519000</v>
          </cell>
          <cell r="AW854">
            <v>831000</v>
          </cell>
          <cell r="AX854">
            <v>0</v>
          </cell>
          <cell r="AY854">
            <v>831000</v>
          </cell>
          <cell r="AZ854">
            <v>831000</v>
          </cell>
          <cell r="BA854">
            <v>1831000</v>
          </cell>
          <cell r="BB854">
            <v>0</v>
          </cell>
          <cell r="BC854">
            <v>0</v>
          </cell>
          <cell r="BE854">
            <v>0.81</v>
          </cell>
          <cell r="BF854">
            <v>0</v>
          </cell>
          <cell r="BG854" t="str">
            <v>1 rozwojowo-modernizacyjne</v>
          </cell>
          <cell r="BH854">
            <v>5</v>
          </cell>
          <cell r="BI854">
            <v>37</v>
          </cell>
          <cell r="BJ854">
            <v>0</v>
          </cell>
          <cell r="BK854" t="str">
            <v>Odbiór ścieków sanitarnych od nowych klientów.</v>
          </cell>
          <cell r="BL854" t="str">
            <v>Budowa sieci kanalizacji sanitarnej w Alei Czereśniowej kanał grawitacyjny DN 200 mm, dł. 450 m rurociąg tłoczny DN 80 mm, dł. 360 m przepompownia ścieków 1 szt. zakup działki pod przepompownię przyłącza sanitarne 2030-2031 - dokumentacja projektowa 2032-2033 - roboty budowlano-montażowe</v>
          </cell>
          <cell r="BM854" t="str">
            <v>-</v>
          </cell>
          <cell r="BN854" t="str">
            <v>-</v>
          </cell>
          <cell r="BP854"/>
        </row>
        <row r="855">
          <cell r="B855" t="str">
            <v>5-04-17-045-1</v>
          </cell>
          <cell r="C855" t="str">
            <v>5</v>
          </cell>
          <cell r="D855" t="str">
            <v>Murowana Goślina - kanalizacja sanitarna w ul. Radzimskiej w Mściszewie</v>
          </cell>
          <cell r="E855" t="str">
            <v>Realizowane-koncepcja-w toku</v>
          </cell>
          <cell r="G855" t="str">
            <v>rezerwa "białe plamy"</v>
          </cell>
          <cell r="H855" t="str">
            <v>druga</v>
          </cell>
          <cell r="I855" t="str">
            <v>sieci rozdzielcze</v>
          </cell>
          <cell r="J855" t="str">
            <v>rozwojowe</v>
          </cell>
          <cell r="K855" t="str">
            <v>nieopłacalne nie</v>
          </cell>
          <cell r="L855" t="str">
            <v>Murowana Goślina</v>
          </cell>
          <cell r="M855" t="str">
            <v>Agnieszka Mitura-Grabowska</v>
          </cell>
          <cell r="N855">
            <v>0</v>
          </cell>
          <cell r="O855" t="str">
            <v>Monika Mrozińska</v>
          </cell>
          <cell r="P855">
            <v>0</v>
          </cell>
          <cell r="Q855">
            <v>0</v>
          </cell>
          <cell r="R855" t="str">
            <v>04</v>
          </cell>
          <cell r="S855" t="str">
            <v>nd</v>
          </cell>
          <cell r="T855">
            <v>0</v>
          </cell>
          <cell r="U855">
            <v>0</v>
          </cell>
          <cell r="V855">
            <v>0</v>
          </cell>
          <cell r="W855">
            <v>0</v>
          </cell>
          <cell r="X855">
            <v>0</v>
          </cell>
          <cell r="Y855">
            <v>0</v>
          </cell>
          <cell r="Z855">
            <v>0</v>
          </cell>
          <cell r="AA855">
            <v>0</v>
          </cell>
          <cell r="AB855">
            <v>0</v>
          </cell>
          <cell r="AC855">
            <v>0</v>
          </cell>
          <cell r="AD855">
            <v>0</v>
          </cell>
          <cell r="AE855">
            <v>1875000</v>
          </cell>
          <cell r="AF855">
            <v>0</v>
          </cell>
          <cell r="AG855">
            <v>0</v>
          </cell>
          <cell r="AH855">
            <v>0</v>
          </cell>
          <cell r="AI855">
            <v>0</v>
          </cell>
          <cell r="AJ855">
            <v>0</v>
          </cell>
          <cell r="AK855">
            <v>0</v>
          </cell>
          <cell r="AL855">
            <v>0</v>
          </cell>
          <cell r="AM855">
            <v>0</v>
          </cell>
          <cell r="AN855">
            <v>0</v>
          </cell>
          <cell r="AO855">
            <v>0</v>
          </cell>
          <cell r="AP855">
            <v>0</v>
          </cell>
          <cell r="AQ855">
            <v>0</v>
          </cell>
          <cell r="AR855">
            <v>121000</v>
          </cell>
          <cell r="AS855">
            <v>181500</v>
          </cell>
          <cell r="AT855">
            <v>1300000</v>
          </cell>
          <cell r="AU855">
            <v>2043500</v>
          </cell>
          <cell r="AV855">
            <v>3343500</v>
          </cell>
          <cell r="AW855">
            <v>1602500</v>
          </cell>
          <cell r="AX855">
            <v>0</v>
          </cell>
          <cell r="AY855">
            <v>1602500</v>
          </cell>
          <cell r="AZ855">
            <v>1602500</v>
          </cell>
          <cell r="BA855">
            <v>3646000</v>
          </cell>
          <cell r="BB855">
            <v>0</v>
          </cell>
          <cell r="BC855">
            <v>0</v>
          </cell>
          <cell r="BE855">
            <v>2.2000000000000002</v>
          </cell>
          <cell r="BF855">
            <v>0</v>
          </cell>
          <cell r="BG855" t="str">
            <v>1 rozwojowo-modernizacyjne</v>
          </cell>
          <cell r="BH855">
            <v>30</v>
          </cell>
          <cell r="BI855">
            <v>10</v>
          </cell>
          <cell r="BJ855">
            <v>0</v>
          </cell>
          <cell r="BK855" t="str">
            <v>Odbiór ścieków sanitarnych od nowych klientów.</v>
          </cell>
          <cell r="BL855" t="str">
            <v>Budowa sieci kanalizacji sanitarnej w ulicy Radzimskiej -kanał grawitacyjny DN 200mm, dł. 1100 m -rurociąg tłoczny DN 80mm, dł. 1100 m -przepompownia ścieków - 1 szt. -zakup działki pod przepompownię -przyłącza sanitarne 2030-2031 - dokumentacja projektowa 2032-2033 - roboty budowlano-montażowe</v>
          </cell>
          <cell r="BM855" t="str">
            <v>-</v>
          </cell>
          <cell r="BN855" t="str">
            <v>-</v>
          </cell>
          <cell r="BP855"/>
        </row>
        <row r="856">
          <cell r="B856" t="str">
            <v>5-04-17-046-1</v>
          </cell>
          <cell r="C856" t="str">
            <v>5</v>
          </cell>
          <cell r="D856" t="str">
            <v>Murowana Goślina - kanalizacja sanitarna w Boduszewie dz. nr 109</v>
          </cell>
          <cell r="E856" t="str">
            <v>Realizowane-koncepcja-w toku</v>
          </cell>
          <cell r="G856" t="str">
            <v>rezerwa "białe plamy"</v>
          </cell>
          <cell r="H856" t="str">
            <v>druga</v>
          </cell>
          <cell r="I856" t="str">
            <v>sieci rozdzielcze</v>
          </cell>
          <cell r="J856" t="str">
            <v>rozwojowe</v>
          </cell>
          <cell r="K856" t="str">
            <v>nieopłacalne nie</v>
          </cell>
          <cell r="L856" t="str">
            <v>Murowana Goślina</v>
          </cell>
          <cell r="M856" t="str">
            <v>Agnieszka Mitura-Grabowska</v>
          </cell>
          <cell r="N856">
            <v>0</v>
          </cell>
          <cell r="O856" t="str">
            <v>Monika Mrozińska</v>
          </cell>
          <cell r="P856">
            <v>0</v>
          </cell>
          <cell r="Q856">
            <v>0</v>
          </cell>
          <cell r="R856" t="str">
            <v>04</v>
          </cell>
          <cell r="S856" t="str">
            <v>nd</v>
          </cell>
          <cell r="T856">
            <v>0</v>
          </cell>
          <cell r="U856">
            <v>0</v>
          </cell>
          <cell r="V856">
            <v>0</v>
          </cell>
          <cell r="W856">
            <v>0</v>
          </cell>
          <cell r="X856">
            <v>0</v>
          </cell>
          <cell r="Y856">
            <v>0</v>
          </cell>
          <cell r="Z856">
            <v>0</v>
          </cell>
          <cell r="AA856">
            <v>0</v>
          </cell>
          <cell r="AB856">
            <v>0</v>
          </cell>
          <cell r="AC856">
            <v>0</v>
          </cell>
          <cell r="AD856">
            <v>0</v>
          </cell>
          <cell r="AE856">
            <v>239000</v>
          </cell>
          <cell r="AF856">
            <v>0</v>
          </cell>
          <cell r="AG856">
            <v>0</v>
          </cell>
          <cell r="AH856">
            <v>0</v>
          </cell>
          <cell r="AI856">
            <v>0</v>
          </cell>
          <cell r="AJ856">
            <v>0</v>
          </cell>
          <cell r="AK856">
            <v>0</v>
          </cell>
          <cell r="AL856">
            <v>0</v>
          </cell>
          <cell r="AM856">
            <v>0</v>
          </cell>
          <cell r="AN856">
            <v>0</v>
          </cell>
          <cell r="AO856">
            <v>0</v>
          </cell>
          <cell r="AP856">
            <v>0</v>
          </cell>
          <cell r="AQ856">
            <v>0</v>
          </cell>
          <cell r="AR856">
            <v>18000</v>
          </cell>
          <cell r="AS856">
            <v>29000</v>
          </cell>
          <cell r="AT856">
            <v>248000</v>
          </cell>
          <cell r="AU856">
            <v>265000</v>
          </cell>
          <cell r="AV856">
            <v>513000</v>
          </cell>
          <cell r="AW856">
            <v>295000</v>
          </cell>
          <cell r="AX856">
            <v>0</v>
          </cell>
          <cell r="AY856">
            <v>295000</v>
          </cell>
          <cell r="AZ856">
            <v>295000</v>
          </cell>
          <cell r="BA856">
            <v>560000</v>
          </cell>
          <cell r="BB856">
            <v>0</v>
          </cell>
          <cell r="BC856">
            <v>0</v>
          </cell>
          <cell r="BE856">
            <v>0.22</v>
          </cell>
          <cell r="BF856">
            <v>0</v>
          </cell>
          <cell r="BG856" t="str">
            <v>1 rozwojowo-modernizacyjne</v>
          </cell>
          <cell r="BH856">
            <v>1</v>
          </cell>
          <cell r="BI856">
            <v>7</v>
          </cell>
          <cell r="BJ856">
            <v>0</v>
          </cell>
          <cell r="BK856" t="str">
            <v>Odbiór ścieków sanitarnych od nowych klientów.</v>
          </cell>
          <cell r="BL856" t="str">
            <v>Budowa sieci kanalizacji sanitarnej w działce nr 109, DN 200mm, dł. 220 m wraz z przyłączami 2030-2031 - dokumentacja projektowa 2032-2033 - roboty budowlano-montażowe</v>
          </cell>
          <cell r="BM856" t="str">
            <v>-</v>
          </cell>
          <cell r="BN856" t="str">
            <v>-</v>
          </cell>
          <cell r="BP856"/>
        </row>
        <row r="857">
          <cell r="B857" t="str">
            <v>5-04-17-049-1</v>
          </cell>
          <cell r="C857" t="str">
            <v>5</v>
          </cell>
          <cell r="D857" t="str">
            <v>Murowana Goślina - kanalizacja sanitarna w Długiej Goślinie dz. nr 203</v>
          </cell>
          <cell r="E857" t="str">
            <v>Realizowane-koncepcja-w toku</v>
          </cell>
          <cell r="G857" t="str">
            <v>rezerwa "białe plamy"</v>
          </cell>
          <cell r="H857" t="str">
            <v>druga</v>
          </cell>
          <cell r="I857" t="str">
            <v>sieci rozdzielcze</v>
          </cell>
          <cell r="J857" t="str">
            <v>rozwojowe</v>
          </cell>
          <cell r="K857" t="str">
            <v>nieopłacalne nie</v>
          </cell>
          <cell r="L857" t="str">
            <v>Murowana Goślina</v>
          </cell>
          <cell r="M857" t="str">
            <v>Agnieszka Mitura-Grabowska</v>
          </cell>
          <cell r="N857">
            <v>0</v>
          </cell>
          <cell r="O857" t="str">
            <v>Monika Mrozińska</v>
          </cell>
          <cell r="P857">
            <v>0</v>
          </cell>
          <cell r="Q857">
            <v>0</v>
          </cell>
          <cell r="R857" t="str">
            <v>04</v>
          </cell>
          <cell r="S857" t="str">
            <v>nd</v>
          </cell>
          <cell r="T857">
            <v>0</v>
          </cell>
          <cell r="U857">
            <v>0</v>
          </cell>
          <cell r="V857">
            <v>0</v>
          </cell>
          <cell r="W857">
            <v>0</v>
          </cell>
          <cell r="X857">
            <v>0</v>
          </cell>
          <cell r="Y857">
            <v>0</v>
          </cell>
          <cell r="Z857">
            <v>0</v>
          </cell>
          <cell r="AA857">
            <v>0</v>
          </cell>
          <cell r="AB857">
            <v>0</v>
          </cell>
          <cell r="AC857">
            <v>0</v>
          </cell>
          <cell r="AD857">
            <v>0</v>
          </cell>
          <cell r="AE857">
            <v>604000</v>
          </cell>
          <cell r="AF857">
            <v>0</v>
          </cell>
          <cell r="AG857">
            <v>0</v>
          </cell>
          <cell r="AH857">
            <v>0</v>
          </cell>
          <cell r="AI857">
            <v>0</v>
          </cell>
          <cell r="AJ857">
            <v>0</v>
          </cell>
          <cell r="AK857">
            <v>0</v>
          </cell>
          <cell r="AL857">
            <v>0</v>
          </cell>
          <cell r="AM857">
            <v>0</v>
          </cell>
          <cell r="AN857">
            <v>0</v>
          </cell>
          <cell r="AO857">
            <v>0</v>
          </cell>
          <cell r="AP857">
            <v>0</v>
          </cell>
          <cell r="AQ857">
            <v>0</v>
          </cell>
          <cell r="AR857">
            <v>50000</v>
          </cell>
          <cell r="AS857">
            <v>78000</v>
          </cell>
          <cell r="AT857">
            <v>735000</v>
          </cell>
          <cell r="AU857">
            <v>686000</v>
          </cell>
          <cell r="AV857">
            <v>1421000</v>
          </cell>
          <cell r="AW857">
            <v>863000</v>
          </cell>
          <cell r="AX857">
            <v>0</v>
          </cell>
          <cell r="AY857">
            <v>863000</v>
          </cell>
          <cell r="AZ857">
            <v>863000</v>
          </cell>
          <cell r="BA857">
            <v>1549000</v>
          </cell>
          <cell r="BB857">
            <v>0</v>
          </cell>
          <cell r="BC857">
            <v>0</v>
          </cell>
          <cell r="BE857">
            <v>0.56000000000000005</v>
          </cell>
          <cell r="BF857">
            <v>0</v>
          </cell>
          <cell r="BG857" t="str">
            <v>1 rozwojowo-modernizacyjne</v>
          </cell>
          <cell r="BH857">
            <v>12</v>
          </cell>
          <cell r="BI857">
            <v>12</v>
          </cell>
          <cell r="BJ857">
            <v>0</v>
          </cell>
          <cell r="BK857" t="str">
            <v>Odbiór ścieków sanitarnych od nowych klientów.</v>
          </cell>
          <cell r="BL857" t="str">
            <v>Budowa sieci kanalizacji sanitarnej w działce nr 203 kanał grawitacyjny DN 200mm, dł. 470m rurociąg tłoczny DN 80mm, dł. 85m przepompownia ścieków 1 szt. przyłącza sanitarne 2030-2031 - dokumentacja projektowa 2032-2033 - roboty budowlano-montażowe</v>
          </cell>
          <cell r="BM857" t="str">
            <v>-</v>
          </cell>
          <cell r="BN857" t="str">
            <v>-</v>
          </cell>
          <cell r="BP857"/>
        </row>
        <row r="858">
          <cell r="B858" t="str">
            <v>5-04-17-050-1</v>
          </cell>
          <cell r="C858" t="str">
            <v>5</v>
          </cell>
          <cell r="D858" t="str">
            <v>Murowana Goślina - kanalizacja sanitarna w Boduszewie dz. nr 169</v>
          </cell>
          <cell r="E858" t="str">
            <v>Realizowane-koncepcja-w toku</v>
          </cell>
          <cell r="G858" t="str">
            <v>rezerwa "białe plamy"</v>
          </cell>
          <cell r="H858" t="str">
            <v>druga</v>
          </cell>
          <cell r="I858" t="str">
            <v>sieci rozdzielcze</v>
          </cell>
          <cell r="J858" t="str">
            <v>rozwojowe</v>
          </cell>
          <cell r="K858" t="str">
            <v>nieopłacalne nie</v>
          </cell>
          <cell r="L858" t="str">
            <v>Murowana Goślina</v>
          </cell>
          <cell r="M858" t="str">
            <v>Agnieszka Mitura-Grabowska</v>
          </cell>
          <cell r="N858">
            <v>0</v>
          </cell>
          <cell r="O858" t="str">
            <v>Monika Mrozińska</v>
          </cell>
          <cell r="P858">
            <v>0</v>
          </cell>
          <cell r="Q858">
            <v>0</v>
          </cell>
          <cell r="R858" t="str">
            <v>04</v>
          </cell>
          <cell r="S858" t="str">
            <v>nd</v>
          </cell>
          <cell r="T858">
            <v>0</v>
          </cell>
          <cell r="U858">
            <v>0</v>
          </cell>
          <cell r="V858">
            <v>0</v>
          </cell>
          <cell r="W858">
            <v>0</v>
          </cell>
          <cell r="X858">
            <v>0</v>
          </cell>
          <cell r="Y858">
            <v>0</v>
          </cell>
          <cell r="Z858">
            <v>0</v>
          </cell>
          <cell r="AA858">
            <v>0</v>
          </cell>
          <cell r="AB858">
            <v>0</v>
          </cell>
          <cell r="AC858">
            <v>0</v>
          </cell>
          <cell r="AD858">
            <v>0</v>
          </cell>
          <cell r="AE858">
            <v>2146000</v>
          </cell>
          <cell r="AF858">
            <v>0</v>
          </cell>
          <cell r="AG858">
            <v>0</v>
          </cell>
          <cell r="AH858">
            <v>0</v>
          </cell>
          <cell r="AI858">
            <v>0</v>
          </cell>
          <cell r="AJ858">
            <v>0</v>
          </cell>
          <cell r="AK858">
            <v>0</v>
          </cell>
          <cell r="AL858">
            <v>0</v>
          </cell>
          <cell r="AM858">
            <v>0</v>
          </cell>
          <cell r="AN858">
            <v>0</v>
          </cell>
          <cell r="AO858">
            <v>0</v>
          </cell>
          <cell r="AP858">
            <v>0</v>
          </cell>
          <cell r="AQ858">
            <v>0</v>
          </cell>
          <cell r="AR858">
            <v>158800</v>
          </cell>
          <cell r="AS858">
            <v>238200</v>
          </cell>
          <cell r="AT858">
            <v>1571000</v>
          </cell>
          <cell r="AU858">
            <v>2817000</v>
          </cell>
          <cell r="AV858">
            <v>4388000</v>
          </cell>
          <cell r="AW858">
            <v>1968000</v>
          </cell>
          <cell r="AX858">
            <v>0</v>
          </cell>
          <cell r="AY858">
            <v>1968000</v>
          </cell>
          <cell r="AZ858">
            <v>1968000</v>
          </cell>
          <cell r="BA858">
            <v>4785000</v>
          </cell>
          <cell r="BB858">
            <v>0</v>
          </cell>
          <cell r="BC858">
            <v>0</v>
          </cell>
          <cell r="BE858">
            <v>0</v>
          </cell>
          <cell r="BF858">
            <v>0</v>
          </cell>
          <cell r="BG858" t="str">
            <v>1 rozwojowo-modernizacyjne</v>
          </cell>
          <cell r="BH858">
            <v>12</v>
          </cell>
          <cell r="BI858">
            <v>82</v>
          </cell>
          <cell r="BJ858">
            <v>0</v>
          </cell>
          <cell r="BK858" t="str">
            <v>Odbiór ścieków sanitarnych od nowych klientów.</v>
          </cell>
          <cell r="BL858" t="str">
            <v>Budowa sieci kanalizacji sanitarnej w działkach nr 169, 167/12, 287,167/14,167/13 kanał grawitacyjny DN200mm, dł.1300m rurociąg tłoczny DN80mm, dł. 580m przepompownia ścieków - 1 szt. zakup działki pod przepompownię przyłącza sanitarne 2030-2031 - dokumentacja projektowa 2032-2033 - roboty budowlano-montażowe</v>
          </cell>
          <cell r="BM858" t="str">
            <v>-</v>
          </cell>
          <cell r="BN858" t="str">
            <v>-</v>
          </cell>
          <cell r="BP858"/>
        </row>
        <row r="859">
          <cell r="B859" t="str">
            <v>5-04-17-051-1</v>
          </cell>
          <cell r="C859" t="str">
            <v>5</v>
          </cell>
          <cell r="D859" t="str">
            <v>Murowana Goślina - kanalizacja sanitarna w ul. Starczanowskiej</v>
          </cell>
          <cell r="E859" t="str">
            <v>Realizowane-koncepcja-w toku</v>
          </cell>
          <cell r="G859" t="str">
            <v>rezerwa "białe plamy"</v>
          </cell>
          <cell r="H859" t="str">
            <v>druga</v>
          </cell>
          <cell r="I859" t="str">
            <v>sieci rozdzielcze</v>
          </cell>
          <cell r="J859" t="str">
            <v>rozwojowe</v>
          </cell>
          <cell r="K859" t="str">
            <v>nieopłacalne nie</v>
          </cell>
          <cell r="L859" t="str">
            <v>Murowana Goślina</v>
          </cell>
          <cell r="M859" t="str">
            <v>Agnieszka Mitura-Grabowska</v>
          </cell>
          <cell r="N859">
            <v>0</v>
          </cell>
          <cell r="O859" t="str">
            <v>Monika Mrozińska</v>
          </cell>
          <cell r="P859">
            <v>0</v>
          </cell>
          <cell r="Q859">
            <v>0</v>
          </cell>
          <cell r="R859" t="str">
            <v>04</v>
          </cell>
          <cell r="S859" t="str">
            <v>nd</v>
          </cell>
          <cell r="T859">
            <v>0</v>
          </cell>
          <cell r="U859">
            <v>0</v>
          </cell>
          <cell r="V859">
            <v>0</v>
          </cell>
          <cell r="W859">
            <v>0</v>
          </cell>
          <cell r="X859">
            <v>0</v>
          </cell>
          <cell r="Y859">
            <v>0</v>
          </cell>
          <cell r="Z859">
            <v>0</v>
          </cell>
          <cell r="AA859">
            <v>0</v>
          </cell>
          <cell r="AB859">
            <v>0</v>
          </cell>
          <cell r="AC859">
            <v>0</v>
          </cell>
          <cell r="AD859">
            <v>0</v>
          </cell>
          <cell r="AE859">
            <v>516000</v>
          </cell>
          <cell r="AF859">
            <v>0</v>
          </cell>
          <cell r="AG859">
            <v>0</v>
          </cell>
          <cell r="AH859">
            <v>0</v>
          </cell>
          <cell r="AI859">
            <v>0</v>
          </cell>
          <cell r="AJ859">
            <v>0</v>
          </cell>
          <cell r="AK859">
            <v>0</v>
          </cell>
          <cell r="AL859">
            <v>0</v>
          </cell>
          <cell r="AM859">
            <v>0</v>
          </cell>
          <cell r="AN859">
            <v>0</v>
          </cell>
          <cell r="AO859">
            <v>0</v>
          </cell>
          <cell r="AP859">
            <v>0</v>
          </cell>
          <cell r="AQ859">
            <v>0</v>
          </cell>
          <cell r="AR859">
            <v>38000</v>
          </cell>
          <cell r="AS859">
            <v>58000</v>
          </cell>
          <cell r="AT859">
            <v>400000</v>
          </cell>
          <cell r="AU859">
            <v>658000</v>
          </cell>
          <cell r="AV859">
            <v>1058000</v>
          </cell>
          <cell r="AW859">
            <v>496000</v>
          </cell>
          <cell r="AX859">
            <v>0</v>
          </cell>
          <cell r="AY859">
            <v>496000</v>
          </cell>
          <cell r="AZ859">
            <v>496000</v>
          </cell>
          <cell r="BA859">
            <v>1154000</v>
          </cell>
          <cell r="BB859">
            <v>0</v>
          </cell>
          <cell r="BC859">
            <v>0</v>
          </cell>
          <cell r="BE859">
            <v>0.48</v>
          </cell>
          <cell r="BF859">
            <v>0</v>
          </cell>
          <cell r="BG859" t="str">
            <v>1 rozwojowo-modernizacyjne</v>
          </cell>
          <cell r="BH859">
            <v>0</v>
          </cell>
          <cell r="BI859">
            <v>10</v>
          </cell>
          <cell r="BJ859">
            <v>0</v>
          </cell>
          <cell r="BK859" t="str">
            <v>Odbiór ścieków sanitarnych od nowych klientów.</v>
          </cell>
          <cell r="BL859" t="str">
            <v>Budowa sieci kanalizacji sanitarnej w ul. Starczanowskiej DN 200mm, dł. 480m wraz z przyłączami 2030-2031 - dokumentacja projektowa 2032-2033 - roboty budowlano-montażowe</v>
          </cell>
          <cell r="BM859" t="str">
            <v>-</v>
          </cell>
          <cell r="BN859" t="str">
            <v>-</v>
          </cell>
          <cell r="BP859"/>
        </row>
        <row r="860">
          <cell r="B860" t="str">
            <v>5-04-17-059-1</v>
          </cell>
          <cell r="C860" t="str">
            <v>5</v>
          </cell>
          <cell r="D860" t="str">
            <v>Murowana Goślina - kanalizacja sanitarna w Rakowni</v>
          </cell>
          <cell r="E860" t="str">
            <v>Realizowane-dokumentacja-w toku</v>
          </cell>
          <cell r="G860" t="str">
            <v>rezerwa "białe plamy"</v>
          </cell>
          <cell r="H860" t="str">
            <v>druga</v>
          </cell>
          <cell r="I860" t="str">
            <v>sieci rozdzielcze</v>
          </cell>
          <cell r="J860" t="str">
            <v>rozwojowe</v>
          </cell>
          <cell r="K860" t="str">
            <v>nieopłacalne tak</v>
          </cell>
          <cell r="L860" t="str">
            <v>Murowana Goślina</v>
          </cell>
          <cell r="M860" t="str">
            <v>Paulina Wilińska-Kałka</v>
          </cell>
          <cell r="N860" t="str">
            <v>Joanna Iwan</v>
          </cell>
          <cell r="O860" t="str">
            <v>Monika Mrozińska</v>
          </cell>
          <cell r="P860" t="str">
            <v>Joanna Iwan</v>
          </cell>
          <cell r="Q860" t="str">
            <v>Łukasz Wędrychowicz</v>
          </cell>
          <cell r="R860" t="str">
            <v>04</v>
          </cell>
          <cell r="S860" t="str">
            <v>nd</v>
          </cell>
          <cell r="T860">
            <v>23658.909999999996</v>
          </cell>
          <cell r="U860">
            <v>59328.9</v>
          </cell>
          <cell r="V860">
            <v>151200</v>
          </cell>
          <cell r="W860">
            <v>1650000</v>
          </cell>
          <cell r="X860">
            <v>1800000</v>
          </cell>
          <cell r="Y860">
            <v>5300000</v>
          </cell>
          <cell r="Z860">
            <v>0</v>
          </cell>
          <cell r="AA860">
            <v>0</v>
          </cell>
          <cell r="AB860">
            <v>0</v>
          </cell>
          <cell r="AC860">
            <v>0</v>
          </cell>
          <cell r="AD860">
            <v>0</v>
          </cell>
          <cell r="AE860">
            <v>0</v>
          </cell>
          <cell r="AF860">
            <v>8960528.9000000004</v>
          </cell>
          <cell r="AG860">
            <v>33071.89</v>
          </cell>
          <cell r="AH860">
            <v>225045.60000000003</v>
          </cell>
          <cell r="AI860">
            <v>281776.40000000002</v>
          </cell>
          <cell r="AJ860">
            <v>55721.479999999996</v>
          </cell>
          <cell r="AK860">
            <v>4795000</v>
          </cell>
          <cell r="AL860">
            <v>6478164</v>
          </cell>
          <cell r="AM860">
            <v>0</v>
          </cell>
          <cell r="AN860">
            <v>0</v>
          </cell>
          <cell r="AO860">
            <v>0</v>
          </cell>
          <cell r="AP860">
            <v>0</v>
          </cell>
          <cell r="AQ860">
            <v>0</v>
          </cell>
          <cell r="AR860">
            <v>0</v>
          </cell>
          <cell r="AS860">
            <v>0</v>
          </cell>
          <cell r="AT860">
            <v>0</v>
          </cell>
          <cell r="AU860">
            <v>0</v>
          </cell>
          <cell r="AV860">
            <v>0</v>
          </cell>
          <cell r="AW860">
            <v>11273164</v>
          </cell>
          <cell r="AX860">
            <v>11273164</v>
          </cell>
          <cell r="AY860">
            <v>0</v>
          </cell>
          <cell r="AZ860">
            <v>11328885.48</v>
          </cell>
          <cell r="BA860">
            <v>11328885.48</v>
          </cell>
          <cell r="BB860">
            <v>11587002.969999999</v>
          </cell>
          <cell r="BC860">
            <v>-2626474.0699999984</v>
          </cell>
          <cell r="BE860">
            <v>4.25</v>
          </cell>
          <cell r="BF860">
            <v>0</v>
          </cell>
          <cell r="BG860" t="str">
            <v>1 rozwojowo-modernizacyjne</v>
          </cell>
          <cell r="BH860">
            <v>85</v>
          </cell>
          <cell r="BI860">
            <v>91</v>
          </cell>
          <cell r="BJ860">
            <v>0</v>
          </cell>
          <cell r="BK860" t="str">
            <v>Odbiór ścieków sanitarnych od nowych klientów.</v>
          </cell>
          <cell r="BL860" t="str">
            <v>Budowa sieci kanalizacji sanitarnej wraz z przyłączami w ulicach: Orla, Gawrona, Sokoła, Słowika, Pawia, Czyżyka, Perkoza, Wróbla, Jaskółki, Sójki, Klinowa, Żurawia, Gila, kanał grawitacyjny DN200mm, dł. 4245m rurociąg tłoczny DN80mm, dł. 379m przepompownia ścieków - 2szt. dokumentacja projektowa wykonana przez ZMPZ 2020 - 2022 - aktualizacja dokumentacji wykonanej przez ZMPZ 2022 - 2024 - roboty budowlano-montażowe</v>
          </cell>
          <cell r="BM860" t="str">
            <v>-</v>
          </cell>
          <cell r="BN860" t="str">
            <v>-</v>
          </cell>
          <cell r="BP860"/>
        </row>
        <row r="861">
          <cell r="B861" t="str">
            <v>5-04-17-065-1</v>
          </cell>
          <cell r="C861" t="str">
            <v>5</v>
          </cell>
          <cell r="D861" t="str">
            <v>Murowana Goślina - kanalizacja sanitarna w Mściszewie</v>
          </cell>
          <cell r="E861" t="str">
            <v>Realizowane-koncepcja-w toku</v>
          </cell>
          <cell r="G861" t="str">
            <v>rezerwa "białe plamy"</v>
          </cell>
          <cell r="H861" t="str">
            <v>druga</v>
          </cell>
          <cell r="I861" t="str">
            <v>sieci rozdzielcze</v>
          </cell>
          <cell r="J861" t="str">
            <v>rozwojowe</v>
          </cell>
          <cell r="K861" t="str">
            <v>nieopłacalne nie</v>
          </cell>
          <cell r="L861" t="str">
            <v>Murowana Goślina</v>
          </cell>
          <cell r="M861" t="str">
            <v>Agnieszka Mitura-Grabowska</v>
          </cell>
          <cell r="N861">
            <v>0</v>
          </cell>
          <cell r="O861" t="str">
            <v>Monika Mrozińska</v>
          </cell>
          <cell r="P861">
            <v>0</v>
          </cell>
          <cell r="Q861">
            <v>0</v>
          </cell>
          <cell r="R861" t="str">
            <v>04</v>
          </cell>
          <cell r="S861" t="str">
            <v>nd</v>
          </cell>
          <cell r="T861">
            <v>0</v>
          </cell>
          <cell r="U861">
            <v>0</v>
          </cell>
          <cell r="V861">
            <v>0</v>
          </cell>
          <cell r="W861">
            <v>0</v>
          </cell>
          <cell r="X861">
            <v>0</v>
          </cell>
          <cell r="Y861">
            <v>0</v>
          </cell>
          <cell r="Z861">
            <v>0</v>
          </cell>
          <cell r="AA861">
            <v>0</v>
          </cell>
          <cell r="AB861">
            <v>0</v>
          </cell>
          <cell r="AC861">
            <v>0</v>
          </cell>
          <cell r="AD861">
            <v>0</v>
          </cell>
          <cell r="AE861">
            <v>722000</v>
          </cell>
          <cell r="AF861">
            <v>0</v>
          </cell>
          <cell r="AG861">
            <v>0</v>
          </cell>
          <cell r="AH861">
            <v>0</v>
          </cell>
          <cell r="AI861">
            <v>0</v>
          </cell>
          <cell r="AJ861">
            <v>0</v>
          </cell>
          <cell r="AK861">
            <v>0</v>
          </cell>
          <cell r="AL861">
            <v>0</v>
          </cell>
          <cell r="AM861">
            <v>0</v>
          </cell>
          <cell r="AN861">
            <v>0</v>
          </cell>
          <cell r="AO861">
            <v>0</v>
          </cell>
          <cell r="AP861">
            <v>0</v>
          </cell>
          <cell r="AQ861">
            <v>0</v>
          </cell>
          <cell r="AR861">
            <v>54000</v>
          </cell>
          <cell r="AS861">
            <v>82000</v>
          </cell>
          <cell r="AT861">
            <v>544000</v>
          </cell>
          <cell r="AU861">
            <v>966000</v>
          </cell>
          <cell r="AV861">
            <v>1510000</v>
          </cell>
          <cell r="AW861">
            <v>680000</v>
          </cell>
          <cell r="AX861">
            <v>0</v>
          </cell>
          <cell r="AY861">
            <v>680000</v>
          </cell>
          <cell r="AZ861">
            <v>680000</v>
          </cell>
          <cell r="BA861">
            <v>1646000</v>
          </cell>
          <cell r="BB861">
            <v>0</v>
          </cell>
          <cell r="BC861">
            <v>0</v>
          </cell>
          <cell r="BE861">
            <v>0.64</v>
          </cell>
          <cell r="BF861">
            <v>0</v>
          </cell>
          <cell r="BG861" t="str">
            <v>1 rozwojowo-modernizacyjne</v>
          </cell>
          <cell r="BH861">
            <v>12</v>
          </cell>
          <cell r="BI861">
            <v>13</v>
          </cell>
          <cell r="BJ861">
            <v>0</v>
          </cell>
          <cell r="BK861" t="str">
            <v>Odbiór ścieków sanitarnych od nowych klientów.</v>
          </cell>
          <cell r="BL861" t="str">
            <v>Budowa sieci kanalizacji sanitarnej w działce nr 250 DN200mm , dł. 640m wraz z przyłączami 2030-2031 - dokumentacja projektowa 2032-2033 - roboty budowlano-montażowe</v>
          </cell>
          <cell r="BM861" t="str">
            <v>-</v>
          </cell>
          <cell r="BN861" t="str">
            <v>-</v>
          </cell>
          <cell r="BP861"/>
        </row>
        <row r="862">
          <cell r="B862" t="str">
            <v>5-04-17-066-1</v>
          </cell>
          <cell r="C862" t="str">
            <v>5</v>
          </cell>
          <cell r="D862" t="str">
            <v>Murowana Goślina - kanalizacja sanitarna w ul. Cześnika</v>
          </cell>
          <cell r="E862" t="str">
            <v>Realizowane-dokumentacja-w toku</v>
          </cell>
          <cell r="G862" t="str">
            <v>rezerwa "białe plamy"</v>
          </cell>
          <cell r="H862" t="str">
            <v>druga</v>
          </cell>
          <cell r="I862" t="str">
            <v>sieci rozdzielcze</v>
          </cell>
          <cell r="J862" t="str">
            <v>rozwojowe</v>
          </cell>
          <cell r="K862" t="str">
            <v>nieopłacalne nie</v>
          </cell>
          <cell r="L862" t="str">
            <v>Murowana Goślina</v>
          </cell>
          <cell r="M862" t="str">
            <v>Agnieszka Mitura-Grabowska</v>
          </cell>
          <cell r="N862" t="str">
            <v>Anna Szaszczak</v>
          </cell>
          <cell r="O862" t="str">
            <v>Monika Mrozińska</v>
          </cell>
          <cell r="P862" t="str">
            <v>Joanna Chuda</v>
          </cell>
          <cell r="Q862" t="str">
            <v>Łukasz Wędrychowicz</v>
          </cell>
          <cell r="R862" t="str">
            <v>04</v>
          </cell>
          <cell r="S862" t="str">
            <v>nd</v>
          </cell>
          <cell r="T862">
            <v>0</v>
          </cell>
          <cell r="U862">
            <v>1976.25</v>
          </cell>
          <cell r="V862">
            <v>0</v>
          </cell>
          <cell r="W862">
            <v>0</v>
          </cell>
          <cell r="X862">
            <v>0</v>
          </cell>
          <cell r="Y862">
            <v>0</v>
          </cell>
          <cell r="Z862">
            <v>0</v>
          </cell>
          <cell r="AA862">
            <v>0</v>
          </cell>
          <cell r="AB862">
            <v>0</v>
          </cell>
          <cell r="AC862">
            <v>0</v>
          </cell>
          <cell r="AD862">
            <v>0</v>
          </cell>
          <cell r="AE862">
            <v>449000.25</v>
          </cell>
          <cell r="AF862">
            <v>1976.25</v>
          </cell>
          <cell r="AG862">
            <v>1976.25</v>
          </cell>
          <cell r="AH862">
            <v>20180</v>
          </cell>
          <cell r="AI862">
            <v>22156.25</v>
          </cell>
          <cell r="AJ862">
            <v>30270</v>
          </cell>
          <cell r="AK862">
            <v>0</v>
          </cell>
          <cell r="AL862">
            <v>0</v>
          </cell>
          <cell r="AM862">
            <v>0</v>
          </cell>
          <cell r="AN862">
            <v>0</v>
          </cell>
          <cell r="AO862">
            <v>0</v>
          </cell>
          <cell r="AP862">
            <v>0</v>
          </cell>
          <cell r="AQ862">
            <v>0</v>
          </cell>
          <cell r="AR862">
            <v>414840</v>
          </cell>
          <cell r="AS862">
            <v>0</v>
          </cell>
          <cell r="AT862">
            <v>0</v>
          </cell>
          <cell r="AU862">
            <v>0</v>
          </cell>
          <cell r="AV862">
            <v>0</v>
          </cell>
          <cell r="AW862">
            <v>414840</v>
          </cell>
          <cell r="AX862">
            <v>0</v>
          </cell>
          <cell r="AY862">
            <v>414840</v>
          </cell>
          <cell r="AZ862">
            <v>445110</v>
          </cell>
          <cell r="BA862">
            <v>445110</v>
          </cell>
          <cell r="BB862">
            <v>52426.25</v>
          </cell>
          <cell r="BC862">
            <v>-50450</v>
          </cell>
          <cell r="BD862"/>
          <cell r="BE862">
            <v>0.19</v>
          </cell>
          <cell r="BF862">
            <v>37</v>
          </cell>
          <cell r="BG862" t="str">
            <v>1 rozwojowo-modernizacyjne</v>
          </cell>
          <cell r="BH862">
            <v>2</v>
          </cell>
          <cell r="BI862">
            <v>17</v>
          </cell>
          <cell r="BJ862">
            <v>0</v>
          </cell>
          <cell r="BK862" t="str">
            <v>Odbiór ścieków sanitarnych od nowych klientów.</v>
          </cell>
          <cell r="BL862" t="str">
            <v>Budowa sieci kanalizacji sanitarnej w ul. Cześnika DN200mm, dł. 190m wraz z przyłączami 2021-2022 - dokumentacja projektowa po 2029 - roboty budowlano-montażowe</v>
          </cell>
          <cell r="BM862" t="str">
            <v>-</v>
          </cell>
          <cell r="BN862" t="str">
            <v>-</v>
          </cell>
          <cell r="BP862"/>
        </row>
        <row r="863">
          <cell r="B863" t="str">
            <v>5-04-17-075-1</v>
          </cell>
          <cell r="C863" t="str">
            <v>5</v>
          </cell>
          <cell r="D863" t="str">
            <v>Murowana Goślina - kanalizacja sanitarna w ul. Wołodyjowskiego i Zagłoby</v>
          </cell>
          <cell r="E863" t="str">
            <v>Realizowane-koncepcja-w toku</v>
          </cell>
          <cell r="G863" t="str">
            <v>rezerwa "białe plamy"</v>
          </cell>
          <cell r="H863" t="str">
            <v>druga</v>
          </cell>
          <cell r="I863" t="str">
            <v>sieci rozdzielcze</v>
          </cell>
          <cell r="J863" t="str">
            <v>rozwojowe</v>
          </cell>
          <cell r="K863" t="str">
            <v>nieopłacalne nie</v>
          </cell>
          <cell r="L863" t="str">
            <v>Murowana Goślina</v>
          </cell>
          <cell r="M863" t="str">
            <v>Agnieszka Mitura-Grabowska</v>
          </cell>
          <cell r="N863">
            <v>0</v>
          </cell>
          <cell r="O863" t="str">
            <v>Monika Mrozińska</v>
          </cell>
          <cell r="P863">
            <v>0</v>
          </cell>
          <cell r="Q863">
            <v>0</v>
          </cell>
          <cell r="R863" t="str">
            <v>04</v>
          </cell>
          <cell r="S863" t="str">
            <v>nd</v>
          </cell>
          <cell r="T863">
            <v>0</v>
          </cell>
          <cell r="U863">
            <v>0</v>
          </cell>
          <cell r="V863">
            <v>0</v>
          </cell>
          <cell r="W863">
            <v>0</v>
          </cell>
          <cell r="X863">
            <v>0</v>
          </cell>
          <cell r="Y863">
            <v>0</v>
          </cell>
          <cell r="Z863">
            <v>0</v>
          </cell>
          <cell r="AA863">
            <v>0</v>
          </cell>
          <cell r="AB863">
            <v>0</v>
          </cell>
          <cell r="AC863">
            <v>0</v>
          </cell>
          <cell r="AD863">
            <v>0</v>
          </cell>
          <cell r="AE863">
            <v>2180000</v>
          </cell>
          <cell r="AF863">
            <v>0</v>
          </cell>
          <cell r="AG863">
            <v>0</v>
          </cell>
          <cell r="AH863">
            <v>0</v>
          </cell>
          <cell r="AI863">
            <v>0</v>
          </cell>
          <cell r="AJ863">
            <v>0</v>
          </cell>
          <cell r="AK863">
            <v>0</v>
          </cell>
          <cell r="AL863">
            <v>0</v>
          </cell>
          <cell r="AM863">
            <v>0</v>
          </cell>
          <cell r="AN863">
            <v>0</v>
          </cell>
          <cell r="AO863">
            <v>0</v>
          </cell>
          <cell r="AP863">
            <v>0</v>
          </cell>
          <cell r="AQ863">
            <v>0</v>
          </cell>
          <cell r="AR863">
            <v>78000</v>
          </cell>
          <cell r="AS863">
            <v>119000</v>
          </cell>
          <cell r="AT863">
            <v>1683000</v>
          </cell>
          <cell r="AU863">
            <v>495000</v>
          </cell>
          <cell r="AV863">
            <v>2178000</v>
          </cell>
          <cell r="AW863">
            <v>1880000</v>
          </cell>
          <cell r="AX863">
            <v>0</v>
          </cell>
          <cell r="AY863">
            <v>1880000</v>
          </cell>
          <cell r="AZ863">
            <v>1880000</v>
          </cell>
          <cell r="BA863">
            <v>2375000</v>
          </cell>
          <cell r="BB863">
            <v>0</v>
          </cell>
          <cell r="BC863">
            <v>0</v>
          </cell>
          <cell r="BE863">
            <v>1.1599999999999999</v>
          </cell>
          <cell r="BF863">
            <v>0</v>
          </cell>
          <cell r="BG863" t="str">
            <v>1 rozwojowo-modernizacyjne</v>
          </cell>
          <cell r="BH863">
            <v>0</v>
          </cell>
          <cell r="BI863">
            <v>49</v>
          </cell>
          <cell r="BJ863">
            <v>0</v>
          </cell>
          <cell r="BK863" t="str">
            <v>Odbiór ścieków sanitarnych od nowych klientów.</v>
          </cell>
          <cell r="BL863" t="str">
            <v>Budowa sieci kanalizacji sanitarnej w ul. Wołodyjowskiego i Zagłoby kanał grawitacyjny DN200mm, dł.1080m rurociąg tłoczny DN80mm, dł. 75m przepompownia ścieków - 1 szt. zakup działki pod przepompownię przyłącza sanitarne realizacja uzależniona od regulacji stanu prawnego gruntu 2030-2031 - dokumentacja projektowa 2032-2033 - roboty budowlano- montażowe</v>
          </cell>
          <cell r="BM863" t="str">
            <v>-</v>
          </cell>
          <cell r="BN863" t="str">
            <v>-</v>
          </cell>
          <cell r="BP863"/>
        </row>
        <row r="864">
          <cell r="B864" t="str">
            <v>5-04-17-083-1</v>
          </cell>
          <cell r="C864" t="str">
            <v>5</v>
          </cell>
          <cell r="D864" t="str">
            <v>Murowana Goślina - kanalizacja sanitarna w Białężynie etap II</v>
          </cell>
          <cell r="E864" t="str">
            <v>Realizowane-koncepcja-w toku</v>
          </cell>
          <cell r="G864" t="str">
            <v>rezerwa "białe plamy"</v>
          </cell>
          <cell r="H864" t="str">
            <v>druga</v>
          </cell>
          <cell r="I864" t="str">
            <v>sieci rozdzielcze</v>
          </cell>
          <cell r="J864" t="str">
            <v>rozwojowe</v>
          </cell>
          <cell r="K864" t="str">
            <v>nieopłacalne nie</v>
          </cell>
          <cell r="L864" t="str">
            <v>Murowana Goślina</v>
          </cell>
          <cell r="M864" t="str">
            <v>Agnieszka Mitura-Grabowska</v>
          </cell>
          <cell r="N864">
            <v>0</v>
          </cell>
          <cell r="O864" t="str">
            <v>Monika Mrozińska</v>
          </cell>
          <cell r="P864" t="str">
            <v>Anna Ossig</v>
          </cell>
          <cell r="Q864">
            <v>0</v>
          </cell>
          <cell r="R864" t="str">
            <v>04</v>
          </cell>
          <cell r="S864" t="str">
            <v>nd</v>
          </cell>
          <cell r="T864">
            <v>0</v>
          </cell>
          <cell r="U864">
            <v>2611.46</v>
          </cell>
          <cell r="V864">
            <v>0</v>
          </cell>
          <cell r="W864">
            <v>0</v>
          </cell>
          <cell r="X864">
            <v>0</v>
          </cell>
          <cell r="Y864">
            <v>0</v>
          </cell>
          <cell r="Z864">
            <v>0</v>
          </cell>
          <cell r="AA864">
            <v>0</v>
          </cell>
          <cell r="AB864">
            <v>0</v>
          </cell>
          <cell r="AC864">
            <v>0</v>
          </cell>
          <cell r="AD864">
            <v>0</v>
          </cell>
          <cell r="AE864">
            <v>2797000</v>
          </cell>
          <cell r="AF864">
            <v>2611.46</v>
          </cell>
          <cell r="AG864">
            <v>2913.79</v>
          </cell>
          <cell r="AH864">
            <v>0</v>
          </cell>
          <cell r="AI864">
            <v>2913.79</v>
          </cell>
          <cell r="AJ864">
            <v>0</v>
          </cell>
          <cell r="AK864">
            <v>0</v>
          </cell>
          <cell r="AL864">
            <v>0</v>
          </cell>
          <cell r="AM864">
            <v>0</v>
          </cell>
          <cell r="AN864">
            <v>0</v>
          </cell>
          <cell r="AO864">
            <v>0</v>
          </cell>
          <cell r="AP864">
            <v>0</v>
          </cell>
          <cell r="AQ864">
            <v>0</v>
          </cell>
          <cell r="AR864">
            <v>135000</v>
          </cell>
          <cell r="AS864">
            <v>91000</v>
          </cell>
          <cell r="AT864">
            <v>1238000</v>
          </cell>
          <cell r="AU864">
            <v>1263000</v>
          </cell>
          <cell r="AV864">
            <v>2501000</v>
          </cell>
          <cell r="AW864">
            <v>1464000</v>
          </cell>
          <cell r="AX864">
            <v>0</v>
          </cell>
          <cell r="AY864">
            <v>1464000</v>
          </cell>
          <cell r="AZ864">
            <v>1464000</v>
          </cell>
          <cell r="BA864">
            <v>2727000</v>
          </cell>
          <cell r="BB864">
            <v>2913.79</v>
          </cell>
          <cell r="BC864">
            <v>-302.32999999999993</v>
          </cell>
          <cell r="BE864">
            <v>1.405</v>
          </cell>
          <cell r="BF864">
            <v>0</v>
          </cell>
          <cell r="BG864" t="str">
            <v>1 rozwojowo-modernizacyjne</v>
          </cell>
          <cell r="BH864">
            <v>6</v>
          </cell>
          <cell r="BI864">
            <v>45</v>
          </cell>
          <cell r="BJ864">
            <v>0</v>
          </cell>
          <cell r="BK864" t="str">
            <v>Odbiór ścieków sanitarnych od nowych klientów.</v>
          </cell>
          <cell r="BL864" t="str">
            <v>Budowa sieci kanalizacji sanitarnej kanał grawitacyjny DN200mm, dł. 1325m rurociąg tłoczny DN80mm, dł. 20m przepompownia ścieków- 1 szt. zakup działki pod przepompownię przyłącza sanitarne UCHOROWO kanał grawitacyjny DN200mm, dł. 60m wraz z przyłączami po 2029 - dokumentacja projektowa po 2029 - roboty budowlano-montażowe</v>
          </cell>
          <cell r="BM864" t="str">
            <v>-</v>
          </cell>
          <cell r="BN864" t="str">
            <v>-</v>
          </cell>
          <cell r="BP864"/>
        </row>
        <row r="865">
          <cell r="B865" t="str">
            <v>5-04-17-116-1</v>
          </cell>
          <cell r="C865" t="str">
            <v>5</v>
          </cell>
          <cell r="D865" t="str">
            <v>Murowana Goślina - kanalizacja sanitarna w Rakowni etap II</v>
          </cell>
          <cell r="E865" t="str">
            <v>Realizowane-dokumentacja-w toku</v>
          </cell>
          <cell r="F865" t="str">
            <v>FS7</v>
          </cell>
          <cell r="G865" t="str">
            <v>rezerwa "białe plamy"</v>
          </cell>
          <cell r="H865" t="str">
            <v>druga</v>
          </cell>
          <cell r="I865" t="str">
            <v>sieci rozdzielcze</v>
          </cell>
          <cell r="J865" t="str">
            <v>rozwojowe</v>
          </cell>
          <cell r="K865" t="str">
            <v>nieopłacalne nie</v>
          </cell>
          <cell r="L865" t="str">
            <v>Murowana Goślina</v>
          </cell>
          <cell r="M865" t="str">
            <v>Przemysław Jasiński</v>
          </cell>
          <cell r="N865" t="str">
            <v>Anna Szaszczak</v>
          </cell>
          <cell r="O865" t="str">
            <v>Monika Mrozińska</v>
          </cell>
          <cell r="P865" t="str">
            <v>Joanna Iwan</v>
          </cell>
          <cell r="Q865" t="str">
            <v>Łukasz Wędrychowicz</v>
          </cell>
          <cell r="R865" t="str">
            <v>04</v>
          </cell>
          <cell r="S865" t="str">
            <v>nd</v>
          </cell>
          <cell r="T865">
            <v>64572.08</v>
          </cell>
          <cell r="U865">
            <v>70344.31</v>
          </cell>
          <cell r="V865">
            <v>65140</v>
          </cell>
          <cell r="W865">
            <v>889562</v>
          </cell>
          <cell r="X865">
            <v>0</v>
          </cell>
          <cell r="Y865">
            <v>0</v>
          </cell>
          <cell r="Z865">
            <v>0</v>
          </cell>
          <cell r="AA865">
            <v>0</v>
          </cell>
          <cell r="AB865">
            <v>0</v>
          </cell>
          <cell r="AC865">
            <v>0</v>
          </cell>
          <cell r="AD865">
            <v>0</v>
          </cell>
          <cell r="AE865">
            <v>0</v>
          </cell>
          <cell r="AF865">
            <v>1025046.31</v>
          </cell>
          <cell r="AG865">
            <v>38704.489999999991</v>
          </cell>
          <cell r="AH865">
            <v>45273</v>
          </cell>
          <cell r="AI865">
            <v>148549.57</v>
          </cell>
          <cell r="AJ865">
            <v>90890.559999999998</v>
          </cell>
          <cell r="AK865">
            <v>0</v>
          </cell>
          <cell r="AL865">
            <v>1763500</v>
          </cell>
          <cell r="AM865">
            <v>1700000</v>
          </cell>
          <cell r="AN865">
            <v>0</v>
          </cell>
          <cell r="AO865">
            <v>0</v>
          </cell>
          <cell r="AP865">
            <v>0</v>
          </cell>
          <cell r="AQ865">
            <v>0</v>
          </cell>
          <cell r="AR865">
            <v>0</v>
          </cell>
          <cell r="AS865">
            <v>0</v>
          </cell>
          <cell r="AT865">
            <v>0</v>
          </cell>
          <cell r="AU865">
            <v>0</v>
          </cell>
          <cell r="AV865">
            <v>0</v>
          </cell>
          <cell r="AW865">
            <v>3463500</v>
          </cell>
          <cell r="AX865">
            <v>3463500</v>
          </cell>
          <cell r="AY865">
            <v>0</v>
          </cell>
          <cell r="AZ865">
            <v>3554390.56</v>
          </cell>
          <cell r="BA865">
            <v>3554390.56</v>
          </cell>
          <cell r="BB865">
            <v>3638368.05</v>
          </cell>
          <cell r="BC865">
            <v>-2613321.7399999998</v>
          </cell>
          <cell r="BD865"/>
          <cell r="BE865">
            <v>1.9</v>
          </cell>
          <cell r="BF865">
            <v>31.3</v>
          </cell>
          <cell r="BG865" t="str">
            <v>1 rozwojowo-modernizacyjne</v>
          </cell>
          <cell r="BH865">
            <v>17</v>
          </cell>
          <cell r="BI865">
            <v>40</v>
          </cell>
          <cell r="BJ865">
            <v>0</v>
          </cell>
          <cell r="BK865" t="str">
            <v>Odbiór ścieków sanitarnych od nowych klientów.</v>
          </cell>
          <cell r="BL865" t="str">
            <v>Budowa sieci kanalizacji sanitarnej w ul. Szpaka, Klinowa, Zielonczana, Goślińska, Przepiórki, Sikorki, Gawrona kanał grawitacyjny DN200mm, dł. 1650m przepompownia ścieków - 1 szt. rurociąg tłoczny DN75mm, dł. 214 m przyłącza sanitarne zakup działki pod przepompownię 2019-2022 - dokumentacja projektowa 2024 -2025- roboty budowlano-montażowe cz. I 2024-2025 - roboty budowlano-montażowe cz. II</v>
          </cell>
          <cell r="BM865" t="str">
            <v>-</v>
          </cell>
          <cell r="BN865" t="str">
            <v>-</v>
          </cell>
        </row>
        <row r="866">
          <cell r="B866" t="str">
            <v>5-04-19-204-1</v>
          </cell>
          <cell r="C866" t="str">
            <v>5</v>
          </cell>
          <cell r="D866" t="str">
            <v>Murowana Goślina - kanalizacja sanitarna w ul. Śliwkowej</v>
          </cell>
          <cell r="E866" t="str">
            <v>Realizowane-koncepcja-w toku</v>
          </cell>
          <cell r="G866" t="str">
            <v>rezerwa "białe plamy"</v>
          </cell>
          <cell r="H866" t="str">
            <v>druga</v>
          </cell>
          <cell r="I866" t="str">
            <v>sieci rozdzielcze</v>
          </cell>
          <cell r="J866" t="str">
            <v>rozwojowe</v>
          </cell>
          <cell r="K866" t="str">
            <v>nieopłacalne nie</v>
          </cell>
          <cell r="L866" t="str">
            <v>Murowana Goślina</v>
          </cell>
          <cell r="M866" t="str">
            <v>Agnieszka Mitura-Grabowska</v>
          </cell>
          <cell r="N866">
            <v>0</v>
          </cell>
          <cell r="O866" t="str">
            <v>Monika Mrozińska</v>
          </cell>
          <cell r="P866">
            <v>0</v>
          </cell>
          <cell r="Q866">
            <v>0</v>
          </cell>
          <cell r="R866" t="str">
            <v>04</v>
          </cell>
          <cell r="S866" t="str">
            <v>nd</v>
          </cell>
          <cell r="T866">
            <v>0</v>
          </cell>
          <cell r="U866">
            <v>0</v>
          </cell>
          <cell r="V866">
            <v>0</v>
          </cell>
          <cell r="W866">
            <v>0</v>
          </cell>
          <cell r="X866">
            <v>0</v>
          </cell>
          <cell r="Y866">
            <v>0</v>
          </cell>
          <cell r="Z866">
            <v>0</v>
          </cell>
          <cell r="AA866">
            <v>0</v>
          </cell>
          <cell r="AB866">
            <v>0</v>
          </cell>
          <cell r="AC866">
            <v>0</v>
          </cell>
          <cell r="AD866">
            <v>0</v>
          </cell>
          <cell r="AE866">
            <v>333000</v>
          </cell>
          <cell r="AF866">
            <v>0</v>
          </cell>
          <cell r="AG866">
            <v>0</v>
          </cell>
          <cell r="AH866">
            <v>0</v>
          </cell>
          <cell r="AI866">
            <v>0</v>
          </cell>
          <cell r="AJ866">
            <v>0</v>
          </cell>
          <cell r="AK866">
            <v>0</v>
          </cell>
          <cell r="AL866">
            <v>0</v>
          </cell>
          <cell r="AM866">
            <v>0</v>
          </cell>
          <cell r="AN866">
            <v>0</v>
          </cell>
          <cell r="AO866">
            <v>0</v>
          </cell>
          <cell r="AP866">
            <v>0</v>
          </cell>
          <cell r="AQ866">
            <v>0</v>
          </cell>
          <cell r="AR866">
            <v>9000</v>
          </cell>
          <cell r="AS866">
            <v>19000</v>
          </cell>
          <cell r="AT866">
            <v>116000</v>
          </cell>
          <cell r="AU866">
            <v>200000</v>
          </cell>
          <cell r="AV866">
            <v>316000</v>
          </cell>
          <cell r="AW866">
            <v>144000</v>
          </cell>
          <cell r="AX866">
            <v>0</v>
          </cell>
          <cell r="AY866">
            <v>144000</v>
          </cell>
          <cell r="AZ866">
            <v>144000</v>
          </cell>
          <cell r="BA866">
            <v>344000</v>
          </cell>
          <cell r="BB866">
            <v>0</v>
          </cell>
          <cell r="BC866">
            <v>0</v>
          </cell>
          <cell r="BE866">
            <v>0.11</v>
          </cell>
          <cell r="BF866">
            <v>0</v>
          </cell>
          <cell r="BG866" t="str">
            <v xml:space="preserve"> </v>
          </cell>
          <cell r="BH866">
            <v>0</v>
          </cell>
          <cell r="BI866">
            <v>7</v>
          </cell>
          <cell r="BJ866">
            <v>0</v>
          </cell>
          <cell r="BK866" t="str">
            <v>Odbiór ścieków sanitarnych od nowych klientów.</v>
          </cell>
          <cell r="BL866" t="str">
            <v>Budowa sieci kanalizacji sanitarnej DN 250 mm, dł. 110 m wraz z przyłączami 2030-2031 - dokumentacja projektowa 2032-2033 - roboty budowlano-montażowe</v>
          </cell>
          <cell r="BM866" t="str">
            <v>-</v>
          </cell>
          <cell r="BN866" t="str">
            <v>-</v>
          </cell>
          <cell r="BP866"/>
        </row>
        <row r="867">
          <cell r="B867" t="str">
            <v>5-04-19-206-1</v>
          </cell>
          <cell r="C867" t="str">
            <v>5</v>
          </cell>
          <cell r="D867" t="str">
            <v>Murowana Goślina - kanalizacja sanitarna w dz. nr 38/13 w Rakowni</v>
          </cell>
          <cell r="E867" t="str">
            <v>Realizowane-koncepcja-w toku</v>
          </cell>
          <cell r="G867" t="str">
            <v>rezerwa "białe plamy"</v>
          </cell>
          <cell r="H867" t="str">
            <v>druga</v>
          </cell>
          <cell r="I867" t="str">
            <v>sieci rozdzielcze</v>
          </cell>
          <cell r="J867" t="str">
            <v>rozwojowe</v>
          </cell>
          <cell r="K867" t="str">
            <v>nieopłacalne nie</v>
          </cell>
          <cell r="L867" t="str">
            <v>Murowana Goślina</v>
          </cell>
          <cell r="M867" t="str">
            <v>Agnieszka Mitura-Grabowska</v>
          </cell>
          <cell r="N867">
            <v>0</v>
          </cell>
          <cell r="O867" t="str">
            <v>Monika Mrozińska</v>
          </cell>
          <cell r="P867">
            <v>0</v>
          </cell>
          <cell r="Q867">
            <v>0</v>
          </cell>
          <cell r="R867" t="str">
            <v>04</v>
          </cell>
          <cell r="S867" t="str">
            <v>nd</v>
          </cell>
          <cell r="T867">
            <v>0</v>
          </cell>
          <cell r="U867">
            <v>0</v>
          </cell>
          <cell r="V867">
            <v>0</v>
          </cell>
          <cell r="W867">
            <v>0</v>
          </cell>
          <cell r="X867">
            <v>0</v>
          </cell>
          <cell r="Y867">
            <v>0</v>
          </cell>
          <cell r="Z867">
            <v>0</v>
          </cell>
          <cell r="AA867">
            <v>0</v>
          </cell>
          <cell r="AB867">
            <v>0</v>
          </cell>
          <cell r="AC867">
            <v>0</v>
          </cell>
          <cell r="AD867">
            <v>0</v>
          </cell>
          <cell r="AE867">
            <v>1082000</v>
          </cell>
          <cell r="AF867">
            <v>0</v>
          </cell>
          <cell r="AG867">
            <v>0</v>
          </cell>
          <cell r="AH867">
            <v>0</v>
          </cell>
          <cell r="AI867">
            <v>0</v>
          </cell>
          <cell r="AJ867">
            <v>0</v>
          </cell>
          <cell r="AK867">
            <v>0</v>
          </cell>
          <cell r="AL867">
            <v>0</v>
          </cell>
          <cell r="AM867">
            <v>0</v>
          </cell>
          <cell r="AN867">
            <v>0</v>
          </cell>
          <cell r="AO867">
            <v>0</v>
          </cell>
          <cell r="AP867">
            <v>0</v>
          </cell>
          <cell r="AQ867">
            <v>0</v>
          </cell>
          <cell r="AR867">
            <v>31000</v>
          </cell>
          <cell r="AS867">
            <v>63000</v>
          </cell>
          <cell r="AT867">
            <v>344000</v>
          </cell>
          <cell r="AU867">
            <v>700000</v>
          </cell>
          <cell r="AV867">
            <v>1044000</v>
          </cell>
          <cell r="AW867">
            <v>438000</v>
          </cell>
          <cell r="AX867">
            <v>0</v>
          </cell>
          <cell r="AY867">
            <v>438000</v>
          </cell>
          <cell r="AZ867">
            <v>438000</v>
          </cell>
          <cell r="BA867">
            <v>1138000</v>
          </cell>
          <cell r="BB867">
            <v>0</v>
          </cell>
          <cell r="BC867">
            <v>0</v>
          </cell>
          <cell r="BE867">
            <v>0.4</v>
          </cell>
          <cell r="BF867">
            <v>0</v>
          </cell>
          <cell r="BG867" t="str">
            <v xml:space="preserve"> </v>
          </cell>
          <cell r="BH867">
            <v>0</v>
          </cell>
          <cell r="BI867">
            <v>18</v>
          </cell>
          <cell r="BJ867">
            <v>0</v>
          </cell>
          <cell r="BK867" t="str">
            <v>Odbiór ścieków sanitarnych od nowych klientów.</v>
          </cell>
          <cell r="BL867" t="str">
            <v>Budowa sieci kanalizacji sanitarnej DN 250 mm, dł. 400 m wraz z przyłączami 2030-2031 - dokumentacja projektowa 2032-2033 - roboty budowlano-montażowe</v>
          </cell>
          <cell r="BM867" t="str">
            <v>-</v>
          </cell>
          <cell r="BN867" t="str">
            <v>-</v>
          </cell>
          <cell r="BP867"/>
        </row>
        <row r="868">
          <cell r="B868" t="str">
            <v>5-04-20-026-0</v>
          </cell>
          <cell r="C868" t="str">
            <v>5</v>
          </cell>
          <cell r="D868" t="str">
            <v>Murowana Goślina - kanalizacja sanitrana w ul. Dworcowej 11</v>
          </cell>
          <cell r="E868" t="str">
            <v>Realizowane-RBM-w toku</v>
          </cell>
          <cell r="G868" t="str">
            <v>rezerwa na zaspokojenie roszczeń z tyt realizacji sieci wod-kan</v>
          </cell>
          <cell r="H868" t="str">
            <v>pierwsza</v>
          </cell>
          <cell r="I868" t="str">
            <v>sieci rozdzielcze</v>
          </cell>
          <cell r="J868" t="str">
            <v>rozwojowe</v>
          </cell>
          <cell r="K868" t="str">
            <v>wykupy</v>
          </cell>
          <cell r="L868" t="str">
            <v>Murowana Goślina</v>
          </cell>
          <cell r="M868">
            <v>0</v>
          </cell>
          <cell r="N868">
            <v>0</v>
          </cell>
          <cell r="O868">
            <v>0</v>
          </cell>
          <cell r="P868" t="str">
            <v>Aleksandra Klecha</v>
          </cell>
          <cell r="Q868">
            <v>0</v>
          </cell>
          <cell r="R868" t="str">
            <v>04</v>
          </cell>
          <cell r="S868" t="str">
            <v>nd</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7474.82</v>
          </cell>
          <cell r="AH868">
            <v>17</v>
          </cell>
          <cell r="AI868">
            <v>7491.82</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7491.82</v>
          </cell>
          <cell r="BC868">
            <v>-7491.82</v>
          </cell>
          <cell r="BD868"/>
          <cell r="BE868">
            <v>0</v>
          </cell>
          <cell r="BF868">
            <v>0</v>
          </cell>
          <cell r="BG868" t="str">
            <v xml:space="preserve"> </v>
          </cell>
          <cell r="BH868">
            <v>0</v>
          </cell>
          <cell r="BI868">
            <v>0</v>
          </cell>
          <cell r="BJ868">
            <v>0</v>
          </cell>
          <cell r="BK868">
            <v>0</v>
          </cell>
          <cell r="BL868">
            <v>0</v>
          </cell>
          <cell r="BM868" t="str">
            <v>-</v>
          </cell>
          <cell r="BN868" t="str">
            <v>-</v>
          </cell>
        </row>
        <row r="869">
          <cell r="B869" t="str">
            <v>5-05-03-500-1</v>
          </cell>
          <cell r="C869" t="str">
            <v>5</v>
          </cell>
          <cell r="D869" t="str">
            <v>Poznań i aglomeracja – lokalne przepompownie ścieków – transmisja danych</v>
          </cell>
          <cell r="E869" t="str">
            <v>Realizowane-RBM-w toku</v>
          </cell>
          <cell r="G869" t="str">
            <v>Plan</v>
          </cell>
          <cell r="H869" t="str">
            <v>pierwsza</v>
          </cell>
          <cell r="I869" t="str">
            <v>sieci rozdzielcze</v>
          </cell>
          <cell r="J869" t="str">
            <v>modernizacyjne</v>
          </cell>
          <cell r="K869" t="str">
            <v>PSK</v>
          </cell>
          <cell r="L869" t="str">
            <v>Poznań</v>
          </cell>
          <cell r="M869" t="str">
            <v>Bartosz Matysiak</v>
          </cell>
          <cell r="N869">
            <v>0</v>
          </cell>
          <cell r="O869" t="str">
            <v>Anna Padurska</v>
          </cell>
          <cell r="P869" t="str">
            <v>Krzysztof Piechota</v>
          </cell>
          <cell r="Q869" t="str">
            <v>Jakub Ciesiółka</v>
          </cell>
          <cell r="R869" t="str">
            <v>05</v>
          </cell>
          <cell r="S869" t="str">
            <v>nd</v>
          </cell>
          <cell r="T869">
            <v>1238785.7900000003</v>
          </cell>
          <cell r="U869">
            <v>250000</v>
          </cell>
          <cell r="V869">
            <v>250000</v>
          </cell>
          <cell r="W869">
            <v>100000</v>
          </cell>
          <cell r="X869">
            <v>100000</v>
          </cell>
          <cell r="Y869">
            <v>100000</v>
          </cell>
          <cell r="Z869">
            <v>100000</v>
          </cell>
          <cell r="AA869">
            <v>100000</v>
          </cell>
          <cell r="AB869">
            <v>0</v>
          </cell>
          <cell r="AC869">
            <v>0</v>
          </cell>
          <cell r="AD869">
            <v>0</v>
          </cell>
          <cell r="AE869">
            <v>0</v>
          </cell>
          <cell r="AF869">
            <v>1000000</v>
          </cell>
          <cell r="AG869">
            <v>82000</v>
          </cell>
          <cell r="AH869">
            <v>101462.66</v>
          </cell>
          <cell r="AI869">
            <v>1422248.4500000002</v>
          </cell>
          <cell r="AJ869">
            <v>50000</v>
          </cell>
          <cell r="AK869">
            <v>200000</v>
          </cell>
          <cell r="AL869">
            <v>200000</v>
          </cell>
          <cell r="AM869">
            <v>200000</v>
          </cell>
          <cell r="AN869">
            <v>200000</v>
          </cell>
          <cell r="AO869">
            <v>0</v>
          </cell>
          <cell r="AP869">
            <v>0</v>
          </cell>
          <cell r="AQ869">
            <v>0</v>
          </cell>
          <cell r="AR869">
            <v>0</v>
          </cell>
          <cell r="AS869">
            <v>0</v>
          </cell>
          <cell r="AT869">
            <v>0</v>
          </cell>
          <cell r="AU869">
            <v>0</v>
          </cell>
          <cell r="AV869">
            <v>0</v>
          </cell>
          <cell r="AW869">
            <v>800000</v>
          </cell>
          <cell r="AX869">
            <v>800000</v>
          </cell>
          <cell r="AY869">
            <v>0</v>
          </cell>
          <cell r="AZ869">
            <v>850000</v>
          </cell>
          <cell r="BA869">
            <v>850000</v>
          </cell>
          <cell r="BB869">
            <v>1033462.66</v>
          </cell>
          <cell r="BC869">
            <v>-33462.660000000033</v>
          </cell>
          <cell r="BE869">
            <v>0</v>
          </cell>
          <cell r="BF869">
            <v>0</v>
          </cell>
          <cell r="BG869" t="str">
            <v>1 rozwojowo-modernizacyjne</v>
          </cell>
          <cell r="BH869">
            <v>0</v>
          </cell>
          <cell r="BI869">
            <v>0</v>
          </cell>
          <cell r="BJ869">
            <v>0</v>
          </cell>
          <cell r="BK869" t="str">
            <v>Transmisja danych z przepompowni ścieków oddawanych do eksploatacji w Poznańskim Systemie Kanalizacyjnym do centralnej dyspozytorni w pompowni Garbary. - poprawa kontroli pracy przepompowni - optymalizacji pracy systemu.</v>
          </cell>
          <cell r="BL869" t="str">
            <v>Wykonanie: - oprogramowania - ekranu wizualizacyjnego</v>
          </cell>
          <cell r="BM869" t="str">
            <v>-</v>
          </cell>
          <cell r="BN869" t="str">
            <v>-</v>
          </cell>
          <cell r="BP869"/>
        </row>
        <row r="870">
          <cell r="B870" t="str">
            <v>5-05-03-612-1</v>
          </cell>
          <cell r="C870" t="str">
            <v>5</v>
          </cell>
          <cell r="D870" t="str">
            <v>Poznań - kanały sanitarne na terenie Podolan wraz z odcinkami wodociągów - zakres I</v>
          </cell>
          <cell r="E870" t="str">
            <v>Realizowane-RBM-zakończono</v>
          </cell>
          <cell r="F870" t="str">
            <v>FS 6</v>
          </cell>
          <cell r="G870" t="str">
            <v>Plan</v>
          </cell>
          <cell r="H870" t="str">
            <v>druga</v>
          </cell>
          <cell r="I870" t="str">
            <v>sieci rozdzielcze</v>
          </cell>
          <cell r="J870" t="str">
            <v>rozwojowe</v>
          </cell>
          <cell r="K870" t="str">
            <v>oszczędności przetargowe</v>
          </cell>
          <cell r="L870" t="str">
            <v>Poznań</v>
          </cell>
          <cell r="M870" t="str">
            <v>Sylwia Białous</v>
          </cell>
          <cell r="N870">
            <v>0</v>
          </cell>
          <cell r="O870" t="str">
            <v>Monika Mrozińska</v>
          </cell>
          <cell r="P870" t="str">
            <v>Anna Ossig</v>
          </cell>
          <cell r="Q870">
            <v>0</v>
          </cell>
          <cell r="R870" t="str">
            <v>05</v>
          </cell>
          <cell r="S870" t="str">
            <v>nd</v>
          </cell>
          <cell r="T870">
            <v>440472.91000000003</v>
          </cell>
          <cell r="U870">
            <v>570880.57000000007</v>
          </cell>
          <cell r="V870">
            <v>2095000</v>
          </cell>
          <cell r="W870">
            <v>0</v>
          </cell>
          <cell r="X870">
            <v>0</v>
          </cell>
          <cell r="Y870">
            <v>0</v>
          </cell>
          <cell r="Z870">
            <v>0</v>
          </cell>
          <cell r="AA870">
            <v>0</v>
          </cell>
          <cell r="AB870">
            <v>0</v>
          </cell>
          <cell r="AC870">
            <v>0</v>
          </cell>
          <cell r="AD870">
            <v>0</v>
          </cell>
          <cell r="AE870">
            <v>0</v>
          </cell>
          <cell r="AF870">
            <v>2665880.5700000003</v>
          </cell>
          <cell r="AG870">
            <v>1084436.4099999999</v>
          </cell>
          <cell r="AH870">
            <v>1958001.6099999999</v>
          </cell>
          <cell r="AI870">
            <v>3482910.9299999997</v>
          </cell>
          <cell r="AJ870">
            <v>51391.199999999997</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51391.199999999997</v>
          </cell>
          <cell r="BA870">
            <v>51391.199999999997</v>
          </cell>
          <cell r="BB870">
            <v>3093829.2199999997</v>
          </cell>
          <cell r="BC870">
            <v>-427948.64999999944</v>
          </cell>
          <cell r="BE870">
            <v>0</v>
          </cell>
          <cell r="BF870">
            <v>0</v>
          </cell>
          <cell r="BG870" t="str">
            <v>1 rozwojowo-modernizacyjne</v>
          </cell>
          <cell r="BH870">
            <v>59</v>
          </cell>
          <cell r="BI870">
            <v>6</v>
          </cell>
          <cell r="BJ870">
            <v>0</v>
          </cell>
          <cell r="BK870" t="str">
            <v>Z zadania został wydzielony zakres 19-348 i 19-349 i 19-350. Odbiór ścieków sanitarnych od nowych klientów.</v>
          </cell>
          <cell r="BL870" t="str">
            <v>Budowa kanalizacji sanitarnej w ul. Zakopiańskiej wraz z przyłączami: Sieć kanalizacji sanitarnej o dł. ok. 850 m Przepompownia - 1szt. [wydajność ok. 4 l/s] Rurociąg tłoczny ok. 120 m DN 90 AQ inwestorem zastępczym dla ZDM dla budowy kanalizacji deszczowej w ul. Zakopiańskiej. 2014-2017 - dokumentacja projektowa 2020 - 2021 - roboty budowlano-montażowe</v>
          </cell>
          <cell r="BM870" t="str">
            <v>-</v>
          </cell>
          <cell r="BN870" t="str">
            <v>-</v>
          </cell>
          <cell r="BP870"/>
        </row>
        <row r="871">
          <cell r="B871" t="str">
            <v>5-05-03-628-1</v>
          </cell>
          <cell r="C871" t="str">
            <v>5</v>
          </cell>
          <cell r="D871" t="str">
            <v>Poznań - kanalizacja sanitarna dla osiedla Kiekrz</v>
          </cell>
          <cell r="E871" t="str">
            <v>Realizowane-RBM-w toku</v>
          </cell>
          <cell r="F871" t="str">
            <v>FS7</v>
          </cell>
          <cell r="G871" t="str">
            <v>Plan</v>
          </cell>
          <cell r="H871" t="str">
            <v>pierwsza</v>
          </cell>
          <cell r="I871" t="str">
            <v>wspólne</v>
          </cell>
          <cell r="J871" t="str">
            <v>rozwojowe</v>
          </cell>
          <cell r="K871" t="str">
            <v>kolektory kanalizacyjne</v>
          </cell>
          <cell r="L871" t="str">
            <v>Poznań</v>
          </cell>
          <cell r="M871" t="str">
            <v>Sylwia Białous</v>
          </cell>
          <cell r="N871" t="str">
            <v>Aleksandra Wąsiak-Piechota</v>
          </cell>
          <cell r="O871" t="str">
            <v>Jolanta Kowalczyk</v>
          </cell>
          <cell r="P871" t="str">
            <v>Monika Mazurczak-Sadowska</v>
          </cell>
          <cell r="Q871" t="str">
            <v>Łukasz Bil</v>
          </cell>
          <cell r="R871" t="str">
            <v>05</v>
          </cell>
          <cell r="S871" t="str">
            <v>nd</v>
          </cell>
          <cell r="T871">
            <v>446834.44999999995</v>
          </cell>
          <cell r="U871">
            <v>226713.25</v>
          </cell>
          <cell r="V871">
            <v>1133203.45</v>
          </cell>
          <cell r="W871">
            <v>4595020.66</v>
          </cell>
          <cell r="X871">
            <v>6278309.4199999999</v>
          </cell>
          <cell r="Y871">
            <v>8000000</v>
          </cell>
          <cell r="Z871">
            <v>4000000</v>
          </cell>
          <cell r="AA871">
            <v>0</v>
          </cell>
          <cell r="AB871">
            <v>0</v>
          </cell>
          <cell r="AC871">
            <v>0</v>
          </cell>
          <cell r="AD871">
            <v>0</v>
          </cell>
          <cell r="AE871">
            <v>0</v>
          </cell>
          <cell r="AF871">
            <v>24233246.780000001</v>
          </cell>
          <cell r="AG871">
            <v>386362.42000000004</v>
          </cell>
          <cell r="AH871">
            <v>5697189.8499999996</v>
          </cell>
          <cell r="AI871">
            <v>6530386.7199999997</v>
          </cell>
          <cell r="AJ871">
            <v>11146387.039999999</v>
          </cell>
          <cell r="AK871">
            <v>2584314.67</v>
          </cell>
          <cell r="AL871">
            <v>3285</v>
          </cell>
          <cell r="AM871">
            <v>0</v>
          </cell>
          <cell r="AN871">
            <v>0</v>
          </cell>
          <cell r="AO871">
            <v>0</v>
          </cell>
          <cell r="AP871">
            <v>0</v>
          </cell>
          <cell r="AQ871">
            <v>0</v>
          </cell>
          <cell r="AR871">
            <v>0</v>
          </cell>
          <cell r="AS871">
            <v>0</v>
          </cell>
          <cell r="AT871">
            <v>0</v>
          </cell>
          <cell r="AU871">
            <v>0</v>
          </cell>
          <cell r="AV871">
            <v>0</v>
          </cell>
          <cell r="AW871">
            <v>2587599.67</v>
          </cell>
          <cell r="AX871">
            <v>2587599.67</v>
          </cell>
          <cell r="AY871">
            <v>0</v>
          </cell>
          <cell r="AZ871">
            <v>13733986.709999999</v>
          </cell>
          <cell r="BA871">
            <v>13733986.709999999</v>
          </cell>
          <cell r="BB871">
            <v>19817538.979999997</v>
          </cell>
          <cell r="BC871">
            <v>4415707.8000000045</v>
          </cell>
          <cell r="BE871">
            <v>0</v>
          </cell>
          <cell r="BF871">
            <v>0</v>
          </cell>
          <cell r="BG871" t="str">
            <v>1 rozwojowo-modernizacyjne</v>
          </cell>
          <cell r="BH871">
            <v>88</v>
          </cell>
          <cell r="BI871">
            <v>14</v>
          </cell>
          <cell r="BJ871">
            <v>0</v>
          </cell>
          <cell r="BK871" t="str">
            <v>Pozyskanie nowych odbiorców na terenie osiedla Kiekrz i Psarskie oraz Ośrodków Wypoczynkowo-Rekreacyjnych.</v>
          </cell>
          <cell r="BL871" t="str">
            <v>Zakres Aquanet Kanał sanitarny grawitacyjny DN200 – DN300 o łącznej długości około 3 073 m. Przyłącza kanalizacji sanitarnej DN160 – DN200 w ilości około 110 szt. (długość całkowita około 790 m). Rurociąg tłoczny DN125 – DN280 o łącznej długości około 4 624 m. Dwie tłocznie ścieków wydajności Q=125 m3/h i Q=50 m3/h. Przebudowa sieci wodociągowej DN125 – DN315 na odcinku o długości około 282 m. Zakres ZDM Kanał deszczowy DN300 – DN600 o łącznej długości około 1 084 m wraz z przykanalikami dla wpustów ulicznych DN200 o długości około 206 m. Przebudowa kolidującego uzbrojenia: - sieci wodociągowej DN125 – DN315 na odcinku o długości około 282 m, - sieci gazowej ś/c DN63 – DN125PE na odcinku o długości około 287 m wraz z przepięciem istniejących przyłączy – 4 szt., - linii oświetlenia ulic, - urządzeń elektroenergetycznych nN i SN 2016 - 2021 - dokumentacja projektowa 2021 - 2023 - roboty budowlano-montażowe Spółka Aquanet jest Inwestorem zastępczym dla inwestycji ZDM w zakresie realizacji sieci deszczowej oraz modernizacji układu drogowego.</v>
          </cell>
          <cell r="BM871" t="str">
            <v>-</v>
          </cell>
          <cell r="BN871" t="str">
            <v>-</v>
          </cell>
          <cell r="BP871"/>
        </row>
        <row r="872">
          <cell r="B872" t="str">
            <v>5-05-06-012-1</v>
          </cell>
          <cell r="C872" t="str">
            <v>5</v>
          </cell>
          <cell r="D872" t="str">
            <v>Aglomeracja Poznań: Budowa kanalizacji sanitarnej w Szczepankowie - etap II</v>
          </cell>
          <cell r="E872">
            <v>0</v>
          </cell>
          <cell r="G872" t="str">
            <v>Plan</v>
          </cell>
          <cell r="H872" t="str">
            <v>pierwsza</v>
          </cell>
          <cell r="I872" t="str">
            <v>sieci rozdzielcze</v>
          </cell>
          <cell r="J872" t="str">
            <v>rozwojowe</v>
          </cell>
          <cell r="K872" t="str">
            <v>KPOŚK</v>
          </cell>
          <cell r="L872" t="str">
            <v>Poznań</v>
          </cell>
          <cell r="M872">
            <v>0</v>
          </cell>
          <cell r="N872">
            <v>0</v>
          </cell>
          <cell r="O872">
            <v>0</v>
          </cell>
          <cell r="P872">
            <v>0</v>
          </cell>
          <cell r="Q872">
            <v>0</v>
          </cell>
          <cell r="R872" t="str">
            <v>05</v>
          </cell>
          <cell r="S872" t="str">
            <v>nd</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cell r="BE872">
            <v>0</v>
          </cell>
          <cell r="BF872">
            <v>0</v>
          </cell>
          <cell r="BG872">
            <v>0</v>
          </cell>
          <cell r="BH872">
            <v>0</v>
          </cell>
          <cell r="BI872">
            <v>0</v>
          </cell>
          <cell r="BJ872">
            <v>0</v>
          </cell>
          <cell r="BK872">
            <v>0</v>
          </cell>
          <cell r="BL872">
            <v>0</v>
          </cell>
          <cell r="BM872" t="str">
            <v>-</v>
          </cell>
          <cell r="BN872" t="str">
            <v>-</v>
          </cell>
        </row>
        <row r="873">
          <cell r="B873" t="str">
            <v>5-05-06-013-0</v>
          </cell>
          <cell r="C873" t="str">
            <v>5</v>
          </cell>
          <cell r="D873" t="str">
            <v>Poznań - model matematyczny sieci kanalizacyjnej i rozbudowa punktów pomiarowych na PSK</v>
          </cell>
          <cell r="E873" t="str">
            <v>Realizowane-RBM-w toku</v>
          </cell>
          <cell r="F873" t="str">
            <v>FS 6</v>
          </cell>
          <cell r="G873" t="str">
            <v>Plan</v>
          </cell>
          <cell r="H873" t="str">
            <v>pierwsza</v>
          </cell>
          <cell r="I873" t="str">
            <v>inne</v>
          </cell>
          <cell r="J873" t="str">
            <v>inne</v>
          </cell>
          <cell r="K873" t="str">
            <v>zaplecza techniczne i obiekty różne</v>
          </cell>
          <cell r="L873" t="str">
            <v>Poznań</v>
          </cell>
          <cell r="M873" t="str">
            <v>Bartosz Matysiak</v>
          </cell>
          <cell r="N873" t="str">
            <v>Magdalena Walczak</v>
          </cell>
          <cell r="O873" t="str">
            <v>Magdalena Walczak</v>
          </cell>
          <cell r="P873" t="str">
            <v>Magdalena Walczak</v>
          </cell>
          <cell r="Q873">
            <v>0</v>
          </cell>
          <cell r="R873" t="str">
            <v>05</v>
          </cell>
          <cell r="S873" t="str">
            <v>nd</v>
          </cell>
          <cell r="T873">
            <v>5017783.3699999992</v>
          </cell>
          <cell r="U873">
            <v>141019.26999999999</v>
          </cell>
          <cell r="V873">
            <v>0</v>
          </cell>
          <cell r="W873">
            <v>0</v>
          </cell>
          <cell r="X873">
            <v>0</v>
          </cell>
          <cell r="Y873">
            <v>0</v>
          </cell>
          <cell r="Z873">
            <v>0</v>
          </cell>
          <cell r="AA873">
            <v>0</v>
          </cell>
          <cell r="AB873">
            <v>0</v>
          </cell>
          <cell r="AC873">
            <v>0</v>
          </cell>
          <cell r="AD873">
            <v>0</v>
          </cell>
          <cell r="AE873">
            <v>0</v>
          </cell>
          <cell r="AF873">
            <v>141019.26999999999</v>
          </cell>
          <cell r="AG873">
            <v>157188.69</v>
          </cell>
          <cell r="AH873">
            <v>0</v>
          </cell>
          <cell r="AI873">
            <v>5174972.0599999996</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157188.69</v>
          </cell>
          <cell r="BC873">
            <v>-16169.420000000013</v>
          </cell>
          <cell r="BD873"/>
          <cell r="BE873">
            <v>0</v>
          </cell>
          <cell r="BF873">
            <v>0</v>
          </cell>
          <cell r="BG873" t="str">
            <v>2 racjonalizujące zużycie wody i odprowadzanie ścieków</v>
          </cell>
          <cell r="BH873">
            <v>0</v>
          </cell>
          <cell r="BI873">
            <v>0</v>
          </cell>
          <cell r="BJ873">
            <v>0</v>
          </cell>
          <cell r="BK873" t="str">
            <v>Usprawnienie kontroli nad pracą sieci poprzez uzyskanie pełnej wiedzy o pracy sieci. Umożliwienie kontroli poprawności działania modelu obliczeniowego sieci.</v>
          </cell>
          <cell r="BL873" t="str">
            <v>Kampania pomiarowa, wykonanie modelu matematycznego sieci kanalizacyjnej m. Poznania. 2015 - 2020 - realizacja</v>
          </cell>
          <cell r="BM873" t="str">
            <v>-</v>
          </cell>
          <cell r="BN873" t="str">
            <v>-</v>
          </cell>
        </row>
        <row r="874">
          <cell r="B874" t="str">
            <v>5-05-06-017-0</v>
          </cell>
          <cell r="C874" t="str">
            <v>5</v>
          </cell>
          <cell r="D874" t="str">
            <v>Poznań - kolektor ogólnospławny "A"</v>
          </cell>
          <cell r="E874" t="str">
            <v>Realizowane-RBM-w toku</v>
          </cell>
          <cell r="G874" t="str">
            <v>Plan</v>
          </cell>
          <cell r="H874" t="str">
            <v>pierwsza</v>
          </cell>
          <cell r="I874" t="str">
            <v>wspólne</v>
          </cell>
          <cell r="J874" t="str">
            <v>modernizacyjne</v>
          </cell>
          <cell r="K874" t="str">
            <v>kolektory kanalizacyjne</v>
          </cell>
          <cell r="L874" t="str">
            <v>Poznań</v>
          </cell>
          <cell r="M874" t="str">
            <v>Katarzyna Józefiak</v>
          </cell>
          <cell r="N874" t="str">
            <v>Tomasz Wilas</v>
          </cell>
          <cell r="O874" t="str">
            <v>Mariusz Dados</v>
          </cell>
          <cell r="P874" t="str">
            <v>Łukasz Wędrychowicz</v>
          </cell>
          <cell r="Q874" t="str">
            <v>Łukasz Wędrychowicz</v>
          </cell>
          <cell r="R874" t="str">
            <v>05</v>
          </cell>
          <cell r="S874" t="str">
            <v>PIM</v>
          </cell>
          <cell r="T874">
            <v>5897967.4699999997</v>
          </cell>
          <cell r="U874">
            <v>264542.09999999998</v>
          </cell>
          <cell r="V874">
            <v>8535748.5899999999</v>
          </cell>
          <cell r="W874">
            <v>2137513.7000000002</v>
          </cell>
          <cell r="X874">
            <v>0</v>
          </cell>
          <cell r="Y874">
            <v>0</v>
          </cell>
          <cell r="Z874">
            <v>0</v>
          </cell>
          <cell r="AA874">
            <v>0</v>
          </cell>
          <cell r="AB874">
            <v>0</v>
          </cell>
          <cell r="AC874">
            <v>0</v>
          </cell>
          <cell r="AD874">
            <v>0</v>
          </cell>
          <cell r="AE874">
            <v>0</v>
          </cell>
          <cell r="AF874">
            <v>10937804.390000001</v>
          </cell>
          <cell r="AG874">
            <v>351130.29</v>
          </cell>
          <cell r="AH874">
            <v>7593488.46</v>
          </cell>
          <cell r="AI874">
            <v>13842586.219999999</v>
          </cell>
          <cell r="AJ874">
            <v>665835.47000000009</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665835.47000000009</v>
          </cell>
          <cell r="BA874">
            <v>665835.47000000009</v>
          </cell>
          <cell r="BB874">
            <v>8610454.2200000007</v>
          </cell>
          <cell r="BC874">
            <v>2327350.17</v>
          </cell>
          <cell r="BE874">
            <v>0.2</v>
          </cell>
          <cell r="BF874">
            <v>0</v>
          </cell>
          <cell r="BG874" t="str">
            <v>1 rozwojowo-modernizacyjne</v>
          </cell>
          <cell r="BH874">
            <v>0</v>
          </cell>
          <cell r="BI874">
            <v>0</v>
          </cell>
          <cell r="BJ874">
            <v>0</v>
          </cell>
          <cell r="BK874" t="str">
            <v>Odcinek niezrealizowany w zadaniu współfinans. przez Fundusz ISPA (kontrakt 3 zad 5-05-06-006-1). Konieczność zapewnienia właściwej hydrauliki układu kanalizacyjnego. Koordynacja z modernizacją drogi.</v>
          </cell>
          <cell r="BL874" t="str">
            <v>Budowa w rejonie ul. Kościelnej-Grudzieniec : kanału 2 x DN1200mm dł. 57m każdy , kanału 2 x DN1500mm dł. 145m każdy. 2015 - zakup nieruchomości (działki oznaczone nr 37 oraz 40, ark.10, obręb Jeżyce) 2016 - 2020 - dokumentacja techniczna 2021 - 2022 - roboty budowlano-montażowe</v>
          </cell>
          <cell r="BM874" t="str">
            <v>-</v>
          </cell>
          <cell r="BN874" t="str">
            <v>-</v>
          </cell>
          <cell r="BP874"/>
        </row>
        <row r="875">
          <cell r="B875" t="str">
            <v>5-05-07-006-0</v>
          </cell>
          <cell r="C875" t="str">
            <v>5</v>
          </cell>
          <cell r="D875" t="str">
            <v>Poznań - kolektor Swarzędzki.</v>
          </cell>
          <cell r="E875" t="str">
            <v>Realizowane-koncepcja-w toku</v>
          </cell>
          <cell r="G875" t="str">
            <v>Plan</v>
          </cell>
          <cell r="H875" t="str">
            <v>pierwsza</v>
          </cell>
          <cell r="I875" t="str">
            <v>wspólne</v>
          </cell>
          <cell r="J875" t="str">
            <v>modernizacyjne</v>
          </cell>
          <cell r="K875" t="str">
            <v>kolektory kanalizacyjne</v>
          </cell>
          <cell r="L875" t="str">
            <v>Poznań</v>
          </cell>
          <cell r="M875" t="str">
            <v>Przemysław Jasiński</v>
          </cell>
          <cell r="N875">
            <v>0</v>
          </cell>
          <cell r="O875" t="str">
            <v>Mariusz Dados</v>
          </cell>
          <cell r="P875">
            <v>0</v>
          </cell>
          <cell r="Q875">
            <v>0</v>
          </cell>
          <cell r="R875" t="str">
            <v>05</v>
          </cell>
          <cell r="S875" t="str">
            <v>nd</v>
          </cell>
          <cell r="T875">
            <v>0</v>
          </cell>
          <cell r="U875">
            <v>0</v>
          </cell>
          <cell r="V875">
            <v>0</v>
          </cell>
          <cell r="W875">
            <v>0</v>
          </cell>
          <cell r="X875">
            <v>0</v>
          </cell>
          <cell r="Y875">
            <v>0</v>
          </cell>
          <cell r="Z875">
            <v>200000</v>
          </cell>
          <cell r="AA875">
            <v>600000</v>
          </cell>
          <cell r="AB875">
            <v>2000000</v>
          </cell>
          <cell r="AC875">
            <v>2000000</v>
          </cell>
          <cell r="AD875">
            <v>2000000</v>
          </cell>
          <cell r="AE875">
            <v>66760000</v>
          </cell>
          <cell r="AF875">
            <v>6800000</v>
          </cell>
          <cell r="AG875">
            <v>0</v>
          </cell>
          <cell r="AH875">
            <v>0</v>
          </cell>
          <cell r="AI875">
            <v>0</v>
          </cell>
          <cell r="AJ875">
            <v>0</v>
          </cell>
          <cell r="AK875">
            <v>0</v>
          </cell>
          <cell r="AL875">
            <v>0</v>
          </cell>
          <cell r="AM875">
            <v>200000</v>
          </cell>
          <cell r="AN875">
            <v>600000</v>
          </cell>
          <cell r="AO875">
            <v>2000000</v>
          </cell>
          <cell r="AP875">
            <v>2000000</v>
          </cell>
          <cell r="AQ875">
            <v>2000000</v>
          </cell>
          <cell r="AR875">
            <v>66760000</v>
          </cell>
          <cell r="AS875">
            <v>0</v>
          </cell>
          <cell r="AT875">
            <v>0</v>
          </cell>
          <cell r="AU875">
            <v>0</v>
          </cell>
          <cell r="AV875">
            <v>0</v>
          </cell>
          <cell r="AW875">
            <v>73560000</v>
          </cell>
          <cell r="AX875">
            <v>6800000</v>
          </cell>
          <cell r="AY875">
            <v>66760000</v>
          </cell>
          <cell r="AZ875">
            <v>73560000</v>
          </cell>
          <cell r="BA875">
            <v>73560000</v>
          </cell>
          <cell r="BB875">
            <v>6800000</v>
          </cell>
          <cell r="BC875">
            <v>0</v>
          </cell>
          <cell r="BE875">
            <v>0</v>
          </cell>
          <cell r="BF875">
            <v>0</v>
          </cell>
          <cell r="BG875" t="str">
            <v>1 rozwojowo-modernizacyjne</v>
          </cell>
          <cell r="BH875">
            <v>0</v>
          </cell>
          <cell r="BI875">
            <v>0</v>
          </cell>
          <cell r="BJ875">
            <v>0</v>
          </cell>
          <cell r="BK875" t="str">
            <v>Z zadania wydzielono zad. 20-106. Zły stan techniczny kolektora.</v>
          </cell>
          <cell r="BL875" t="str">
            <v>Wymiana lub modernizacja kolektora DN1400, 1200,1000mm o dł. ok. 5623m w ul.: Komandoria, Ziemowita, Browarnej, Ludosławy i na terenach zielonych. 2025 - 2027 - dokumentacja projektowa od 2027 - roboty budowlano - montażowe</v>
          </cell>
          <cell r="BM875" t="str">
            <v>-</v>
          </cell>
          <cell r="BN875" t="str">
            <v>-</v>
          </cell>
          <cell r="BP875"/>
        </row>
        <row r="876">
          <cell r="B876" t="str">
            <v>5-05-07-031-1</v>
          </cell>
          <cell r="C876" t="str">
            <v>5</v>
          </cell>
          <cell r="D876" t="str">
            <v>Poznań - kanalizacja sanitarna na terenie Umultowa i Moraska</v>
          </cell>
          <cell r="E876" t="str">
            <v>Realizowane-RBM-zakończono</v>
          </cell>
          <cell r="F876" t="str">
            <v>FS 6</v>
          </cell>
          <cell r="G876" t="str">
            <v>rezerwa oszczędności przetargowe</v>
          </cell>
          <cell r="H876" t="str">
            <v>druga</v>
          </cell>
          <cell r="I876" t="str">
            <v>sieci rozdzielcze</v>
          </cell>
          <cell r="J876" t="str">
            <v>rozwojowe</v>
          </cell>
          <cell r="K876" t="str">
            <v>oszczędności przetargowe</v>
          </cell>
          <cell r="L876" t="str">
            <v>Poznań</v>
          </cell>
          <cell r="M876" t="str">
            <v>Katarzyna Stawińska</v>
          </cell>
          <cell r="N876">
            <v>0</v>
          </cell>
          <cell r="O876" t="str">
            <v>Monika Mrozińska</v>
          </cell>
          <cell r="P876" t="str">
            <v>Łukasz Bil</v>
          </cell>
          <cell r="Q876">
            <v>0</v>
          </cell>
          <cell r="R876" t="str">
            <v>05</v>
          </cell>
          <cell r="S876" t="str">
            <v>nd</v>
          </cell>
          <cell r="T876">
            <v>3067900.8699999996</v>
          </cell>
          <cell r="U876">
            <v>581546.44999999995</v>
          </cell>
          <cell r="V876">
            <v>0</v>
          </cell>
          <cell r="W876">
            <v>0</v>
          </cell>
          <cell r="X876">
            <v>0</v>
          </cell>
          <cell r="Y876">
            <v>0</v>
          </cell>
          <cell r="Z876">
            <v>0</v>
          </cell>
          <cell r="AA876">
            <v>0</v>
          </cell>
          <cell r="AB876">
            <v>0</v>
          </cell>
          <cell r="AC876">
            <v>0</v>
          </cell>
          <cell r="AD876">
            <v>0</v>
          </cell>
          <cell r="AE876">
            <v>0</v>
          </cell>
          <cell r="AF876">
            <v>581546.44999999995</v>
          </cell>
          <cell r="AG876">
            <v>589350.31999999995</v>
          </cell>
          <cell r="AH876">
            <v>6855</v>
          </cell>
          <cell r="AI876">
            <v>3664106.1899999995</v>
          </cell>
          <cell r="AJ876">
            <v>6855</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6855</v>
          </cell>
          <cell r="BA876">
            <v>6855</v>
          </cell>
          <cell r="BB876">
            <v>603060.31999999995</v>
          </cell>
          <cell r="BC876">
            <v>-21513.869999999995</v>
          </cell>
          <cell r="BE876">
            <v>1.71</v>
          </cell>
          <cell r="BF876">
            <v>0</v>
          </cell>
          <cell r="BG876" t="str">
            <v>1 rozwojowo-modernizacyjne</v>
          </cell>
          <cell r="BH876">
            <v>110</v>
          </cell>
          <cell r="BI876">
            <v>13</v>
          </cell>
          <cell r="BJ876">
            <v>0</v>
          </cell>
          <cell r="BK876" t="str">
            <v>Odbiór ścieków sanitarnych od nowych klientów.</v>
          </cell>
          <cell r="BL876" t="str">
            <v>Budowa kanalizacji sanitarnej w ul. Naramowickiej, Żywokostowej, Widłakowej DN 200mm, dł. ok. 1705m wraz z przyłączami: 2014 - 2017 dokumentacja projektowa 2018 - 2020 roboty budowlano-montażowe</v>
          </cell>
          <cell r="BM876" t="str">
            <v>-</v>
          </cell>
          <cell r="BN876" t="str">
            <v>-</v>
          </cell>
          <cell r="BP876"/>
        </row>
        <row r="877">
          <cell r="B877" t="str">
            <v>5-05-07-033-0</v>
          </cell>
          <cell r="C877" t="str">
            <v>5</v>
          </cell>
          <cell r="D877" t="str">
            <v>Poznań - kolektor sanitarny Junikowski na odcinku od ul. Samotnej do ul. Głogowskiej</v>
          </cell>
          <cell r="E877" t="str">
            <v>Realizowane-RBM-zakończono</v>
          </cell>
          <cell r="F877" t="str">
            <v>FS 6</v>
          </cell>
          <cell r="G877" t="str">
            <v>Plan</v>
          </cell>
          <cell r="H877" t="str">
            <v>pierwsza</v>
          </cell>
          <cell r="I877" t="str">
            <v>wspólne</v>
          </cell>
          <cell r="J877" t="str">
            <v>modernizacyjne</v>
          </cell>
          <cell r="K877" t="str">
            <v>kolektory kanalizacyjne</v>
          </cell>
          <cell r="L877" t="str">
            <v>Poznań</v>
          </cell>
          <cell r="M877" t="str">
            <v>Kamilla Oberenkowska</v>
          </cell>
          <cell r="N877" t="str">
            <v>Michał Kamiński</v>
          </cell>
          <cell r="O877" t="str">
            <v>Jolanta Kowalczyk</v>
          </cell>
          <cell r="P877" t="str">
            <v>Olga Szaj-Jędraszczyk</v>
          </cell>
          <cell r="Q877" t="str">
            <v>Łukasz Bil</v>
          </cell>
          <cell r="R877" t="str">
            <v>05</v>
          </cell>
          <cell r="S877" t="str">
            <v>nd</v>
          </cell>
          <cell r="T877">
            <v>32990832.329999998</v>
          </cell>
          <cell r="U877">
            <v>17913.580000000002</v>
          </cell>
          <cell r="V877">
            <v>0</v>
          </cell>
          <cell r="W877">
            <v>0</v>
          </cell>
          <cell r="X877">
            <v>0</v>
          </cell>
          <cell r="Y877">
            <v>0</v>
          </cell>
          <cell r="Z877">
            <v>0</v>
          </cell>
          <cell r="AA877">
            <v>0</v>
          </cell>
          <cell r="AB877">
            <v>0</v>
          </cell>
          <cell r="AC877">
            <v>0</v>
          </cell>
          <cell r="AD877">
            <v>0</v>
          </cell>
          <cell r="AE877">
            <v>0</v>
          </cell>
          <cell r="AF877">
            <v>17913.580000000002</v>
          </cell>
          <cell r="AG877">
            <v>17913.580000000002</v>
          </cell>
          <cell r="AH877">
            <v>17851.68</v>
          </cell>
          <cell r="AI877">
            <v>33026597.589999996</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35765.26</v>
          </cell>
          <cell r="BC877">
            <v>-17851.68</v>
          </cell>
          <cell r="BD877"/>
          <cell r="BE877">
            <v>0</v>
          </cell>
          <cell r="BF877">
            <v>0</v>
          </cell>
          <cell r="BG877" t="str">
            <v>1 rozwojowo-modernizacyjne</v>
          </cell>
          <cell r="BH877">
            <v>0</v>
          </cell>
          <cell r="BI877">
            <v>0</v>
          </cell>
          <cell r="BJ877">
            <v>0</v>
          </cell>
          <cell r="BK877" t="str">
            <v>Zwiększenie przepustowości istniejącego kolektora i umożliwienie dalszego kanalizowania terenów przy węźle autostradowym miasta Poznania - rejon Komorniki.</v>
          </cell>
          <cell r="BL877" t="str">
            <v>Budowa kolektora sanitarnego w ul. Leszczyńskiej, Opolskiej, Samotnej wraz z przepompownią ścieków przy ul. Głogowskiej/Klinkierowej , rurociąg tłoczny DN750, dł. 321,70 m, DN800 dł. 6400m , sieć kanalizacji sanitarnej grawitacyjnej DN800 dł. 59,25 m, DN1400 dł. 1150,2 . 2013 - 2015 - koncepcja 2015 - 2016 - dokumentacja projektowa 2016 - 2018 - roboty budowlano-montażowe 2019- 2020 - nasadzenia zieleni wraz z pielęgnacją</v>
          </cell>
          <cell r="BM877" t="str">
            <v>-</v>
          </cell>
          <cell r="BN877" t="str">
            <v>-</v>
          </cell>
        </row>
        <row r="878">
          <cell r="B878" t="str">
            <v>5-05-11-058-1</v>
          </cell>
          <cell r="C878" t="str">
            <v>5</v>
          </cell>
          <cell r="D878" t="str">
            <v>Poznań - kanalizacja sanitarna Szczepankowo etap III</v>
          </cell>
          <cell r="E878" t="str">
            <v>Realizowane-RBM-zakończono</v>
          </cell>
          <cell r="F878" t="str">
            <v>FS 6</v>
          </cell>
          <cell r="G878" t="str">
            <v>Pule</v>
          </cell>
          <cell r="H878" t="str">
            <v>druga</v>
          </cell>
          <cell r="I878" t="str">
            <v>sieci rozdzielcze</v>
          </cell>
          <cell r="J878" t="str">
            <v>rozwojowe</v>
          </cell>
          <cell r="K878" t="str">
            <v>opłacalne</v>
          </cell>
          <cell r="L878" t="str">
            <v>Poznań</v>
          </cell>
          <cell r="M878" t="str">
            <v>Przemysław Jasiński</v>
          </cell>
          <cell r="N878" t="str">
            <v>Alina Wachowska</v>
          </cell>
          <cell r="O878" t="str">
            <v>Anna Padurska</v>
          </cell>
          <cell r="P878" t="str">
            <v>Anna Padurska</v>
          </cell>
          <cell r="Q878">
            <v>0</v>
          </cell>
          <cell r="R878" t="str">
            <v>05</v>
          </cell>
          <cell r="S878" t="str">
            <v>PIM</v>
          </cell>
          <cell r="T878">
            <v>9788415.0099999979</v>
          </cell>
          <cell r="U878">
            <v>1262102.03</v>
          </cell>
          <cell r="V878">
            <v>0</v>
          </cell>
          <cell r="W878">
            <v>0</v>
          </cell>
          <cell r="X878">
            <v>0</v>
          </cell>
          <cell r="Y878">
            <v>0</v>
          </cell>
          <cell r="Z878">
            <v>0</v>
          </cell>
          <cell r="AA878">
            <v>0</v>
          </cell>
          <cell r="AB878">
            <v>0</v>
          </cell>
          <cell r="AC878">
            <v>0</v>
          </cell>
          <cell r="AD878">
            <v>0</v>
          </cell>
          <cell r="AE878">
            <v>0</v>
          </cell>
          <cell r="AF878">
            <v>1262102.03</v>
          </cell>
          <cell r="AG878">
            <v>1262102.03</v>
          </cell>
          <cell r="AH878">
            <v>0</v>
          </cell>
          <cell r="AI878">
            <v>11050517.039999997</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1262102.03</v>
          </cell>
          <cell r="BC878">
            <v>0</v>
          </cell>
          <cell r="BD878"/>
          <cell r="BE878">
            <v>0</v>
          </cell>
          <cell r="BF878">
            <v>0</v>
          </cell>
          <cell r="BG878" t="str">
            <v>1 rozwojowo-modernizacyjne</v>
          </cell>
          <cell r="BH878">
            <v>92</v>
          </cell>
          <cell r="BI878">
            <v>3</v>
          </cell>
          <cell r="BJ878">
            <v>17</v>
          </cell>
          <cell r="BK878">
            <v>0</v>
          </cell>
          <cell r="BL878">
            <v>0</v>
          </cell>
          <cell r="BM878" t="str">
            <v>-</v>
          </cell>
          <cell r="BN878" t="str">
            <v>-</v>
          </cell>
        </row>
        <row r="879">
          <cell r="B879" t="str">
            <v>5-05-11-073-1</v>
          </cell>
          <cell r="C879" t="str">
            <v>5</v>
          </cell>
          <cell r="D879" t="str">
            <v>Poznań - kanalizacja sanitarna w ulicach Gęsiej, Kaczej i Giżyckiej</v>
          </cell>
          <cell r="E879" t="str">
            <v>Realizowane-dokumentacja-w toku</v>
          </cell>
          <cell r="G879" t="str">
            <v>rezerwa oszczędności przetargowe</v>
          </cell>
          <cell r="H879" t="str">
            <v>pierwsza</v>
          </cell>
          <cell r="I879" t="str">
            <v>sieci rozdzielcze</v>
          </cell>
          <cell r="J879" t="str">
            <v>rozwojowe</v>
          </cell>
          <cell r="K879" t="str">
            <v>KPOŚK</v>
          </cell>
          <cell r="L879" t="str">
            <v>Poznań</v>
          </cell>
          <cell r="M879" t="str">
            <v>Kamilla Oberenkowska</v>
          </cell>
          <cell r="N879" t="str">
            <v>Barbara Bartkowiak</v>
          </cell>
          <cell r="O879" t="str">
            <v>Jolanta Kowalczyk</v>
          </cell>
          <cell r="P879" t="str">
            <v>Aleksandra Wąsiak-Piechota</v>
          </cell>
          <cell r="Q879" t="str">
            <v>Jacek Bielicki</v>
          </cell>
          <cell r="R879" t="str">
            <v>05</v>
          </cell>
          <cell r="S879" t="str">
            <v>nd</v>
          </cell>
          <cell r="T879">
            <v>27032.1</v>
          </cell>
          <cell r="U879">
            <v>10866</v>
          </cell>
          <cell r="V879">
            <v>21732</v>
          </cell>
          <cell r="W879">
            <v>589299.66</v>
          </cell>
          <cell r="X879">
            <v>553289.30000000005</v>
          </cell>
          <cell r="Y879">
            <v>0</v>
          </cell>
          <cell r="Z879">
            <v>0</v>
          </cell>
          <cell r="AA879">
            <v>0</v>
          </cell>
          <cell r="AB879">
            <v>0</v>
          </cell>
          <cell r="AC879">
            <v>0</v>
          </cell>
          <cell r="AD879">
            <v>0</v>
          </cell>
          <cell r="AE879">
            <v>0</v>
          </cell>
          <cell r="AF879">
            <v>1175186.96</v>
          </cell>
          <cell r="AG879">
            <v>0</v>
          </cell>
          <cell r="AH879">
            <v>0</v>
          </cell>
          <cell r="AI879">
            <v>27032.1</v>
          </cell>
          <cell r="AJ879">
            <v>79858.27</v>
          </cell>
          <cell r="AK879">
            <v>1035070.18</v>
          </cell>
          <cell r="AL879">
            <v>1342660.77</v>
          </cell>
          <cell r="AM879">
            <v>0</v>
          </cell>
          <cell r="AN879">
            <v>0</v>
          </cell>
          <cell r="AO879">
            <v>0</v>
          </cell>
          <cell r="AP879">
            <v>0</v>
          </cell>
          <cell r="AQ879">
            <v>0</v>
          </cell>
          <cell r="AR879">
            <v>0</v>
          </cell>
          <cell r="AS879">
            <v>0</v>
          </cell>
          <cell r="AT879">
            <v>0</v>
          </cell>
          <cell r="AU879">
            <v>0</v>
          </cell>
          <cell r="AV879">
            <v>0</v>
          </cell>
          <cell r="AW879">
            <v>2377730.9500000002</v>
          </cell>
          <cell r="AX879">
            <v>2377730.9500000002</v>
          </cell>
          <cell r="AY879">
            <v>0</v>
          </cell>
          <cell r="AZ879">
            <v>2457589.2199999997</v>
          </cell>
          <cell r="BA879">
            <v>2457589.2199999997</v>
          </cell>
          <cell r="BB879">
            <v>2457589.2199999997</v>
          </cell>
          <cell r="BC879">
            <v>-1282402.2599999998</v>
          </cell>
          <cell r="BE879">
            <v>0.39460000000000001</v>
          </cell>
          <cell r="BF879">
            <v>233</v>
          </cell>
          <cell r="BG879" t="str">
            <v>1 rozwojowo-modernizacyjne</v>
          </cell>
          <cell r="BH879">
            <v>26</v>
          </cell>
          <cell r="BI879">
            <v>2</v>
          </cell>
          <cell r="BJ879">
            <v>1</v>
          </cell>
          <cell r="BK879" t="str">
            <v>Odbiór ścieków sanitarnych od nowych klientów.</v>
          </cell>
          <cell r="BL879" t="str">
            <v>Budowa sieci kanalizacji sanitarnej grawitacyjnej o średnicy 200mm i długości około 394,60m wraz z przyłączami. 2020 - 2022 - dokumentacja projektowa 2022 - 2023 - roboty budowlano-montażowe</v>
          </cell>
          <cell r="BM879" t="str">
            <v>-</v>
          </cell>
          <cell r="BN879" t="str">
            <v>-</v>
          </cell>
          <cell r="BP879">
            <v>356659.64250000002</v>
          </cell>
        </row>
        <row r="880">
          <cell r="B880" t="str">
            <v>5-05-11-074-1</v>
          </cell>
          <cell r="C880" t="str">
            <v>5</v>
          </cell>
          <cell r="D880" t="str">
            <v>Poznań - kanalizacja sanitarna w ul. Pszczyńskiej</v>
          </cell>
          <cell r="E880" t="str">
            <v>Realizowane-RBM-zakończono</v>
          </cell>
          <cell r="G880" t="str">
            <v>rezerwa oszczędności przetargowe</v>
          </cell>
          <cell r="H880" t="str">
            <v>pierwsza</v>
          </cell>
          <cell r="I880" t="str">
            <v>sieci rozdzielcze</v>
          </cell>
          <cell r="J880" t="str">
            <v>rozwojowe</v>
          </cell>
          <cell r="K880" t="str">
            <v>KPOŚK</v>
          </cell>
          <cell r="L880" t="str">
            <v>Poznań</v>
          </cell>
          <cell r="M880" t="str">
            <v>Kamilla Oberenkowska</v>
          </cell>
          <cell r="N880" t="str">
            <v>Michał Kamiński</v>
          </cell>
          <cell r="O880" t="str">
            <v>Jolanta Kowalczyk</v>
          </cell>
          <cell r="P880" t="str">
            <v>Aleksandra Wąsiak-Piechota</v>
          </cell>
          <cell r="Q880" t="str">
            <v>Jacek Bielicki</v>
          </cell>
          <cell r="R880" t="str">
            <v>05</v>
          </cell>
          <cell r="S880" t="str">
            <v>nd</v>
          </cell>
          <cell r="T880">
            <v>86228.760000000009</v>
          </cell>
          <cell r="U880">
            <v>1176042.68</v>
          </cell>
          <cell r="V880">
            <v>685144.6</v>
          </cell>
          <cell r="W880">
            <v>0</v>
          </cell>
          <cell r="X880">
            <v>0</v>
          </cell>
          <cell r="Y880">
            <v>0</v>
          </cell>
          <cell r="Z880">
            <v>0</v>
          </cell>
          <cell r="AA880">
            <v>0</v>
          </cell>
          <cell r="AB880">
            <v>0</v>
          </cell>
          <cell r="AC880">
            <v>0</v>
          </cell>
          <cell r="AD880">
            <v>0</v>
          </cell>
          <cell r="AE880">
            <v>0</v>
          </cell>
          <cell r="AF880">
            <v>1861187.2799999998</v>
          </cell>
          <cell r="AG880">
            <v>1919952.3800000001</v>
          </cell>
          <cell r="AH880">
            <v>28435.510000000002</v>
          </cell>
          <cell r="AI880">
            <v>2034616.6500000001</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1948387.8900000001</v>
          </cell>
          <cell r="BC880">
            <v>-87200.610000000335</v>
          </cell>
          <cell r="BD880"/>
          <cell r="BE880">
            <v>0.89</v>
          </cell>
          <cell r="BF880">
            <v>0</v>
          </cell>
          <cell r="BG880" t="str">
            <v>1 rozwojowo-modernizacyjne</v>
          </cell>
          <cell r="BH880">
            <v>43</v>
          </cell>
          <cell r="BI880">
            <v>16</v>
          </cell>
          <cell r="BJ880">
            <v>0</v>
          </cell>
          <cell r="BK880" t="str">
            <v>Odbiór ścieków sanitarnych od nowych klientów.</v>
          </cell>
          <cell r="BL880" t="str">
            <v>Budowa sieci kanalizacji sanitarnej grawitacyjnej o średnicy 200mm i dł. 890m, budowa sieci kanalizacji sanitarnej, wraz z przyłączami. 2016 - 2019 - dokumentacja projektowa 2020 - 2021 - roboty budowlano-montażowe</v>
          </cell>
          <cell r="BM880" t="str">
            <v>-</v>
          </cell>
          <cell r="BN880" t="str">
            <v>-</v>
          </cell>
        </row>
        <row r="881">
          <cell r="B881" t="str">
            <v>5-05-12-069-1</v>
          </cell>
          <cell r="C881" t="str">
            <v>5</v>
          </cell>
          <cell r="D881" t="str">
            <v>Poznań - kanalizacja sanitarna do posesji przy ul. Obornicka 290</v>
          </cell>
          <cell r="E881">
            <v>0</v>
          </cell>
          <cell r="F881" t="str">
            <v>FS 6</v>
          </cell>
          <cell r="G881" t="str">
            <v>rezerwa oszczędności przetargowe</v>
          </cell>
          <cell r="H881" t="str">
            <v>druga</v>
          </cell>
          <cell r="I881" t="str">
            <v>sieci rozdzielcze</v>
          </cell>
          <cell r="J881" t="str">
            <v>rozwojowe</v>
          </cell>
          <cell r="K881" t="str">
            <v>oszczędności przetargowe</v>
          </cell>
          <cell r="L881" t="str">
            <v>Poznań</v>
          </cell>
          <cell r="M881">
            <v>0</v>
          </cell>
          <cell r="N881">
            <v>0</v>
          </cell>
          <cell r="O881">
            <v>0</v>
          </cell>
          <cell r="P881">
            <v>0</v>
          </cell>
          <cell r="Q881">
            <v>0</v>
          </cell>
          <cell r="R881" t="str">
            <v>05</v>
          </cell>
          <cell r="S881" t="str">
            <v>nd</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cell r="BE881">
            <v>0.25</v>
          </cell>
          <cell r="BF881">
            <v>0</v>
          </cell>
          <cell r="BG881" t="str">
            <v>1 rozwojowo-modernizacyjne</v>
          </cell>
          <cell r="BH881">
            <v>7</v>
          </cell>
          <cell r="BI881">
            <v>0</v>
          </cell>
          <cell r="BJ881">
            <v>0</v>
          </cell>
          <cell r="BK881">
            <v>0</v>
          </cell>
          <cell r="BL881">
            <v>0</v>
          </cell>
          <cell r="BM881" t="str">
            <v>-</v>
          </cell>
          <cell r="BN881" t="str">
            <v>-</v>
          </cell>
        </row>
        <row r="882">
          <cell r="B882" t="str">
            <v>5-05-12-091-1</v>
          </cell>
          <cell r="C882" t="str">
            <v>5</v>
          </cell>
          <cell r="D882" t="str">
            <v>Poznań - kanalizacja sanitarna w ul. Obrzeże</v>
          </cell>
          <cell r="E882" t="str">
            <v>Zakończone</v>
          </cell>
          <cell r="G882" t="str">
            <v>rezerwa oszczędności przetargowe</v>
          </cell>
          <cell r="H882">
            <v>0</v>
          </cell>
          <cell r="I882">
            <v>0</v>
          </cell>
          <cell r="J882">
            <v>0</v>
          </cell>
          <cell r="K882">
            <v>0</v>
          </cell>
          <cell r="L882" t="str">
            <v>Poznań</v>
          </cell>
          <cell r="M882">
            <v>0</v>
          </cell>
          <cell r="N882">
            <v>0</v>
          </cell>
          <cell r="O882">
            <v>0</v>
          </cell>
          <cell r="P882">
            <v>0</v>
          </cell>
          <cell r="Q882">
            <v>0</v>
          </cell>
          <cell r="R882" t="str">
            <v>05</v>
          </cell>
          <cell r="S882" t="str">
            <v>nd</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478</v>
          </cell>
          <cell r="AH882">
            <v>0</v>
          </cell>
          <cell r="AI882">
            <v>478</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478</v>
          </cell>
          <cell r="BC882">
            <v>-478</v>
          </cell>
          <cell r="BD882"/>
          <cell r="BE882">
            <v>0</v>
          </cell>
          <cell r="BF882">
            <v>0</v>
          </cell>
          <cell r="BG882" t="str">
            <v>1 rozwojowo-modernizacyjne</v>
          </cell>
          <cell r="BH882">
            <v>6</v>
          </cell>
          <cell r="BI882">
            <v>1</v>
          </cell>
          <cell r="BJ882">
            <v>0</v>
          </cell>
          <cell r="BK882">
            <v>0</v>
          </cell>
          <cell r="BL882">
            <v>0</v>
          </cell>
          <cell r="BM882" t="str">
            <v>-</v>
          </cell>
          <cell r="BN882" t="str">
            <v>-</v>
          </cell>
        </row>
        <row r="883">
          <cell r="B883" t="str">
            <v>5-05-12-106-1</v>
          </cell>
          <cell r="C883" t="str">
            <v>5</v>
          </cell>
          <cell r="D883" t="str">
            <v>Poznań - kanalizacja sanitarna w ul. Cmentarnej.</v>
          </cell>
          <cell r="E883" t="str">
            <v>Realizowane-RBM-w toku</v>
          </cell>
          <cell r="G883" t="str">
            <v>rezerwa "białe plamy"</v>
          </cell>
          <cell r="H883" t="str">
            <v>druga</v>
          </cell>
          <cell r="I883" t="str">
            <v>sieci rozdzielcze</v>
          </cell>
          <cell r="J883" t="str">
            <v>rozwojowe</v>
          </cell>
          <cell r="K883" t="str">
            <v>nieopłacalne nie</v>
          </cell>
          <cell r="L883" t="str">
            <v>Poznań</v>
          </cell>
          <cell r="M883" t="str">
            <v>Kamilla Oberenkowska</v>
          </cell>
          <cell r="N883" t="str">
            <v>Barbara Bartkowiak</v>
          </cell>
          <cell r="O883" t="str">
            <v>Jolanta Kowalczyk</v>
          </cell>
          <cell r="P883" t="str">
            <v>Aleksandra Jukiewicz</v>
          </cell>
          <cell r="Q883" t="str">
            <v>Jacek Bielicki</v>
          </cell>
          <cell r="R883" t="str">
            <v>05</v>
          </cell>
          <cell r="S883" t="str">
            <v>PIM</v>
          </cell>
          <cell r="T883">
            <v>15514.9</v>
          </cell>
          <cell r="U883">
            <v>9750</v>
          </cell>
          <cell r="V883">
            <v>501800.64</v>
          </cell>
          <cell r="W883">
            <v>804459.4</v>
          </cell>
          <cell r="X883">
            <v>0</v>
          </cell>
          <cell r="Y883">
            <v>0</v>
          </cell>
          <cell r="Z883">
            <v>0</v>
          </cell>
          <cell r="AA883">
            <v>0</v>
          </cell>
          <cell r="AB883">
            <v>0</v>
          </cell>
          <cell r="AC883">
            <v>0</v>
          </cell>
          <cell r="AD883">
            <v>0</v>
          </cell>
          <cell r="AE883">
            <v>0</v>
          </cell>
          <cell r="AF883">
            <v>1316010.04</v>
          </cell>
          <cell r="AG883">
            <v>425</v>
          </cell>
          <cell r="AH883">
            <v>12075</v>
          </cell>
          <cell r="AI883">
            <v>28014.9</v>
          </cell>
          <cell r="AJ883">
            <v>365275.28</v>
          </cell>
          <cell r="AK883">
            <v>558000</v>
          </cell>
          <cell r="AL883">
            <v>0</v>
          </cell>
          <cell r="AM883">
            <v>0</v>
          </cell>
          <cell r="AN883">
            <v>0</v>
          </cell>
          <cell r="AO883">
            <v>0</v>
          </cell>
          <cell r="AP883">
            <v>0</v>
          </cell>
          <cell r="AQ883">
            <v>0</v>
          </cell>
          <cell r="AR883">
            <v>0</v>
          </cell>
          <cell r="AS883">
            <v>0</v>
          </cell>
          <cell r="AT883">
            <v>0</v>
          </cell>
          <cell r="AU883">
            <v>0</v>
          </cell>
          <cell r="AV883">
            <v>0</v>
          </cell>
          <cell r="AW883">
            <v>558000</v>
          </cell>
          <cell r="AX883">
            <v>558000</v>
          </cell>
          <cell r="AY883">
            <v>0</v>
          </cell>
          <cell r="AZ883">
            <v>923275.28</v>
          </cell>
          <cell r="BA883">
            <v>923275.28</v>
          </cell>
          <cell r="BB883">
            <v>935775.28</v>
          </cell>
          <cell r="BC883">
            <v>380234.76</v>
          </cell>
          <cell r="BD883"/>
          <cell r="BE883">
            <v>0.45</v>
          </cell>
          <cell r="BF883">
            <v>0</v>
          </cell>
          <cell r="BG883" t="str">
            <v>1 rozwojowo-modernizacyjne</v>
          </cell>
          <cell r="BH883">
            <v>5</v>
          </cell>
          <cell r="BI883">
            <v>1</v>
          </cell>
          <cell r="BJ883">
            <v>0</v>
          </cell>
          <cell r="BK883" t="str">
            <v>Z zadania został wydzielony zakres 19-306. Odbiór ścieków sanitarnych od nowych klientów. Realizacja zadania możliwa po poszerzeniu ul. Rzepińskiej. Koordynacja z modernizacją drogi realizowaną przez ZDM.</v>
          </cell>
          <cell r="BL883" t="str">
            <v>Budowa kanalizacji sanitarnej w ul. Rzepińskiej: kanalizacja grawitacyjna DN 200 o dł. 230 m, kanalizacja tłoczna DN90 o dł. 70 m, przepompownia ścieków wraz z przyłączami kanalizacyjnymi 2019-2021 - dokumentacja projektowa 2022-2023 - roboty budowlano-montażowe</v>
          </cell>
          <cell r="BM883" t="str">
            <v>-</v>
          </cell>
          <cell r="BN883" t="str">
            <v>-</v>
          </cell>
        </row>
        <row r="884">
          <cell r="B884" t="str">
            <v>5-05-12-110-1</v>
          </cell>
          <cell r="C884" t="str">
            <v>5</v>
          </cell>
          <cell r="D884" t="str">
            <v>Poznań - kanalizacja sanitarna w rejonie ul. Złotowskiej</v>
          </cell>
          <cell r="E884" t="str">
            <v>Realizowane-dokumentacja-w toku</v>
          </cell>
          <cell r="F884" t="str">
            <v>potencjalne przyspieszenie do FS7</v>
          </cell>
          <cell r="G884" t="str">
            <v>rezerwa "białe plamy"</v>
          </cell>
          <cell r="H884" t="str">
            <v>druga</v>
          </cell>
          <cell r="I884" t="str">
            <v>sieci rozdzielcze</v>
          </cell>
          <cell r="J884" t="str">
            <v>rozwojowe</v>
          </cell>
          <cell r="K884" t="str">
            <v>nieopłacalne nie</v>
          </cell>
          <cell r="L884" t="str">
            <v>Poznań</v>
          </cell>
          <cell r="M884" t="str">
            <v>Kamilla Oberenkowska</v>
          </cell>
          <cell r="N884" t="str">
            <v>Katarzyna Grala</v>
          </cell>
          <cell r="O884" t="str">
            <v>Jolanta Kowalczyk</v>
          </cell>
          <cell r="P884" t="str">
            <v>Mateusz Opaluch</v>
          </cell>
          <cell r="Q884" t="str">
            <v>Jacek Bielicki</v>
          </cell>
          <cell r="R884" t="str">
            <v>05</v>
          </cell>
          <cell r="S884" t="str">
            <v>nd</v>
          </cell>
          <cell r="T884">
            <v>0</v>
          </cell>
          <cell r="U884">
            <v>11487.470000000001</v>
          </cell>
          <cell r="V884">
            <v>71920.399999999994</v>
          </cell>
          <cell r="W884">
            <v>107880.6</v>
          </cell>
          <cell r="X884">
            <v>312562.60000000009</v>
          </cell>
          <cell r="Y884">
            <v>2670150.2400000002</v>
          </cell>
          <cell r="Z884">
            <v>2063871.16</v>
          </cell>
          <cell r="AA884">
            <v>0</v>
          </cell>
          <cell r="AB884">
            <v>0</v>
          </cell>
          <cell r="AC884">
            <v>0</v>
          </cell>
          <cell r="AD884">
            <v>0</v>
          </cell>
          <cell r="AE884">
            <v>0</v>
          </cell>
          <cell r="AF884">
            <v>5237872.4700000007</v>
          </cell>
          <cell r="AG884">
            <v>42260.62999999999</v>
          </cell>
          <cell r="AH884">
            <v>154881.74000000002</v>
          </cell>
          <cell r="AI884">
            <v>197142.37</v>
          </cell>
          <cell r="AJ884">
            <v>133098.41</v>
          </cell>
          <cell r="AK884">
            <v>1121020</v>
          </cell>
          <cell r="AL884">
            <v>2690448</v>
          </cell>
          <cell r="AM884">
            <v>2003409</v>
          </cell>
          <cell r="AN884">
            <v>0</v>
          </cell>
          <cell r="AO884">
            <v>0</v>
          </cell>
          <cell r="AP884">
            <v>0</v>
          </cell>
          <cell r="AQ884">
            <v>0</v>
          </cell>
          <cell r="AR884">
            <v>0</v>
          </cell>
          <cell r="AS884">
            <v>0</v>
          </cell>
          <cell r="AT884">
            <v>0</v>
          </cell>
          <cell r="AU884">
            <v>0</v>
          </cell>
          <cell r="AV884">
            <v>0</v>
          </cell>
          <cell r="AW884">
            <v>5814877</v>
          </cell>
          <cell r="AX884">
            <v>5814877</v>
          </cell>
          <cell r="AY884">
            <v>0</v>
          </cell>
          <cell r="AZ884">
            <v>5947975.4100000001</v>
          </cell>
          <cell r="BA884">
            <v>5947975.4100000001</v>
          </cell>
          <cell r="BB884">
            <v>6145117.7800000003</v>
          </cell>
          <cell r="BC884">
            <v>-907245.30999999959</v>
          </cell>
          <cell r="BD884"/>
          <cell r="BE884">
            <v>2.4700000000000002</v>
          </cell>
          <cell r="BF884">
            <v>109.8</v>
          </cell>
          <cell r="BG884" t="str">
            <v>1 rozwojowo-modernizacyjne</v>
          </cell>
          <cell r="BH884">
            <v>39</v>
          </cell>
          <cell r="BI884">
            <v>33</v>
          </cell>
          <cell r="BJ884">
            <v>8</v>
          </cell>
          <cell r="BK884" t="str">
            <v>Z zadania zostało wydzielone zad. 19-256. Odbiór ścieków sanitarnych od nowych klientów.</v>
          </cell>
          <cell r="BL884" t="str">
            <v>Budowa kanalizacji sanitarnej w ulicach: Sławińska, Ławica, Lubniewicka, Owcza, Złotowska oraz bocznych od ul. Złotowskiej, wraz z przyłączami: - kanały grawitacyjne DN 200 mm, dł. 2050 m - rurociągi tłoczne DN 80 mm, dł. 500 m - przepompownie (dopływ do 4,0 l/s) - 3 szt. - zakup działek pod przepompownie 2020-2022 - dokumentacja projektowa 2023-2025 - roboty budowlano-montażowe</v>
          </cell>
          <cell r="BM884" t="str">
            <v>-</v>
          </cell>
          <cell r="BN884" t="str">
            <v>-</v>
          </cell>
        </row>
        <row r="885">
          <cell r="B885" t="str">
            <v>5-05-12-111-1</v>
          </cell>
          <cell r="C885" t="str">
            <v>5</v>
          </cell>
          <cell r="D885" t="str">
            <v>Poznań - kanalizacja sanitarna na terenie osiedla Kiekrz</v>
          </cell>
          <cell r="E885" t="str">
            <v>Realizowane-dokumentacja-w toku</v>
          </cell>
          <cell r="F885" t="str">
            <v>FS7 zagrożona</v>
          </cell>
          <cell r="G885" t="str">
            <v>Pule</v>
          </cell>
          <cell r="H885" t="str">
            <v>druga</v>
          </cell>
          <cell r="I885" t="str">
            <v>sieci rozdzielcze</v>
          </cell>
          <cell r="J885" t="str">
            <v>rozwojowe</v>
          </cell>
          <cell r="K885" t="str">
            <v>opłacalne</v>
          </cell>
          <cell r="L885" t="str">
            <v>Poznań</v>
          </cell>
          <cell r="M885" t="str">
            <v>Agata Chmurzyńska</v>
          </cell>
          <cell r="N885" t="str">
            <v>Aleksandra Wąsiak-Piechota</v>
          </cell>
          <cell r="O885" t="str">
            <v>Jolanta Kowalczyk</v>
          </cell>
          <cell r="P885" t="str">
            <v>Monika Mazurczak-Sadowska</v>
          </cell>
          <cell r="Q885" t="str">
            <v>Łukasz Bil</v>
          </cell>
          <cell r="R885" t="str">
            <v>05</v>
          </cell>
          <cell r="S885" t="str">
            <v>nd</v>
          </cell>
          <cell r="T885">
            <v>682430.85</v>
          </cell>
          <cell r="U885">
            <v>239635.89999999997</v>
          </cell>
          <cell r="V885">
            <v>246750</v>
          </cell>
          <cell r="W885">
            <v>1730575</v>
          </cell>
          <cell r="X885">
            <v>1939857</v>
          </cell>
          <cell r="Y885">
            <v>6111582</v>
          </cell>
          <cell r="Z885">
            <v>17526276</v>
          </cell>
          <cell r="AA885">
            <v>16000000</v>
          </cell>
          <cell r="AB885">
            <v>0</v>
          </cell>
          <cell r="AC885">
            <v>0</v>
          </cell>
          <cell r="AD885">
            <v>0</v>
          </cell>
          <cell r="AE885">
            <v>0</v>
          </cell>
          <cell r="AF885">
            <v>43794675.899999999</v>
          </cell>
          <cell r="AG885">
            <v>307060.16999999993</v>
          </cell>
          <cell r="AH885">
            <v>122701.50999999998</v>
          </cell>
          <cell r="AI885">
            <v>1112192.5299999998</v>
          </cell>
          <cell r="AJ885">
            <v>798244.6</v>
          </cell>
          <cell r="AK885">
            <v>671668.85</v>
          </cell>
          <cell r="AL885">
            <v>771392.71</v>
          </cell>
          <cell r="AM885">
            <v>4523024.79</v>
          </cell>
          <cell r="AN885">
            <v>8493815.2799999993</v>
          </cell>
          <cell r="AO885">
            <v>13000000</v>
          </cell>
          <cell r="AP885">
            <v>0</v>
          </cell>
          <cell r="AQ885">
            <v>0</v>
          </cell>
          <cell r="AR885">
            <v>0</v>
          </cell>
          <cell r="AS885">
            <v>0</v>
          </cell>
          <cell r="AT885">
            <v>0</v>
          </cell>
          <cell r="AU885">
            <v>0</v>
          </cell>
          <cell r="AV885">
            <v>0</v>
          </cell>
          <cell r="AW885">
            <v>27459901.629999999</v>
          </cell>
          <cell r="AX885">
            <v>27459901.629999999</v>
          </cell>
          <cell r="AY885">
            <v>0</v>
          </cell>
          <cell r="AZ885">
            <v>28258146.23</v>
          </cell>
          <cell r="BA885">
            <v>28258146.23</v>
          </cell>
          <cell r="BB885">
            <v>28687907.91</v>
          </cell>
          <cell r="BC885">
            <v>15106767.989999998</v>
          </cell>
          <cell r="BD885"/>
          <cell r="BE885">
            <v>0</v>
          </cell>
          <cell r="BF885">
            <v>0</v>
          </cell>
          <cell r="BG885" t="str">
            <v>1 rozwojowo-modernizacyjne</v>
          </cell>
          <cell r="BH885">
            <v>543</v>
          </cell>
          <cell r="BI885">
            <v>157</v>
          </cell>
          <cell r="BJ885">
            <v>0</v>
          </cell>
          <cell r="BK885" t="str">
            <v>Odbiór ścieków sanitarnych od nowych klientów.</v>
          </cell>
          <cell r="BL885" t="str">
            <v>Kanalizacja sanitarna w ulicach: Zakres nr 1: Kąpielowej, Wilków Morskich, Kierskiej, Sztormowej, Chojnickiej, Turystycznej, Altanowej, Willowej, Podjazdowej, Retmańskiej, Jachtowej, bocznej od ul. Kierskiej, bocznej od ul. Turystycznej, bocznej od Podjazdowej, bocznej od ul. Jachtowej, Admiralskiej, Bojerowej, Retmańskiej, Jachtowej, Marynarskiej, Kajakowej, Regatowej, Kapitańskiej, Bosmańskiej, Komandorskiej, boczna od ul. Admiralskiej, Kajakowej, Nawigacyjnej, Szantowej, ks. Nawrota Zakres nr 2: Biwakowej, Bojerowej i Podjazdowej oraz w planowanych drogach, Bojerowej, Regatowej, Żaglowej, Korwetowej, Wilków Morskich (od ul. Kąpielowej), Fregatowej, Galeonowej, Szkunerowej, Morskiej, Karawelowej, Szkutniczej, Jachtowej. Łącznie dla Zakresu 1 i 2: Kanalizacja sanitarna grawitacyjna: 10 628,75 m Rurociąg tłoczny: 2 008,90 m Przepompownie ścieków 4 szt. Przyłącza: 667 szt 2017-2021 - dokumentacja projektowa 2023-2025 - roboty budowlano-montażowe Spółka Aquanet jest inwestorem zastępczym dla ZDM w zakresie realizacji kanalizacji deszczowej oraz modernizacji układu drogowego. Planowana jest wspólna realizacja robót z zadaniem inwestycyjnym ZDM polegającym na budowie ul. Admiralskiej wraz z kanalizacją deszczową.</v>
          </cell>
          <cell r="BM885" t="str">
            <v>-</v>
          </cell>
          <cell r="BN885" t="str">
            <v>-</v>
          </cell>
        </row>
        <row r="886">
          <cell r="B886" t="str">
            <v>5-05-12-112-0</v>
          </cell>
          <cell r="C886" t="str">
            <v>5</v>
          </cell>
          <cell r="D886" t="str">
            <v>Poznań - kolektor Junikowski – ul. Dolna Wilda</v>
          </cell>
          <cell r="E886" t="str">
            <v>Realizowane-RBM-zakończono</v>
          </cell>
          <cell r="G886" t="str">
            <v>rezerwa na inwestycje nieprzewidziane</v>
          </cell>
          <cell r="H886" t="str">
            <v>pierwsza</v>
          </cell>
          <cell r="I886" t="str">
            <v>inne</v>
          </cell>
          <cell r="J886" t="str">
            <v>inne</v>
          </cell>
          <cell r="K886" t="str">
            <v>inwestycje nieprzewidziane</v>
          </cell>
          <cell r="L886" t="str">
            <v>Poznań</v>
          </cell>
          <cell r="M886" t="str">
            <v>Kamilla Oberenkowska</v>
          </cell>
          <cell r="N886">
            <v>0</v>
          </cell>
          <cell r="O886" t="str">
            <v>Mariusz Dados</v>
          </cell>
          <cell r="P886">
            <v>0</v>
          </cell>
          <cell r="Q886">
            <v>0</v>
          </cell>
          <cell r="R886" t="str">
            <v>05</v>
          </cell>
          <cell r="S886" t="str">
            <v>nd</v>
          </cell>
          <cell r="T886">
            <v>0</v>
          </cell>
          <cell r="U886">
            <v>3600</v>
          </cell>
          <cell r="V886">
            <v>3600</v>
          </cell>
          <cell r="W886">
            <v>0</v>
          </cell>
          <cell r="X886">
            <v>0</v>
          </cell>
          <cell r="Y886">
            <v>0</v>
          </cell>
          <cell r="Z886">
            <v>0</v>
          </cell>
          <cell r="AA886">
            <v>0</v>
          </cell>
          <cell r="AB886">
            <v>0</v>
          </cell>
          <cell r="AC886">
            <v>0</v>
          </cell>
          <cell r="AD886">
            <v>0</v>
          </cell>
          <cell r="AE886">
            <v>0</v>
          </cell>
          <cell r="AF886">
            <v>7200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7200</v>
          </cell>
          <cell r="BD886"/>
          <cell r="BE886">
            <v>0</v>
          </cell>
          <cell r="BF886">
            <v>0</v>
          </cell>
          <cell r="BG886" t="str">
            <v>2 racjonalizujące zużycie wody i odprowadzanie ścieków</v>
          </cell>
          <cell r="BH886">
            <v>0</v>
          </cell>
          <cell r="BI886">
            <v>0</v>
          </cell>
          <cell r="BJ886">
            <v>0</v>
          </cell>
          <cell r="BK886">
            <v>0</v>
          </cell>
          <cell r="BL886">
            <v>0</v>
          </cell>
          <cell r="BM886" t="str">
            <v>-</v>
          </cell>
          <cell r="BN886" t="str">
            <v>-</v>
          </cell>
        </row>
        <row r="887">
          <cell r="B887" t="str">
            <v>5-05-13-001-1</v>
          </cell>
          <cell r="C887" t="str">
            <v>5</v>
          </cell>
          <cell r="D887" t="str">
            <v>Poznań - kanalizacja sanitarna w ul. Sarmackiej</v>
          </cell>
          <cell r="E887">
            <v>0</v>
          </cell>
          <cell r="F887" t="str">
            <v>FS 6</v>
          </cell>
          <cell r="G887" t="str">
            <v>rezerwa oszczędności przetargowe</v>
          </cell>
          <cell r="H887" t="str">
            <v>druga</v>
          </cell>
          <cell r="I887" t="str">
            <v>sieci rozdzielcze</v>
          </cell>
          <cell r="J887" t="str">
            <v>rozwojowe</v>
          </cell>
          <cell r="K887" t="str">
            <v>oszczędności przetargowe</v>
          </cell>
          <cell r="L887" t="str">
            <v>Poznań</v>
          </cell>
          <cell r="M887">
            <v>0</v>
          </cell>
          <cell r="N887">
            <v>0</v>
          </cell>
          <cell r="O887">
            <v>0</v>
          </cell>
          <cell r="P887">
            <v>0</v>
          </cell>
          <cell r="Q887">
            <v>0</v>
          </cell>
          <cell r="R887" t="str">
            <v>05</v>
          </cell>
          <cell r="S887" t="str">
            <v>nd</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cell r="BE887">
            <v>0.32</v>
          </cell>
          <cell r="BF887">
            <v>0</v>
          </cell>
          <cell r="BG887" t="str">
            <v>1 rozwojowo-modernizacyjne</v>
          </cell>
          <cell r="BH887">
            <v>9</v>
          </cell>
          <cell r="BI887">
            <v>3</v>
          </cell>
          <cell r="BJ887">
            <v>0</v>
          </cell>
          <cell r="BK887">
            <v>0</v>
          </cell>
          <cell r="BL887">
            <v>0</v>
          </cell>
          <cell r="BM887" t="str">
            <v>-</v>
          </cell>
          <cell r="BN887" t="str">
            <v>-</v>
          </cell>
        </row>
        <row r="888">
          <cell r="B888" t="str">
            <v>5-05-13-007-1</v>
          </cell>
          <cell r="C888" t="str">
            <v>5</v>
          </cell>
          <cell r="D888" t="str">
            <v>Poznań - kanalizacja sanitarna w ulicy Sandomierskiej, Niżańskiej i Garaszewo w Poznaniu</v>
          </cell>
          <cell r="E888" t="str">
            <v>Realizowane-RBM-zakończono</v>
          </cell>
          <cell r="F888" t="str">
            <v>FS 6</v>
          </cell>
          <cell r="G888" t="str">
            <v>rezerwa oszczędności przetargowe</v>
          </cell>
          <cell r="H888" t="str">
            <v>druga</v>
          </cell>
          <cell r="I888" t="str">
            <v>sieci rozdzielcze</v>
          </cell>
          <cell r="J888" t="str">
            <v>rozwojowe</v>
          </cell>
          <cell r="K888" t="str">
            <v>oszczędności przetargowe</v>
          </cell>
          <cell r="L888" t="str">
            <v>Poznań</v>
          </cell>
          <cell r="M888" t="str">
            <v>Zuzanna Kaczmarek</v>
          </cell>
          <cell r="N888">
            <v>0</v>
          </cell>
          <cell r="O888" t="str">
            <v>Jolanta Kowalczyk</v>
          </cell>
          <cell r="P888" t="str">
            <v>Aleksandra Jukiewicz</v>
          </cell>
          <cell r="Q888" t="str">
            <v>Maciej Antecki</v>
          </cell>
          <cell r="R888" t="str">
            <v>05</v>
          </cell>
          <cell r="S888" t="str">
            <v>nd</v>
          </cell>
          <cell r="T888">
            <v>2753839.75</v>
          </cell>
          <cell r="U888">
            <v>2443596.2599999998</v>
          </cell>
          <cell r="V888">
            <v>0</v>
          </cell>
          <cell r="W888">
            <v>0</v>
          </cell>
          <cell r="X888">
            <v>0</v>
          </cell>
          <cell r="Y888">
            <v>0</v>
          </cell>
          <cell r="Z888">
            <v>0</v>
          </cell>
          <cell r="AA888">
            <v>0</v>
          </cell>
          <cell r="AB888">
            <v>0</v>
          </cell>
          <cell r="AC888">
            <v>0</v>
          </cell>
          <cell r="AD888">
            <v>0</v>
          </cell>
          <cell r="AE888">
            <v>0</v>
          </cell>
          <cell r="AF888">
            <v>2443596.2599999998</v>
          </cell>
          <cell r="AG888">
            <v>2657488.9399999995</v>
          </cell>
          <cell r="AH888">
            <v>13441.2</v>
          </cell>
          <cell r="AI888">
            <v>5424769.8899999997</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2670930.1399999997</v>
          </cell>
          <cell r="BC888">
            <v>-227333.87999999989</v>
          </cell>
          <cell r="BD888"/>
          <cell r="BE888">
            <v>2</v>
          </cell>
          <cell r="BF888">
            <v>0</v>
          </cell>
          <cell r="BG888" t="str">
            <v>1 rozwojowo-modernizacyjne</v>
          </cell>
          <cell r="BH888">
            <v>49</v>
          </cell>
          <cell r="BI888">
            <v>9</v>
          </cell>
          <cell r="BJ888">
            <v>0</v>
          </cell>
          <cell r="BK888" t="str">
            <v>Odbiór ścieków sanitarnych od nowych klientów.</v>
          </cell>
          <cell r="BL888" t="str">
            <v>Budowa kanalizacji sanitarnej wraz z przyłączami: - w ul. Sandomierskiej - kanału sanitarnego grawitacyjny o średnicy 400mm i dł. 433 m, - w ul. Niżańskiej - kanału sanitarnego grawitacyjny o średnicy 200 mm i dł. 822 m, - w ul. Garaszewo - kanału sanitarnego grawitacyjny o średnicy 200 mm i dł. 305 m, - rurociągu tłocznego - o średnicy 160 mm i dł. 40 m. Docelowa wydajność przepompowni - 3,0 dm3/s. 2014-2017 - dokumentacja projektowa 2019-2020 - roboty budowlano-montażowe</v>
          </cell>
          <cell r="BM888" t="str">
            <v>-</v>
          </cell>
          <cell r="BN888" t="str">
            <v>-</v>
          </cell>
        </row>
        <row r="889">
          <cell r="B889" t="str">
            <v>5-05-13-010-1</v>
          </cell>
          <cell r="C889" t="str">
            <v>5</v>
          </cell>
          <cell r="D889" t="str">
            <v>Poznań - kanalizacja sanitarna w ul. Opoczyńskiej</v>
          </cell>
          <cell r="E889">
            <v>0</v>
          </cell>
          <cell r="F889" t="str">
            <v>FS 6</v>
          </cell>
          <cell r="G889" t="str">
            <v>rezerwa oszczędności przetargowe</v>
          </cell>
          <cell r="H889" t="str">
            <v>druga</v>
          </cell>
          <cell r="I889" t="str">
            <v>sieci rozdzielcze</v>
          </cell>
          <cell r="J889" t="str">
            <v>rozwojowe</v>
          </cell>
          <cell r="K889" t="str">
            <v>oszczędności przetargowe</v>
          </cell>
          <cell r="L889" t="str">
            <v>Poznań</v>
          </cell>
          <cell r="M889">
            <v>0</v>
          </cell>
          <cell r="N889">
            <v>0</v>
          </cell>
          <cell r="O889">
            <v>0</v>
          </cell>
          <cell r="P889">
            <v>0</v>
          </cell>
          <cell r="Q889">
            <v>0</v>
          </cell>
          <cell r="R889" t="str">
            <v>05</v>
          </cell>
          <cell r="S889" t="str">
            <v>nd</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cell r="BE889">
            <v>0</v>
          </cell>
          <cell r="BF889">
            <v>0</v>
          </cell>
          <cell r="BG889" t="str">
            <v>1 rozwojowo-modernizacyjne</v>
          </cell>
          <cell r="BH889">
            <v>3</v>
          </cell>
          <cell r="BI889">
            <v>4</v>
          </cell>
          <cell r="BJ889">
            <v>0</v>
          </cell>
          <cell r="BK889">
            <v>0</v>
          </cell>
          <cell r="BL889">
            <v>0</v>
          </cell>
          <cell r="BM889" t="str">
            <v>-</v>
          </cell>
          <cell r="BN889" t="str">
            <v>-</v>
          </cell>
        </row>
        <row r="890">
          <cell r="B890" t="str">
            <v>5-05-13-011-1</v>
          </cell>
          <cell r="C890" t="str">
            <v>5</v>
          </cell>
          <cell r="D890" t="str">
            <v>Poznań - kanalizacja sanitarna w rejonie ul. Sarmackiej</v>
          </cell>
          <cell r="E890">
            <v>0</v>
          </cell>
          <cell r="F890" t="str">
            <v>FS 6</v>
          </cell>
          <cell r="G890" t="str">
            <v>rezerwa oszczędności przetargowe</v>
          </cell>
          <cell r="H890" t="str">
            <v>druga</v>
          </cell>
          <cell r="I890" t="str">
            <v>sieci rozdzielcze</v>
          </cell>
          <cell r="J890" t="str">
            <v>rozwojowe</v>
          </cell>
          <cell r="K890" t="str">
            <v>oszczędności przetargowe</v>
          </cell>
          <cell r="L890" t="str">
            <v>Poznań</v>
          </cell>
          <cell r="M890">
            <v>0</v>
          </cell>
          <cell r="N890">
            <v>0</v>
          </cell>
          <cell r="O890">
            <v>0</v>
          </cell>
          <cell r="P890">
            <v>0</v>
          </cell>
          <cell r="Q890">
            <v>0</v>
          </cell>
          <cell r="R890" t="str">
            <v>05</v>
          </cell>
          <cell r="S890" t="str">
            <v>nd</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cell r="BE890">
            <v>0</v>
          </cell>
          <cell r="BF890">
            <v>0</v>
          </cell>
          <cell r="BG890" t="str">
            <v>1 rozwojowo-modernizacyjne</v>
          </cell>
          <cell r="BH890">
            <v>99</v>
          </cell>
          <cell r="BI890">
            <v>47</v>
          </cell>
          <cell r="BJ890">
            <v>0</v>
          </cell>
          <cell r="BK890">
            <v>0</v>
          </cell>
          <cell r="BL890">
            <v>0</v>
          </cell>
          <cell r="BM890" t="str">
            <v>-</v>
          </cell>
          <cell r="BN890" t="str">
            <v>-</v>
          </cell>
        </row>
        <row r="891">
          <cell r="B891" t="str">
            <v>5-05-13-026-0</v>
          </cell>
          <cell r="C891" t="str">
            <v>5</v>
          </cell>
          <cell r="D891" t="str">
            <v>Poznań - kanalizacja ogólnospławna w ul. Ewangelickiej</v>
          </cell>
          <cell r="E891" t="str">
            <v>Realizowane-RBM-w toku</v>
          </cell>
          <cell r="F891" t="str">
            <v>FS7</v>
          </cell>
          <cell r="G891" t="str">
            <v>budżet - modernizacja PSK</v>
          </cell>
          <cell r="H891" t="str">
            <v>pierwsza</v>
          </cell>
          <cell r="I891" t="str">
            <v>sieci rozdzielcze</v>
          </cell>
          <cell r="J891" t="str">
            <v>modernizacyjne</v>
          </cell>
          <cell r="K891" t="str">
            <v>PSK</v>
          </cell>
          <cell r="L891" t="str">
            <v>Poznań</v>
          </cell>
          <cell r="M891" t="str">
            <v>Katarzyna Józefiak</v>
          </cell>
          <cell r="N891" t="str">
            <v>Alina Wachowska</v>
          </cell>
          <cell r="O891" t="str">
            <v>Mariusz Dados</v>
          </cell>
          <cell r="P891" t="str">
            <v>Anna Danek</v>
          </cell>
          <cell r="Q891" t="str">
            <v>Łukasz Wędrychowicz</v>
          </cell>
          <cell r="R891" t="str">
            <v>05</v>
          </cell>
          <cell r="S891" t="str">
            <v>nd</v>
          </cell>
          <cell r="T891">
            <v>106251.23999999999</v>
          </cell>
          <cell r="U891">
            <v>44665.39</v>
          </cell>
          <cell r="V891">
            <v>62404</v>
          </cell>
          <cell r="W891">
            <v>1812846</v>
          </cell>
          <cell r="X891">
            <v>603132</v>
          </cell>
          <cell r="Y891">
            <v>2000000</v>
          </cell>
          <cell r="Z891">
            <v>0</v>
          </cell>
          <cell r="AA891">
            <v>0</v>
          </cell>
          <cell r="AB891">
            <v>0</v>
          </cell>
          <cell r="AC891">
            <v>0</v>
          </cell>
          <cell r="AD891">
            <v>0</v>
          </cell>
          <cell r="AE891">
            <v>0</v>
          </cell>
          <cell r="AF891">
            <v>4523047.3899999997</v>
          </cell>
          <cell r="AG891">
            <v>32837.820000000007</v>
          </cell>
          <cell r="AH891">
            <v>119011.17000000001</v>
          </cell>
          <cell r="AI891">
            <v>258100.23</v>
          </cell>
          <cell r="AJ891">
            <v>0</v>
          </cell>
          <cell r="AK891">
            <v>1617610</v>
          </cell>
          <cell r="AL891">
            <v>2900000</v>
          </cell>
          <cell r="AM891">
            <v>1100000</v>
          </cell>
          <cell r="AN891">
            <v>0</v>
          </cell>
          <cell r="AO891">
            <v>0</v>
          </cell>
          <cell r="AP891">
            <v>0</v>
          </cell>
          <cell r="AQ891">
            <v>0</v>
          </cell>
          <cell r="AR891">
            <v>0</v>
          </cell>
          <cell r="AS891">
            <v>0</v>
          </cell>
          <cell r="AT891">
            <v>0</v>
          </cell>
          <cell r="AU891">
            <v>0</v>
          </cell>
          <cell r="AV891">
            <v>0</v>
          </cell>
          <cell r="AW891">
            <v>5617610</v>
          </cell>
          <cell r="AX891">
            <v>5617610</v>
          </cell>
          <cell r="AY891">
            <v>0</v>
          </cell>
          <cell r="AZ891">
            <v>5617610</v>
          </cell>
          <cell r="BA891">
            <v>5617610</v>
          </cell>
          <cell r="BB891">
            <v>5769458.9900000002</v>
          </cell>
          <cell r="BC891">
            <v>-1246411.6000000006</v>
          </cell>
          <cell r="BD891"/>
          <cell r="BE891">
            <v>0</v>
          </cell>
          <cell r="BF891">
            <v>0</v>
          </cell>
          <cell r="BG891" t="str">
            <v>1 rozwojowo-modernizacyjne</v>
          </cell>
          <cell r="BH891">
            <v>0</v>
          </cell>
          <cell r="BI891">
            <v>0</v>
          </cell>
          <cell r="BJ891">
            <v>21</v>
          </cell>
          <cell r="BK891" t="str">
            <v>Wymiana kanału ze względu na zły stan techniczny oraz działanie kanału pod ciśnieniem. Istniejący w ul. Ewangelickiej kanał posiada przęsła na przeciwspadkach, jest sklawiszowany i włączony na podprogu w odbiornik w ul. Mostowej. Ze względu na niesprawność hydrauliczną kanał nie nadaje się do renowacji, należy go wymienić. Istniejący w ul. Łaziennej kanał ze względu na podtopienie, poprzeczne przesunięcie na wpięciu w studnię odbiornika w ul. Grobla. Inwestycje należy skoordynować z Zarządem Dróg Miejskich.</v>
          </cell>
          <cell r="BL891" t="str">
            <v>Ul. Ewangelicka: wymiana kanału ogólnospławnego o przekrojach DN500, J400/600, J350/520, J250/370 o łącznej dł. 537,13m na kanał o średnicach 500/750 o dł. 412,55m, 400/600 o dł. 124.58m, likwidacja istniejącego nieczynnego kanału technologicznego DN00mm i dł. 425,22m; przyłącza 13 szt. Ul. Łazienna: wymiana kanału ogólnospławnego 250/380mm na dł. 121,42mm; przyłącza 7 szt. 2019 - 2021 - dokumentacja projektowa 2022 - 2024 - roboty budowlano-montażowe</v>
          </cell>
          <cell r="BM891" t="str">
            <v>-</v>
          </cell>
          <cell r="BN891" t="str">
            <v>-</v>
          </cell>
        </row>
        <row r="892">
          <cell r="B892" t="str">
            <v>5-05-13-027-0</v>
          </cell>
          <cell r="C892" t="str">
            <v>5</v>
          </cell>
          <cell r="D892" t="str">
            <v>Poznań - kanalizacja sanitarna na os. Zwycięstwa 18</v>
          </cell>
          <cell r="E892" t="str">
            <v>Realizowane-RBM-w toku</v>
          </cell>
          <cell r="G892" t="str">
            <v>budżet - modernizacja PSK</v>
          </cell>
          <cell r="H892" t="str">
            <v>pierwsza</v>
          </cell>
          <cell r="I892" t="str">
            <v>sieci rozdzielcze</v>
          </cell>
          <cell r="J892" t="str">
            <v>modernizacyjne</v>
          </cell>
          <cell r="K892" t="str">
            <v>PSK</v>
          </cell>
          <cell r="L892" t="str">
            <v>Poznań</v>
          </cell>
          <cell r="M892" t="str">
            <v>Katarzyna Stawińska</v>
          </cell>
          <cell r="N892">
            <v>0</v>
          </cell>
          <cell r="O892" t="str">
            <v>Monika Mrozińska</v>
          </cell>
          <cell r="P892" t="str">
            <v>Joanna Chuda</v>
          </cell>
          <cell r="Q892" t="str">
            <v>Maciej Antecki</v>
          </cell>
          <cell r="R892" t="str">
            <v>05</v>
          </cell>
          <cell r="S892" t="str">
            <v>nd</v>
          </cell>
          <cell r="T892">
            <v>11307.17</v>
          </cell>
          <cell r="U892">
            <v>5099.26</v>
          </cell>
          <cell r="V892">
            <v>670000</v>
          </cell>
          <cell r="W892">
            <v>0</v>
          </cell>
          <cell r="X892">
            <v>0</v>
          </cell>
          <cell r="Y892">
            <v>0</v>
          </cell>
          <cell r="Z892">
            <v>0</v>
          </cell>
          <cell r="AA892">
            <v>0</v>
          </cell>
          <cell r="AB892">
            <v>0</v>
          </cell>
          <cell r="AC892">
            <v>0</v>
          </cell>
          <cell r="AD892">
            <v>0</v>
          </cell>
          <cell r="AE892">
            <v>0</v>
          </cell>
          <cell r="AF892">
            <v>675099.26</v>
          </cell>
          <cell r="AG892">
            <v>15523.03</v>
          </cell>
          <cell r="AH892">
            <v>12342</v>
          </cell>
          <cell r="AI892">
            <v>39172.199999999997</v>
          </cell>
          <cell r="AJ892">
            <v>622482.23</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622482.23</v>
          </cell>
          <cell r="BA892">
            <v>622482.23</v>
          </cell>
          <cell r="BB892">
            <v>650347.26</v>
          </cell>
          <cell r="BC892">
            <v>24752</v>
          </cell>
          <cell r="BD892"/>
          <cell r="BE892">
            <v>0</v>
          </cell>
          <cell r="BF892">
            <v>0</v>
          </cell>
          <cell r="BG892" t="str">
            <v>1 rozwojowo-modernizacyjne</v>
          </cell>
          <cell r="BH892">
            <v>7</v>
          </cell>
          <cell r="BI892">
            <v>0</v>
          </cell>
          <cell r="BJ892">
            <v>7</v>
          </cell>
          <cell r="BK892" t="str">
            <v>Zły stan techniczny kanału.</v>
          </cell>
          <cell r="BL892" t="str">
            <v>Wymiana kanału: dł.216m, DN250mm, dł.24m. DN200. Przełączenie przyłączy wraz z instalacją wewnętrzną . 2014 - 2020 - dokumentacja projektowa 2022 - roboty budowlano-montażowe</v>
          </cell>
          <cell r="BM892" t="str">
            <v>-</v>
          </cell>
          <cell r="BN892" t="str">
            <v>-</v>
          </cell>
        </row>
        <row r="893">
          <cell r="B893" t="str">
            <v>5-05-13-031-1</v>
          </cell>
          <cell r="C893" t="str">
            <v>5</v>
          </cell>
          <cell r="D893" t="str">
            <v>Poznań - kanalizacja sanitarna w ul. Podmokłej</v>
          </cell>
          <cell r="E893" t="str">
            <v>Realizowane-RBM-zakończono</v>
          </cell>
          <cell r="F893" t="str">
            <v>FS 6</v>
          </cell>
          <cell r="G893" t="str">
            <v>rezerwa oszczędności przetargowe</v>
          </cell>
          <cell r="H893" t="str">
            <v>pierwsza</v>
          </cell>
          <cell r="I893" t="str">
            <v>sieci rozdzielcze</v>
          </cell>
          <cell r="J893" t="str">
            <v>modernizacyjne</v>
          </cell>
          <cell r="K893" t="str">
            <v>PSK</v>
          </cell>
          <cell r="L893" t="str">
            <v>Poznań</v>
          </cell>
          <cell r="M893" t="str">
            <v>Zuzanna Kaczmarek</v>
          </cell>
          <cell r="N893">
            <v>0</v>
          </cell>
          <cell r="O893" t="str">
            <v>Jolanta Kowalczyk</v>
          </cell>
          <cell r="P893" t="str">
            <v>Aleksandra Wąsiak-Piechota</v>
          </cell>
          <cell r="Q893" t="str">
            <v>Maciej Antecki</v>
          </cell>
          <cell r="R893" t="str">
            <v>05</v>
          </cell>
          <cell r="S893" t="str">
            <v>nd</v>
          </cell>
          <cell r="T893">
            <v>739386.88</v>
          </cell>
          <cell r="U893">
            <v>411828.54000000004</v>
          </cell>
          <cell r="V893">
            <v>0</v>
          </cell>
          <cell r="W893">
            <v>0</v>
          </cell>
          <cell r="X893">
            <v>0</v>
          </cell>
          <cell r="Y893">
            <v>0</v>
          </cell>
          <cell r="Z893">
            <v>0</v>
          </cell>
          <cell r="AA893">
            <v>0</v>
          </cell>
          <cell r="AB893">
            <v>0</v>
          </cell>
          <cell r="AC893">
            <v>0</v>
          </cell>
          <cell r="AD893">
            <v>0</v>
          </cell>
          <cell r="AE893">
            <v>0</v>
          </cell>
          <cell r="AF893">
            <v>411828.54000000004</v>
          </cell>
          <cell r="AG893">
            <v>451125.92</v>
          </cell>
          <cell r="AH893">
            <v>0</v>
          </cell>
          <cell r="AI893">
            <v>1190512.8</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451125.92</v>
          </cell>
          <cell r="BC893">
            <v>-39297.379999999946</v>
          </cell>
          <cell r="BD893"/>
          <cell r="BE893">
            <v>0.4</v>
          </cell>
          <cell r="BF893">
            <v>0</v>
          </cell>
          <cell r="BG893" t="str">
            <v>1 rozwojowo-modernizacyjne</v>
          </cell>
          <cell r="BH893">
            <v>0</v>
          </cell>
          <cell r="BI893">
            <v>0</v>
          </cell>
          <cell r="BJ893">
            <v>25</v>
          </cell>
          <cell r="BK893" t="str">
            <v>Odbiór ścieków sanitarnych od nowych klientów.</v>
          </cell>
          <cell r="BL893" t="str">
            <v>Budowa kanału sanitarnego DN250mm o dł. 404m wraz z przyłączami. 2014 - 2018 - dokumentacja projektowa 2019 - 2020 - roboty budowlano - montażowe</v>
          </cell>
          <cell r="BM893" t="str">
            <v>-</v>
          </cell>
          <cell r="BN893" t="str">
            <v>-</v>
          </cell>
        </row>
        <row r="894">
          <cell r="B894" t="str">
            <v>5-05-13-035-0</v>
          </cell>
          <cell r="C894" t="str">
            <v>5</v>
          </cell>
          <cell r="D894" t="str">
            <v>Poznań - modernizacja głowicy górnej syfonu przy ul. Karpiej</v>
          </cell>
          <cell r="E894" t="str">
            <v>Realizowane-RBM-zakończono</v>
          </cell>
          <cell r="F894" t="str">
            <v>FS7</v>
          </cell>
          <cell r="G894" t="str">
            <v>Plan</v>
          </cell>
          <cell r="H894" t="str">
            <v>pierwsza</v>
          </cell>
          <cell r="I894" t="str">
            <v>wspólne</v>
          </cell>
          <cell r="J894" t="str">
            <v>modernizacyjne</v>
          </cell>
          <cell r="K894" t="str">
            <v>kolektory kanalizacyjne</v>
          </cell>
          <cell r="L894" t="str">
            <v>Poznań</v>
          </cell>
          <cell r="M894" t="str">
            <v>Katarzyna Józefiak</v>
          </cell>
          <cell r="N894">
            <v>0</v>
          </cell>
          <cell r="O894" t="str">
            <v>Monika Mrozińska</v>
          </cell>
          <cell r="P894" t="str">
            <v>Margareta Szymkowiak-Matuszak</v>
          </cell>
          <cell r="Q894" t="str">
            <v>Maciej Antecki</v>
          </cell>
          <cell r="R894" t="str">
            <v>05</v>
          </cell>
          <cell r="S894" t="str">
            <v>nd</v>
          </cell>
          <cell r="T894">
            <v>182327.41</v>
          </cell>
          <cell r="U894">
            <v>25042.53</v>
          </cell>
          <cell r="V894">
            <v>3192375</v>
          </cell>
          <cell r="W894">
            <v>811375</v>
          </cell>
          <cell r="X894">
            <v>0</v>
          </cell>
          <cell r="Y894">
            <v>0</v>
          </cell>
          <cell r="Z894">
            <v>0</v>
          </cell>
          <cell r="AA894">
            <v>0</v>
          </cell>
          <cell r="AB894">
            <v>0</v>
          </cell>
          <cell r="AC894">
            <v>0</v>
          </cell>
          <cell r="AD894">
            <v>0</v>
          </cell>
          <cell r="AE894">
            <v>0</v>
          </cell>
          <cell r="AF894">
            <v>4028792.53</v>
          </cell>
          <cell r="AG894">
            <v>63446.609999999993</v>
          </cell>
          <cell r="AH894">
            <v>4709059.67</v>
          </cell>
          <cell r="AI894">
            <v>4954833.6899999995</v>
          </cell>
          <cell r="AJ894">
            <v>532465.26</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532465.26</v>
          </cell>
          <cell r="BA894">
            <v>532465.26</v>
          </cell>
          <cell r="BB894">
            <v>5304971.54</v>
          </cell>
          <cell r="BC894">
            <v>-1276179.0100000002</v>
          </cell>
          <cell r="BD894"/>
          <cell r="BE894">
            <v>0</v>
          </cell>
          <cell r="BF894">
            <v>0</v>
          </cell>
          <cell r="BG894" t="str">
            <v>1 rozwojowo-modernizacyjne</v>
          </cell>
          <cell r="BH894">
            <v>0</v>
          </cell>
          <cell r="BI894">
            <v>0</v>
          </cell>
          <cell r="BJ894">
            <v>0</v>
          </cell>
          <cell r="BK894" t="str">
            <v>Zły stan techniczny głowicy górnej syfonu oraz urządzeń obsługujących głowicę (zastawki kanałowe przelewowe, krata przeciwprądowa). Przewidywane w najbliższym czasie dociążenie dodatkowymi ilościami ścieków sanitarnych syfonu. Usprawnienie obsługi syfonu.</v>
          </cell>
          <cell r="BL894" t="str">
            <v>Modernizacja górnej głowicy syfonu (do zlecenia dodatkowo modernizacja linii kablowej, system ochrony obiektu). 2013 - koncepcja 2015 - 2018 - dokumentacja projektowa 2020 - 2022 - roboty budowlano-montażowe</v>
          </cell>
          <cell r="BM894" t="str">
            <v>-</v>
          </cell>
          <cell r="BN894" t="str">
            <v>-</v>
          </cell>
        </row>
        <row r="895">
          <cell r="B895" t="str">
            <v>5-05-13-049-1</v>
          </cell>
          <cell r="C895" t="str">
            <v>5</v>
          </cell>
          <cell r="D895" t="str">
            <v>Poznań - kanalizacja sanitarna w ul. Bnińska, Miłosławska, Zdrojowa i Zaniemyska</v>
          </cell>
          <cell r="E895" t="str">
            <v>Zakończone</v>
          </cell>
          <cell r="F895" t="str">
            <v>FS 6</v>
          </cell>
          <cell r="G895" t="str">
            <v>rezerwa oszczędności przetargowe</v>
          </cell>
          <cell r="H895" t="str">
            <v>druga</v>
          </cell>
          <cell r="I895" t="str">
            <v>sieci rozdzielcze</v>
          </cell>
          <cell r="J895" t="str">
            <v>rozwojowe</v>
          </cell>
          <cell r="K895" t="str">
            <v>oszczędności przetargowe</v>
          </cell>
          <cell r="L895" t="str">
            <v>Poznań</v>
          </cell>
          <cell r="M895" t="str">
            <v>Przemysław Jasiński</v>
          </cell>
          <cell r="N895">
            <v>0</v>
          </cell>
          <cell r="O895" t="str">
            <v>Mariusz Dados</v>
          </cell>
          <cell r="P895" t="str">
            <v>Julita Andrzejewska</v>
          </cell>
          <cell r="Q895" t="str">
            <v>Michał Plewa</v>
          </cell>
          <cell r="R895" t="str">
            <v>05</v>
          </cell>
          <cell r="S895" t="str">
            <v>nd</v>
          </cell>
          <cell r="T895">
            <v>664415.97</v>
          </cell>
          <cell r="U895">
            <v>1695.6</v>
          </cell>
          <cell r="V895">
            <v>0</v>
          </cell>
          <cell r="W895">
            <v>0</v>
          </cell>
          <cell r="X895">
            <v>0</v>
          </cell>
          <cell r="Y895">
            <v>0</v>
          </cell>
          <cell r="Z895">
            <v>0</v>
          </cell>
          <cell r="AA895">
            <v>0</v>
          </cell>
          <cell r="AB895">
            <v>0</v>
          </cell>
          <cell r="AC895">
            <v>0</v>
          </cell>
          <cell r="AD895">
            <v>0</v>
          </cell>
          <cell r="AE895">
            <v>0</v>
          </cell>
          <cell r="AF895">
            <v>1695.6</v>
          </cell>
          <cell r="AG895">
            <v>1695.6</v>
          </cell>
          <cell r="AH895">
            <v>0</v>
          </cell>
          <cell r="AI895">
            <v>666111.56999999995</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1695.6</v>
          </cell>
          <cell r="BC895">
            <v>0</v>
          </cell>
          <cell r="BD895"/>
          <cell r="BE895">
            <v>0.41</v>
          </cell>
          <cell r="BF895">
            <v>0</v>
          </cell>
          <cell r="BG895" t="str">
            <v>1 rozwojowo-modernizacyjne</v>
          </cell>
          <cell r="BH895">
            <v>16</v>
          </cell>
          <cell r="BI895">
            <v>2</v>
          </cell>
          <cell r="BJ895">
            <v>0</v>
          </cell>
          <cell r="BK895" t="str">
            <v>Odbiór ścieków sanitarnych od nowych klientów.</v>
          </cell>
          <cell r="BL895" t="str">
            <v>Budowa kanalizacji sanitarnej w ul. Bnińskiej, Zdrojowej i Miłosławskiej DN200 mm dł. 407 m wraz z przyłączami 2014-2017 - dokumentacja projektowa 2019-2020 - roboty budowlano-montażowe</v>
          </cell>
          <cell r="BM895" t="str">
            <v>-</v>
          </cell>
          <cell r="BN895" t="str">
            <v>-</v>
          </cell>
        </row>
        <row r="896">
          <cell r="B896" t="str">
            <v>5-05-13-069-0</v>
          </cell>
          <cell r="C896" t="str">
            <v>5</v>
          </cell>
          <cell r="D896" t="str">
            <v>Poznań - kanalizacja sanitarna na terenie Strzeszyna Starego</v>
          </cell>
          <cell r="E896" t="str">
            <v>Realizowane-RBM-zakończono</v>
          </cell>
          <cell r="F896" t="str">
            <v>FS 6</v>
          </cell>
          <cell r="G896" t="str">
            <v>rezerwa "białe plamy"</v>
          </cell>
          <cell r="H896" t="str">
            <v>druga</v>
          </cell>
          <cell r="I896" t="str">
            <v>sieci rozdzielcze</v>
          </cell>
          <cell r="J896" t="str">
            <v>rozwojowe</v>
          </cell>
          <cell r="K896" t="str">
            <v>nieopłacalne tak</v>
          </cell>
          <cell r="L896" t="str">
            <v>Poznań</v>
          </cell>
          <cell r="M896" t="str">
            <v>Sylwia Białous</v>
          </cell>
          <cell r="N896">
            <v>0</v>
          </cell>
          <cell r="O896" t="str">
            <v>Monika Mrozińska</v>
          </cell>
          <cell r="P896" t="str">
            <v>Anna Ossig</v>
          </cell>
          <cell r="Q896" t="str">
            <v>Łukasz Bil</v>
          </cell>
          <cell r="R896" t="str">
            <v>05</v>
          </cell>
          <cell r="S896" t="str">
            <v>Aquanet dla ZDM</v>
          </cell>
          <cell r="T896">
            <v>9264483.9399999995</v>
          </cell>
          <cell r="U896">
            <v>403044.55</v>
          </cell>
          <cell r="V896">
            <v>0</v>
          </cell>
          <cell r="W896">
            <v>0</v>
          </cell>
          <cell r="X896">
            <v>0</v>
          </cell>
          <cell r="Y896">
            <v>0</v>
          </cell>
          <cell r="Z896">
            <v>0</v>
          </cell>
          <cell r="AA896">
            <v>0</v>
          </cell>
          <cell r="AB896">
            <v>0</v>
          </cell>
          <cell r="AC896">
            <v>0</v>
          </cell>
          <cell r="AD896">
            <v>0</v>
          </cell>
          <cell r="AE896">
            <v>0</v>
          </cell>
          <cell r="AF896">
            <v>403044.55</v>
          </cell>
          <cell r="AG896">
            <v>406338.92999999993</v>
          </cell>
          <cell r="AH896">
            <v>4427.7</v>
          </cell>
          <cell r="AI896">
            <v>9675250.5699999984</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410766.62999999995</v>
          </cell>
          <cell r="BC896">
            <v>-7722.0799999999581</v>
          </cell>
          <cell r="BD896"/>
          <cell r="BE896">
            <v>0</v>
          </cell>
          <cell r="BF896">
            <v>0</v>
          </cell>
          <cell r="BG896" t="str">
            <v>1 rozwojowo-modernizacyjne</v>
          </cell>
          <cell r="BH896">
            <v>5</v>
          </cell>
          <cell r="BI896">
            <v>2</v>
          </cell>
          <cell r="BJ896">
            <v>45</v>
          </cell>
          <cell r="BK896" t="str">
            <v>Uporządkowanie gospodarki ściekowej wraz z odbiorem ścieków sanitarnych od nowych klientów.</v>
          </cell>
          <cell r="BL896" t="str">
            <v>Budowa kanalizacji sanitarne w ul. Rzeszowskiej, Biskupińskiej, Radlińskiej, Krajeneckiej, Lirycznej, Koszalińskiej o długości ok. 1530 m. Jednocześnie przejęcie ścieków z sieci Landbud DN 300 mm dł. 210 m Budowa sieci wodociągowej w ul. Biskupińskiej, Radlińskiej i Rzeszowskiej o dł. 303 m oraz przyłącza wodociągowe i kanalizacyjne. 2015 - 2017 - dokumentacja projektowa 2018 - 2020 - roboty budowlano-montażowe Zakres dodatkowy: Renowacja odcinka magistrali wodociągowej DN500 o dł. 702m w ul. Biskupińskiej w Poznaniu</v>
          </cell>
          <cell r="BM896" t="str">
            <v>-</v>
          </cell>
          <cell r="BN896" t="str">
            <v>-</v>
          </cell>
        </row>
        <row r="897">
          <cell r="B897" t="str">
            <v>5-05-13-095-1</v>
          </cell>
          <cell r="C897" t="str">
            <v>5</v>
          </cell>
          <cell r="D897" t="str">
            <v>Poznań - kanalizacja sanitarna na os. Pawła Strzeleckiego oraz w ul. Głuszyna i Ożarowskiej</v>
          </cell>
          <cell r="E897" t="str">
            <v>Realizowane-RBM-w toku</v>
          </cell>
          <cell r="F897" t="str">
            <v>FS 6</v>
          </cell>
          <cell r="G897" t="str">
            <v>Plan</v>
          </cell>
          <cell r="H897" t="str">
            <v>pierwsza</v>
          </cell>
          <cell r="I897" t="str">
            <v>sieci rozdzielcze</v>
          </cell>
          <cell r="J897" t="str">
            <v>rozwojowe</v>
          </cell>
          <cell r="K897" t="str">
            <v>KPOŚK</v>
          </cell>
          <cell r="L897" t="str">
            <v>Poznań</v>
          </cell>
          <cell r="M897" t="str">
            <v>Zuzanna Kaczmarek</v>
          </cell>
          <cell r="N897" t="str">
            <v>Barbara Bartkowiak</v>
          </cell>
          <cell r="O897" t="str">
            <v>Jolanta Kowalczyk</v>
          </cell>
          <cell r="P897" t="str">
            <v>Aleksandra Jukiewicz</v>
          </cell>
          <cell r="Q897" t="str">
            <v>Jacek Bielicki</v>
          </cell>
          <cell r="R897" t="str">
            <v>05</v>
          </cell>
          <cell r="S897" t="str">
            <v>nd</v>
          </cell>
          <cell r="T897">
            <v>218508.74</v>
          </cell>
          <cell r="U897">
            <v>126355.45999999999</v>
          </cell>
          <cell r="V897">
            <v>237870</v>
          </cell>
          <cell r="W897">
            <v>4605656.58</v>
          </cell>
          <cell r="X897">
            <v>9590334.5800000001</v>
          </cell>
          <cell r="Y897">
            <v>3000000</v>
          </cell>
          <cell r="Z897">
            <v>0</v>
          </cell>
          <cell r="AA897">
            <v>0</v>
          </cell>
          <cell r="AB897">
            <v>0</v>
          </cell>
          <cell r="AC897">
            <v>0</v>
          </cell>
          <cell r="AD897">
            <v>0</v>
          </cell>
          <cell r="AE897">
            <v>0</v>
          </cell>
          <cell r="AF897">
            <v>17560216.620000001</v>
          </cell>
          <cell r="AG897">
            <v>125277.56000000003</v>
          </cell>
          <cell r="AH897">
            <v>318206.47000000003</v>
          </cell>
          <cell r="AI897">
            <v>661992.77</v>
          </cell>
          <cell r="AJ897">
            <v>6470733.0199999996</v>
          </cell>
          <cell r="AK897">
            <v>4600000</v>
          </cell>
          <cell r="AL897">
            <v>0</v>
          </cell>
          <cell r="AM897">
            <v>0</v>
          </cell>
          <cell r="AN897">
            <v>0</v>
          </cell>
          <cell r="AO897">
            <v>0</v>
          </cell>
          <cell r="AP897">
            <v>0</v>
          </cell>
          <cell r="AQ897">
            <v>0</v>
          </cell>
          <cell r="AR897">
            <v>0</v>
          </cell>
          <cell r="AS897">
            <v>0</v>
          </cell>
          <cell r="AT897">
            <v>0</v>
          </cell>
          <cell r="AU897">
            <v>0</v>
          </cell>
          <cell r="AV897">
            <v>0</v>
          </cell>
          <cell r="AW897">
            <v>4600000</v>
          </cell>
          <cell r="AX897">
            <v>4600000</v>
          </cell>
          <cell r="AY897">
            <v>0</v>
          </cell>
          <cell r="AZ897">
            <v>11070733.02</v>
          </cell>
          <cell r="BA897">
            <v>11070733.02</v>
          </cell>
          <cell r="BB897">
            <v>11514217.050000001</v>
          </cell>
          <cell r="BC897">
            <v>6045999.5700000003</v>
          </cell>
          <cell r="BD897"/>
          <cell r="BE897">
            <v>0</v>
          </cell>
          <cell r="BF897">
            <v>0</v>
          </cell>
          <cell r="BG897" t="str">
            <v>1 rozwojowo-modernizacyjne</v>
          </cell>
          <cell r="BH897">
            <v>205</v>
          </cell>
          <cell r="BI897">
            <v>53</v>
          </cell>
          <cell r="BJ897">
            <v>0</v>
          </cell>
          <cell r="BK897" t="str">
            <v>Odbiór ścieków sanitarnych od nowych klientów.</v>
          </cell>
          <cell r="BL897" t="str">
            <v>Sieć kanalizacji sanitarnej grawitacyjnej o średnicy DN200 i długości 4084 m, sieć kanalizacji tłocznej o średnicy DN110 i długości 1752 m, przyłącza kanalizacji sanitarnej o długości 1938,72 m, oraz 3 przepompownie ścieków 2015 - 2021 - dokumentacja projektowa 2022 - 2023 - roboty budowlano-montażowe</v>
          </cell>
          <cell r="BM897" t="str">
            <v>-</v>
          </cell>
          <cell r="BN897" t="str">
            <v>-</v>
          </cell>
        </row>
        <row r="898">
          <cell r="B898" t="str">
            <v>5-05-13-134-1</v>
          </cell>
          <cell r="C898" t="str">
            <v>5</v>
          </cell>
          <cell r="D898" t="str">
            <v>Poznań - kanalizacja sanitarna w zlewni istniejącego Kolektora Umultowskiego</v>
          </cell>
          <cell r="E898" t="str">
            <v>Realizowane-RBM-w toku</v>
          </cell>
          <cell r="F898" t="str">
            <v>FS 6</v>
          </cell>
          <cell r="G898" t="str">
            <v>Plan</v>
          </cell>
          <cell r="H898" t="str">
            <v>druga</v>
          </cell>
          <cell r="I898" t="str">
            <v>sieci rozdzielcze</v>
          </cell>
          <cell r="J898" t="str">
            <v>rozwojowe</v>
          </cell>
          <cell r="K898" t="str">
            <v>nieopłacalne tak</v>
          </cell>
          <cell r="L898" t="str">
            <v>Poznań</v>
          </cell>
          <cell r="M898" t="str">
            <v>Katarzyna Stawińska</v>
          </cell>
          <cell r="N898">
            <v>0</v>
          </cell>
          <cell r="O898" t="str">
            <v>Monika Mrozińska</v>
          </cell>
          <cell r="P898" t="str">
            <v>Łukasz Bil</v>
          </cell>
          <cell r="Q898">
            <v>0</v>
          </cell>
          <cell r="R898" t="str">
            <v>05</v>
          </cell>
          <cell r="S898" t="str">
            <v>nd</v>
          </cell>
          <cell r="T898">
            <v>2756477.8</v>
          </cell>
          <cell r="U898">
            <v>274308.07</v>
          </cell>
          <cell r="V898">
            <v>0</v>
          </cell>
          <cell r="W898">
            <v>0</v>
          </cell>
          <cell r="X898">
            <v>0</v>
          </cell>
          <cell r="Y898">
            <v>0</v>
          </cell>
          <cell r="Z898">
            <v>0</v>
          </cell>
          <cell r="AA898">
            <v>0</v>
          </cell>
          <cell r="AB898">
            <v>0</v>
          </cell>
          <cell r="AC898">
            <v>0</v>
          </cell>
          <cell r="AD898">
            <v>0</v>
          </cell>
          <cell r="AE898">
            <v>0</v>
          </cell>
          <cell r="AF898">
            <v>274308.07</v>
          </cell>
          <cell r="AG898">
            <v>283665.78000000003</v>
          </cell>
          <cell r="AH898">
            <v>12561.45</v>
          </cell>
          <cell r="AI898">
            <v>3052705.0300000003</v>
          </cell>
          <cell r="AJ898">
            <v>45866.22</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45866.22</v>
          </cell>
          <cell r="BA898">
            <v>45866.22</v>
          </cell>
          <cell r="BB898">
            <v>342093.45000000007</v>
          </cell>
          <cell r="BC898">
            <v>-67785.380000000063</v>
          </cell>
          <cell r="BD898"/>
          <cell r="BE898">
            <v>1.34</v>
          </cell>
          <cell r="BF898">
            <v>0</v>
          </cell>
          <cell r="BG898" t="str">
            <v>1 rozwojowo-modernizacyjne</v>
          </cell>
          <cell r="BH898">
            <v>36</v>
          </cell>
          <cell r="BI898">
            <v>9</v>
          </cell>
          <cell r="BJ898">
            <v>0</v>
          </cell>
          <cell r="BK898" t="str">
            <v>Odbiór ścieków sanitarnych od nowych klientów.</v>
          </cell>
          <cell r="BL898" t="str">
            <v>Budowa kanalizacji sanitarnej DN 200mm, dł. ok.1335m na następujących odcinkach: 1. Zachodni odcinek ul. Widłakowej, północny odcinek ul. Zagajnikowej, dwie drogi odchodzące na wschód od ul. Zagajnikowej, ul. Ślazowa 2. Południowy odcinek ul. Zagajnikowej 3. Droga odchodząca na południe od ul. Jasne Błonie 4. Odcinki ul. Pomarańczowej. 5. Odcinek ul. Cytrynowej 2014-2017 - dokumentacja projektowa 2017-2020 - roboty budowlano-montażowe</v>
          </cell>
          <cell r="BM898" t="str">
            <v>-</v>
          </cell>
          <cell r="BN898" t="str">
            <v>-</v>
          </cell>
        </row>
        <row r="899">
          <cell r="B899" t="str">
            <v>5-05-13-135-1</v>
          </cell>
          <cell r="C899" t="str">
            <v>5</v>
          </cell>
          <cell r="D899" t="str">
            <v>Poznań - programowany Kolektor Moraski</v>
          </cell>
          <cell r="E899" t="str">
            <v>Realizowane-dokumentacja-w toku</v>
          </cell>
          <cell r="G899" t="str">
            <v>Plan</v>
          </cell>
          <cell r="H899" t="str">
            <v>druga</v>
          </cell>
          <cell r="I899" t="str">
            <v>sieci rozdzielcze</v>
          </cell>
          <cell r="J899" t="str">
            <v>rozwojowe</v>
          </cell>
          <cell r="K899" t="str">
            <v>nieopłacalne nie</v>
          </cell>
          <cell r="L899" t="str">
            <v>Poznań</v>
          </cell>
          <cell r="M899" t="str">
            <v>Katarzyna Stawińska</v>
          </cell>
          <cell r="N899" t="str">
            <v>Wioletta Frankowska</v>
          </cell>
          <cell r="O899" t="str">
            <v>Monika Mrozińska</v>
          </cell>
          <cell r="P899" t="str">
            <v>Anna Ossig</v>
          </cell>
          <cell r="Q899" t="str">
            <v>Anna Michałowicz</v>
          </cell>
          <cell r="R899" t="str">
            <v>05</v>
          </cell>
          <cell r="S899" t="str">
            <v>nd</v>
          </cell>
          <cell r="T899">
            <v>346183.58999999997</v>
          </cell>
          <cell r="U899">
            <v>365000</v>
          </cell>
          <cell r="V899">
            <v>360000</v>
          </cell>
          <cell r="W899">
            <v>3240000</v>
          </cell>
          <cell r="X899">
            <v>3700000</v>
          </cell>
          <cell r="Y899">
            <v>6860000</v>
          </cell>
          <cell r="Z899">
            <v>5000000</v>
          </cell>
          <cell r="AA899">
            <v>0</v>
          </cell>
          <cell r="AB899">
            <v>0</v>
          </cell>
          <cell r="AC899">
            <v>0</v>
          </cell>
          <cell r="AD899">
            <v>0</v>
          </cell>
          <cell r="AE899">
            <v>0</v>
          </cell>
          <cell r="AF899">
            <v>19525000</v>
          </cell>
          <cell r="AG899">
            <v>155082.81999999998</v>
          </cell>
          <cell r="AH899">
            <v>78596.67</v>
          </cell>
          <cell r="AI899">
            <v>579863.07999999996</v>
          </cell>
          <cell r="AJ899">
            <v>84557.08</v>
          </cell>
          <cell r="AK899">
            <v>3266519.37</v>
          </cell>
          <cell r="AL899">
            <v>1500000</v>
          </cell>
          <cell r="AM899">
            <v>1632519</v>
          </cell>
          <cell r="AN899">
            <v>8000000</v>
          </cell>
          <cell r="AO899">
            <v>8000000</v>
          </cell>
          <cell r="AP899">
            <v>0</v>
          </cell>
          <cell r="AQ899">
            <v>0</v>
          </cell>
          <cell r="AR899">
            <v>0</v>
          </cell>
          <cell r="AS899">
            <v>0</v>
          </cell>
          <cell r="AT899">
            <v>0</v>
          </cell>
          <cell r="AU899">
            <v>0</v>
          </cell>
          <cell r="AV899">
            <v>0</v>
          </cell>
          <cell r="AW899">
            <v>22399038.370000001</v>
          </cell>
          <cell r="AX899">
            <v>22399038.370000001</v>
          </cell>
          <cell r="AY899">
            <v>0</v>
          </cell>
          <cell r="AZ899">
            <v>22483595.449999999</v>
          </cell>
          <cell r="BA899">
            <v>22483595.449999999</v>
          </cell>
          <cell r="BB899">
            <v>22717274.939999998</v>
          </cell>
          <cell r="BC899">
            <v>-3192274.9399999976</v>
          </cell>
          <cell r="BD899"/>
          <cell r="BE899">
            <v>19.78</v>
          </cell>
          <cell r="BF899">
            <v>30.2</v>
          </cell>
          <cell r="BG899" t="str">
            <v>1 rozwojowo-modernizacyjne</v>
          </cell>
          <cell r="BH899">
            <v>226</v>
          </cell>
          <cell r="BI899">
            <v>128</v>
          </cell>
          <cell r="BJ899">
            <v>0</v>
          </cell>
          <cell r="BK899" t="str">
            <v>Z zadania zostały wydzielone zad. 19-258, 19-259, 19-260. Odbiór ścieków sanitarnych od nowych klientów.</v>
          </cell>
          <cell r="BL899" t="str">
            <v>Budowa programowanego Kolektora Moraskiego wraz z przyłączami: 1. kanał grawitacyjny DN 600 dł. ok. 455m; DN 300 dł. ok. 361m; DN 500 dł. ok. 396m; DN 400 dł. ok. 1090m, 2. przepompownia ścieków 3. rurociąg tłoczny PE 160 dł. ok. 1282m ; PE 350 dł. ok. 1282m 4. przebudowa i budowa sieci wodociągowej wraz z przyłączami: DN 150 dł. ok. 485 m; DN 200 dł. ok. 730 m 2019-2024 - dokumentacja projektowa 2024-2026- roboty budowlano-montażowe</v>
          </cell>
          <cell r="BM899" t="str">
            <v>-</v>
          </cell>
          <cell r="BN899" t="str">
            <v>-</v>
          </cell>
        </row>
        <row r="900">
          <cell r="B900" t="str">
            <v>5-05-13-136-1</v>
          </cell>
          <cell r="C900" t="str">
            <v>5</v>
          </cell>
          <cell r="D900" t="str">
            <v>Budowa urządzeń wodno-kanalizacyjnych</v>
          </cell>
          <cell r="E900" t="str">
            <v>Realizowane-RBM-w toku</v>
          </cell>
          <cell r="G900" t="str">
            <v>Plan</v>
          </cell>
          <cell r="H900" t="str">
            <v>pierwsza</v>
          </cell>
          <cell r="I900" t="str">
            <v>inne</v>
          </cell>
          <cell r="J900" t="str">
            <v>inne</v>
          </cell>
          <cell r="K900" t="str">
            <v>zaplecza techniczne i obiekty różne</v>
          </cell>
          <cell r="L900" t="str">
            <v>Poznań</v>
          </cell>
          <cell r="M900" t="str">
            <v>Sylwia Białous</v>
          </cell>
          <cell r="N900">
            <v>0</v>
          </cell>
          <cell r="O900" t="str">
            <v>Monika Mrozińska</v>
          </cell>
          <cell r="P900" t="str">
            <v>Aleksandra Klecha</v>
          </cell>
          <cell r="Q900">
            <v>0</v>
          </cell>
          <cell r="R900" t="str">
            <v>05</v>
          </cell>
          <cell r="S900" t="str">
            <v>nd</v>
          </cell>
          <cell r="T900">
            <v>2752880.48</v>
          </cell>
          <cell r="U900">
            <v>1322086.17</v>
          </cell>
          <cell r="V900">
            <v>1400000</v>
          </cell>
          <cell r="W900">
            <v>1400000</v>
          </cell>
          <cell r="X900">
            <v>1400000</v>
          </cell>
          <cell r="Y900">
            <v>1400000</v>
          </cell>
          <cell r="Z900">
            <v>1400000</v>
          </cell>
          <cell r="AA900">
            <v>1400000</v>
          </cell>
          <cell r="AB900">
            <v>1400000</v>
          </cell>
          <cell r="AC900">
            <v>1400000</v>
          </cell>
          <cell r="AD900">
            <v>1400000</v>
          </cell>
          <cell r="AE900">
            <v>0</v>
          </cell>
          <cell r="AF900">
            <v>13922086.17</v>
          </cell>
          <cell r="AG900">
            <v>1463401.1199999999</v>
          </cell>
          <cell r="AH900">
            <v>1352485.0699999998</v>
          </cell>
          <cell r="AI900">
            <v>5568766.6699999999</v>
          </cell>
          <cell r="AJ900">
            <v>1419836.8599999999</v>
          </cell>
          <cell r="AK900">
            <v>1400000</v>
          </cell>
          <cell r="AL900">
            <v>1400000</v>
          </cell>
          <cell r="AM900">
            <v>1400000</v>
          </cell>
          <cell r="AN900">
            <v>1400000</v>
          </cell>
          <cell r="AO900">
            <v>0</v>
          </cell>
          <cell r="AP900">
            <v>0</v>
          </cell>
          <cell r="AQ900">
            <v>0</v>
          </cell>
          <cell r="AR900">
            <v>0</v>
          </cell>
          <cell r="AS900">
            <v>0</v>
          </cell>
          <cell r="AT900">
            <v>0</v>
          </cell>
          <cell r="AU900">
            <v>0</v>
          </cell>
          <cell r="AV900">
            <v>0</v>
          </cell>
          <cell r="AW900">
            <v>5600000</v>
          </cell>
          <cell r="AX900">
            <v>5600000</v>
          </cell>
          <cell r="AY900">
            <v>0</v>
          </cell>
          <cell r="AZ900">
            <v>7019836.8599999994</v>
          </cell>
          <cell r="BA900">
            <v>7019836.8599999994</v>
          </cell>
          <cell r="BB900">
            <v>9835723.0499999989</v>
          </cell>
          <cell r="BC900">
            <v>4086363.120000001</v>
          </cell>
          <cell r="BD900"/>
          <cell r="BE900">
            <v>0</v>
          </cell>
          <cell r="BF900">
            <v>0</v>
          </cell>
          <cell r="BG900" t="str">
            <v>1 rozwojowo-modernizacyjne</v>
          </cell>
          <cell r="BH900">
            <v>0</v>
          </cell>
          <cell r="BI900">
            <v>0</v>
          </cell>
          <cell r="BJ900">
            <v>0</v>
          </cell>
          <cell r="BK900" t="str">
            <v>Podniesienie efektywności wykorzystania sieci wod-kan.</v>
          </cell>
          <cell r="BL900" t="str">
            <v>Zwrot kosztów włączenia przyłączy do sieci wod-kan. Zadanie wieloletnie.</v>
          </cell>
          <cell r="BM900" t="str">
            <v>-</v>
          </cell>
          <cell r="BN900" t="str">
            <v>-</v>
          </cell>
        </row>
        <row r="901">
          <cell r="B901" t="str">
            <v>5-05-13-149-1</v>
          </cell>
          <cell r="C901" t="str">
            <v>5</v>
          </cell>
          <cell r="D901" t="str">
            <v>Poznań - kanalizacja sanitarna na terenie os.Szczepankowo - ETAP IV</v>
          </cell>
          <cell r="E901" t="str">
            <v>Realizowane-RBM-zakończono</v>
          </cell>
          <cell r="F901" t="str">
            <v>FS 6</v>
          </cell>
          <cell r="G901" t="str">
            <v>Plan</v>
          </cell>
          <cell r="H901" t="str">
            <v>druga</v>
          </cell>
          <cell r="I901" t="str">
            <v>sieci rozdzielcze</v>
          </cell>
          <cell r="J901" t="str">
            <v>rozwojowe</v>
          </cell>
          <cell r="K901" t="str">
            <v>nieopłacalne tak</v>
          </cell>
          <cell r="L901" t="str">
            <v>Poznań</v>
          </cell>
          <cell r="M901" t="str">
            <v>Przemysław Jasiński</v>
          </cell>
          <cell r="N901" t="str">
            <v>Alina Wachowska</v>
          </cell>
          <cell r="O901" t="str">
            <v>Mariusz Dados</v>
          </cell>
          <cell r="P901" t="str">
            <v>Mariusz Dados</v>
          </cell>
          <cell r="Q901" t="str">
            <v>Michał Plewa</v>
          </cell>
          <cell r="R901" t="str">
            <v>05</v>
          </cell>
          <cell r="S901" t="str">
            <v>nd</v>
          </cell>
          <cell r="T901">
            <v>25692088.010000002</v>
          </cell>
          <cell r="U901">
            <v>5809508.4299999997</v>
          </cell>
          <cell r="V901">
            <v>3507692.88</v>
          </cell>
          <cell r="W901">
            <v>6800</v>
          </cell>
          <cell r="X901">
            <v>0</v>
          </cell>
          <cell r="Y901">
            <v>0</v>
          </cell>
          <cell r="Z901">
            <v>0</v>
          </cell>
          <cell r="AA901">
            <v>0</v>
          </cell>
          <cell r="AB901">
            <v>0</v>
          </cell>
          <cell r="AC901">
            <v>0</v>
          </cell>
          <cell r="AD901">
            <v>0</v>
          </cell>
          <cell r="AE901">
            <v>0</v>
          </cell>
          <cell r="AF901">
            <v>9324001.3099999987</v>
          </cell>
          <cell r="AG901">
            <v>8233722.2999999998</v>
          </cell>
          <cell r="AH901">
            <v>11846.010000000009</v>
          </cell>
          <cell r="AI901">
            <v>33937656.32</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8245568.3099999996</v>
          </cell>
          <cell r="BC901">
            <v>1078432.9999999991</v>
          </cell>
          <cell r="BD901"/>
          <cell r="BE901">
            <v>0</v>
          </cell>
          <cell r="BF901">
            <v>0</v>
          </cell>
          <cell r="BG901" t="str">
            <v>1 rozwojowo-modernizacyjne</v>
          </cell>
          <cell r="BH901">
            <v>214</v>
          </cell>
          <cell r="BI901">
            <v>198</v>
          </cell>
          <cell r="BJ901">
            <v>0</v>
          </cell>
          <cell r="BK901" t="str">
            <v>Odbiór ścieków sanitarnych od nowych klientów.</v>
          </cell>
          <cell r="BL901" t="str">
            <v>Budowa kanalizacji sanitarnej w ul. Przedpole, Michałowo, Sierpowa, Roślinna, Skibowa, Sowice, Owocowa, Dereniowa, Nad Łężynką, Winogronowa, Aroniowa, Bobrownicka, Truskawkowa, Darzyńska. a) zlewnia PŚ 11 - budowa kanalizacji DN 200 mm o dł. ok. 1 165 m, 1 szt. przep. ścieków, r. tłocznego DN 90 mm o dł. ok. 355 m b) zlewnia PŚ 12 - budowa kanalizacji DN 200 mm o dł. ok. 1 855 m, 1 szt. przep. ścieków, r. tłocznego DN 100 mm o dł. ok. 755 m c) zlewnia PŚ 10 - budowa kanalizacji DN 200 mm o dł.ok. 1 750 m, 1 szt. przep. ścieków, r. tłocznego DN 150 mm o dł. ok. 370 m d) zlewnia PŚ 9 - budowa kanalizacji DN 200 mm o dł. ok. 1 550 m, 1 szt. przep. ścieków, r. tłocznego DN 100 mm o dł. ok. 240 m e) zlewnia PŚ 8 - budowa kanalizacji DN 200 mm o dł.ok.1 685 m, 1 szt. przep. ścieków, r. tłocznego DN 90 mm o dł.ok. 805 m. 2014-2017 - dokumentacja projektowa 2018-2022 - roboty budowlano-montażowe</v>
          </cell>
          <cell r="BM901" t="str">
            <v>-</v>
          </cell>
          <cell r="BN901" t="str">
            <v>-</v>
          </cell>
        </row>
        <row r="902">
          <cell r="B902" t="str">
            <v>5-05-13-150-1</v>
          </cell>
          <cell r="C902" t="str">
            <v>5</v>
          </cell>
          <cell r="D902" t="str">
            <v>Poznań - kanalizacja sanitarna w ulicy Ostrowskiej i sąsiednich oraz na terenie osiedli Krzesiny i Krzesinki</v>
          </cell>
          <cell r="E902" t="str">
            <v>Realizowane-RBM-zakończono</v>
          </cell>
          <cell r="F902" t="str">
            <v>FS 6</v>
          </cell>
          <cell r="G902" t="str">
            <v>Plan</v>
          </cell>
          <cell r="H902" t="str">
            <v>druga</v>
          </cell>
          <cell r="I902" t="str">
            <v>sieci rozdzielcze</v>
          </cell>
          <cell r="J902" t="str">
            <v>rozwojowe</v>
          </cell>
          <cell r="K902" t="str">
            <v>nieopłacalne tak</v>
          </cell>
          <cell r="L902" t="str">
            <v>Poznań</v>
          </cell>
          <cell r="M902" t="str">
            <v>Przemysław Jasiński</v>
          </cell>
          <cell r="N902" t="str">
            <v>Katarzyna Grala</v>
          </cell>
          <cell r="O902" t="str">
            <v>Mariusz Dados</v>
          </cell>
          <cell r="P902" t="str">
            <v>Mariusz Dados</v>
          </cell>
          <cell r="Q902" t="str">
            <v>Michał Plewa</v>
          </cell>
          <cell r="R902" t="str">
            <v>05</v>
          </cell>
          <cell r="S902" t="str">
            <v>nd</v>
          </cell>
          <cell r="T902">
            <v>52037600.690000005</v>
          </cell>
          <cell r="U902">
            <v>15217530.699999999</v>
          </cell>
          <cell r="V902">
            <v>0</v>
          </cell>
          <cell r="W902">
            <v>0</v>
          </cell>
          <cell r="X902">
            <v>0</v>
          </cell>
          <cell r="Y902">
            <v>0</v>
          </cell>
          <cell r="Z902">
            <v>0</v>
          </cell>
          <cell r="AA902">
            <v>0</v>
          </cell>
          <cell r="AB902">
            <v>0</v>
          </cell>
          <cell r="AC902">
            <v>0</v>
          </cell>
          <cell r="AD902">
            <v>0</v>
          </cell>
          <cell r="AE902">
            <v>0</v>
          </cell>
          <cell r="AF902">
            <v>15217530.699999999</v>
          </cell>
          <cell r="AG902">
            <v>14900421.59</v>
          </cell>
          <cell r="AH902">
            <v>241214.94</v>
          </cell>
          <cell r="AI902">
            <v>67179237.219999999</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15141636.529999999</v>
          </cell>
          <cell r="BC902">
            <v>75894.169999999925</v>
          </cell>
          <cell r="BD902"/>
          <cell r="BE902">
            <v>0</v>
          </cell>
          <cell r="BF902">
            <v>0</v>
          </cell>
          <cell r="BG902" t="str">
            <v>1 rozwojowo-modernizacyjne</v>
          </cell>
          <cell r="BH902">
            <v>495</v>
          </cell>
          <cell r="BI902">
            <v>323</v>
          </cell>
          <cell r="BJ902">
            <v>0</v>
          </cell>
          <cell r="BK902" t="str">
            <v>Odbiór ścieków sanitarnych od nowych klientów.</v>
          </cell>
          <cell r="BL902" t="str">
            <v>Budowa kanalizacji sanitarnej dla istniejących mieszkańców - ul. Ostrowska, Bruzdowa, Ustrzycka, Nad Spławką, Chrzanowska, Tarnowska, Przemyska, Zawiertowska, Siewierska, Świątniczki, Podjaryszki, Nad Krzesinką, Niżańska, Pokrzywno, Rymanowska, Rudzka, Krzesiny, Garaszewo, Pabianicka, Jarosławska, Gorlicka, Nowotarska, Pruszkowska, Mielecka, Janowska, Lubelska, Silniki, Śmigi, Rakietowa, Skrzydlata, Śmiała, Dobrepole, Gospodarska. - zlewnia PŚ 20 i PŚ 21 - budowa kanalizacji DN 200 mm o dł. ok 7 510 m, 2 szt. przep. ścieków, r. tłocznego DN 90 mm o dł. ok 535 m, r. tłocznego o dł. ok 335 m - zlewnia PŚ 22 i PŚ 23 - budowa kanalizacji DN 250 mm o dł. ok 440 m, DN 200 mm o dł. 3 120 m, 2 szt. przep. ścieków, r. tłocz. DN 200 mm o dł. ok. 1 485 m, r. tłocz. DN 90 mm o dł. ok 605 m - zlewnia PŚ 13 i PŚ 3 - budowa kanalizacji DN 300 mm o dł. ok. 960 m, DN 200 mm o dł. 1 395 m, 2 szt. przep. ścieków, r. tłocz. DN 200 mm o dł. 795 m, r.tłocz.DN 100 mm o dł. ok 410 m - zlewnia PŚ 6 - budowa kanalizacji DN 200 mm o dł. ok 1 415 m, 1 szt. przep ścieków, r. tłocznego DN 100 mm o dł. ok 295 m - zlewnia PŚ 7 - budowa kanalizacji DN 200 mm o dł. ok 480 m, 1 szt. przep. ścieków, r. tłocznego DN 90 mm o dł. 160 m 2014-2017- dokumentacja projektowa 2018-2020- roboty budowlano-montażowe</v>
          </cell>
          <cell r="BM902" t="str">
            <v>-</v>
          </cell>
          <cell r="BN902" t="str">
            <v>-</v>
          </cell>
        </row>
        <row r="903">
          <cell r="B903" t="str">
            <v>5-05-14-052-0</v>
          </cell>
          <cell r="C903" t="str">
            <v>5</v>
          </cell>
          <cell r="D903" t="str">
            <v>Poznań - kanalizacja sanitarna w ul. Czeremchowej</v>
          </cell>
          <cell r="E903" t="str">
            <v>Realizowane-RBM-zakończono</v>
          </cell>
          <cell r="F903" t="str">
            <v>FS 6</v>
          </cell>
          <cell r="G903" t="str">
            <v>Plan</v>
          </cell>
          <cell r="H903" t="str">
            <v>pierwsza</v>
          </cell>
          <cell r="I903" t="str">
            <v>sieci rozdzielcze</v>
          </cell>
          <cell r="J903" t="str">
            <v>modernizacyjne</v>
          </cell>
          <cell r="K903" t="str">
            <v>PSK</v>
          </cell>
          <cell r="L903" t="str">
            <v>Poznań</v>
          </cell>
          <cell r="M903" t="str">
            <v>Zuzanna Kaczmarek</v>
          </cell>
          <cell r="N903">
            <v>0</v>
          </cell>
          <cell r="O903" t="str">
            <v>Jolanta Kowalczyk</v>
          </cell>
          <cell r="P903" t="str">
            <v>Aleksandra Wąsiak-Piechota</v>
          </cell>
          <cell r="Q903" t="str">
            <v>Jacek Bielicki</v>
          </cell>
          <cell r="R903" t="str">
            <v>05</v>
          </cell>
          <cell r="S903" t="str">
            <v>nd</v>
          </cell>
          <cell r="T903">
            <v>2076741.81</v>
          </cell>
          <cell r="U903">
            <v>30540.97</v>
          </cell>
          <cell r="V903">
            <v>0</v>
          </cell>
          <cell r="W903">
            <v>0</v>
          </cell>
          <cell r="X903">
            <v>0</v>
          </cell>
          <cell r="Y903">
            <v>0</v>
          </cell>
          <cell r="Z903">
            <v>0</v>
          </cell>
          <cell r="AA903">
            <v>0</v>
          </cell>
          <cell r="AB903">
            <v>0</v>
          </cell>
          <cell r="AC903">
            <v>0</v>
          </cell>
          <cell r="AD903">
            <v>0</v>
          </cell>
          <cell r="AE903">
            <v>0</v>
          </cell>
          <cell r="AF903">
            <v>30540.97</v>
          </cell>
          <cell r="AG903">
            <v>30540.97</v>
          </cell>
          <cell r="AH903">
            <v>0</v>
          </cell>
          <cell r="AI903">
            <v>2107282.7800000003</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30540.97</v>
          </cell>
          <cell r="BC903">
            <v>0</v>
          </cell>
          <cell r="BD903"/>
          <cell r="BE903">
            <v>0.5</v>
          </cell>
          <cell r="BF903">
            <v>0</v>
          </cell>
          <cell r="BG903" t="str">
            <v>1 rozwojowo-modernizacyjne</v>
          </cell>
          <cell r="BH903">
            <v>0</v>
          </cell>
          <cell r="BI903">
            <v>0</v>
          </cell>
          <cell r="BJ903">
            <v>18</v>
          </cell>
          <cell r="BK903" t="str">
            <v>Zły stan techniczny istniejącego kanału, uporządkowanie sieci kanalizacyjnej biegnącej po terenach prywatnych.</v>
          </cell>
          <cell r="BL903" t="str">
            <v>Budowa kanalizacji sanitarnej o średnicy DN200mm o łącznej dł. ok.496,5m i zagłębieniu 2-3,5m wraz z wymianą istniejącego kanału DN250 dł.6,5m oraz budową przyłączy kanalizacyjnych . 2014 - 2017 - dokumentacja projektowa 2018 - 2020 - roboty budowlano - montażowe</v>
          </cell>
          <cell r="BM903" t="str">
            <v>-</v>
          </cell>
          <cell r="BN903" t="str">
            <v>-</v>
          </cell>
        </row>
        <row r="904">
          <cell r="B904" t="str">
            <v>5-05-14-076-0</v>
          </cell>
          <cell r="C904" t="str">
            <v>5</v>
          </cell>
          <cell r="D904" t="str">
            <v>Poznań - kanalizacja sanitarna na terenie Dębca i Świerczewa</v>
          </cell>
          <cell r="E904">
            <v>0</v>
          </cell>
          <cell r="F904" t="str">
            <v>FS 6</v>
          </cell>
          <cell r="G904" t="str">
            <v>Plan</v>
          </cell>
          <cell r="H904" t="str">
            <v>druga</v>
          </cell>
          <cell r="I904" t="str">
            <v>sieci rozdzielcze</v>
          </cell>
          <cell r="J904" t="str">
            <v>rozwojowe</v>
          </cell>
          <cell r="K904" t="str">
            <v>nieopłacalne tak</v>
          </cell>
          <cell r="L904" t="str">
            <v>Poznań</v>
          </cell>
          <cell r="M904">
            <v>0</v>
          </cell>
          <cell r="N904">
            <v>0</v>
          </cell>
          <cell r="O904">
            <v>0</v>
          </cell>
          <cell r="P904">
            <v>0</v>
          </cell>
          <cell r="Q904">
            <v>0</v>
          </cell>
          <cell r="R904" t="str">
            <v>05</v>
          </cell>
          <cell r="S904" t="str">
            <v>nd</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478</v>
          </cell>
          <cell r="AH904">
            <v>0</v>
          </cell>
          <cell r="AI904">
            <v>478</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478</v>
          </cell>
          <cell r="BC904">
            <v>-478</v>
          </cell>
          <cell r="BD904"/>
          <cell r="BE904">
            <v>0</v>
          </cell>
          <cell r="BF904">
            <v>0</v>
          </cell>
          <cell r="BG904" t="str">
            <v>1 rozwojowo-modernizacyjne</v>
          </cell>
          <cell r="BH904">
            <v>1</v>
          </cell>
          <cell r="BI904">
            <v>0</v>
          </cell>
          <cell r="BJ904">
            <v>11</v>
          </cell>
          <cell r="BK904">
            <v>0</v>
          </cell>
          <cell r="BL904">
            <v>0</v>
          </cell>
          <cell r="BM904" t="str">
            <v>-</v>
          </cell>
          <cell r="BN904" t="str">
            <v>-</v>
          </cell>
        </row>
        <row r="905">
          <cell r="B905" t="str">
            <v>5-05-14-108-1</v>
          </cell>
          <cell r="C905" t="str">
            <v>5</v>
          </cell>
          <cell r="D905" t="str">
            <v>Poznań - kanalizacja sanitarna w ul. Obornickiej 336-360 i w ul. Mateckiego - zakres I</v>
          </cell>
          <cell r="E905" t="str">
            <v>Realizowane-RBM-w toku</v>
          </cell>
          <cell r="F905" t="str">
            <v>FS7</v>
          </cell>
          <cell r="G905" t="str">
            <v>rezerwa "białe plamy"</v>
          </cell>
          <cell r="H905" t="str">
            <v>druga</v>
          </cell>
          <cell r="I905" t="str">
            <v>sieci rozdzielcze</v>
          </cell>
          <cell r="J905" t="str">
            <v>rozwojowe</v>
          </cell>
          <cell r="K905" t="str">
            <v>nieopłacalne tak</v>
          </cell>
          <cell r="L905" t="str">
            <v>Poznań</v>
          </cell>
          <cell r="M905" t="str">
            <v>Katarzyna Stawińska</v>
          </cell>
          <cell r="N905" t="str">
            <v>Margareta Szymkowiak-Matuszak</v>
          </cell>
          <cell r="O905" t="str">
            <v>Monika Mrozińska</v>
          </cell>
          <cell r="P905" t="str">
            <v>Margareta Szymkowiak-Matuszak</v>
          </cell>
          <cell r="Q905" t="str">
            <v>Anna Michałowicz</v>
          </cell>
          <cell r="R905" t="str">
            <v>05</v>
          </cell>
          <cell r="S905" t="str">
            <v>Koordynacja z PIM</v>
          </cell>
          <cell r="T905">
            <v>50651.590000000004</v>
          </cell>
          <cell r="U905">
            <v>28911.32</v>
          </cell>
          <cell r="V905">
            <v>2224091</v>
          </cell>
          <cell r="W905">
            <v>3945311</v>
          </cell>
          <cell r="X905">
            <v>0</v>
          </cell>
          <cell r="Y905">
            <v>0</v>
          </cell>
          <cell r="Z905">
            <v>0</v>
          </cell>
          <cell r="AA905">
            <v>0</v>
          </cell>
          <cell r="AB905">
            <v>0</v>
          </cell>
          <cell r="AC905">
            <v>0</v>
          </cell>
          <cell r="AD905">
            <v>0</v>
          </cell>
          <cell r="AE905">
            <v>0</v>
          </cell>
          <cell r="AF905">
            <v>6198313.3200000003</v>
          </cell>
          <cell r="AG905">
            <v>89858.06</v>
          </cell>
          <cell r="AH905">
            <v>63059.030000000006</v>
          </cell>
          <cell r="AI905">
            <v>203568.68</v>
          </cell>
          <cell r="AJ905">
            <v>21552.97</v>
          </cell>
          <cell r="AK905">
            <v>4342750</v>
          </cell>
          <cell r="AL905">
            <v>500</v>
          </cell>
          <cell r="AM905">
            <v>0</v>
          </cell>
          <cell r="AN905">
            <v>0</v>
          </cell>
          <cell r="AO905">
            <v>0</v>
          </cell>
          <cell r="AP905">
            <v>0</v>
          </cell>
          <cell r="AQ905">
            <v>0</v>
          </cell>
          <cell r="AR905">
            <v>0</v>
          </cell>
          <cell r="AS905">
            <v>0</v>
          </cell>
          <cell r="AT905">
            <v>0</v>
          </cell>
          <cell r="AU905">
            <v>0</v>
          </cell>
          <cell r="AV905">
            <v>0</v>
          </cell>
          <cell r="AW905">
            <v>4343250</v>
          </cell>
          <cell r="AX905">
            <v>4343250</v>
          </cell>
          <cell r="AY905">
            <v>0</v>
          </cell>
          <cell r="AZ905">
            <v>4364802.97</v>
          </cell>
          <cell r="BA905">
            <v>4364802.97</v>
          </cell>
          <cell r="BB905">
            <v>4517720.0599999996</v>
          </cell>
          <cell r="BC905">
            <v>1680593.2600000007</v>
          </cell>
          <cell r="BD905"/>
          <cell r="BE905">
            <v>0</v>
          </cell>
          <cell r="BF905">
            <v>0</v>
          </cell>
          <cell r="BG905" t="str">
            <v>1 rozwojowo-modernizacyjne</v>
          </cell>
          <cell r="BH905">
            <v>20</v>
          </cell>
          <cell r="BI905">
            <v>8</v>
          </cell>
          <cell r="BJ905">
            <v>0</v>
          </cell>
          <cell r="BK905" t="str">
            <v>Z zadania został wydzielony zakres 19-351. Odbiór ścieków sanitarnych od nowych klientów.</v>
          </cell>
          <cell r="BL905" t="str">
            <v>Budowa kanalizacji sanitarnej wraz z przyłączami: - grawitacja: DN 200 mm, dł. 275,8 m , DN 300 mm, dł. 454,9 m - rurociąg tłoczny: DN 90 mm, dł. 119 m. Budowa przepompowni ścieków 1 szt. Budowa przyłącza wodociągowego do przepompowni ścieków 2016-2020 - dokumentacja projektowa 2020-2022 - roboty budowlano-montażowe</v>
          </cell>
          <cell r="BM905" t="str">
            <v>-</v>
          </cell>
          <cell r="BN905" t="str">
            <v>-</v>
          </cell>
        </row>
        <row r="906">
          <cell r="B906" t="str">
            <v>5-05-14-109-1</v>
          </cell>
          <cell r="C906" t="str">
            <v>5</v>
          </cell>
          <cell r="D906" t="str">
            <v>Poznań - kanalizacja sanitarna w ul. Obornickiej (na odcinkach: 281-290 i 300-330a)</v>
          </cell>
          <cell r="E906" t="str">
            <v>Realizowane-RBM-w toku</v>
          </cell>
          <cell r="F906" t="str">
            <v>FS7</v>
          </cell>
          <cell r="G906" t="str">
            <v>rezerwa "białe plamy"</v>
          </cell>
          <cell r="H906" t="str">
            <v>pierwsza</v>
          </cell>
          <cell r="I906" t="str">
            <v>sieci rozdzielcze</v>
          </cell>
          <cell r="J906" t="str">
            <v>rozwojowe</v>
          </cell>
          <cell r="K906" t="str">
            <v>KPOŚK</v>
          </cell>
          <cell r="L906" t="str">
            <v>Poznań</v>
          </cell>
          <cell r="M906" t="str">
            <v>Katarzyna Stawińska</v>
          </cell>
          <cell r="N906" t="str">
            <v>Wioletta Frankowska</v>
          </cell>
          <cell r="O906" t="str">
            <v>Monika Mrozińska</v>
          </cell>
          <cell r="P906" t="str">
            <v>Margareta Szymkowiak-Matuszak</v>
          </cell>
          <cell r="Q906" t="str">
            <v>Łukasz Bil</v>
          </cell>
          <cell r="R906" t="str">
            <v>05</v>
          </cell>
          <cell r="S906" t="str">
            <v>nd</v>
          </cell>
          <cell r="T906">
            <v>1383.6399999999999</v>
          </cell>
          <cell r="U906">
            <v>38071.57</v>
          </cell>
          <cell r="V906">
            <v>24700</v>
          </cell>
          <cell r="W906">
            <v>1634661</v>
          </cell>
          <cell r="X906">
            <v>948910</v>
          </cell>
          <cell r="Y906">
            <v>0</v>
          </cell>
          <cell r="Z906">
            <v>0</v>
          </cell>
          <cell r="AA906">
            <v>0</v>
          </cell>
          <cell r="AB906">
            <v>0</v>
          </cell>
          <cell r="AC906">
            <v>0</v>
          </cell>
          <cell r="AD906">
            <v>0</v>
          </cell>
          <cell r="AE906">
            <v>0</v>
          </cell>
          <cell r="AF906">
            <v>2646342.5700000003</v>
          </cell>
          <cell r="AG906">
            <v>26097.43</v>
          </cell>
          <cell r="AH906">
            <v>37830</v>
          </cell>
          <cell r="AI906">
            <v>65311.07</v>
          </cell>
          <cell r="AJ906">
            <v>401888</v>
          </cell>
          <cell r="AK906">
            <v>1771600</v>
          </cell>
          <cell r="AL906">
            <v>0</v>
          </cell>
          <cell r="AM906">
            <v>0</v>
          </cell>
          <cell r="AN906">
            <v>0</v>
          </cell>
          <cell r="AO906">
            <v>0</v>
          </cell>
          <cell r="AP906">
            <v>0</v>
          </cell>
          <cell r="AQ906">
            <v>0</v>
          </cell>
          <cell r="AR906">
            <v>0</v>
          </cell>
          <cell r="AS906">
            <v>0</v>
          </cell>
          <cell r="AT906">
            <v>0</v>
          </cell>
          <cell r="AU906">
            <v>0</v>
          </cell>
          <cell r="AV906">
            <v>0</v>
          </cell>
          <cell r="AW906">
            <v>1771600</v>
          </cell>
          <cell r="AX906">
            <v>1771600</v>
          </cell>
          <cell r="AY906">
            <v>0</v>
          </cell>
          <cell r="AZ906">
            <v>2173488</v>
          </cell>
          <cell r="BA906">
            <v>2173488</v>
          </cell>
          <cell r="BB906">
            <v>2237415.4300000002</v>
          </cell>
          <cell r="BC906">
            <v>408927.14000000013</v>
          </cell>
          <cell r="BD906"/>
          <cell r="BE906">
            <v>0.55000000000000004</v>
          </cell>
          <cell r="BF906">
            <v>0</v>
          </cell>
          <cell r="BG906" t="str">
            <v>1 rozwojowo-modernizacyjne</v>
          </cell>
          <cell r="BH906">
            <v>30</v>
          </cell>
          <cell r="BI906">
            <v>7</v>
          </cell>
          <cell r="BJ906">
            <v>0</v>
          </cell>
          <cell r="BK906" t="str">
            <v>Odbiór ścieków sanitarnych od nowych klientów.</v>
          </cell>
          <cell r="BL906" t="str">
            <v>Budowa kanalizacji sanitarnej w ul. Obornickiej: DN250mm, dł. 550m (ul. Obornicka 300 - ul. Obornicka 330a) wraz z przyłączami . 2019 - 2021 - dokumentacja projektowa 2022 - 2023 - roboty budowlano-montażowe</v>
          </cell>
          <cell r="BM906" t="str">
            <v>-</v>
          </cell>
          <cell r="BN906" t="str">
            <v>-</v>
          </cell>
        </row>
        <row r="907">
          <cell r="B907" t="str">
            <v>5-05-14-123-1</v>
          </cell>
          <cell r="C907" t="str">
            <v>5</v>
          </cell>
          <cell r="D907" t="str">
            <v>Poznań - kanalizacja sanitarna w ul. Nad Przeźmierką</v>
          </cell>
          <cell r="E907" t="str">
            <v>Realizowane-dokumentacja-w toku</v>
          </cell>
          <cell r="F907" t="str">
            <v>FS7 zagrożona</v>
          </cell>
          <cell r="G907" t="str">
            <v>rezerwa "białe plamy"</v>
          </cell>
          <cell r="H907" t="str">
            <v>druga</v>
          </cell>
          <cell r="I907" t="str">
            <v>sieci rozdzielcze</v>
          </cell>
          <cell r="J907" t="str">
            <v>rozwojowe</v>
          </cell>
          <cell r="K907" t="str">
            <v>nieopłacalne nie</v>
          </cell>
          <cell r="L907" t="str">
            <v>Poznań</v>
          </cell>
          <cell r="M907" t="str">
            <v>Sylwia Białous</v>
          </cell>
          <cell r="N907" t="str">
            <v>Marcin Krawczyk</v>
          </cell>
          <cell r="O907" t="str">
            <v>Monika Mrozińska</v>
          </cell>
          <cell r="P907" t="str">
            <v>Anna Ossig</v>
          </cell>
          <cell r="Q907" t="str">
            <v>Robert Bąk</v>
          </cell>
          <cell r="R907" t="str">
            <v>05</v>
          </cell>
          <cell r="S907" t="str">
            <v>nd</v>
          </cell>
          <cell r="T907">
            <v>17658.579999999998</v>
          </cell>
          <cell r="U907">
            <v>72190.179999999993</v>
          </cell>
          <cell r="V907">
            <v>69108</v>
          </cell>
          <cell r="W907">
            <v>0</v>
          </cell>
          <cell r="X907">
            <v>0</v>
          </cell>
          <cell r="Y907">
            <v>789000</v>
          </cell>
          <cell r="Z907">
            <v>893700</v>
          </cell>
          <cell r="AA907">
            <v>0</v>
          </cell>
          <cell r="AB907">
            <v>0</v>
          </cell>
          <cell r="AC907">
            <v>0</v>
          </cell>
          <cell r="AD907">
            <v>0</v>
          </cell>
          <cell r="AE907">
            <v>0</v>
          </cell>
          <cell r="AF907">
            <v>1823998.18</v>
          </cell>
          <cell r="AG907">
            <v>95767.44</v>
          </cell>
          <cell r="AH907">
            <v>492</v>
          </cell>
          <cell r="AI907">
            <v>113918.02</v>
          </cell>
          <cell r="AJ907">
            <v>92144</v>
          </cell>
          <cell r="AK907">
            <v>46072</v>
          </cell>
          <cell r="AL907">
            <v>1387530</v>
          </cell>
          <cell r="AM907">
            <v>826578</v>
          </cell>
          <cell r="AN907">
            <v>0</v>
          </cell>
          <cell r="AO907">
            <v>0</v>
          </cell>
          <cell r="AP907">
            <v>0</v>
          </cell>
          <cell r="AQ907">
            <v>0</v>
          </cell>
          <cell r="AR907">
            <v>0</v>
          </cell>
          <cell r="AS907">
            <v>0</v>
          </cell>
          <cell r="AT907">
            <v>0</v>
          </cell>
          <cell r="AU907">
            <v>0</v>
          </cell>
          <cell r="AV907">
            <v>0</v>
          </cell>
          <cell r="AW907">
            <v>2260180</v>
          </cell>
          <cell r="AX907">
            <v>2260180</v>
          </cell>
          <cell r="AY907">
            <v>0</v>
          </cell>
          <cell r="AZ907">
            <v>2352324</v>
          </cell>
          <cell r="BA907">
            <v>2352324</v>
          </cell>
          <cell r="BB907">
            <v>2448583.44</v>
          </cell>
          <cell r="BC907">
            <v>-624585.26</v>
          </cell>
          <cell r="BD907"/>
          <cell r="BE907">
            <v>1.3</v>
          </cell>
          <cell r="BF907">
            <v>10.7</v>
          </cell>
          <cell r="BG907" t="str">
            <v>1 rozwojowo-modernizacyjne</v>
          </cell>
          <cell r="BH907">
            <v>5</v>
          </cell>
          <cell r="BI907">
            <v>0</v>
          </cell>
          <cell r="BJ907">
            <v>0</v>
          </cell>
          <cell r="BK907" t="str">
            <v>Odbiór ścieków sanitarnych od nowych klientów.</v>
          </cell>
          <cell r="BL907" t="str">
            <v>Budowa kanalizacji sanitarnej w ulicy Nad Przeźmierką wraz z przyłączami: - DN 200 mm, dł. 330 m - DN 90 mm dł. ok. 1300 m - 1 przepompownia - wykup gruntu pod przepompownie 2019-2022 - dokumentacja projektowa 2023-2025 - roboty budowlano-montażowe</v>
          </cell>
          <cell r="BM907" t="str">
            <v>-</v>
          </cell>
          <cell r="BN907" t="str">
            <v>-</v>
          </cell>
        </row>
        <row r="908">
          <cell r="B908" t="str">
            <v>5-05-14-131-1</v>
          </cell>
          <cell r="C908" t="str">
            <v>5</v>
          </cell>
          <cell r="D908" t="str">
            <v>Poznań - kanalizacja sanitarna w zlewni programowanego Kolektora Umultowskiego - etap II</v>
          </cell>
          <cell r="E908" t="str">
            <v>Realizowane-koncepcja-w toku</v>
          </cell>
          <cell r="G908" t="str">
            <v>rezerwa "białe plamy"</v>
          </cell>
          <cell r="H908" t="str">
            <v>druga</v>
          </cell>
          <cell r="I908" t="str">
            <v>sieci rozdzielcze</v>
          </cell>
          <cell r="J908" t="str">
            <v>rozwojowe</v>
          </cell>
          <cell r="K908" t="str">
            <v>nieopłacalne nie</v>
          </cell>
          <cell r="L908" t="str">
            <v>Poznań</v>
          </cell>
          <cell r="M908" t="str">
            <v>Sylwia Białous</v>
          </cell>
          <cell r="N908">
            <v>0</v>
          </cell>
          <cell r="O908" t="str">
            <v>Monika Mrozińska</v>
          </cell>
          <cell r="P908">
            <v>0</v>
          </cell>
          <cell r="Q908">
            <v>0</v>
          </cell>
          <cell r="R908" t="str">
            <v>05</v>
          </cell>
          <cell r="S908" t="str">
            <v>nd</v>
          </cell>
          <cell r="T908">
            <v>0</v>
          </cell>
          <cell r="U908">
            <v>0</v>
          </cell>
          <cell r="V908">
            <v>0</v>
          </cell>
          <cell r="W908">
            <v>0</v>
          </cell>
          <cell r="X908">
            <v>0</v>
          </cell>
          <cell r="Y908">
            <v>115000</v>
          </cell>
          <cell r="Z908">
            <v>115000</v>
          </cell>
          <cell r="AA908">
            <v>345000</v>
          </cell>
          <cell r="AB908">
            <v>2048000</v>
          </cell>
          <cell r="AC908">
            <v>3609000</v>
          </cell>
          <cell r="AD908">
            <v>1203000</v>
          </cell>
          <cell r="AE908">
            <v>0</v>
          </cell>
          <cell r="AF908">
            <v>7435000</v>
          </cell>
          <cell r="AG908">
            <v>0</v>
          </cell>
          <cell r="AH908">
            <v>0</v>
          </cell>
          <cell r="AI908">
            <v>0</v>
          </cell>
          <cell r="AJ908">
            <v>0</v>
          </cell>
          <cell r="AK908">
            <v>0</v>
          </cell>
          <cell r="AL908">
            <v>0</v>
          </cell>
          <cell r="AM908">
            <v>60000</v>
          </cell>
          <cell r="AN908">
            <v>180000</v>
          </cell>
          <cell r="AO908">
            <v>60000</v>
          </cell>
          <cell r="AP908">
            <v>2175000</v>
          </cell>
          <cell r="AQ908">
            <v>7285000</v>
          </cell>
          <cell r="AR908">
            <v>2175000</v>
          </cell>
          <cell r="AS908">
            <v>0</v>
          </cell>
          <cell r="AT908">
            <v>0</v>
          </cell>
          <cell r="AU908">
            <v>0</v>
          </cell>
          <cell r="AV908">
            <v>0</v>
          </cell>
          <cell r="AW908">
            <v>11935000</v>
          </cell>
          <cell r="AX908">
            <v>9760000</v>
          </cell>
          <cell r="AY908">
            <v>2175000</v>
          </cell>
          <cell r="AZ908">
            <v>11935000</v>
          </cell>
          <cell r="BA908">
            <v>11935000</v>
          </cell>
          <cell r="BB908">
            <v>9760000</v>
          </cell>
          <cell r="BC908">
            <v>-2325000</v>
          </cell>
          <cell r="BD908"/>
          <cell r="BE908">
            <v>6.22</v>
          </cell>
          <cell r="BF908">
            <v>70.3</v>
          </cell>
          <cell r="BG908" t="str">
            <v>1 rozwojowo-modernizacyjne</v>
          </cell>
          <cell r="BH908">
            <v>135</v>
          </cell>
          <cell r="BI908">
            <v>82</v>
          </cell>
          <cell r="BJ908">
            <v>0</v>
          </cell>
          <cell r="BK908" t="str">
            <v>Odbiór ścieków sanitarnych od nowych klientów.</v>
          </cell>
          <cell r="BL908" t="str">
            <v>Budowa kanalizacji sanitarnej w ulicach: Morasko, Francisza Jaśkowiaka, Baltazara Lewandowskiego, Glinienko, Okolewo, Sióstr Misjonarek, Glinno, Łysy Młyn, Knyszyn, Janowo, Drogocin, Poligonowa i w drogach bocznych wraz z przyłączami : - kanały grawitacyjne: DN 300mm, dł. 73m DN 250mm, dł. 400 m DN 200mm, dł. 3785 m - rurociągi tłoczne: 63 PE, dł. 249 m 90 PE, dł. 157 m 200 PE, dł. 758 m 280 PE, dł. 800 m - przepompownie ścieków 4 szt. oraz budowa sieci wodociągowej w drodze bocznej od ul. Morasko (dz. 218/3) DN 150mm, dł. 180m wraz z przyłączami. 2025-2027 - dokumentacja projektowa 2028-2030 - roboty budowlano-montażowe</v>
          </cell>
          <cell r="BM908" t="str">
            <v>-</v>
          </cell>
          <cell r="BN908" t="str">
            <v>-</v>
          </cell>
        </row>
        <row r="909">
          <cell r="B909" t="str">
            <v>5-05-14-135-0</v>
          </cell>
          <cell r="C909" t="str">
            <v>5</v>
          </cell>
          <cell r="D909" t="str">
            <v>Poznań - sieć kanalizacyjna na Starym Rynku</v>
          </cell>
          <cell r="E909" t="str">
            <v>Realizowane-RBM-w toku</v>
          </cell>
          <cell r="F909" t="str">
            <v>FS7</v>
          </cell>
          <cell r="G909" t="str">
            <v>koordynacja z innymi jednostkami</v>
          </cell>
          <cell r="H909" t="str">
            <v>pierwsza</v>
          </cell>
          <cell r="I909" t="str">
            <v>sieci rozdzielcze</v>
          </cell>
          <cell r="J909" t="str">
            <v>modernizacyjne</v>
          </cell>
          <cell r="K909" t="str">
            <v>koordynacja</v>
          </cell>
          <cell r="L909" t="str">
            <v>Poznań</v>
          </cell>
          <cell r="M909" t="str">
            <v>Katarzyna Józefiak</v>
          </cell>
          <cell r="N909" t="str">
            <v>Marcin Krawczyk</v>
          </cell>
          <cell r="O909" t="str">
            <v>Mariusz Dados</v>
          </cell>
          <cell r="P909" t="str">
            <v>Anna Danek</v>
          </cell>
          <cell r="Q909" t="str">
            <v>Łukasz Wędrychowicz</v>
          </cell>
          <cell r="R909" t="str">
            <v>05</v>
          </cell>
          <cell r="S909" t="str">
            <v>Miasto Poznań</v>
          </cell>
          <cell r="T909">
            <v>557</v>
          </cell>
          <cell r="U909">
            <v>85935.81</v>
          </cell>
          <cell r="V909">
            <v>152800</v>
          </cell>
          <cell r="W909">
            <v>821840</v>
          </cell>
          <cell r="X909">
            <v>783640</v>
          </cell>
          <cell r="Y909">
            <v>1000000</v>
          </cell>
          <cell r="Z909">
            <v>0</v>
          </cell>
          <cell r="AA909">
            <v>0</v>
          </cell>
          <cell r="AB909">
            <v>0</v>
          </cell>
          <cell r="AC909">
            <v>0</v>
          </cell>
          <cell r="AD909">
            <v>0</v>
          </cell>
          <cell r="AE909">
            <v>0</v>
          </cell>
          <cell r="AF909">
            <v>2844215.81</v>
          </cell>
          <cell r="AG909">
            <v>21964.17</v>
          </cell>
          <cell r="AH909">
            <v>11931.589999999997</v>
          </cell>
          <cell r="AI909">
            <v>34452.759999999995</v>
          </cell>
          <cell r="AJ909">
            <v>1486240.83</v>
          </cell>
          <cell r="AK909">
            <v>1868512.42</v>
          </cell>
          <cell r="AL909">
            <v>1421965</v>
          </cell>
          <cell r="AM909">
            <v>0</v>
          </cell>
          <cell r="AN909">
            <v>0</v>
          </cell>
          <cell r="AO909">
            <v>0</v>
          </cell>
          <cell r="AP909">
            <v>0</v>
          </cell>
          <cell r="AQ909">
            <v>0</v>
          </cell>
          <cell r="AR909">
            <v>0</v>
          </cell>
          <cell r="AS909">
            <v>0</v>
          </cell>
          <cell r="AT909">
            <v>0</v>
          </cell>
          <cell r="AU909">
            <v>0</v>
          </cell>
          <cell r="AV909">
            <v>0</v>
          </cell>
          <cell r="AW909">
            <v>3290477.42</v>
          </cell>
          <cell r="AX909">
            <v>3290477.42</v>
          </cell>
          <cell r="AY909">
            <v>0</v>
          </cell>
          <cell r="AZ909">
            <v>4776718.25</v>
          </cell>
          <cell r="BA909">
            <v>4776718.25</v>
          </cell>
          <cell r="BB909">
            <v>4810614.01</v>
          </cell>
          <cell r="BC909">
            <v>-1966398.1999999997</v>
          </cell>
          <cell r="BD909"/>
          <cell r="BE909">
            <v>0</v>
          </cell>
          <cell r="BF909">
            <v>0</v>
          </cell>
          <cell r="BG909" t="str">
            <v>1 rozwojowo-modernizacyjne</v>
          </cell>
          <cell r="BH909">
            <v>0</v>
          </cell>
          <cell r="BI909">
            <v>0</v>
          </cell>
          <cell r="BJ909">
            <v>52</v>
          </cell>
          <cell r="BK909" t="str">
            <v>Modernizacja sieci kanalizacyjnej ze względu na zły stan techniczny oraz planowana przez Miasto Poznań rewaloryzacja płyty Starego Rynku i ulic przyległych</v>
          </cell>
          <cell r="BL909" t="str">
            <v>Modernizacja kanałów ogólnospławnych 1. o przekroju 200/300mm o łącznej dł. ok. 365m 2. o przekroju 250/380mm o łącznej dł. ok. 45 m 3. o przekroju 300/450mm o łącznej dł. ok.180 m 4. o przekroju 350/520mm o łącznej dł. ok. 20 m 5. o przekroju 400/600mm o łącznej dł. ok. 195 m 6. DN400mm o łącznej dł. ok. 35 m 7. DN300mm łącznej dł. ok. 60 m w ulicach: 1. Płycie Starego Rynku 2. Wroniecka (na odc. od Starego Rynku do ul. Mokra) 3. Zamkowa (na odc. Starego Rynku do ul. Góra Przemysła) 4. Ul. Świętosławskiej (na odc. od Starego Rynku do ul. Koziej) 5. Ul. Woźnej (na odc. od Starego Rynku ul. Klasztornej) wraz z przyłączami . 2019 - 2022 - dokumentacja projektowa 2022 - 2024 - roboty budowlano-montażowe</v>
          </cell>
          <cell r="BM909" t="str">
            <v>-</v>
          </cell>
          <cell r="BN909" t="str">
            <v>-</v>
          </cell>
        </row>
        <row r="910">
          <cell r="B910" t="str">
            <v>5-05-14-137-1</v>
          </cell>
          <cell r="C910" t="str">
            <v>5</v>
          </cell>
          <cell r="D910" t="str">
            <v>Poznań - kolektory sanitarne w rejonie ul. Milczańskiej</v>
          </cell>
          <cell r="E910">
            <v>0</v>
          </cell>
          <cell r="F910" t="str">
            <v>FS 6</v>
          </cell>
          <cell r="G910" t="str">
            <v>Plan</v>
          </cell>
          <cell r="H910" t="str">
            <v>pierwsza</v>
          </cell>
          <cell r="I910" t="str">
            <v>sieci rozdzielcze</v>
          </cell>
          <cell r="J910" t="str">
            <v>modernizacyjne</v>
          </cell>
          <cell r="K910" t="str">
            <v>PSK</v>
          </cell>
          <cell r="L910" t="str">
            <v>Poznań</v>
          </cell>
          <cell r="M910">
            <v>0</v>
          </cell>
          <cell r="N910">
            <v>0</v>
          </cell>
          <cell r="O910">
            <v>0</v>
          </cell>
          <cell r="P910">
            <v>0</v>
          </cell>
          <cell r="Q910">
            <v>0</v>
          </cell>
          <cell r="R910" t="str">
            <v>05</v>
          </cell>
          <cell r="S910" t="str">
            <v>nd</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320</v>
          </cell>
          <cell r="AH910">
            <v>0</v>
          </cell>
          <cell r="AI910">
            <v>320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320</v>
          </cell>
          <cell r="BC910">
            <v>-320</v>
          </cell>
          <cell r="BD910"/>
          <cell r="BE910">
            <v>0</v>
          </cell>
          <cell r="BF910">
            <v>0</v>
          </cell>
          <cell r="BG910" t="str">
            <v>1 rozwojowo-modernizacyjne</v>
          </cell>
          <cell r="BH910">
            <v>0</v>
          </cell>
          <cell r="BI910">
            <v>0</v>
          </cell>
          <cell r="BJ910">
            <v>0</v>
          </cell>
          <cell r="BK910">
            <v>0</v>
          </cell>
          <cell r="BL910">
            <v>0</v>
          </cell>
          <cell r="BM910" t="str">
            <v>-</v>
          </cell>
          <cell r="BN910" t="str">
            <v>-</v>
          </cell>
        </row>
        <row r="911">
          <cell r="B911" t="str">
            <v>5-05-14-149-1</v>
          </cell>
          <cell r="C911" t="str">
            <v>5</v>
          </cell>
          <cell r="D911" t="str">
            <v>Poznań - kanalizacja sanitarna w ul. Tczewskiej</v>
          </cell>
          <cell r="E911" t="str">
            <v>Realizowane-RBM-w toku</v>
          </cell>
          <cell r="G911" t="str">
            <v>rezerwa oszczędności przetargowe</v>
          </cell>
          <cell r="H911" t="str">
            <v>druga</v>
          </cell>
          <cell r="I911" t="str">
            <v>sieci rozdzielcze</v>
          </cell>
          <cell r="J911" t="str">
            <v>rozwojowe</v>
          </cell>
          <cell r="K911" t="str">
            <v>oszczędności przetargowe</v>
          </cell>
          <cell r="L911" t="str">
            <v>Poznań</v>
          </cell>
          <cell r="M911" t="str">
            <v>Agata Chmurzyńska</v>
          </cell>
          <cell r="N911" t="str">
            <v>Katarzyna Grala</v>
          </cell>
          <cell r="O911" t="str">
            <v>Monika Mrozińska</v>
          </cell>
          <cell r="P911" t="str">
            <v>Joanna Iwan</v>
          </cell>
          <cell r="Q911" t="str">
            <v>Łukasz Bil</v>
          </cell>
          <cell r="R911" t="str">
            <v>05</v>
          </cell>
          <cell r="S911" t="str">
            <v>nd</v>
          </cell>
          <cell r="T911">
            <v>0</v>
          </cell>
          <cell r="U911">
            <v>19206</v>
          </cell>
          <cell r="V911">
            <v>18000</v>
          </cell>
          <cell r="W911">
            <v>9000</v>
          </cell>
          <cell r="X911">
            <v>169353</v>
          </cell>
          <cell r="Y911">
            <v>0</v>
          </cell>
          <cell r="Z911">
            <v>0</v>
          </cell>
          <cell r="AA911">
            <v>0</v>
          </cell>
          <cell r="AB911">
            <v>0</v>
          </cell>
          <cell r="AC911">
            <v>0</v>
          </cell>
          <cell r="AD911">
            <v>0</v>
          </cell>
          <cell r="AE911">
            <v>0</v>
          </cell>
          <cell r="AF911">
            <v>215559</v>
          </cell>
          <cell r="AG911">
            <v>28206</v>
          </cell>
          <cell r="AH911">
            <v>24069</v>
          </cell>
          <cell r="AI911">
            <v>52275</v>
          </cell>
          <cell r="AJ911">
            <v>88775.37</v>
          </cell>
          <cell r="AK911">
            <v>700</v>
          </cell>
          <cell r="AL911">
            <v>0</v>
          </cell>
          <cell r="AM911">
            <v>0</v>
          </cell>
          <cell r="AN911">
            <v>0</v>
          </cell>
          <cell r="AO911">
            <v>0</v>
          </cell>
          <cell r="AP911">
            <v>0</v>
          </cell>
          <cell r="AQ911">
            <v>0</v>
          </cell>
          <cell r="AR911">
            <v>0</v>
          </cell>
          <cell r="AS911">
            <v>0</v>
          </cell>
          <cell r="AT911">
            <v>0</v>
          </cell>
          <cell r="AU911">
            <v>0</v>
          </cell>
          <cell r="AV911">
            <v>0</v>
          </cell>
          <cell r="AW911">
            <v>700</v>
          </cell>
          <cell r="AX911">
            <v>700</v>
          </cell>
          <cell r="AY911">
            <v>0</v>
          </cell>
          <cell r="AZ911">
            <v>89475.37</v>
          </cell>
          <cell r="BA911">
            <v>89475.37</v>
          </cell>
          <cell r="BB911">
            <v>141750.37</v>
          </cell>
          <cell r="BC911">
            <v>73808.63</v>
          </cell>
          <cell r="BD911"/>
          <cell r="BE911">
            <v>0.08</v>
          </cell>
          <cell r="BF911">
            <v>0</v>
          </cell>
          <cell r="BG911" t="str">
            <v>1 rozwojowo-modernizacyjne</v>
          </cell>
          <cell r="BH911">
            <v>2</v>
          </cell>
          <cell r="BI911">
            <v>1</v>
          </cell>
          <cell r="BJ911">
            <v>0</v>
          </cell>
          <cell r="BK911" t="str">
            <v>Odbiór ścieków sanitarnych od nowych klientów.</v>
          </cell>
          <cell r="BL911" t="str">
            <v>Budowa kanalizacji sanitarnej w ul. Tczewskiej (na odcinku pomiędzy ul. Lubowską a ul. Myśliborską), DN 200 mm, dł. 80 m wraz z przyłączami 2020 - 2021 dokumentacja projektowa 2023 - roboty budowlano-montażowe</v>
          </cell>
          <cell r="BM911" t="str">
            <v>-</v>
          </cell>
          <cell r="BN911" t="str">
            <v>-</v>
          </cell>
        </row>
        <row r="912">
          <cell r="B912" t="str">
            <v>5-05-14-153-1</v>
          </cell>
          <cell r="C912" t="str">
            <v>5</v>
          </cell>
          <cell r="D912" t="str">
            <v>Poznań - kanalizacja sanitarna w ul. J. H. Dąbrowskiego 497-515</v>
          </cell>
          <cell r="E912" t="str">
            <v>Realizowane-RBM-w toku</v>
          </cell>
          <cell r="G912" t="str">
            <v>rezerwa oszczędności przetargowe</v>
          </cell>
          <cell r="H912" t="str">
            <v>pierwsza</v>
          </cell>
          <cell r="I912" t="str">
            <v>sieci rozdzielcze</v>
          </cell>
          <cell r="J912" t="str">
            <v>rozwojowe</v>
          </cell>
          <cell r="K912" t="str">
            <v>KPOŚK</v>
          </cell>
          <cell r="L912" t="str">
            <v>Poznań</v>
          </cell>
          <cell r="M912" t="str">
            <v>Sylwia Białous</v>
          </cell>
          <cell r="N912" t="str">
            <v>Wioletta Frankowska</v>
          </cell>
          <cell r="O912" t="str">
            <v>Mariusz Dados</v>
          </cell>
          <cell r="P912" t="str">
            <v>Beata Nowakowska</v>
          </cell>
          <cell r="Q912" t="str">
            <v>Anna Michałowicz</v>
          </cell>
          <cell r="R912" t="str">
            <v>05</v>
          </cell>
          <cell r="S912" t="str">
            <v>nd</v>
          </cell>
          <cell r="T912">
            <v>1299</v>
          </cell>
          <cell r="U912">
            <v>36040</v>
          </cell>
          <cell r="V912">
            <v>54060</v>
          </cell>
          <cell r="W912">
            <v>389000</v>
          </cell>
          <cell r="X912">
            <v>560504</v>
          </cell>
          <cell r="Y912">
            <v>0</v>
          </cell>
          <cell r="Z912">
            <v>0</v>
          </cell>
          <cell r="AA912">
            <v>0</v>
          </cell>
          <cell r="AB912">
            <v>0</v>
          </cell>
          <cell r="AC912">
            <v>0</v>
          </cell>
          <cell r="AD912">
            <v>0</v>
          </cell>
          <cell r="AE912">
            <v>0</v>
          </cell>
          <cell r="AF912">
            <v>1039604</v>
          </cell>
          <cell r="AG912">
            <v>36040</v>
          </cell>
          <cell r="AH912">
            <v>54060</v>
          </cell>
          <cell r="AI912">
            <v>91399</v>
          </cell>
          <cell r="AJ912">
            <v>212284.74</v>
          </cell>
          <cell r="AK912">
            <v>788577</v>
          </cell>
          <cell r="AL912">
            <v>0</v>
          </cell>
          <cell r="AM912">
            <v>0</v>
          </cell>
          <cell r="AN912">
            <v>0</v>
          </cell>
          <cell r="AO912">
            <v>0</v>
          </cell>
          <cell r="AP912">
            <v>0</v>
          </cell>
          <cell r="AQ912">
            <v>0</v>
          </cell>
          <cell r="AR912">
            <v>0</v>
          </cell>
          <cell r="AS912">
            <v>0</v>
          </cell>
          <cell r="AT912">
            <v>0</v>
          </cell>
          <cell r="AU912">
            <v>0</v>
          </cell>
          <cell r="AV912">
            <v>0</v>
          </cell>
          <cell r="AW912">
            <v>788577</v>
          </cell>
          <cell r="AX912">
            <v>788577</v>
          </cell>
          <cell r="AY912">
            <v>0</v>
          </cell>
          <cell r="AZ912">
            <v>1000861.74</v>
          </cell>
          <cell r="BA912">
            <v>1000861.74</v>
          </cell>
          <cell r="BB912">
            <v>1090961.74</v>
          </cell>
          <cell r="BC912">
            <v>-51357.739999999991</v>
          </cell>
          <cell r="BD912"/>
          <cell r="BE912">
            <v>0.26</v>
          </cell>
          <cell r="BF912">
            <v>0</v>
          </cell>
          <cell r="BG912" t="str">
            <v>1 rozwojowo-modernizacyjne</v>
          </cell>
          <cell r="BH912">
            <v>8</v>
          </cell>
          <cell r="BI912">
            <v>2</v>
          </cell>
          <cell r="BJ912">
            <v>0</v>
          </cell>
          <cell r="BK912" t="str">
            <v>Odbiór ścieków sanitarnych od nowych klientów.</v>
          </cell>
          <cell r="BL912" t="str">
            <v>Budowa kanalizacji sanitarnej w ul. J. H. Dąbrowskiego nr 497-515, DN200mm, dł. 260m wraz z przyłączami. 2019 - 2021 - dokumentacja projektowa 2022 - 2023 - roboty budowlano-montażowe</v>
          </cell>
          <cell r="BM912" t="str">
            <v>-</v>
          </cell>
          <cell r="BN912" t="str">
            <v>-</v>
          </cell>
        </row>
        <row r="913">
          <cell r="B913" t="str">
            <v>5-05-14-154-1</v>
          </cell>
          <cell r="C913" t="str">
            <v>5</v>
          </cell>
          <cell r="D913" t="str">
            <v>Poznań - kanalizacja sanitarna w ul. Piargowej</v>
          </cell>
          <cell r="E913" t="str">
            <v>Realizowane-dokumentacja-w toku</v>
          </cell>
          <cell r="G913" t="str">
            <v>rezerwa oszczędności przetargowe</v>
          </cell>
          <cell r="H913" t="str">
            <v>druga</v>
          </cell>
          <cell r="I913" t="str">
            <v>sieci rozdzielcze</v>
          </cell>
          <cell r="J913" t="str">
            <v>rozwojowe</v>
          </cell>
          <cell r="K913" t="str">
            <v>oszczędności przetargowe</v>
          </cell>
          <cell r="L913" t="str">
            <v>Poznań</v>
          </cell>
          <cell r="M913" t="str">
            <v>Zuzanna Kaczmarek</v>
          </cell>
          <cell r="N913" t="str">
            <v>Alina Wachowska</v>
          </cell>
          <cell r="O913" t="str">
            <v>Jolanta Kowalczyk</v>
          </cell>
          <cell r="P913" t="str">
            <v>Małgorzata Stopińska-Khrystych</v>
          </cell>
          <cell r="Q913" t="str">
            <v>Jacek Bielicki</v>
          </cell>
          <cell r="R913" t="str">
            <v>05</v>
          </cell>
          <cell r="S913" t="str">
            <v>nd</v>
          </cell>
          <cell r="T913">
            <v>1662.12</v>
          </cell>
          <cell r="U913">
            <v>6738</v>
          </cell>
          <cell r="V913">
            <v>54618</v>
          </cell>
          <cell r="W913">
            <v>57854</v>
          </cell>
          <cell r="X913">
            <v>139518</v>
          </cell>
          <cell r="Y913">
            <v>139518</v>
          </cell>
          <cell r="Z913">
            <v>0</v>
          </cell>
          <cell r="AA913">
            <v>0</v>
          </cell>
          <cell r="AB913">
            <v>0</v>
          </cell>
          <cell r="AC913">
            <v>0</v>
          </cell>
          <cell r="AD913">
            <v>0</v>
          </cell>
          <cell r="AE913">
            <v>0</v>
          </cell>
          <cell r="AF913">
            <v>398246</v>
          </cell>
          <cell r="AG913">
            <v>2412</v>
          </cell>
          <cell r="AH913">
            <v>14000</v>
          </cell>
          <cell r="AI913">
            <v>18074.12</v>
          </cell>
          <cell r="AJ913">
            <v>15870</v>
          </cell>
          <cell r="AK913">
            <v>14100</v>
          </cell>
          <cell r="AL913">
            <v>401148</v>
          </cell>
          <cell r="AM913">
            <v>600</v>
          </cell>
          <cell r="AN913">
            <v>200</v>
          </cell>
          <cell r="AO913">
            <v>200</v>
          </cell>
          <cell r="AP913">
            <v>200</v>
          </cell>
          <cell r="AQ913">
            <v>200</v>
          </cell>
          <cell r="AR913">
            <v>200</v>
          </cell>
          <cell r="AS913">
            <v>200</v>
          </cell>
          <cell r="AT913">
            <v>200</v>
          </cell>
          <cell r="AU913">
            <v>0</v>
          </cell>
          <cell r="AV913">
            <v>200</v>
          </cell>
          <cell r="AW913">
            <v>417248</v>
          </cell>
          <cell r="AX913">
            <v>416648</v>
          </cell>
          <cell r="AY913">
            <v>600</v>
          </cell>
          <cell r="AZ913">
            <v>433118</v>
          </cell>
          <cell r="BA913">
            <v>433118</v>
          </cell>
          <cell r="BB913">
            <v>448930</v>
          </cell>
          <cell r="BC913">
            <v>-50684</v>
          </cell>
          <cell r="BE913">
            <v>0.2</v>
          </cell>
          <cell r="BF913">
            <v>71.8</v>
          </cell>
          <cell r="BG913" t="str">
            <v>1 rozwojowo-modernizacyjne</v>
          </cell>
          <cell r="BH913">
            <v>4</v>
          </cell>
          <cell r="BI913">
            <v>4</v>
          </cell>
          <cell r="BJ913">
            <v>0</v>
          </cell>
          <cell r="BK913" t="str">
            <v>Odbiór ścieków sanitarnych od nowych klientów.</v>
          </cell>
          <cell r="BL913" t="str">
            <v>Budowa kanalizacji sanitarnej w ulicy Piargowej DN 200 mm, dł. 195 m wraz z przyłączami 8 szt. 2019 - 2022 dokumentacja projektowa 2023 - 2024 - roboty budowlano - montażowe.</v>
          </cell>
          <cell r="BM913" t="str">
            <v>-</v>
          </cell>
          <cell r="BN913" t="str">
            <v>-</v>
          </cell>
          <cell r="BP913">
            <v>62497.2</v>
          </cell>
        </row>
        <row r="914">
          <cell r="B914" t="str">
            <v>5-05-14-158-0</v>
          </cell>
          <cell r="C914" t="str">
            <v>5</v>
          </cell>
          <cell r="D914" t="str">
            <v>Poznań - kanalizacja ogólnospławna w ul. Św. Marcina - Zakres 1</v>
          </cell>
          <cell r="E914" t="str">
            <v>Realizowane-RBM-zakończono</v>
          </cell>
          <cell r="G914" t="str">
            <v>koordynacja z innymi jednostkami</v>
          </cell>
          <cell r="H914" t="str">
            <v>pierwsza</v>
          </cell>
          <cell r="I914" t="str">
            <v>sieci rozdzielcze</v>
          </cell>
          <cell r="J914" t="str">
            <v>modernizacyjne</v>
          </cell>
          <cell r="K914" t="str">
            <v>koordynacja</v>
          </cell>
          <cell r="L914" t="str">
            <v>Poznań</v>
          </cell>
          <cell r="M914" t="str">
            <v>Katarzyna Józefiak</v>
          </cell>
          <cell r="N914" t="str">
            <v>Michał Kamiński</v>
          </cell>
          <cell r="O914" t="str">
            <v>Mariusz Dados</v>
          </cell>
          <cell r="P914" t="str">
            <v>Tomasz Wilas</v>
          </cell>
          <cell r="Q914" t="str">
            <v>Tomasz Wilas</v>
          </cell>
          <cell r="R914" t="str">
            <v>05</v>
          </cell>
          <cell r="S914" t="str">
            <v>PIM</v>
          </cell>
          <cell r="T914">
            <v>2118885.4700000002</v>
          </cell>
          <cell r="U914">
            <v>684.9</v>
          </cell>
          <cell r="V914">
            <v>0</v>
          </cell>
          <cell r="W914">
            <v>0</v>
          </cell>
          <cell r="X914">
            <v>0</v>
          </cell>
          <cell r="Y914">
            <v>0</v>
          </cell>
          <cell r="Z914">
            <v>0</v>
          </cell>
          <cell r="AA914">
            <v>0</v>
          </cell>
          <cell r="AB914">
            <v>0</v>
          </cell>
          <cell r="AC914">
            <v>0</v>
          </cell>
          <cell r="AD914">
            <v>0</v>
          </cell>
          <cell r="AE914">
            <v>0</v>
          </cell>
          <cell r="AF914">
            <v>684.9</v>
          </cell>
          <cell r="AG914">
            <v>684.9</v>
          </cell>
          <cell r="AH914">
            <v>684.9</v>
          </cell>
          <cell r="AI914">
            <v>2120255.27</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1369.8</v>
          </cell>
          <cell r="BC914">
            <v>-684.9</v>
          </cell>
          <cell r="BD914"/>
          <cell r="BE914">
            <v>0</v>
          </cell>
          <cell r="BF914">
            <v>0</v>
          </cell>
          <cell r="BG914" t="str">
            <v>1 rozwojowo-modernizacyjne</v>
          </cell>
          <cell r="BH914">
            <v>0</v>
          </cell>
          <cell r="BI914">
            <v>0</v>
          </cell>
          <cell r="BJ914">
            <v>28</v>
          </cell>
          <cell r="BK914" t="str">
            <v>Z zadania zostały wydzielone zad. 19-267, 19-268, 19-269. Koordynacja w ramach programu Centrum. Na przedmiotowym obszarze znajduje się sieć wod-kan. wybudowana w latach 1896 - 1902, która jest obecnie w złym stanie technicznym i została zakwalifikowana do renowacji/wymiany.</v>
          </cell>
          <cell r="BL914" t="str">
            <v>Kanał DN300mm ul. Św. Marcin 12m, wymiana kanału DN300/450mm i 400/600mm kanału DN600mm ul. Św. Marcin 205m, wymiana DN450/680mm na kanał DN600mm ul. Św. Marcin 63m wraz z przyłączami 2017 - 2019 - dokumentacja projektowa i roboty budowlano-montażowe 2020 - rozliczenie</v>
          </cell>
          <cell r="BM914" t="str">
            <v>-</v>
          </cell>
          <cell r="BN914" t="str">
            <v>-</v>
          </cell>
        </row>
        <row r="915">
          <cell r="B915" t="str">
            <v>5-05-14-160-0</v>
          </cell>
          <cell r="C915" t="str">
            <v>5</v>
          </cell>
          <cell r="D915" t="str">
            <v>Poznań - sieć kanalizacyjna w ul. Dąbrowskiego - etap I</v>
          </cell>
          <cell r="E915" t="str">
            <v>Zakończone</v>
          </cell>
          <cell r="G915" t="str">
            <v>rezerwa odtworzenia i renowacje</v>
          </cell>
          <cell r="H915">
            <v>0</v>
          </cell>
          <cell r="I915">
            <v>0</v>
          </cell>
          <cell r="J915">
            <v>0</v>
          </cell>
          <cell r="K915">
            <v>0</v>
          </cell>
          <cell r="L915" t="str">
            <v>Poznań</v>
          </cell>
          <cell r="R915" t="str">
            <v>05</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510</v>
          </cell>
          <cell r="AI915">
            <v>510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510</v>
          </cell>
          <cell r="BC915">
            <v>-510</v>
          </cell>
          <cell r="BD915"/>
          <cell r="BE915">
            <v>0</v>
          </cell>
          <cell r="BF915">
            <v>0</v>
          </cell>
          <cell r="BG915" t="str">
            <v>1 przedsięwzięcie rozwojowo-modernizacyjne</v>
          </cell>
          <cell r="BH915">
            <v>0</v>
          </cell>
          <cell r="BI915">
            <v>0</v>
          </cell>
          <cell r="BJ915">
            <v>0</v>
          </cell>
          <cell r="BK915">
            <v>0</v>
          </cell>
          <cell r="BL915">
            <v>0</v>
          </cell>
          <cell r="BM915" t="str">
            <v>-</v>
          </cell>
          <cell r="BN915" t="str">
            <v>-</v>
          </cell>
        </row>
        <row r="916">
          <cell r="B916" t="str">
            <v>5-05-14-188-1</v>
          </cell>
          <cell r="C916" t="str">
            <v>5</v>
          </cell>
          <cell r="D916" t="str">
            <v>Poznań - kanalizacja sanitarna w ul. Bronowej</v>
          </cell>
          <cell r="E916" t="str">
            <v>Realizowane-dokumentacja-w toku</v>
          </cell>
          <cell r="G916" t="str">
            <v>rezerwa "białe plamy"</v>
          </cell>
          <cell r="H916" t="str">
            <v>druga</v>
          </cell>
          <cell r="I916" t="str">
            <v>sieci rozdzielcze</v>
          </cell>
          <cell r="J916" t="str">
            <v>rozwojowe</v>
          </cell>
          <cell r="K916" t="str">
            <v>nieopłacalne nie</v>
          </cell>
          <cell r="L916" t="str">
            <v>Poznań</v>
          </cell>
          <cell r="M916" t="str">
            <v>Katarzyna Stawińska</v>
          </cell>
          <cell r="N916" t="str">
            <v>Honorata Łoza</v>
          </cell>
          <cell r="O916" t="str">
            <v>Monika Mrozińska</v>
          </cell>
          <cell r="P916" t="str">
            <v>Michał Garbicz</v>
          </cell>
          <cell r="Q916" t="str">
            <v>Maciej Urbaniak</v>
          </cell>
          <cell r="R916" t="str">
            <v>05</v>
          </cell>
          <cell r="S916" t="str">
            <v>nd</v>
          </cell>
          <cell r="T916">
            <v>9551</v>
          </cell>
          <cell r="U916">
            <v>15220</v>
          </cell>
          <cell r="V916">
            <v>15220</v>
          </cell>
          <cell r="W916">
            <v>427518</v>
          </cell>
          <cell r="X916">
            <v>204600</v>
          </cell>
          <cell r="Y916">
            <v>0</v>
          </cell>
          <cell r="Z916">
            <v>0</v>
          </cell>
          <cell r="AA916">
            <v>0</v>
          </cell>
          <cell r="AB916">
            <v>0</v>
          </cell>
          <cell r="AC916">
            <v>0</v>
          </cell>
          <cell r="AD916">
            <v>0</v>
          </cell>
          <cell r="AE916">
            <v>0</v>
          </cell>
          <cell r="AF916">
            <v>662558</v>
          </cell>
          <cell r="AG916">
            <v>0</v>
          </cell>
          <cell r="AH916">
            <v>7610</v>
          </cell>
          <cell r="AI916">
            <v>17161</v>
          </cell>
          <cell r="AJ916">
            <v>22830</v>
          </cell>
          <cell r="AK916">
            <v>251752</v>
          </cell>
          <cell r="AL916">
            <v>553685</v>
          </cell>
          <cell r="AM916">
            <v>0</v>
          </cell>
          <cell r="AN916">
            <v>0</v>
          </cell>
          <cell r="AO916">
            <v>0</v>
          </cell>
          <cell r="AP916">
            <v>0</v>
          </cell>
          <cell r="AQ916">
            <v>0</v>
          </cell>
          <cell r="AR916">
            <v>0</v>
          </cell>
          <cell r="AS916">
            <v>0</v>
          </cell>
          <cell r="AT916">
            <v>0</v>
          </cell>
          <cell r="AU916">
            <v>0</v>
          </cell>
          <cell r="AV916">
            <v>0</v>
          </cell>
          <cell r="AW916">
            <v>805437</v>
          </cell>
          <cell r="AX916">
            <v>805437</v>
          </cell>
          <cell r="AY916">
            <v>0</v>
          </cell>
          <cell r="AZ916">
            <v>828267</v>
          </cell>
          <cell r="BA916">
            <v>828267</v>
          </cell>
          <cell r="BB916">
            <v>835877</v>
          </cell>
          <cell r="BC916">
            <v>-173319</v>
          </cell>
          <cell r="BE916">
            <v>0.33</v>
          </cell>
          <cell r="BF916">
            <v>117</v>
          </cell>
          <cell r="BG916" t="str">
            <v>1 rozwojowo-modernizacyjne</v>
          </cell>
          <cell r="BH916">
            <v>11</v>
          </cell>
          <cell r="BI916">
            <v>1</v>
          </cell>
          <cell r="BJ916">
            <v>0</v>
          </cell>
          <cell r="BK916" t="str">
            <v>Odbiór ścieków sanitarnych od nowych klientów.</v>
          </cell>
          <cell r="BL916" t="str">
            <v>Budowa kanalizacji sanitarnej w ul. Bronowej DN200, dł. 328 m wraz z przyłączami 2019-2022 - dokumentacja projektowa 2023-2024 - roboty budowlano-montażowe</v>
          </cell>
          <cell r="BM916" t="str">
            <v>-</v>
          </cell>
          <cell r="BN916" t="str">
            <v>-</v>
          </cell>
          <cell r="BP916">
            <v>120815.54999999999</v>
          </cell>
        </row>
        <row r="917">
          <cell r="B917" t="str">
            <v>5-05-14-189-1</v>
          </cell>
          <cell r="C917" t="str">
            <v>5</v>
          </cell>
          <cell r="D917" t="str">
            <v>Poznań-kanalizacja sanitarna w ul. Śnieżnej i ul. Chmurnej</v>
          </cell>
          <cell r="E917" t="str">
            <v>Realizowane-RBM-w toku</v>
          </cell>
          <cell r="F917" t="str">
            <v>FS7</v>
          </cell>
          <cell r="G917" t="str">
            <v>rezerwa "białe plamy"</v>
          </cell>
          <cell r="H917" t="str">
            <v>pierwsza</v>
          </cell>
          <cell r="I917" t="str">
            <v>sieci rozdzielcze</v>
          </cell>
          <cell r="J917" t="str">
            <v>rozwojowe</v>
          </cell>
          <cell r="K917" t="str">
            <v>KPOŚK</v>
          </cell>
          <cell r="L917" t="str">
            <v>Poznań</v>
          </cell>
          <cell r="M917" t="str">
            <v>Katarzyna Stawińska</v>
          </cell>
          <cell r="N917" t="str">
            <v>Daniel Michalik</v>
          </cell>
          <cell r="O917" t="str">
            <v>Monika Mrozińska</v>
          </cell>
          <cell r="P917" t="str">
            <v>Margareta Szymkowiak-Matuszak</v>
          </cell>
          <cell r="Q917" t="str">
            <v>Anna Michałowicz</v>
          </cell>
          <cell r="R917" t="str">
            <v>05</v>
          </cell>
          <cell r="S917" t="str">
            <v>Koordynacja z PIM</v>
          </cell>
          <cell r="T917">
            <v>63483.680000000008</v>
          </cell>
          <cell r="U917">
            <v>26181.7</v>
          </cell>
          <cell r="V917">
            <v>601500</v>
          </cell>
          <cell r="W917">
            <v>1901750</v>
          </cell>
          <cell r="X917">
            <v>0</v>
          </cell>
          <cell r="Y917">
            <v>0</v>
          </cell>
          <cell r="Z917">
            <v>0</v>
          </cell>
          <cell r="AA917">
            <v>0</v>
          </cell>
          <cell r="AB917">
            <v>0</v>
          </cell>
          <cell r="AC917">
            <v>0</v>
          </cell>
          <cell r="AD917">
            <v>0</v>
          </cell>
          <cell r="AE917">
            <v>0</v>
          </cell>
          <cell r="AF917">
            <v>2529431.7000000002</v>
          </cell>
          <cell r="AG917">
            <v>28640.99</v>
          </cell>
          <cell r="AH917">
            <v>14334.809999999998</v>
          </cell>
          <cell r="AI917">
            <v>106459.48000000001</v>
          </cell>
          <cell r="AJ917">
            <v>481413.12</v>
          </cell>
          <cell r="AK917">
            <v>824000</v>
          </cell>
          <cell r="AL917">
            <v>0</v>
          </cell>
          <cell r="AM917">
            <v>0</v>
          </cell>
          <cell r="AN917">
            <v>0</v>
          </cell>
          <cell r="AO917">
            <v>0</v>
          </cell>
          <cell r="AP917">
            <v>0</v>
          </cell>
          <cell r="AQ917">
            <v>0</v>
          </cell>
          <cell r="AR917">
            <v>0</v>
          </cell>
          <cell r="AS917">
            <v>0</v>
          </cell>
          <cell r="AT917">
            <v>0</v>
          </cell>
          <cell r="AU917">
            <v>0</v>
          </cell>
          <cell r="AV917">
            <v>0</v>
          </cell>
          <cell r="AW917">
            <v>824000</v>
          </cell>
          <cell r="AX917">
            <v>824000</v>
          </cell>
          <cell r="AY917">
            <v>0</v>
          </cell>
          <cell r="AZ917">
            <v>1305413.1200000001</v>
          </cell>
          <cell r="BA917">
            <v>1305413.1200000001</v>
          </cell>
          <cell r="BB917">
            <v>1348388.92</v>
          </cell>
          <cell r="BC917">
            <v>1181042.7800000003</v>
          </cell>
          <cell r="BE917">
            <v>0</v>
          </cell>
          <cell r="BF917">
            <v>0</v>
          </cell>
          <cell r="BG917" t="str">
            <v>1 rozwojowo-modernizacyjne</v>
          </cell>
          <cell r="BH917">
            <v>11</v>
          </cell>
          <cell r="BI917">
            <v>14</v>
          </cell>
          <cell r="BJ917">
            <v>0</v>
          </cell>
          <cell r="BK917" t="str">
            <v>Odbiór ścieków sanitarnych od nowych klientów.</v>
          </cell>
          <cell r="BL917" t="str">
            <v>Budowa kanalizacji sanitarnej DN200mm, dł. ok. 422,8 m, w ulicach: Śnieżnej, Chmurnej, Mroźnej wraz z przyłączami . 2017 - 2019 - dokumentacja projektowa 2021 - 2022 roboty budowlano montażowe</v>
          </cell>
          <cell r="BM917" t="str">
            <v>-</v>
          </cell>
          <cell r="BN917" t="str">
            <v>-</v>
          </cell>
          <cell r="BP917"/>
        </row>
        <row r="918">
          <cell r="B918" t="str">
            <v>5-05-14-191-1</v>
          </cell>
          <cell r="C918" t="str">
            <v>5</v>
          </cell>
          <cell r="D918" t="str">
            <v>Poznań - kanalizacja sanitarna w zlewni programowanego Kolektora Umultowskiego - etap I</v>
          </cell>
          <cell r="E918" t="str">
            <v>Realizowane-dokumentacja-w toku</v>
          </cell>
          <cell r="G918" t="str">
            <v>rezerwa "białe plamy"</v>
          </cell>
          <cell r="H918" t="str">
            <v>druga</v>
          </cell>
          <cell r="I918" t="str">
            <v>sieci rozdzielcze</v>
          </cell>
          <cell r="J918" t="str">
            <v>rozwojowe</v>
          </cell>
          <cell r="K918" t="str">
            <v>nieopłacalne nie</v>
          </cell>
          <cell r="L918" t="str">
            <v>Poznań</v>
          </cell>
          <cell r="M918" t="str">
            <v>Katarzyna Stawińska</v>
          </cell>
          <cell r="N918" t="str">
            <v>Wioletta Frankowska</v>
          </cell>
          <cell r="O918" t="str">
            <v>Monika Mrozińska</v>
          </cell>
          <cell r="P918">
            <v>0</v>
          </cell>
          <cell r="Q918">
            <v>0</v>
          </cell>
          <cell r="R918" t="str">
            <v>05</v>
          </cell>
          <cell r="S918" t="str">
            <v>nd</v>
          </cell>
          <cell r="T918">
            <v>0</v>
          </cell>
          <cell r="U918">
            <v>0</v>
          </cell>
          <cell r="V918">
            <v>136000</v>
          </cell>
          <cell r="W918">
            <v>136000</v>
          </cell>
          <cell r="X918">
            <v>408000</v>
          </cell>
          <cell r="Y918">
            <v>1310000</v>
          </cell>
          <cell r="Z918">
            <v>11090000</v>
          </cell>
          <cell r="AA918">
            <v>5310000</v>
          </cell>
          <cell r="AB918">
            <v>0</v>
          </cell>
          <cell r="AC918">
            <v>0</v>
          </cell>
          <cell r="AD918">
            <v>0</v>
          </cell>
          <cell r="AE918">
            <v>0</v>
          </cell>
          <cell r="AF918">
            <v>18390000</v>
          </cell>
          <cell r="AG918">
            <v>0</v>
          </cell>
          <cell r="AH918">
            <v>30030.530000000006</v>
          </cell>
          <cell r="AI918">
            <v>30030.530000000006</v>
          </cell>
          <cell r="AJ918">
            <v>247639.58000000002</v>
          </cell>
          <cell r="AK918">
            <v>235600</v>
          </cell>
          <cell r="AL918">
            <v>117800</v>
          </cell>
          <cell r="AM918">
            <v>2500000</v>
          </cell>
          <cell r="AN918">
            <v>8503000</v>
          </cell>
          <cell r="AO918">
            <v>8427834</v>
          </cell>
          <cell r="AP918">
            <v>0</v>
          </cell>
          <cell r="AQ918">
            <v>0</v>
          </cell>
          <cell r="AR918">
            <v>0</v>
          </cell>
          <cell r="AS918">
            <v>0</v>
          </cell>
          <cell r="AT918">
            <v>0</v>
          </cell>
          <cell r="AU918">
            <v>0</v>
          </cell>
          <cell r="AV918">
            <v>0</v>
          </cell>
          <cell r="AW918">
            <v>19784234</v>
          </cell>
          <cell r="AX918">
            <v>19784234</v>
          </cell>
          <cell r="AY918">
            <v>0</v>
          </cell>
          <cell r="AZ918">
            <v>20031873.579999998</v>
          </cell>
          <cell r="BA918">
            <v>20031873.579999998</v>
          </cell>
          <cell r="BB918">
            <v>20061904.109999999</v>
          </cell>
          <cell r="BC918">
            <v>-1671904.1099999994</v>
          </cell>
          <cell r="BE918">
            <v>7.18</v>
          </cell>
          <cell r="BF918">
            <v>92.6</v>
          </cell>
          <cell r="BG918" t="str">
            <v>1 rozwojowo-modernizacyjne</v>
          </cell>
          <cell r="BH918">
            <v>190</v>
          </cell>
          <cell r="BI918">
            <v>134</v>
          </cell>
          <cell r="BJ918">
            <v>0</v>
          </cell>
          <cell r="BK918" t="str">
            <v>Odbiór ścieków sanitarnych od nowych klientów.</v>
          </cell>
          <cell r="BL918" t="str">
            <v>Budowa kanalizacji sanitarnej w zlewni programowanego Kolektora Umultowskiego - etap I, w ulicach: Nad Różanym Potokiem, Morasko, Polarna, Inspektowa, Hodowlana, Burzowa, Gradowa, Szklarniowa, Przedwiośnia: kanał tłoczny DN63, 500m, przepompownia ścieków, kanały grawitacyjne: DN500mm, dł. 810m, DN400mm, dł. 1560m DN200mm, dł. 4315m oraz budowa sieci wodociągowej w ul. Nad Różanym Potokiem DN150, dł. 780m wraz z przyłączami 2021 - 2024 - dokumentacja projektowa 2025 - 2027 - roboty budowlano-montażowe</v>
          </cell>
          <cell r="BM918" t="str">
            <v>-</v>
          </cell>
          <cell r="BN918" t="str">
            <v>-</v>
          </cell>
          <cell r="BP918"/>
        </row>
        <row r="919">
          <cell r="B919" t="str">
            <v>5-05-14-212-1</v>
          </cell>
          <cell r="C919" t="str">
            <v>5</v>
          </cell>
          <cell r="D919" t="str">
            <v>Poznań - kanalizacja sanitarna dla rejonu ulic: Kobylepole, Darzyńska, Darzyborska - zakres I</v>
          </cell>
          <cell r="E919" t="str">
            <v>Realizowane-RBM-zakończono</v>
          </cell>
          <cell r="G919" t="str">
            <v>rezerwa "białe plamy"</v>
          </cell>
          <cell r="H919" t="str">
            <v>druga</v>
          </cell>
          <cell r="I919" t="str">
            <v>sieci rozdzielcze</v>
          </cell>
          <cell r="J919" t="str">
            <v>rozwojowe</v>
          </cell>
          <cell r="K919" t="str">
            <v>nieopłacalne tak</v>
          </cell>
          <cell r="L919" t="str">
            <v>Poznań</v>
          </cell>
          <cell r="M919" t="str">
            <v>Przemysław Jasiński</v>
          </cell>
          <cell r="N919" t="str">
            <v>Wioletta Frankowska</v>
          </cell>
          <cell r="O919" t="str">
            <v>Mariusz Dados</v>
          </cell>
          <cell r="P919" t="str">
            <v>Agnieszka Kulczyk</v>
          </cell>
          <cell r="Q919" t="str">
            <v>Michał Plewa</v>
          </cell>
          <cell r="R919" t="str">
            <v>05</v>
          </cell>
          <cell r="S919" t="str">
            <v>nd</v>
          </cell>
          <cell r="T919">
            <v>257170.48999999996</v>
          </cell>
          <cell r="U919">
            <v>1210027.71</v>
          </cell>
          <cell r="V919">
            <v>620895.43999999994</v>
          </cell>
          <cell r="W919">
            <v>44461.440000000002</v>
          </cell>
          <cell r="X919">
            <v>0</v>
          </cell>
          <cell r="Y919">
            <v>0</v>
          </cell>
          <cell r="Z919">
            <v>0</v>
          </cell>
          <cell r="AA919">
            <v>0</v>
          </cell>
          <cell r="AB919">
            <v>0</v>
          </cell>
          <cell r="AC919">
            <v>0</v>
          </cell>
          <cell r="AD919">
            <v>0</v>
          </cell>
          <cell r="AE919">
            <v>0</v>
          </cell>
          <cell r="AF919">
            <v>1875384.5899999999</v>
          </cell>
          <cell r="AG919">
            <v>1897803.23</v>
          </cell>
          <cell r="AH919">
            <v>1661304.91</v>
          </cell>
          <cell r="AI919">
            <v>3816278.63</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3559108.1399999997</v>
          </cell>
          <cell r="BC919">
            <v>-1683723.5499999998</v>
          </cell>
          <cell r="BD919"/>
          <cell r="BE919">
            <v>1.8</v>
          </cell>
          <cell r="BF919">
            <v>0</v>
          </cell>
          <cell r="BG919" t="str">
            <v>1 rozwojowo-modernizacyjne</v>
          </cell>
          <cell r="BH919">
            <v>1</v>
          </cell>
          <cell r="BI919">
            <v>0</v>
          </cell>
          <cell r="BJ919">
            <v>15</v>
          </cell>
          <cell r="BK919" t="str">
            <v>Z zadania został wydzielony zakres 20-112. Odbiór ścieków sanitarnych od nowych klientów z planowanej zabudowy mieszkaniowej ZKZL.</v>
          </cell>
          <cell r="BL919" t="str">
            <v>Budowa sieci kanalizacji sanitarnej: obejmuje odcinek rurociągu tłocznego w ul. Kobylepole, Borówki i Reknickiej wraz z wpięciem w ul. Piwnej w Poznaniu - w ulicach: Borówki, Kobylepole, Reknicka t. tłoczny o dł. ok. 1151 m - w ul. Reknickiej DN300 o dł. ok. 14 m; 2017-2020 - dokumentacja projektowa 2020-2022 - roboty budowlano - montażowe</v>
          </cell>
          <cell r="BM919" t="str">
            <v>-</v>
          </cell>
          <cell r="BN919" t="str">
            <v>-</v>
          </cell>
        </row>
        <row r="920">
          <cell r="B920" t="str">
            <v>5-05-14-213-1</v>
          </cell>
          <cell r="C920" t="str">
            <v>5</v>
          </cell>
          <cell r="D920" t="str">
            <v>Poznań - kanalizacja sanitarna w ul. Morasko</v>
          </cell>
          <cell r="E920" t="str">
            <v>Realizowane-RBM-w toku</v>
          </cell>
          <cell r="F920" t="str">
            <v>FS7</v>
          </cell>
          <cell r="G920" t="str">
            <v>rezerwa "białe plamy"</v>
          </cell>
          <cell r="H920" t="str">
            <v>pierwsza</v>
          </cell>
          <cell r="I920" t="str">
            <v>sieci rozdzielcze</v>
          </cell>
          <cell r="J920" t="str">
            <v>rozwojowe</v>
          </cell>
          <cell r="K920" t="str">
            <v>KPOŚK</v>
          </cell>
          <cell r="L920" t="str">
            <v>Poznań</v>
          </cell>
          <cell r="M920" t="str">
            <v>Katarzyna Stawińska</v>
          </cell>
          <cell r="N920" t="str">
            <v>Daniel Michalik</v>
          </cell>
          <cell r="O920" t="str">
            <v>Monika Mrozińska</v>
          </cell>
          <cell r="P920" t="str">
            <v>Margareta Szymkowiak-Matuszak</v>
          </cell>
          <cell r="Q920" t="str">
            <v>Anna Michałowicz</v>
          </cell>
          <cell r="R920" t="str">
            <v>05</v>
          </cell>
          <cell r="S920" t="str">
            <v>Koordynacja z PIM</v>
          </cell>
          <cell r="T920">
            <v>132309.15</v>
          </cell>
          <cell r="U920">
            <v>31689.88</v>
          </cell>
          <cell r="V920">
            <v>2002250</v>
          </cell>
          <cell r="W920">
            <v>4764000</v>
          </cell>
          <cell r="X920">
            <v>0</v>
          </cell>
          <cell r="Y920">
            <v>0</v>
          </cell>
          <cell r="Z920">
            <v>0</v>
          </cell>
          <cell r="AA920">
            <v>0</v>
          </cell>
          <cell r="AB920">
            <v>0</v>
          </cell>
          <cell r="AC920">
            <v>0</v>
          </cell>
          <cell r="AD920">
            <v>0</v>
          </cell>
          <cell r="AE920">
            <v>0</v>
          </cell>
          <cell r="AF920">
            <v>6797939.8799999999</v>
          </cell>
          <cell r="AG920">
            <v>111168.53</v>
          </cell>
          <cell r="AH920">
            <v>103146.17999999998</v>
          </cell>
          <cell r="AI920">
            <v>346623.86</v>
          </cell>
          <cell r="AJ920">
            <v>1771797.0899999999</v>
          </cell>
          <cell r="AK920">
            <v>2912250</v>
          </cell>
          <cell r="AL920">
            <v>0</v>
          </cell>
          <cell r="AM920">
            <v>0</v>
          </cell>
          <cell r="AN920">
            <v>0</v>
          </cell>
          <cell r="AO920">
            <v>0</v>
          </cell>
          <cell r="AP920">
            <v>0</v>
          </cell>
          <cell r="AQ920">
            <v>0</v>
          </cell>
          <cell r="AR920">
            <v>0</v>
          </cell>
          <cell r="AS920">
            <v>0</v>
          </cell>
          <cell r="AT920">
            <v>0</v>
          </cell>
          <cell r="AU920">
            <v>0</v>
          </cell>
          <cell r="AV920">
            <v>0</v>
          </cell>
          <cell r="AW920">
            <v>2912250</v>
          </cell>
          <cell r="AX920">
            <v>2912250</v>
          </cell>
          <cell r="AY920">
            <v>0</v>
          </cell>
          <cell r="AZ920">
            <v>4684047.09</v>
          </cell>
          <cell r="BA920">
            <v>4684047.09</v>
          </cell>
          <cell r="BB920">
            <v>4898361.8</v>
          </cell>
          <cell r="BC920">
            <v>1899578.08</v>
          </cell>
          <cell r="BE920">
            <v>0</v>
          </cell>
          <cell r="BF920">
            <v>0</v>
          </cell>
          <cell r="BG920" t="str">
            <v>1 rozwojowo-modernizacyjne</v>
          </cell>
          <cell r="BH920">
            <v>30</v>
          </cell>
          <cell r="BI920">
            <v>10</v>
          </cell>
          <cell r="BJ920">
            <v>0</v>
          </cell>
          <cell r="BK920" t="str">
            <v>Odbiór ścieków sanitarnych od nowych klientów.</v>
          </cell>
          <cell r="BL920" t="str">
            <v>Budowa kanalizacji sanitarnej ul. Morasko DN250mm dł. 179,7, DN200 dł.447,2 m, ul. Wietrzna DN200mm dł. 149,5 m, boczna od Morasko DN200 dł. 109,7m , wraz z przyłączami 2016 - 2019 - dokumentacja projektowa 2021 - 2022 - roboty budowlano-montażowe</v>
          </cell>
          <cell r="BM920" t="str">
            <v>-</v>
          </cell>
          <cell r="BN920" t="str">
            <v>-</v>
          </cell>
          <cell r="BP920"/>
        </row>
        <row r="921">
          <cell r="B921" t="str">
            <v>5-05-14-231-1</v>
          </cell>
          <cell r="C921" t="str">
            <v>5</v>
          </cell>
          <cell r="D921" t="str">
            <v>Poznań - kanalizacja sanitarna w ulicach Podleśnej, Ranowskiej i Rugijskiej.</v>
          </cell>
          <cell r="E921" t="str">
            <v>Realizowane-dokumentacja-w toku</v>
          </cell>
          <cell r="G921" t="str">
            <v>rezerwa "białe plamy"</v>
          </cell>
          <cell r="H921" t="str">
            <v>druga</v>
          </cell>
          <cell r="I921" t="str">
            <v>sieci rozdzielcze</v>
          </cell>
          <cell r="J921" t="str">
            <v>rozwojowe</v>
          </cell>
          <cell r="K921" t="str">
            <v>nieopłacalne nie</v>
          </cell>
          <cell r="L921" t="str">
            <v>Poznań</v>
          </cell>
          <cell r="M921" t="str">
            <v>Przemysław Jasiński</v>
          </cell>
          <cell r="N921" t="str">
            <v>Joanna Matysiak-Olek</v>
          </cell>
          <cell r="O921" t="str">
            <v>Mariusz Dados</v>
          </cell>
          <cell r="P921" t="str">
            <v>Michał Plewa</v>
          </cell>
          <cell r="Q921">
            <v>0</v>
          </cell>
          <cell r="R921" t="str">
            <v>05</v>
          </cell>
          <cell r="S921" t="str">
            <v>nd</v>
          </cell>
          <cell r="T921">
            <v>4007.7400000000002</v>
          </cell>
          <cell r="U921">
            <v>641.5</v>
          </cell>
          <cell r="V921">
            <v>40032</v>
          </cell>
          <cell r="W921">
            <v>60050</v>
          </cell>
          <cell r="X921">
            <v>517308</v>
          </cell>
          <cell r="Y921">
            <v>479108</v>
          </cell>
          <cell r="Z921">
            <v>0</v>
          </cell>
          <cell r="AA921">
            <v>0</v>
          </cell>
          <cell r="AB921">
            <v>0</v>
          </cell>
          <cell r="AC921">
            <v>0</v>
          </cell>
          <cell r="AD921">
            <v>0</v>
          </cell>
          <cell r="AE921">
            <v>0</v>
          </cell>
          <cell r="AF921">
            <v>1097139.5</v>
          </cell>
          <cell r="AG921">
            <v>26421.5</v>
          </cell>
          <cell r="AH921">
            <v>25780</v>
          </cell>
          <cell r="AI921">
            <v>56209.240000000005</v>
          </cell>
          <cell r="AJ921">
            <v>77340</v>
          </cell>
          <cell r="AK921">
            <v>516781</v>
          </cell>
          <cell r="AL921">
            <v>727794</v>
          </cell>
          <cell r="AM921">
            <v>0</v>
          </cell>
          <cell r="AN921">
            <v>0</v>
          </cell>
          <cell r="AO921">
            <v>0</v>
          </cell>
          <cell r="AP921">
            <v>0</v>
          </cell>
          <cell r="AQ921">
            <v>0</v>
          </cell>
          <cell r="AR921">
            <v>0</v>
          </cell>
          <cell r="AS921">
            <v>0</v>
          </cell>
          <cell r="AT921">
            <v>0</v>
          </cell>
          <cell r="AU921">
            <v>0</v>
          </cell>
          <cell r="AV921">
            <v>0</v>
          </cell>
          <cell r="AW921">
            <v>1244575</v>
          </cell>
          <cell r="AX921">
            <v>1244575</v>
          </cell>
          <cell r="AY921">
            <v>0</v>
          </cell>
          <cell r="AZ921">
            <v>1321915</v>
          </cell>
          <cell r="BA921">
            <v>1321915</v>
          </cell>
          <cell r="BB921">
            <v>1374116.5</v>
          </cell>
          <cell r="BC921">
            <v>-276977</v>
          </cell>
          <cell r="BE921">
            <v>0.5</v>
          </cell>
          <cell r="BF921">
            <v>76.8</v>
          </cell>
          <cell r="BG921" t="str">
            <v>1 rozwojowo-modernizacyjne</v>
          </cell>
          <cell r="BH921">
            <v>11</v>
          </cell>
          <cell r="BI921">
            <v>2</v>
          </cell>
          <cell r="BJ921">
            <v>0</v>
          </cell>
          <cell r="BK921" t="str">
            <v>Odbiór ścieków sanitarnych od nowych klientów.</v>
          </cell>
          <cell r="BL921" t="str">
            <v>Budowa kanalizacji sanitarnej w ulicach Podleśnej i Rugijskiej o średnicy DN 200 mm dł.ok 388,4 m, przepompownia - 1 szt., rurociąg tłoczny DN 110 mm dł. ok 112,7 m, przyłącza sanitarne - 13 szt. 2021- 2022 - dokumentacja projektowa 2023-2024 - roboty budowlano - montażowe</v>
          </cell>
          <cell r="BM921" t="str">
            <v>-</v>
          </cell>
          <cell r="BN921" t="str">
            <v>-</v>
          </cell>
          <cell r="BP921">
            <v>186686.25</v>
          </cell>
        </row>
        <row r="922">
          <cell r="B922" t="str">
            <v>5-05-14-233-1</v>
          </cell>
          <cell r="C922" t="str">
            <v>5</v>
          </cell>
          <cell r="D922" t="str">
            <v>Poznań - kanalizacja sanitarna w ulicy Krośniewickiej.</v>
          </cell>
          <cell r="E922" t="str">
            <v>Realizowane-dokumentacja-w toku</v>
          </cell>
          <cell r="G922" t="str">
            <v>rezerwa "białe plamy"</v>
          </cell>
          <cell r="H922" t="str">
            <v>druga</v>
          </cell>
          <cell r="I922" t="str">
            <v>sieci rozdzielcze</v>
          </cell>
          <cell r="J922" t="str">
            <v>rozwojowe</v>
          </cell>
          <cell r="K922" t="str">
            <v>nieopłacalne nie</v>
          </cell>
          <cell r="L922" t="str">
            <v>Poznań</v>
          </cell>
          <cell r="M922" t="str">
            <v>Przemysław Jasiński</v>
          </cell>
          <cell r="N922" t="str">
            <v>Joanna Matysiak-Olek</v>
          </cell>
          <cell r="O922" t="str">
            <v>Mariusz Dados</v>
          </cell>
          <cell r="P922" t="str">
            <v>Mariusz Dados</v>
          </cell>
          <cell r="Q922" t="str">
            <v>Anna Michałowicz</v>
          </cell>
          <cell r="R922" t="str">
            <v>05</v>
          </cell>
          <cell r="S922" t="str">
            <v>nd</v>
          </cell>
          <cell r="T922">
            <v>0</v>
          </cell>
          <cell r="U922">
            <v>0</v>
          </cell>
          <cell r="V922">
            <v>40044</v>
          </cell>
          <cell r="W922">
            <v>60064</v>
          </cell>
          <cell r="X922">
            <v>233594</v>
          </cell>
          <cell r="Y922">
            <v>535702</v>
          </cell>
          <cell r="Z922">
            <v>0</v>
          </cell>
          <cell r="AA922">
            <v>0</v>
          </cell>
          <cell r="AB922">
            <v>0</v>
          </cell>
          <cell r="AC922">
            <v>0</v>
          </cell>
          <cell r="AD922">
            <v>0</v>
          </cell>
          <cell r="AE922">
            <v>0</v>
          </cell>
          <cell r="AF922">
            <v>869404</v>
          </cell>
          <cell r="AG922">
            <v>0</v>
          </cell>
          <cell r="AH922">
            <v>3720</v>
          </cell>
          <cell r="AI922">
            <v>3720</v>
          </cell>
          <cell r="AJ922">
            <v>25080</v>
          </cell>
          <cell r="AK922">
            <v>37620</v>
          </cell>
          <cell r="AL922">
            <v>141886</v>
          </cell>
          <cell r="AM922">
            <v>201335</v>
          </cell>
          <cell r="AN922">
            <v>0</v>
          </cell>
          <cell r="AO922">
            <v>0</v>
          </cell>
          <cell r="AP922">
            <v>0</v>
          </cell>
          <cell r="AQ922">
            <v>0</v>
          </cell>
          <cell r="AR922">
            <v>0</v>
          </cell>
          <cell r="AS922">
            <v>0</v>
          </cell>
          <cell r="AT922">
            <v>0</v>
          </cell>
          <cell r="AU922">
            <v>0</v>
          </cell>
          <cell r="AV922">
            <v>0</v>
          </cell>
          <cell r="AW922">
            <v>380841</v>
          </cell>
          <cell r="AX922">
            <v>380841</v>
          </cell>
          <cell r="AY922">
            <v>0</v>
          </cell>
          <cell r="AZ922">
            <v>405921</v>
          </cell>
          <cell r="BA922">
            <v>405921</v>
          </cell>
          <cell r="BB922">
            <v>409641</v>
          </cell>
          <cell r="BC922">
            <v>459763</v>
          </cell>
          <cell r="BE922">
            <v>0.08</v>
          </cell>
          <cell r="BF922">
            <v>43.7</v>
          </cell>
          <cell r="BG922" t="str">
            <v>1 rozwojowo-modernizacyjne</v>
          </cell>
          <cell r="BH922">
            <v>1</v>
          </cell>
          <cell r="BI922">
            <v>2</v>
          </cell>
          <cell r="BJ922">
            <v>0</v>
          </cell>
          <cell r="BK922" t="str">
            <v>Odbiór ścieków od nowych klientów.</v>
          </cell>
          <cell r="BL922" t="str">
            <v>ETAP I: budowa kanału sanitarnego DN 200 mm dł. ok 23 m, w ul.Świętowidzkiej, przyłącze 3 szt., przepompownia ścieków oraz r.tłoczny Dn 75 mm o długości ok 56 m ETAP II: budowa kanału sanitarnego Dn 200 mm o dł. 135 m w ul.Lrośniewidzkiej oraz drodze 3/14, 1 szt. przepompownia ścieków, r. tłoczny o średnicy DN 63 dł.150 m, przyłącza sanitarne w ul. Krośniewickiej 2021-2023 - dokumentacja projektowa (Etap I) 2024-2025 - roboty budowlano-montażowe (Etap I)</v>
          </cell>
          <cell r="BM922" t="str">
            <v>-</v>
          </cell>
          <cell r="BN922" t="str">
            <v>-</v>
          </cell>
          <cell r="BP922"/>
        </row>
        <row r="923">
          <cell r="B923" t="str">
            <v>5-05-14-234-1</v>
          </cell>
          <cell r="C923" t="str">
            <v>5</v>
          </cell>
          <cell r="D923" t="str">
            <v>Poznań - kanalizacja sanitarna w ulicach: Radziwoja, Ziemowita, Janisławy, Browarnej, Mogileńskiej, Mińskiej, Chociebora i św.Kingi</v>
          </cell>
          <cell r="E923" t="str">
            <v>Realizowane-dokumentacja-w toku</v>
          </cell>
          <cell r="G923" t="str">
            <v>rezerwa "białe plamy"</v>
          </cell>
          <cell r="H923" t="str">
            <v>druga</v>
          </cell>
          <cell r="I923" t="str">
            <v>sieci rozdzielcze</v>
          </cell>
          <cell r="J923" t="str">
            <v>rozwojowe</v>
          </cell>
          <cell r="K923" t="str">
            <v>nieopłacalne nie</v>
          </cell>
          <cell r="L923" t="str">
            <v>Poznań</v>
          </cell>
          <cell r="M923" t="str">
            <v>Przemysław Jasiński</v>
          </cell>
          <cell r="N923" t="str">
            <v>Julia Szczepańska</v>
          </cell>
          <cell r="O923" t="str">
            <v>Mariusz Dados</v>
          </cell>
          <cell r="P923">
            <v>0</v>
          </cell>
          <cell r="Q923">
            <v>0</v>
          </cell>
          <cell r="R923" t="str">
            <v>05</v>
          </cell>
          <cell r="S923" t="str">
            <v>nd</v>
          </cell>
          <cell r="T923">
            <v>0</v>
          </cell>
          <cell r="U923">
            <v>0</v>
          </cell>
          <cell r="V923">
            <v>20000</v>
          </cell>
          <cell r="W923">
            <v>20000</v>
          </cell>
          <cell r="X923">
            <v>60000</v>
          </cell>
          <cell r="Y923">
            <v>858330</v>
          </cell>
          <cell r="Z923">
            <v>1106670</v>
          </cell>
          <cell r="AA923">
            <v>0</v>
          </cell>
          <cell r="AB923">
            <v>0</v>
          </cell>
          <cell r="AC923">
            <v>0</v>
          </cell>
          <cell r="AD923">
            <v>0</v>
          </cell>
          <cell r="AE923">
            <v>0</v>
          </cell>
          <cell r="AF923">
            <v>2065000</v>
          </cell>
          <cell r="AG923">
            <v>0</v>
          </cell>
          <cell r="AH923">
            <v>33201.78</v>
          </cell>
          <cell r="AI923">
            <v>33201.78</v>
          </cell>
          <cell r="AJ923">
            <v>30141.69</v>
          </cell>
          <cell r="AK923">
            <v>71820</v>
          </cell>
          <cell r="AL923">
            <v>300000</v>
          </cell>
          <cell r="AM923">
            <v>2003000</v>
          </cell>
          <cell r="AN923">
            <v>350364</v>
          </cell>
          <cell r="AO923">
            <v>0</v>
          </cell>
          <cell r="AP923">
            <v>0</v>
          </cell>
          <cell r="AQ923">
            <v>0</v>
          </cell>
          <cell r="AR923">
            <v>0</v>
          </cell>
          <cell r="AS923">
            <v>0</v>
          </cell>
          <cell r="AT923">
            <v>0</v>
          </cell>
          <cell r="AU923">
            <v>0</v>
          </cell>
          <cell r="AV923">
            <v>0</v>
          </cell>
          <cell r="AW923">
            <v>2725184</v>
          </cell>
          <cell r="AX923">
            <v>2725184</v>
          </cell>
          <cell r="AY923">
            <v>0</v>
          </cell>
          <cell r="AZ923">
            <v>2755325.69</v>
          </cell>
          <cell r="BA923">
            <v>2755325.69</v>
          </cell>
          <cell r="BB923">
            <v>2788527.4699999997</v>
          </cell>
          <cell r="BC923">
            <v>-723527.46999999974</v>
          </cell>
          <cell r="BD923"/>
          <cell r="BE923">
            <v>0.88</v>
          </cell>
          <cell r="BF923">
            <v>90</v>
          </cell>
          <cell r="BG923" t="str">
            <v>1 rozwojowo-modernizacyjne</v>
          </cell>
          <cell r="BH923">
            <v>16</v>
          </cell>
          <cell r="BI923">
            <v>2</v>
          </cell>
          <cell r="BJ923">
            <v>1</v>
          </cell>
          <cell r="BK923" t="str">
            <v>Odbiór ścieków bytowych od nowych klientów.</v>
          </cell>
          <cell r="BL923" t="str">
            <v>Budowa kanału sanitarnego DN 200 mm dł. 695 m, przyłącza sanitarne, przepompownia ścieków PŚ - 1 szt., r. tłoczny DN 75 mm o dł. 175 m w ulicach: Radziwoja, Ziemowita, Janisławy, Browarnej, Mińskiej, Mogileńskiej, Chociebora i św. Kingi, 2021 - 2023 dokumentacja projektowa 2024 - 2026 roboty budowlano - montażowe</v>
          </cell>
          <cell r="BM923" t="str">
            <v>-</v>
          </cell>
          <cell r="BN923" t="str">
            <v>-</v>
          </cell>
        </row>
        <row r="924">
          <cell r="B924" t="str">
            <v>5-05-14-239-1</v>
          </cell>
          <cell r="C924" t="str">
            <v>5</v>
          </cell>
          <cell r="D924" t="str">
            <v>Poznań - kanalizacja sanitarna w ul.Sypniewo nr 8</v>
          </cell>
          <cell r="E924" t="str">
            <v>Realizowane-RBM-w toku</v>
          </cell>
          <cell r="G924" t="str">
            <v>rezerwa "białe plamy"</v>
          </cell>
          <cell r="H924" t="str">
            <v>pierwsza</v>
          </cell>
          <cell r="I924" t="str">
            <v>sieci rozdzielcze</v>
          </cell>
          <cell r="J924" t="str">
            <v>rozwojowe</v>
          </cell>
          <cell r="K924" t="str">
            <v>KPOŚK</v>
          </cell>
          <cell r="L924" t="str">
            <v>Poznań</v>
          </cell>
          <cell r="M924" t="str">
            <v>Zuzanna Kaczmarek</v>
          </cell>
          <cell r="N924" t="str">
            <v>Magdalena Daszkiewicz-Jankowska</v>
          </cell>
          <cell r="O924" t="str">
            <v>Jolanta Kowalczyk</v>
          </cell>
          <cell r="P924" t="str">
            <v>Małgorzata Stopińska-Khrystych</v>
          </cell>
          <cell r="Q924" t="str">
            <v>Jacek Bielicki</v>
          </cell>
          <cell r="R924" t="str">
            <v>05</v>
          </cell>
          <cell r="S924" t="str">
            <v>nd</v>
          </cell>
          <cell r="T924">
            <v>16915.960000000003</v>
          </cell>
          <cell r="U924">
            <v>20300.75</v>
          </cell>
          <cell r="V924">
            <v>216969</v>
          </cell>
          <cell r="W924">
            <v>287643</v>
          </cell>
          <cell r="X924">
            <v>0</v>
          </cell>
          <cell r="Y924">
            <v>0</v>
          </cell>
          <cell r="Z924">
            <v>0</v>
          </cell>
          <cell r="AA924">
            <v>0</v>
          </cell>
          <cell r="AB924">
            <v>0</v>
          </cell>
          <cell r="AC924">
            <v>0</v>
          </cell>
          <cell r="AD924">
            <v>0</v>
          </cell>
          <cell r="AE924">
            <v>0</v>
          </cell>
          <cell r="AF924">
            <v>524912.75</v>
          </cell>
          <cell r="AG924">
            <v>859.75</v>
          </cell>
          <cell r="AH924">
            <v>24326.799999999999</v>
          </cell>
          <cell r="AI924">
            <v>42102.51</v>
          </cell>
          <cell r="AJ924">
            <v>602840.32999999996</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602840.32999999996</v>
          </cell>
          <cell r="BA924">
            <v>602840.32999999996</v>
          </cell>
          <cell r="BB924">
            <v>628026.88</v>
          </cell>
          <cell r="BC924">
            <v>-103114.13</v>
          </cell>
          <cell r="BE924">
            <v>0.18</v>
          </cell>
          <cell r="BF924">
            <v>0</v>
          </cell>
          <cell r="BG924" t="str">
            <v>1 rozwojowo-modernizacyjne</v>
          </cell>
          <cell r="BH924">
            <v>3</v>
          </cell>
          <cell r="BI924">
            <v>0</v>
          </cell>
          <cell r="BJ924">
            <v>0</v>
          </cell>
          <cell r="BK924" t="str">
            <v>Odbiór ścieków sanitarnych od nowych klientów.</v>
          </cell>
          <cell r="BL924" t="str">
            <v>Budowa kanalizacji sanitarnej DN 200 mm o dł. 43 m wraz z przyłączami, rurociągu tłocznego DN 110 mm o dł. 73 m oraz 1 szt. przepompowni 2018 - 2021 - dokumentacja projektowa 2022 - roboty budowlano-montażowe</v>
          </cell>
          <cell r="BM924" t="str">
            <v>-</v>
          </cell>
          <cell r="BN924" t="str">
            <v>-</v>
          </cell>
          <cell r="BP924"/>
        </row>
        <row r="925">
          <cell r="B925" t="str">
            <v>5-05-14-253-1</v>
          </cell>
          <cell r="C925" t="str">
            <v>5</v>
          </cell>
          <cell r="D925" t="str">
            <v>Poznań - kanalizacja sanitarna w ul. Wyrzyskiej i Łobżenickiej</v>
          </cell>
          <cell r="E925" t="str">
            <v>Realizowane-dokumentacja-w toku</v>
          </cell>
          <cell r="G925" t="str">
            <v>rezerwa "białe plamy"</v>
          </cell>
          <cell r="H925" t="str">
            <v>druga</v>
          </cell>
          <cell r="I925" t="str">
            <v>sieci rozdzielcze</v>
          </cell>
          <cell r="J925" t="str">
            <v>rozwojowe</v>
          </cell>
          <cell r="K925" t="str">
            <v>nieopłacalne nie</v>
          </cell>
          <cell r="L925" t="str">
            <v>Poznań</v>
          </cell>
          <cell r="M925" t="str">
            <v>Agata Chmurzyńska</v>
          </cell>
          <cell r="N925" t="str">
            <v>Magdalena Daszkiewicz-Jankowska</v>
          </cell>
          <cell r="O925" t="str">
            <v>Jolanta Kowalczyk</v>
          </cell>
          <cell r="P925">
            <v>0</v>
          </cell>
          <cell r="Q925" t="str">
            <v>Jacek Bielicki</v>
          </cell>
          <cell r="R925" t="str">
            <v>05</v>
          </cell>
          <cell r="S925" t="str">
            <v>nd</v>
          </cell>
          <cell r="T925">
            <v>4465</v>
          </cell>
          <cell r="U925">
            <v>24800</v>
          </cell>
          <cell r="V925">
            <v>12400</v>
          </cell>
          <cell r="W925">
            <v>24800</v>
          </cell>
          <cell r="X925">
            <v>391132.25</v>
          </cell>
          <cell r="Y925">
            <v>487205.75</v>
          </cell>
          <cell r="Z925">
            <v>0</v>
          </cell>
          <cell r="AA925">
            <v>0</v>
          </cell>
          <cell r="AB925">
            <v>0</v>
          </cell>
          <cell r="AC925">
            <v>0</v>
          </cell>
          <cell r="AD925">
            <v>0</v>
          </cell>
          <cell r="AE925">
            <v>0</v>
          </cell>
          <cell r="AF925">
            <v>940338</v>
          </cell>
          <cell r="AG925">
            <v>24800</v>
          </cell>
          <cell r="AH925">
            <v>0</v>
          </cell>
          <cell r="AI925">
            <v>29265</v>
          </cell>
          <cell r="AJ925">
            <v>37200</v>
          </cell>
          <cell r="AK925">
            <v>305420</v>
          </cell>
          <cell r="AL925">
            <v>828308</v>
          </cell>
          <cell r="AM925">
            <v>0</v>
          </cell>
          <cell r="AN925">
            <v>0</v>
          </cell>
          <cell r="AO925">
            <v>0</v>
          </cell>
          <cell r="AP925">
            <v>0</v>
          </cell>
          <cell r="AQ925">
            <v>0</v>
          </cell>
          <cell r="AR925">
            <v>0</v>
          </cell>
          <cell r="AS925">
            <v>0</v>
          </cell>
          <cell r="AT925">
            <v>0</v>
          </cell>
          <cell r="AU925">
            <v>0</v>
          </cell>
          <cell r="AV925">
            <v>0</v>
          </cell>
          <cell r="AW925">
            <v>1133728</v>
          </cell>
          <cell r="AX925">
            <v>1133728</v>
          </cell>
          <cell r="AY925">
            <v>0</v>
          </cell>
          <cell r="AZ925">
            <v>1170928</v>
          </cell>
          <cell r="BA925">
            <v>1170928</v>
          </cell>
          <cell r="BB925">
            <v>1195728</v>
          </cell>
          <cell r="BC925">
            <v>-255390</v>
          </cell>
          <cell r="BD925"/>
          <cell r="BE925">
            <v>0.45</v>
          </cell>
          <cell r="BF925">
            <v>160.80000000000001</v>
          </cell>
          <cell r="BG925" t="str">
            <v>1 rozwojowo-modernizacyjne</v>
          </cell>
          <cell r="BH925">
            <v>20</v>
          </cell>
          <cell r="BI925">
            <v>0</v>
          </cell>
          <cell r="BJ925">
            <v>2</v>
          </cell>
          <cell r="BK925" t="str">
            <v>Odbiór ścieków bytowych od nowych klientów.</v>
          </cell>
          <cell r="BL925" t="str">
            <v>Budowa kanalizacji sanitarnej w ulicach Wyrzyskiej i Łobżenickiej, DN 200 mm, dł. 435,2 m wraz z przyłączami 2020-2022 - dokumentacja projektowa 2023-2024 - roboty budowlano-montażowe</v>
          </cell>
          <cell r="BM925" t="str">
            <v>-</v>
          </cell>
          <cell r="BN925" t="str">
            <v>-</v>
          </cell>
          <cell r="BP925">
            <v>170059.19999999998</v>
          </cell>
        </row>
        <row r="926">
          <cell r="B926" t="str">
            <v>5-05-14-255-1</v>
          </cell>
          <cell r="C926" t="str">
            <v>5</v>
          </cell>
          <cell r="D926" t="str">
            <v>Poznań - kanalizacja sanitarna na terenie os. Zieliniec II</v>
          </cell>
          <cell r="E926" t="str">
            <v>Realizowane-RBM-zakończono</v>
          </cell>
          <cell r="G926" t="str">
            <v>rezerwa oszczędności przetargowe</v>
          </cell>
          <cell r="H926" t="str">
            <v>pierwsza</v>
          </cell>
          <cell r="I926" t="str">
            <v>sieci rozdzielcze</v>
          </cell>
          <cell r="J926" t="str">
            <v>rozwojowe</v>
          </cell>
          <cell r="K926" t="str">
            <v>KPOŚK</v>
          </cell>
          <cell r="L926" t="str">
            <v>Poznań</v>
          </cell>
          <cell r="M926" t="str">
            <v>Przemysław Jasiński</v>
          </cell>
          <cell r="N926" t="str">
            <v>Anna Szaszczak</v>
          </cell>
          <cell r="O926" t="str">
            <v>Mariusz Dados</v>
          </cell>
          <cell r="P926" t="str">
            <v>Łukasz Dąbrowski</v>
          </cell>
          <cell r="Q926" t="str">
            <v>Michał Plewa</v>
          </cell>
          <cell r="R926" t="str">
            <v>05</v>
          </cell>
          <cell r="S926" t="str">
            <v>nd</v>
          </cell>
          <cell r="T926">
            <v>3459450.5000000005</v>
          </cell>
          <cell r="U926">
            <v>453540.60000000003</v>
          </cell>
          <cell r="V926">
            <v>3000</v>
          </cell>
          <cell r="W926">
            <v>0</v>
          </cell>
          <cell r="X926">
            <v>0</v>
          </cell>
          <cell r="Y926">
            <v>0</v>
          </cell>
          <cell r="Z926">
            <v>0</v>
          </cell>
          <cell r="AA926">
            <v>0</v>
          </cell>
          <cell r="AB926">
            <v>0</v>
          </cell>
          <cell r="AC926">
            <v>0</v>
          </cell>
          <cell r="AD926">
            <v>0</v>
          </cell>
          <cell r="AE926">
            <v>0</v>
          </cell>
          <cell r="AF926">
            <v>456540.60000000003</v>
          </cell>
          <cell r="AG926">
            <v>322569.2</v>
          </cell>
          <cell r="AH926">
            <v>799.2</v>
          </cell>
          <cell r="AI926">
            <v>3782818.9000000008</v>
          </cell>
          <cell r="AJ926">
            <v>799.2</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799.2</v>
          </cell>
          <cell r="BA926">
            <v>799.2</v>
          </cell>
          <cell r="BB926">
            <v>324167.60000000003</v>
          </cell>
          <cell r="BC926">
            <v>132373</v>
          </cell>
          <cell r="BD926"/>
          <cell r="BE926">
            <v>2.0499999999999998</v>
          </cell>
          <cell r="BF926">
            <v>0</v>
          </cell>
          <cell r="BG926" t="str">
            <v>1 rozwojowo-modernizacyjne</v>
          </cell>
          <cell r="BH926">
            <v>153</v>
          </cell>
          <cell r="BI926">
            <v>7</v>
          </cell>
          <cell r="BJ926">
            <v>0</v>
          </cell>
          <cell r="BK926" t="str">
            <v>Odbiór ścieków sanitarnych od nowych klientów.</v>
          </cell>
          <cell r="BL926" t="str">
            <v>Budowa kanału sanitarnego o średnicy DN200mm o dł. 2 050m, wraz z przyłączami 2016-2018 - dokumentacja projektowa 2018-2021 - roboty budowlano-montażowe</v>
          </cell>
          <cell r="BM926" t="str">
            <v>-</v>
          </cell>
          <cell r="BN926" t="str">
            <v>-</v>
          </cell>
        </row>
        <row r="927">
          <cell r="B927" t="str">
            <v>5-05-15-009-1</v>
          </cell>
          <cell r="C927" t="str">
            <v>5</v>
          </cell>
          <cell r="D927" t="str">
            <v>Poznań - kanalizacja sanitarna w ul. Hulewiczów</v>
          </cell>
          <cell r="E927" t="str">
            <v>Realizowane-RBM-zakończono</v>
          </cell>
          <cell r="G927" t="str">
            <v>rezerwa oszczędności przetargowe</v>
          </cell>
          <cell r="H927" t="str">
            <v>druga</v>
          </cell>
          <cell r="I927" t="str">
            <v>sieci rozdzielcze</v>
          </cell>
          <cell r="J927" t="str">
            <v>rozwojowe</v>
          </cell>
          <cell r="K927" t="str">
            <v>oszczędności przetargowe</v>
          </cell>
          <cell r="L927" t="str">
            <v>Poznań</v>
          </cell>
          <cell r="M927" t="str">
            <v>Katarzyna Stawińska</v>
          </cell>
          <cell r="N927" t="str">
            <v>Daniel Michalik</v>
          </cell>
          <cell r="O927" t="str">
            <v>Monika Mrozińska</v>
          </cell>
          <cell r="P927" t="str">
            <v>Daniel Michalik</v>
          </cell>
          <cell r="Q927" t="str">
            <v>Maciej Urbaniak</v>
          </cell>
          <cell r="R927" t="str">
            <v>05</v>
          </cell>
          <cell r="S927" t="str">
            <v>nd</v>
          </cell>
          <cell r="T927">
            <v>53871.89</v>
          </cell>
          <cell r="U927">
            <v>2426237.2400000002</v>
          </cell>
          <cell r="V927">
            <v>0</v>
          </cell>
          <cell r="W927">
            <v>0</v>
          </cell>
          <cell r="X927">
            <v>0</v>
          </cell>
          <cell r="Y927">
            <v>0</v>
          </cell>
          <cell r="Z927">
            <v>0</v>
          </cell>
          <cell r="AA927">
            <v>0</v>
          </cell>
          <cell r="AB927">
            <v>0</v>
          </cell>
          <cell r="AC927">
            <v>0</v>
          </cell>
          <cell r="AD927">
            <v>0</v>
          </cell>
          <cell r="AE927">
            <v>0</v>
          </cell>
          <cell r="AF927">
            <v>2426237.2400000002</v>
          </cell>
          <cell r="AG927">
            <v>2135498.7999999998</v>
          </cell>
          <cell r="AH927">
            <v>120808.88</v>
          </cell>
          <cell r="AI927">
            <v>2310179.5699999998</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2256307.6799999997</v>
          </cell>
          <cell r="BC927">
            <v>169929.56000000052</v>
          </cell>
          <cell r="BD927"/>
          <cell r="BE927">
            <v>0</v>
          </cell>
          <cell r="BF927">
            <v>0</v>
          </cell>
          <cell r="BG927" t="str">
            <v>1 rozwojowo-modernizacyjne</v>
          </cell>
          <cell r="BH927">
            <v>4</v>
          </cell>
          <cell r="BI927">
            <v>2</v>
          </cell>
          <cell r="BJ927">
            <v>0</v>
          </cell>
          <cell r="BK927" t="str">
            <v>Odbiór ścieków sanitarnych od nowych klientów.</v>
          </cell>
          <cell r="BL927" t="str">
            <v>Budowa w ul. Hulewiczów: 1. kanału grawitacyjnego DN 200mm, dł. 205m wraz z przyłączami 2. kanału grawitacyjnego DN 200mm, dł. 40m kanału tłocznego PE 90, dł. 15m przepompowni 5 l/s 2017 - 2019 - dokumentacja projektowa 2020 - roboty budowlano-montażowe</v>
          </cell>
          <cell r="BM927" t="str">
            <v>-</v>
          </cell>
          <cell r="BN927" t="str">
            <v>-</v>
          </cell>
        </row>
        <row r="928">
          <cell r="B928" t="str">
            <v>5-05-15-011-1</v>
          </cell>
          <cell r="C928" t="str">
            <v>5</v>
          </cell>
          <cell r="D928" t="str">
            <v>Poznań - kanalizacja sanitarna w ul. Dolnej</v>
          </cell>
          <cell r="E928" t="str">
            <v>Realizowane-RBM-w toku</v>
          </cell>
          <cell r="G928" t="str">
            <v>rezerwa oszczędności przetargowe</v>
          </cell>
          <cell r="H928" t="str">
            <v>pierwsza</v>
          </cell>
          <cell r="I928" t="str">
            <v>sieci rozdzielcze</v>
          </cell>
          <cell r="J928" t="str">
            <v>rozwojowe</v>
          </cell>
          <cell r="K928" t="str">
            <v>KPOŚK</v>
          </cell>
          <cell r="L928" t="str">
            <v>Poznań</v>
          </cell>
          <cell r="M928" t="str">
            <v>Katarzyna Stawińska</v>
          </cell>
          <cell r="N928" t="str">
            <v>Joanna Matysiak-Olek</v>
          </cell>
          <cell r="O928" t="str">
            <v>Monika Mrozińska</v>
          </cell>
          <cell r="P928" t="str">
            <v>Łukasz Wędrychowicz</v>
          </cell>
          <cell r="Q928" t="str">
            <v>Łukasz Wędrychowicz</v>
          </cell>
          <cell r="R928" t="str">
            <v>05</v>
          </cell>
          <cell r="S928" t="str">
            <v>nd</v>
          </cell>
          <cell r="T928">
            <v>16594</v>
          </cell>
          <cell r="U928">
            <v>58256</v>
          </cell>
          <cell r="V928">
            <v>75000</v>
          </cell>
          <cell r="W928">
            <v>152150</v>
          </cell>
          <cell r="X928">
            <v>0</v>
          </cell>
          <cell r="Y928">
            <v>0</v>
          </cell>
          <cell r="Z928">
            <v>0</v>
          </cell>
          <cell r="AA928">
            <v>0</v>
          </cell>
          <cell r="AB928">
            <v>0</v>
          </cell>
          <cell r="AC928">
            <v>0</v>
          </cell>
          <cell r="AD928">
            <v>0</v>
          </cell>
          <cell r="AE928">
            <v>0</v>
          </cell>
          <cell r="AF928">
            <v>285406</v>
          </cell>
          <cell r="AG928">
            <v>29128</v>
          </cell>
          <cell r="AH928">
            <v>29777</v>
          </cell>
          <cell r="AI928">
            <v>75499</v>
          </cell>
          <cell r="AJ928">
            <v>88716.6</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88716.6</v>
          </cell>
          <cell r="BA928">
            <v>88716.6</v>
          </cell>
          <cell r="BB928">
            <v>147621.6</v>
          </cell>
          <cell r="BC928">
            <v>137784.4</v>
          </cell>
          <cell r="BE928">
            <v>0.1</v>
          </cell>
          <cell r="BF928">
            <v>0</v>
          </cell>
          <cell r="BG928" t="str">
            <v>1 rozwojowo-modernizacyjne</v>
          </cell>
          <cell r="BH928">
            <v>7</v>
          </cell>
          <cell r="BI928">
            <v>3</v>
          </cell>
          <cell r="BJ928">
            <v>0</v>
          </cell>
          <cell r="BK928" t="str">
            <v>Odbiór ścieków sanitarnych od nowych klientów.</v>
          </cell>
          <cell r="BL928" t="str">
            <v>Budowa kanalizacji sanitarnej w ul. Dolnej DN200mm, dł. 100m wraz z przyłączami (10 szt.) 2019 - 2020 - dokumentacja projektowa 2021 - 2022 - roboty budowlano-montażowe</v>
          </cell>
          <cell r="BM928" t="str">
            <v>-</v>
          </cell>
          <cell r="BN928" t="str">
            <v>-</v>
          </cell>
          <cell r="BP928"/>
        </row>
        <row r="929">
          <cell r="B929" t="str">
            <v>5-05-15-021-1</v>
          </cell>
          <cell r="C929" t="str">
            <v>5</v>
          </cell>
          <cell r="D929" t="str">
            <v>Poznań- kanalizacja sanitarna w ul. Dworskiej</v>
          </cell>
          <cell r="E929" t="str">
            <v>Realizowane-RBM-w toku</v>
          </cell>
          <cell r="G929" t="str">
            <v>budżet - modernizacja PSK</v>
          </cell>
          <cell r="H929" t="str">
            <v>pierwsza</v>
          </cell>
          <cell r="I929" t="str">
            <v>sieci rozdzielcze</v>
          </cell>
          <cell r="J929" t="str">
            <v>modernizacyjne</v>
          </cell>
          <cell r="K929" t="str">
            <v>PSK</v>
          </cell>
          <cell r="L929" t="str">
            <v>Poznań</v>
          </cell>
          <cell r="M929" t="str">
            <v>Katarzyna Stawińska</v>
          </cell>
          <cell r="N929" t="str">
            <v>Anna Szaszczak</v>
          </cell>
          <cell r="O929" t="str">
            <v>Monika Mrozińska</v>
          </cell>
          <cell r="P929" t="str">
            <v>Margareta Szymkowiak-Matuszak</v>
          </cell>
          <cell r="Q929" t="str">
            <v>Łukasz Bil</v>
          </cell>
          <cell r="R929" t="str">
            <v>05</v>
          </cell>
          <cell r="S929" t="str">
            <v>Koordynacja z PIM</v>
          </cell>
          <cell r="T929">
            <v>28843.08</v>
          </cell>
          <cell r="U929">
            <v>538297.24</v>
          </cell>
          <cell r="V929">
            <v>892552.2</v>
          </cell>
          <cell r="W929">
            <v>372040</v>
          </cell>
          <cell r="X929">
            <v>0</v>
          </cell>
          <cell r="Y929">
            <v>0</v>
          </cell>
          <cell r="Z929">
            <v>0</v>
          </cell>
          <cell r="AA929">
            <v>0</v>
          </cell>
          <cell r="AB929">
            <v>0</v>
          </cell>
          <cell r="AC929">
            <v>0</v>
          </cell>
          <cell r="AD929">
            <v>0</v>
          </cell>
          <cell r="AE929">
            <v>0</v>
          </cell>
          <cell r="AF929">
            <v>1802889.44</v>
          </cell>
          <cell r="AG929">
            <v>209928.24</v>
          </cell>
          <cell r="AH929">
            <v>1077448.1000000001</v>
          </cell>
          <cell r="AI929">
            <v>1316219.4200000002</v>
          </cell>
          <cell r="AJ929">
            <v>318329.31</v>
          </cell>
          <cell r="AK929">
            <v>500000</v>
          </cell>
          <cell r="AL929">
            <v>0</v>
          </cell>
          <cell r="AM929">
            <v>0</v>
          </cell>
          <cell r="AN929">
            <v>0</v>
          </cell>
          <cell r="AO929">
            <v>0</v>
          </cell>
          <cell r="AP929">
            <v>0</v>
          </cell>
          <cell r="AQ929">
            <v>0</v>
          </cell>
          <cell r="AR929">
            <v>0</v>
          </cell>
          <cell r="AS929">
            <v>0</v>
          </cell>
          <cell r="AT929">
            <v>0</v>
          </cell>
          <cell r="AU929">
            <v>0</v>
          </cell>
          <cell r="AV929">
            <v>0</v>
          </cell>
          <cell r="AW929">
            <v>500000</v>
          </cell>
          <cell r="AX929">
            <v>500000</v>
          </cell>
          <cell r="AY929">
            <v>0</v>
          </cell>
          <cell r="AZ929">
            <v>818329.31</v>
          </cell>
          <cell r="BA929">
            <v>818329.31</v>
          </cell>
          <cell r="BB929">
            <v>2105705.6500000004</v>
          </cell>
          <cell r="BC929">
            <v>-302816.21000000043</v>
          </cell>
          <cell r="BE929">
            <v>0.31</v>
          </cell>
          <cell r="BF929">
            <v>0</v>
          </cell>
          <cell r="BG929" t="str">
            <v>1 rozwojowo-modernizacyjne</v>
          </cell>
          <cell r="BH929">
            <v>1</v>
          </cell>
          <cell r="BI929">
            <v>0</v>
          </cell>
          <cell r="BJ929">
            <v>8</v>
          </cell>
          <cell r="BK929" t="str">
            <v>Umożliwienie odprowadzenia ścieków z posesji Karpia 4 i posesji Naramowicka 135, 144, 144a, 146a, 148. Uporządkowanie gospodarki ściekowej.</v>
          </cell>
          <cell r="BL929" t="str">
            <v>Budowa kanalizacji sanitarnej DN200mm, dł. 314,33m (ul. Naramowicka 227,2m, ul. Dworska 87,13m) i przyłączy kanalizacyjnych. 2017 - 2019 - dokumentacja projektowa 2020 - 2022 - roboty budowlano-montażowe</v>
          </cell>
          <cell r="BM929" t="str">
            <v>-</v>
          </cell>
          <cell r="BN929" t="str">
            <v>-</v>
          </cell>
          <cell r="BP929"/>
        </row>
        <row r="930">
          <cell r="B930" t="str">
            <v>5-05-15-028-1</v>
          </cell>
          <cell r="C930" t="str">
            <v>5</v>
          </cell>
          <cell r="D930" t="str">
            <v>Poznań - kanalizacja sanitarna w ul. Zemborzyckiej</v>
          </cell>
          <cell r="E930" t="str">
            <v>Realizowane-dokumentacja-w toku</v>
          </cell>
          <cell r="G930" t="str">
            <v>rezerwa oszczędności przetargowe</v>
          </cell>
          <cell r="H930" t="str">
            <v>druga</v>
          </cell>
          <cell r="I930" t="str">
            <v>sieci rozdzielcze</v>
          </cell>
          <cell r="J930" t="str">
            <v>rozwojowe</v>
          </cell>
          <cell r="K930" t="str">
            <v>oszczędności przetargowe</v>
          </cell>
          <cell r="L930" t="str">
            <v>Poznań</v>
          </cell>
          <cell r="M930" t="str">
            <v>Zuzanna Kaczmarek</v>
          </cell>
          <cell r="N930" t="str">
            <v>Magdalena Daszkiewicz-Jankowska</v>
          </cell>
          <cell r="O930" t="str">
            <v>Jolanta Kowalczyk</v>
          </cell>
          <cell r="P930">
            <v>0</v>
          </cell>
          <cell r="Q930" t="str">
            <v>Jacek Bielicki</v>
          </cell>
          <cell r="R930" t="str">
            <v>05</v>
          </cell>
          <cell r="S930" t="str">
            <v>nd</v>
          </cell>
          <cell r="T930">
            <v>1941</v>
          </cell>
          <cell r="U930">
            <v>15325.2</v>
          </cell>
          <cell r="V930">
            <v>28052.400000000001</v>
          </cell>
          <cell r="W930">
            <v>28052.400000000001</v>
          </cell>
          <cell r="X930">
            <v>127797.5</v>
          </cell>
          <cell r="Y930">
            <v>30797.5</v>
          </cell>
          <cell r="Z930">
            <v>0</v>
          </cell>
          <cell r="AA930">
            <v>0</v>
          </cell>
          <cell r="AB930">
            <v>0</v>
          </cell>
          <cell r="AC930">
            <v>0</v>
          </cell>
          <cell r="AD930">
            <v>0</v>
          </cell>
          <cell r="AE930">
            <v>0</v>
          </cell>
          <cell r="AF930">
            <v>230025</v>
          </cell>
          <cell r="AG930">
            <v>3027</v>
          </cell>
          <cell r="AH930">
            <v>16170</v>
          </cell>
          <cell r="AI930">
            <v>21138</v>
          </cell>
          <cell r="AJ930">
            <v>16170</v>
          </cell>
          <cell r="AK930">
            <v>8085</v>
          </cell>
          <cell r="AL930">
            <v>174012.5</v>
          </cell>
          <cell r="AM930">
            <v>41145.5</v>
          </cell>
          <cell r="AN930">
            <v>0</v>
          </cell>
          <cell r="AO930">
            <v>0</v>
          </cell>
          <cell r="AP930">
            <v>0</v>
          </cell>
          <cell r="AQ930">
            <v>0</v>
          </cell>
          <cell r="AR930">
            <v>0</v>
          </cell>
          <cell r="AS930">
            <v>0</v>
          </cell>
          <cell r="AT930">
            <v>0</v>
          </cell>
          <cell r="AU930">
            <v>0</v>
          </cell>
          <cell r="AV930">
            <v>0</v>
          </cell>
          <cell r="AW930">
            <v>223243</v>
          </cell>
          <cell r="AX930">
            <v>223243</v>
          </cell>
          <cell r="AY930">
            <v>0</v>
          </cell>
          <cell r="AZ930">
            <v>239413</v>
          </cell>
          <cell r="BA930">
            <v>239413</v>
          </cell>
          <cell r="BB930">
            <v>258610</v>
          </cell>
          <cell r="BC930">
            <v>-28585</v>
          </cell>
          <cell r="BE930">
            <v>0.1</v>
          </cell>
          <cell r="BF930">
            <v>70</v>
          </cell>
          <cell r="BG930" t="str">
            <v>1 rozwojowo-modernizacyjne</v>
          </cell>
          <cell r="BH930">
            <v>2</v>
          </cell>
          <cell r="BI930">
            <v>4</v>
          </cell>
          <cell r="BJ930">
            <v>0</v>
          </cell>
          <cell r="BK930" t="str">
            <v>Odbiór ścieków sanitarnych od nowych klientów.</v>
          </cell>
          <cell r="BL930" t="str">
            <v>Budowa kanalizacji sanitarnej w ulicy Zemborzyckiej DN 200 mm, dł.103 m wraz z przyłączami 2019 - 2023 - dokumentacja projektowa 2024 - 2025 - roboty budowlano - montażowe</v>
          </cell>
          <cell r="BM930" t="str">
            <v>-</v>
          </cell>
          <cell r="BN930" t="str">
            <v>-</v>
          </cell>
          <cell r="BP930">
            <v>33486.449999999997</v>
          </cell>
        </row>
        <row r="931">
          <cell r="B931" t="str">
            <v>5-05-15-032-1</v>
          </cell>
          <cell r="C931" t="str">
            <v>5</v>
          </cell>
          <cell r="D931" t="str">
            <v>Poznań - kanalizacja sanitarna w ul. Łopianowej</v>
          </cell>
          <cell r="E931" t="str">
            <v>Realizowane-koncepcja-w toku</v>
          </cell>
          <cell r="G931" t="str">
            <v>rezerwa "białe plamy"</v>
          </cell>
          <cell r="H931" t="str">
            <v>druga</v>
          </cell>
          <cell r="I931" t="str">
            <v>sieci rozdzielcze</v>
          </cell>
          <cell r="J931" t="str">
            <v>rozwojowe</v>
          </cell>
          <cell r="K931" t="str">
            <v>nieopłacalne nie</v>
          </cell>
          <cell r="L931" t="str">
            <v>Poznań</v>
          </cell>
          <cell r="M931" t="str">
            <v>Katarzyna Stawińska</v>
          </cell>
          <cell r="N931">
            <v>0</v>
          </cell>
          <cell r="O931" t="str">
            <v>Monika Mrozińska</v>
          </cell>
          <cell r="P931">
            <v>0</v>
          </cell>
          <cell r="Q931">
            <v>0</v>
          </cell>
          <cell r="R931" t="str">
            <v>05</v>
          </cell>
          <cell r="S931" t="str">
            <v>nd</v>
          </cell>
          <cell r="T931">
            <v>0</v>
          </cell>
          <cell r="U931">
            <v>0</v>
          </cell>
          <cell r="V931">
            <v>0</v>
          </cell>
          <cell r="W931">
            <v>0</v>
          </cell>
          <cell r="X931">
            <v>0</v>
          </cell>
          <cell r="Y931">
            <v>0</v>
          </cell>
          <cell r="Z931">
            <v>7000</v>
          </cell>
          <cell r="AA931">
            <v>7000</v>
          </cell>
          <cell r="AB931">
            <v>21000</v>
          </cell>
          <cell r="AC931">
            <v>117000</v>
          </cell>
          <cell r="AD931">
            <v>268000</v>
          </cell>
          <cell r="AE931">
            <v>0</v>
          </cell>
          <cell r="AF931">
            <v>420000</v>
          </cell>
          <cell r="AG931">
            <v>0</v>
          </cell>
          <cell r="AH931">
            <v>0</v>
          </cell>
          <cell r="AI931">
            <v>0</v>
          </cell>
          <cell r="AJ931">
            <v>0</v>
          </cell>
          <cell r="AK931">
            <v>0</v>
          </cell>
          <cell r="AL931">
            <v>0</v>
          </cell>
          <cell r="AM931">
            <v>0</v>
          </cell>
          <cell r="AN931">
            <v>0</v>
          </cell>
          <cell r="AO931">
            <v>32000</v>
          </cell>
          <cell r="AP931">
            <v>46000</v>
          </cell>
          <cell r="AQ931">
            <v>0</v>
          </cell>
          <cell r="AR931">
            <v>299000</v>
          </cell>
          <cell r="AS931">
            <v>854000</v>
          </cell>
          <cell r="AT931">
            <v>0</v>
          </cell>
          <cell r="AU931">
            <v>0</v>
          </cell>
          <cell r="AV931">
            <v>0</v>
          </cell>
          <cell r="AW931">
            <v>1231000</v>
          </cell>
          <cell r="AX931">
            <v>78000</v>
          </cell>
          <cell r="AY931">
            <v>1153000</v>
          </cell>
          <cell r="AZ931">
            <v>1231000</v>
          </cell>
          <cell r="BA931">
            <v>1231000</v>
          </cell>
          <cell r="BB931">
            <v>78000</v>
          </cell>
          <cell r="BC931">
            <v>342000</v>
          </cell>
          <cell r="BE931">
            <v>0.65</v>
          </cell>
          <cell r="BF931">
            <v>75</v>
          </cell>
          <cell r="BG931" t="str">
            <v>1 rozwojowo-modernizacyjne</v>
          </cell>
          <cell r="BH931">
            <v>15</v>
          </cell>
          <cell r="BI931">
            <v>9</v>
          </cell>
          <cell r="BJ931">
            <v>0</v>
          </cell>
          <cell r="BK931" t="str">
            <v>Odbiór ścieków sanitarnych od nowych klientów.</v>
          </cell>
          <cell r="BL931" t="str">
            <v>Budowa kanalizacji sanitarnej w ul. Łopianowej i w drodze bocznej od ul. Łopianowej: - kanał tłoczny PE 63, dł. 60m - przepompownia ścieków - kanał grawitacyjny DN 200mm, dł. 590m wraz z przyłączami 2026-2028 - dokumentacja projektowa 2030-2031 - roboty budowlano-montażowe</v>
          </cell>
          <cell r="BM931" t="str">
            <v>-</v>
          </cell>
          <cell r="BN931" t="str">
            <v>-</v>
          </cell>
          <cell r="BP931"/>
        </row>
        <row r="932">
          <cell r="B932" t="str">
            <v>5-05-15-056-1</v>
          </cell>
          <cell r="C932" t="str">
            <v>5</v>
          </cell>
          <cell r="D932" t="str">
            <v>Poznań - kanalizacja sanitarna w ul. Główna i Studzienna</v>
          </cell>
          <cell r="E932" t="str">
            <v>Zakończone</v>
          </cell>
          <cell r="G932" t="str">
            <v>rezerwa oszczędności przetargowe</v>
          </cell>
          <cell r="H932" t="str">
            <v>pierwsza</v>
          </cell>
          <cell r="I932" t="str">
            <v>sieci rozdzielcze</v>
          </cell>
          <cell r="J932" t="str">
            <v>rozwojowe</v>
          </cell>
          <cell r="K932" t="str">
            <v>KPOŚK</v>
          </cell>
          <cell r="L932" t="str">
            <v>Poznań</v>
          </cell>
          <cell r="M932" t="str">
            <v>Przemysław Jasiński</v>
          </cell>
          <cell r="N932" t="str">
            <v>Julita Andrzejewska</v>
          </cell>
          <cell r="O932" t="str">
            <v>Mariusz Dados</v>
          </cell>
          <cell r="P932" t="str">
            <v>Julita Andrzejewska</v>
          </cell>
          <cell r="Q932" t="str">
            <v>Michał Plewa</v>
          </cell>
          <cell r="R932" t="str">
            <v>05</v>
          </cell>
          <cell r="S932" t="str">
            <v>nd</v>
          </cell>
          <cell r="T932">
            <v>27034.079999999998</v>
          </cell>
          <cell r="U932">
            <v>14000</v>
          </cell>
          <cell r="V932">
            <v>457998.72</v>
          </cell>
          <cell r="W932">
            <v>0</v>
          </cell>
          <cell r="X932">
            <v>0</v>
          </cell>
          <cell r="Y932">
            <v>0</v>
          </cell>
          <cell r="Z932">
            <v>0</v>
          </cell>
          <cell r="AA932">
            <v>0</v>
          </cell>
          <cell r="AB932">
            <v>0</v>
          </cell>
          <cell r="AC932">
            <v>0</v>
          </cell>
          <cell r="AD932">
            <v>0</v>
          </cell>
          <cell r="AE932">
            <v>0</v>
          </cell>
          <cell r="AF932">
            <v>471998.71999999997</v>
          </cell>
          <cell r="AG932">
            <v>15845</v>
          </cell>
          <cell r="AH932">
            <v>531286.55000000005</v>
          </cell>
          <cell r="AI932">
            <v>574165.63</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547131.55000000005</v>
          </cell>
          <cell r="BC932">
            <v>-75132.830000000075</v>
          </cell>
          <cell r="BD932"/>
          <cell r="BE932">
            <v>0.28000000000000003</v>
          </cell>
          <cell r="BF932">
            <v>0</v>
          </cell>
          <cell r="BG932" t="str">
            <v>1 rozwojowo-modernizacyjne</v>
          </cell>
          <cell r="BH932">
            <v>21</v>
          </cell>
          <cell r="BI932">
            <v>3</v>
          </cell>
          <cell r="BJ932">
            <v>0</v>
          </cell>
          <cell r="BK932" t="str">
            <v>Odbiór ścieków sanitarnych od nowych klientów.</v>
          </cell>
          <cell r="BL932" t="str">
            <v>Budowa sieci kanalizacji sanitarnej w ul. Głównej i Studziennej DN200mm dł. 281m wraz z przyłączami. 2017 - 2020 - dokumentacja projektowa 2021 - roboty budowlano-montażowe</v>
          </cell>
          <cell r="BM932" t="str">
            <v>-</v>
          </cell>
          <cell r="BN932" t="str">
            <v>-</v>
          </cell>
        </row>
        <row r="933">
          <cell r="B933" t="str">
            <v>5-05-15-062-0</v>
          </cell>
          <cell r="C933" t="str">
            <v>5</v>
          </cell>
          <cell r="D933" t="str">
            <v>Poznań - sieć kanalizacyjna w ul. Dąbrowskiego - etap II</v>
          </cell>
          <cell r="E933">
            <v>0</v>
          </cell>
          <cell r="G933" t="str">
            <v>koordynacja z innymi jednostkami</v>
          </cell>
          <cell r="H933" t="str">
            <v>pierwsza</v>
          </cell>
          <cell r="I933" t="str">
            <v>sieci rozdzielcze</v>
          </cell>
          <cell r="J933" t="str">
            <v>modernizacyjne</v>
          </cell>
          <cell r="K933" t="str">
            <v>koordynacja</v>
          </cell>
          <cell r="L933" t="str">
            <v>Poznań</v>
          </cell>
          <cell r="M933">
            <v>0</v>
          </cell>
          <cell r="N933">
            <v>0</v>
          </cell>
          <cell r="O933">
            <v>0</v>
          </cell>
          <cell r="P933">
            <v>0</v>
          </cell>
          <cell r="Q933">
            <v>0</v>
          </cell>
          <cell r="R933" t="str">
            <v>05</v>
          </cell>
          <cell r="S933" t="str">
            <v>nd</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cell r="BE933">
            <v>0</v>
          </cell>
          <cell r="BF933">
            <v>0</v>
          </cell>
          <cell r="BG933" t="str">
            <v>1 rozwojowo-modernizacyjne</v>
          </cell>
          <cell r="BH933">
            <v>0</v>
          </cell>
          <cell r="BI933">
            <v>0</v>
          </cell>
          <cell r="BJ933">
            <v>30</v>
          </cell>
          <cell r="BK933">
            <v>0</v>
          </cell>
          <cell r="BL933">
            <v>0</v>
          </cell>
          <cell r="BM933" t="str">
            <v>-</v>
          </cell>
          <cell r="BN933" t="str">
            <v>-</v>
          </cell>
        </row>
        <row r="934">
          <cell r="B934" t="str">
            <v>5-05-15-064-0</v>
          </cell>
          <cell r="C934" t="str">
            <v>5</v>
          </cell>
          <cell r="D934" t="str">
            <v>Poznań - sieć kanalizacyjna w ul. Wierzbięcice i ul. 28 Czerwca 1956</v>
          </cell>
          <cell r="E934" t="str">
            <v>Realizowane-RBM-w toku</v>
          </cell>
          <cell r="G934" t="str">
            <v>koordynacja z innymi jednostkami</v>
          </cell>
          <cell r="H934" t="str">
            <v>pierwsza</v>
          </cell>
          <cell r="I934" t="str">
            <v>sieci rozdzielcze</v>
          </cell>
          <cell r="J934" t="str">
            <v>modernizacyjne</v>
          </cell>
          <cell r="K934" t="str">
            <v>koordynacja</v>
          </cell>
          <cell r="L934" t="str">
            <v>Poznań</v>
          </cell>
          <cell r="M934" t="str">
            <v>Marcin Ostrzycki</v>
          </cell>
          <cell r="N934" t="str">
            <v>Wioletta Frankowska</v>
          </cell>
          <cell r="O934" t="str">
            <v>Mariusz Dados</v>
          </cell>
          <cell r="P934" t="str">
            <v>Anna Danek</v>
          </cell>
          <cell r="Q934" t="str">
            <v>Łukasz Wędrychowicz</v>
          </cell>
          <cell r="R934" t="str">
            <v>05</v>
          </cell>
          <cell r="S934" t="str">
            <v>PIM</v>
          </cell>
          <cell r="T934">
            <v>7073.9900000000007</v>
          </cell>
          <cell r="U934">
            <v>192535.58</v>
          </cell>
          <cell r="V934">
            <v>1051684</v>
          </cell>
          <cell r="W934">
            <v>798510.17</v>
          </cell>
          <cell r="X934">
            <v>0</v>
          </cell>
          <cell r="Y934">
            <v>0</v>
          </cell>
          <cell r="Z934">
            <v>0</v>
          </cell>
          <cell r="AA934">
            <v>0</v>
          </cell>
          <cell r="AB934">
            <v>0</v>
          </cell>
          <cell r="AC934">
            <v>0</v>
          </cell>
          <cell r="AD934">
            <v>0</v>
          </cell>
          <cell r="AE934">
            <v>0</v>
          </cell>
          <cell r="AF934">
            <v>2042729.75</v>
          </cell>
          <cell r="AG934">
            <v>15981.460000000001</v>
          </cell>
          <cell r="AH934">
            <v>1173158.9500000002</v>
          </cell>
          <cell r="AI934">
            <v>1196214.4000000001</v>
          </cell>
          <cell r="AJ934">
            <v>288162.27</v>
          </cell>
          <cell r="AK934">
            <v>600000</v>
          </cell>
          <cell r="AL934">
            <v>0</v>
          </cell>
          <cell r="AM934">
            <v>0</v>
          </cell>
          <cell r="AN934">
            <v>0</v>
          </cell>
          <cell r="AO934">
            <v>0</v>
          </cell>
          <cell r="AP934">
            <v>0</v>
          </cell>
          <cell r="AQ934">
            <v>0</v>
          </cell>
          <cell r="AR934">
            <v>0</v>
          </cell>
          <cell r="AS934">
            <v>0</v>
          </cell>
          <cell r="AT934">
            <v>0</v>
          </cell>
          <cell r="AU934">
            <v>0</v>
          </cell>
          <cell r="AV934">
            <v>0</v>
          </cell>
          <cell r="AW934">
            <v>600000</v>
          </cell>
          <cell r="AX934">
            <v>600000</v>
          </cell>
          <cell r="AY934">
            <v>0</v>
          </cell>
          <cell r="AZ934">
            <v>888162.27</v>
          </cell>
          <cell r="BA934">
            <v>888162.27</v>
          </cell>
          <cell r="BB934">
            <v>2077302.6800000002</v>
          </cell>
          <cell r="BC934">
            <v>-34572.930000000168</v>
          </cell>
          <cell r="BE934">
            <v>0</v>
          </cell>
          <cell r="BF934">
            <v>0</v>
          </cell>
          <cell r="BG934" t="str">
            <v>1 rozwojowo-modernizacyjne</v>
          </cell>
          <cell r="BH934">
            <v>1</v>
          </cell>
          <cell r="BI934">
            <v>0</v>
          </cell>
          <cell r="BJ934">
            <v>48</v>
          </cell>
          <cell r="BK934" t="str">
            <v>Modernizacja ze względu na zły stan techniczny. Koordynacja z modernizacją układu torowego i drogowego realizowana przez Poznańskie Inwestycje Miejskie.</v>
          </cell>
          <cell r="BL934" t="str">
            <v>Modernizacja kanalizacji ogólnospławnej w ul. Wierzbięcice i ul.28 Czerwca na odcinku drogi dł. ok 1km wraz z wymiana/modernizacją przyłączy kanalizacyjnych. 2018 - 2020 - dokumentacja projektowa 2020 - 2022 - roboty budowlano - montażowe</v>
          </cell>
          <cell r="BM934" t="str">
            <v>-</v>
          </cell>
          <cell r="BN934" t="str">
            <v>-</v>
          </cell>
          <cell r="BP934"/>
        </row>
        <row r="935">
          <cell r="B935" t="str">
            <v>5-05-15-068-1</v>
          </cell>
          <cell r="C935" t="str">
            <v>5</v>
          </cell>
          <cell r="D935" t="str">
            <v>Poznań-kanalizacja sanitarna na terenie os.Kameralnego przy ul.Glebowej</v>
          </cell>
          <cell r="E935" t="str">
            <v>Realizowane-dokumentacja-w toku</v>
          </cell>
          <cell r="G935" t="str">
            <v>rezerwa "białe plamy"</v>
          </cell>
          <cell r="H935" t="str">
            <v>pierwsza</v>
          </cell>
          <cell r="I935" t="str">
            <v>sieci rozdzielcze</v>
          </cell>
          <cell r="J935" t="str">
            <v>rozwojowe</v>
          </cell>
          <cell r="K935" t="str">
            <v>KPOŚK</v>
          </cell>
          <cell r="L935" t="str">
            <v>Poznań</v>
          </cell>
          <cell r="M935" t="str">
            <v>Przemysław Jasiński</v>
          </cell>
          <cell r="N935" t="str">
            <v>Alina Wachowska</v>
          </cell>
          <cell r="O935" t="str">
            <v>Mariusz Dados</v>
          </cell>
          <cell r="P935" t="str">
            <v>Artur Rutkowski</v>
          </cell>
          <cell r="Q935" t="str">
            <v>Michał Plewa</v>
          </cell>
          <cell r="R935" t="str">
            <v>05</v>
          </cell>
          <cell r="S935" t="str">
            <v>nd</v>
          </cell>
          <cell r="T935">
            <v>25248.65</v>
          </cell>
          <cell r="U935">
            <v>10546.59</v>
          </cell>
          <cell r="V935">
            <v>27480</v>
          </cell>
          <cell r="W935">
            <v>577386</v>
          </cell>
          <cell r="X935">
            <v>459310</v>
          </cell>
          <cell r="Y935">
            <v>500000</v>
          </cell>
          <cell r="Z935">
            <v>0</v>
          </cell>
          <cell r="AA935">
            <v>0</v>
          </cell>
          <cell r="AB935">
            <v>0</v>
          </cell>
          <cell r="AC935">
            <v>0</v>
          </cell>
          <cell r="AD935">
            <v>0</v>
          </cell>
          <cell r="AE935">
            <v>0</v>
          </cell>
          <cell r="AF935">
            <v>1574722.5899999999</v>
          </cell>
          <cell r="AG935">
            <v>10546.59</v>
          </cell>
          <cell r="AH935">
            <v>2947.56</v>
          </cell>
          <cell r="AI935">
            <v>38742.800000000003</v>
          </cell>
          <cell r="AJ935">
            <v>43229.26</v>
          </cell>
          <cell r="AK935">
            <v>397308</v>
          </cell>
          <cell r="AL935">
            <v>1193724</v>
          </cell>
          <cell r="AM935">
            <v>0</v>
          </cell>
          <cell r="AN935">
            <v>0</v>
          </cell>
          <cell r="AO935">
            <v>0</v>
          </cell>
          <cell r="AP935">
            <v>0</v>
          </cell>
          <cell r="AQ935">
            <v>0</v>
          </cell>
          <cell r="AR935">
            <v>0</v>
          </cell>
          <cell r="AS935">
            <v>0</v>
          </cell>
          <cell r="AT935">
            <v>0</v>
          </cell>
          <cell r="AU935">
            <v>0</v>
          </cell>
          <cell r="AV935">
            <v>0</v>
          </cell>
          <cell r="AW935">
            <v>1591032</v>
          </cell>
          <cell r="AX935">
            <v>1591032</v>
          </cell>
          <cell r="AY935">
            <v>0</v>
          </cell>
          <cell r="AZ935">
            <v>1634261.26</v>
          </cell>
          <cell r="BA935">
            <v>1634261.26</v>
          </cell>
          <cell r="BB935">
            <v>1647755.4100000001</v>
          </cell>
          <cell r="BC935">
            <v>-73032.820000000298</v>
          </cell>
          <cell r="BE935">
            <v>0.6</v>
          </cell>
          <cell r="BF935">
            <v>175</v>
          </cell>
          <cell r="BG935" t="str">
            <v>1 rozwojowo-modernizacyjne</v>
          </cell>
          <cell r="BH935">
            <v>30</v>
          </cell>
          <cell r="BI935">
            <v>6</v>
          </cell>
          <cell r="BJ935">
            <v>0</v>
          </cell>
          <cell r="BK935" t="str">
            <v>Odbiór ścieków sanitarnych od nowych klientów.</v>
          </cell>
          <cell r="BL935" t="str">
            <v>Budowa kanalizacji sanitarnej w ulicach osiedlowych DN200mm dł. 613 m wraz z przyłączami 36szt. 2018 - 2022 - dokumentacja projektowa 2023 - 2024 - roboty budowlano - montażowe</v>
          </cell>
          <cell r="BM935" t="str">
            <v>-</v>
          </cell>
          <cell r="BN935" t="str">
            <v>-</v>
          </cell>
          <cell r="BP935">
            <v>238654.8</v>
          </cell>
        </row>
        <row r="936">
          <cell r="B936" t="str">
            <v>5-05-15-069-1</v>
          </cell>
          <cell r="C936" t="str">
            <v>5</v>
          </cell>
          <cell r="D936" t="str">
            <v>Poznań - kanalizacja sanitarna w ul.Średzkiej</v>
          </cell>
          <cell r="E936" t="str">
            <v>Realizowane-koncepcja-w toku</v>
          </cell>
          <cell r="G936" t="str">
            <v>rezerwa "białe plamy"</v>
          </cell>
          <cell r="H936" t="str">
            <v>druga</v>
          </cell>
          <cell r="I936" t="str">
            <v>sieci rozdzielcze</v>
          </cell>
          <cell r="J936" t="str">
            <v>rozwojowe</v>
          </cell>
          <cell r="K936" t="str">
            <v>nieopłacalne nie</v>
          </cell>
          <cell r="L936" t="str">
            <v>Poznań</v>
          </cell>
          <cell r="M936" t="str">
            <v>Przemysław Jasiński</v>
          </cell>
          <cell r="N936">
            <v>0</v>
          </cell>
          <cell r="O936" t="str">
            <v>Mariusz Dados</v>
          </cell>
          <cell r="P936">
            <v>0</v>
          </cell>
          <cell r="Q936">
            <v>0</v>
          </cell>
          <cell r="R936" t="str">
            <v>05</v>
          </cell>
          <cell r="S936" t="str">
            <v>nd</v>
          </cell>
          <cell r="T936">
            <v>0</v>
          </cell>
          <cell r="U936">
            <v>0</v>
          </cell>
          <cell r="V936">
            <v>0</v>
          </cell>
          <cell r="W936">
            <v>0</v>
          </cell>
          <cell r="X936">
            <v>0</v>
          </cell>
          <cell r="Y936">
            <v>4000</v>
          </cell>
          <cell r="Z936">
            <v>4000</v>
          </cell>
          <cell r="AA936">
            <v>37000</v>
          </cell>
          <cell r="AB936">
            <v>260000</v>
          </cell>
          <cell r="AC936">
            <v>0</v>
          </cell>
          <cell r="AD936">
            <v>0</v>
          </cell>
          <cell r="AE936">
            <v>0</v>
          </cell>
          <cell r="AF936">
            <v>305000</v>
          </cell>
          <cell r="AG936">
            <v>0</v>
          </cell>
          <cell r="AH936">
            <v>0</v>
          </cell>
          <cell r="AI936">
            <v>0</v>
          </cell>
          <cell r="AJ936">
            <v>0</v>
          </cell>
          <cell r="AK936">
            <v>0</v>
          </cell>
          <cell r="AL936">
            <v>16000</v>
          </cell>
          <cell r="AM936">
            <v>16000</v>
          </cell>
          <cell r="AN936">
            <v>48000</v>
          </cell>
          <cell r="AO936">
            <v>271668</v>
          </cell>
          <cell r="AP936">
            <v>648332</v>
          </cell>
          <cell r="AQ936">
            <v>0</v>
          </cell>
          <cell r="AR936">
            <v>0</v>
          </cell>
          <cell r="AS936">
            <v>0</v>
          </cell>
          <cell r="AT936">
            <v>0</v>
          </cell>
          <cell r="AU936">
            <v>0</v>
          </cell>
          <cell r="AV936">
            <v>0</v>
          </cell>
          <cell r="AW936">
            <v>1000000</v>
          </cell>
          <cell r="AX936">
            <v>1000000</v>
          </cell>
          <cell r="AY936">
            <v>0</v>
          </cell>
          <cell r="AZ936">
            <v>1000000</v>
          </cell>
          <cell r="BA936">
            <v>1000000</v>
          </cell>
          <cell r="BB936">
            <v>1000000</v>
          </cell>
          <cell r="BC936">
            <v>-695000</v>
          </cell>
          <cell r="BE936">
            <v>0.34</v>
          </cell>
          <cell r="BF936">
            <v>0</v>
          </cell>
          <cell r="BG936" t="str">
            <v>1 rozwojowo-modernizacyjne</v>
          </cell>
          <cell r="BH936">
            <v>0</v>
          </cell>
          <cell r="BI936">
            <v>1</v>
          </cell>
          <cell r="BJ936">
            <v>0</v>
          </cell>
          <cell r="BK936" t="str">
            <v>Wnioskowane uzbrojenie działki Miasta z zamiarem przyszłościowego jej przeznaczenia pod budownictwo komunalne.</v>
          </cell>
          <cell r="BL936" t="str">
            <v>Budowa kanału sanitarnego DN 200 mm dł. 340 m w ul. Średzkiej wraz z przyłączami 2024 - 2026 dokumentacja projektowa 2027 roboty budowlano - montażowe</v>
          </cell>
          <cell r="BM936" t="str">
            <v>-</v>
          </cell>
          <cell r="BN936" t="str">
            <v>-</v>
          </cell>
          <cell r="BP936"/>
        </row>
        <row r="937">
          <cell r="B937" t="str">
            <v>5-05-15-093-1</v>
          </cell>
          <cell r="C937" t="str">
            <v>5</v>
          </cell>
          <cell r="D937" t="str">
            <v xml:space="preserve">Poznań - kanalizacja sanitarna w ul. bocznej od ul. Opoczyńskiej </v>
          </cell>
          <cell r="E937" t="str">
            <v>Zakończone</v>
          </cell>
          <cell r="G937" t="str">
            <v>rezerwa oszczędności przetargowe</v>
          </cell>
          <cell r="H937">
            <v>0</v>
          </cell>
          <cell r="I937">
            <v>0</v>
          </cell>
          <cell r="J937">
            <v>0</v>
          </cell>
          <cell r="K937">
            <v>0</v>
          </cell>
          <cell r="L937" t="str">
            <v>Poznań</v>
          </cell>
          <cell r="M937">
            <v>0</v>
          </cell>
          <cell r="N937">
            <v>0</v>
          </cell>
          <cell r="O937">
            <v>0</v>
          </cell>
          <cell r="P937">
            <v>0</v>
          </cell>
          <cell r="Q937">
            <v>0</v>
          </cell>
          <cell r="R937" t="str">
            <v>05</v>
          </cell>
          <cell r="S937" t="str">
            <v>nd</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1624.68</v>
          </cell>
          <cell r="AI937">
            <v>1624.68</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1624.68</v>
          </cell>
          <cell r="BC937">
            <v>-1624.68</v>
          </cell>
          <cell r="BD937"/>
          <cell r="BE937">
            <v>0</v>
          </cell>
          <cell r="BF937">
            <v>0</v>
          </cell>
          <cell r="BG937" t="str">
            <v>1 rozwojowo-modernizacyjne</v>
          </cell>
          <cell r="BH937">
            <v>2</v>
          </cell>
          <cell r="BI937">
            <v>5</v>
          </cell>
          <cell r="BJ937">
            <v>0</v>
          </cell>
          <cell r="BK937">
            <v>0</v>
          </cell>
          <cell r="BL937">
            <v>0</v>
          </cell>
          <cell r="BM937" t="str">
            <v>-</v>
          </cell>
          <cell r="BN937" t="str">
            <v>-</v>
          </cell>
        </row>
        <row r="938">
          <cell r="B938" t="str">
            <v>5-05-15-109-1</v>
          </cell>
          <cell r="C938" t="str">
            <v>5</v>
          </cell>
          <cell r="D938" t="str">
            <v>Poznań - kanalizacja sanitarna w ul. Leśnych Skrzatów i Bukowskiej 248-254</v>
          </cell>
          <cell r="E938" t="str">
            <v>Realizowane-RBM-zakończono</v>
          </cell>
          <cell r="G938" t="str">
            <v>rezerwa "białe plamy"</v>
          </cell>
          <cell r="H938" t="str">
            <v>druga</v>
          </cell>
          <cell r="I938" t="str">
            <v>sieci rozdzielcze</v>
          </cell>
          <cell r="J938" t="str">
            <v>rozwojowe</v>
          </cell>
          <cell r="K938" t="str">
            <v>nieopłacalne tak</v>
          </cell>
          <cell r="L938" t="str">
            <v>Poznań</v>
          </cell>
          <cell r="M938" t="str">
            <v>Kamilla Oberenkowska</v>
          </cell>
          <cell r="N938" t="str">
            <v>Małgorzata Stopińska-Khrystych</v>
          </cell>
          <cell r="O938" t="str">
            <v>Jolanta Kowalczyk</v>
          </cell>
          <cell r="P938" t="str">
            <v>Aleksandra Wąsiak-Piechota</v>
          </cell>
          <cell r="Q938" t="str">
            <v>Maciej Antecki</v>
          </cell>
          <cell r="R938" t="str">
            <v>05</v>
          </cell>
          <cell r="S938" t="str">
            <v>nd</v>
          </cell>
          <cell r="T938">
            <v>265879.63</v>
          </cell>
          <cell r="U938">
            <v>84550.8</v>
          </cell>
          <cell r="V938">
            <v>1965413.26</v>
          </cell>
          <cell r="W938">
            <v>10830</v>
          </cell>
          <cell r="X938">
            <v>10830</v>
          </cell>
          <cell r="Y938">
            <v>0</v>
          </cell>
          <cell r="Z938">
            <v>0</v>
          </cell>
          <cell r="AA938">
            <v>0</v>
          </cell>
          <cell r="AB938">
            <v>0</v>
          </cell>
          <cell r="AC938">
            <v>0</v>
          </cell>
          <cell r="AD938">
            <v>0</v>
          </cell>
          <cell r="AE938">
            <v>0</v>
          </cell>
          <cell r="AF938">
            <v>2071624.06</v>
          </cell>
          <cell r="AG938">
            <v>103822.32000000002</v>
          </cell>
          <cell r="AH938">
            <v>2101169.7599999998</v>
          </cell>
          <cell r="AI938">
            <v>2470871.71</v>
          </cell>
          <cell r="AJ938">
            <v>5722.2</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5722.2</v>
          </cell>
          <cell r="BA938">
            <v>5722.2</v>
          </cell>
          <cell r="BB938">
            <v>2210714.2799999998</v>
          </cell>
          <cell r="BC938">
            <v>-139090.21999999974</v>
          </cell>
          <cell r="BE938">
            <v>0.73</v>
          </cell>
          <cell r="BF938">
            <v>0</v>
          </cell>
          <cell r="BG938" t="str">
            <v>1 rozwojowo-modernizacyjne</v>
          </cell>
          <cell r="BH938">
            <v>5</v>
          </cell>
          <cell r="BI938">
            <v>0</v>
          </cell>
          <cell r="BJ938">
            <v>0</v>
          </cell>
          <cell r="BK938" t="str">
            <v>Odbiór ścieków sanitarnych od nowych klientów.</v>
          </cell>
          <cell r="BL938" t="str">
            <v>Budowa sieci kanalizacji sanitarnej grawitacyjnej wraz z przyłączami: DN 200mm i długości ok.235m, DN 250mm i długości ok.270m, DN 400mm i długości ok.225m, 2018-2020 - dokumentacja projektowa 2020-2021 - roboty budowlano-montażowe 2022-2023 - nasadzenia rekompensacyjne i pielęgnacja zieleni</v>
          </cell>
          <cell r="BM938" t="str">
            <v>-</v>
          </cell>
          <cell r="BN938" t="str">
            <v>-</v>
          </cell>
          <cell r="BP938"/>
        </row>
        <row r="939">
          <cell r="B939" t="str">
            <v>5-05-15-111-1</v>
          </cell>
          <cell r="C939" t="str">
            <v>5</v>
          </cell>
          <cell r="D939" t="str">
            <v>Poznań - kanalizacja sanitarna w ul. Ku Dębinie</v>
          </cell>
          <cell r="E939" t="str">
            <v>Realizowane-koncepcja-w toku</v>
          </cell>
          <cell r="G939" t="str">
            <v>rezerwa "białe plamy"</v>
          </cell>
          <cell r="H939" t="str">
            <v>druga</v>
          </cell>
          <cell r="I939" t="str">
            <v>sieci rozdzielcze</v>
          </cell>
          <cell r="J939" t="str">
            <v>rozwojowe</v>
          </cell>
          <cell r="K939" t="str">
            <v>nieopłacalne nie</v>
          </cell>
          <cell r="L939" t="str">
            <v>Poznań</v>
          </cell>
          <cell r="M939" t="str">
            <v>Kamilla Oberenkowska</v>
          </cell>
          <cell r="N939">
            <v>0</v>
          </cell>
          <cell r="O939" t="str">
            <v>Jolanta Kowalczyk</v>
          </cell>
          <cell r="P939">
            <v>0</v>
          </cell>
          <cell r="Q939">
            <v>0</v>
          </cell>
          <cell r="R939" t="str">
            <v>05</v>
          </cell>
          <cell r="S939" t="str">
            <v>nd</v>
          </cell>
          <cell r="T939">
            <v>0</v>
          </cell>
          <cell r="U939">
            <v>0</v>
          </cell>
          <cell r="V939">
            <v>0</v>
          </cell>
          <cell r="W939">
            <v>0</v>
          </cell>
          <cell r="X939">
            <v>0</v>
          </cell>
          <cell r="Y939">
            <v>0</v>
          </cell>
          <cell r="Z939">
            <v>31000</v>
          </cell>
          <cell r="AA939">
            <v>93000</v>
          </cell>
          <cell r="AB939">
            <v>325000</v>
          </cell>
          <cell r="AC939">
            <v>1176000</v>
          </cell>
          <cell r="AD939">
            <v>105000</v>
          </cell>
          <cell r="AE939">
            <v>0</v>
          </cell>
          <cell r="AF939">
            <v>1730000</v>
          </cell>
          <cell r="AG939">
            <v>0</v>
          </cell>
          <cell r="AH939">
            <v>0</v>
          </cell>
          <cell r="AI939">
            <v>0</v>
          </cell>
          <cell r="AJ939">
            <v>0</v>
          </cell>
          <cell r="AK939">
            <v>0</v>
          </cell>
          <cell r="AL939">
            <v>0</v>
          </cell>
          <cell r="AM939">
            <v>24000</v>
          </cell>
          <cell r="AN939">
            <v>24000</v>
          </cell>
          <cell r="AO939">
            <v>72000</v>
          </cell>
          <cell r="AP939">
            <v>546000</v>
          </cell>
          <cell r="AQ939">
            <v>771000</v>
          </cell>
          <cell r="AR939">
            <v>0</v>
          </cell>
          <cell r="AS939">
            <v>0</v>
          </cell>
          <cell r="AT939">
            <v>0</v>
          </cell>
          <cell r="AU939">
            <v>0</v>
          </cell>
          <cell r="AV939">
            <v>0</v>
          </cell>
          <cell r="AW939">
            <v>1437000</v>
          </cell>
          <cell r="AX939">
            <v>1437000</v>
          </cell>
          <cell r="AY939">
            <v>0</v>
          </cell>
          <cell r="AZ939">
            <v>1437000</v>
          </cell>
          <cell r="BA939">
            <v>1437000</v>
          </cell>
          <cell r="BB939">
            <v>1437000</v>
          </cell>
          <cell r="BC939">
            <v>293000</v>
          </cell>
          <cell r="BE939">
            <v>1.1499999999999999</v>
          </cell>
          <cell r="BF939">
            <v>0</v>
          </cell>
          <cell r="BG939" t="str">
            <v>1 rozwojowo-modernizacyjne</v>
          </cell>
          <cell r="BH939">
            <v>3</v>
          </cell>
          <cell r="BI939">
            <v>0</v>
          </cell>
          <cell r="BJ939">
            <v>0</v>
          </cell>
          <cell r="BK939" t="str">
            <v>Odbiór ścieków sanitarnych od nowych klientów.</v>
          </cell>
          <cell r="BL939" t="str">
            <v>Budowa kanalizacji sanitarnej w ul. Ku Dębinie i Piastowska wraz z przyłączami: - kanały grawitacyjne DN 200 mm, dł. 150m - rurociąg tłoczny DN 80 mm, dł. 1000 m - przepompownia - 1 szt. - zakup działki pod przepompownię 2025-2027 - dokumentacja projektowa 2028-2029 - roboty budowlano-montażowe</v>
          </cell>
          <cell r="BM939" t="str">
            <v>-</v>
          </cell>
          <cell r="BN939" t="str">
            <v>-</v>
          </cell>
          <cell r="BP939"/>
        </row>
        <row r="940">
          <cell r="B940" t="str">
            <v>5-05-15-112-1</v>
          </cell>
          <cell r="C940" t="str">
            <v>5</v>
          </cell>
          <cell r="D940" t="str">
            <v>Poznań - kanalizacja sanitarna w ul. 28 czerwca 1956r. 419-441 i ul. bocznej od Armii Poznań w Luboniu</v>
          </cell>
          <cell r="E940" t="str">
            <v>Realizowane-koncepcja-w toku</v>
          </cell>
          <cell r="G940" t="str">
            <v>rezerwa "białe plamy"</v>
          </cell>
          <cell r="H940" t="str">
            <v>druga</v>
          </cell>
          <cell r="I940" t="str">
            <v>sieci rozdzielcze</v>
          </cell>
          <cell r="J940" t="str">
            <v>rozwojowe</v>
          </cell>
          <cell r="K940" t="str">
            <v>nieopłacalne nie</v>
          </cell>
          <cell r="L940" t="str">
            <v>Poznań</v>
          </cell>
          <cell r="M940" t="str">
            <v>Kamilla Oberenkowska</v>
          </cell>
          <cell r="N940" t="str">
            <v>Anita Jałoszyńska</v>
          </cell>
          <cell r="O940" t="str">
            <v>Mariusz Dados</v>
          </cell>
          <cell r="P940">
            <v>0</v>
          </cell>
          <cell r="Q940">
            <v>0</v>
          </cell>
          <cell r="R940" t="str">
            <v>05</v>
          </cell>
          <cell r="S940" t="str">
            <v>nd</v>
          </cell>
          <cell r="T940">
            <v>0</v>
          </cell>
          <cell r="U940">
            <v>0</v>
          </cell>
          <cell r="V940">
            <v>0</v>
          </cell>
          <cell r="W940">
            <v>0</v>
          </cell>
          <cell r="X940">
            <v>0</v>
          </cell>
          <cell r="Y940">
            <v>40000</v>
          </cell>
          <cell r="Z940">
            <v>40000</v>
          </cell>
          <cell r="AA940">
            <v>496000</v>
          </cell>
          <cell r="AB940">
            <v>1424000</v>
          </cell>
          <cell r="AC940">
            <v>0</v>
          </cell>
          <cell r="AD940">
            <v>0</v>
          </cell>
          <cell r="AE940">
            <v>0</v>
          </cell>
          <cell r="AF940">
            <v>2000000</v>
          </cell>
          <cell r="AG940">
            <v>0</v>
          </cell>
          <cell r="AH940">
            <v>0</v>
          </cell>
          <cell r="AI940">
            <v>0</v>
          </cell>
          <cell r="AJ940">
            <v>0</v>
          </cell>
          <cell r="AK940">
            <v>0</v>
          </cell>
          <cell r="AL940">
            <v>24000</v>
          </cell>
          <cell r="AM940">
            <v>72000</v>
          </cell>
          <cell r="AN940">
            <v>24000</v>
          </cell>
          <cell r="AO940">
            <v>1568000</v>
          </cell>
          <cell r="AP940">
            <v>1758000</v>
          </cell>
          <cell r="AQ940">
            <v>0</v>
          </cell>
          <cell r="AR940">
            <v>0</v>
          </cell>
          <cell r="AS940">
            <v>0</v>
          </cell>
          <cell r="AT940">
            <v>0</v>
          </cell>
          <cell r="AU940">
            <v>0</v>
          </cell>
          <cell r="AV940">
            <v>0</v>
          </cell>
          <cell r="AW940">
            <v>3446000</v>
          </cell>
          <cell r="AX940">
            <v>3446000</v>
          </cell>
          <cell r="AY940">
            <v>0</v>
          </cell>
          <cell r="AZ940">
            <v>3446000</v>
          </cell>
          <cell r="BA940">
            <v>3446000</v>
          </cell>
          <cell r="BB940">
            <v>3446000</v>
          </cell>
          <cell r="BC940">
            <v>-1446000</v>
          </cell>
          <cell r="BE940">
            <v>1.22</v>
          </cell>
          <cell r="BF940">
            <v>48.8</v>
          </cell>
          <cell r="BG940" t="str">
            <v>1 rozwojowo-modernizacyjne</v>
          </cell>
          <cell r="BH940">
            <v>15</v>
          </cell>
          <cell r="BI940">
            <v>2</v>
          </cell>
          <cell r="BJ940">
            <v>0</v>
          </cell>
          <cell r="BK940" t="str">
            <v>Odbiór ścieków sanitarnych od nowych klientów.</v>
          </cell>
          <cell r="BL940" t="str">
            <v>Budowa kanalizacji sanitarnej w ul. 28 czerwca 1956r. 419-441 i ul. bocznej od Armii Poznań w Luboniu: - kanały grawitacyjne DN 200 mm, dł. 620 m - rurociąg tłoczny DN 80 mm, dł. 600 m - przepompownia - 1 szt. - zakup działki pod przepompownię - przyłącza sanitarne 2024-2026 - dokumentacja projektowa 2027-2028 - roboty budowlano-montażowe</v>
          </cell>
          <cell r="BM940" t="str">
            <v>-</v>
          </cell>
          <cell r="BN940" t="str">
            <v>-</v>
          </cell>
          <cell r="BP940"/>
        </row>
        <row r="941">
          <cell r="B941" t="str">
            <v>5-05-15-114-1</v>
          </cell>
          <cell r="C941" t="str">
            <v>5</v>
          </cell>
          <cell r="D941" t="str">
            <v>Poznań - kanalizacja sanitarna w ul. Obodrzyckiej (Sarbinowska 4 i Obodrzycka 63 i 74)</v>
          </cell>
          <cell r="E941" t="str">
            <v>Realizowane-koncepcja-w toku</v>
          </cell>
          <cell r="G941" t="str">
            <v>rezerwa "białe plamy"</v>
          </cell>
          <cell r="H941" t="str">
            <v>druga</v>
          </cell>
          <cell r="I941" t="str">
            <v>sieci rozdzielcze</v>
          </cell>
          <cell r="J941" t="str">
            <v>rozwojowe</v>
          </cell>
          <cell r="K941" t="str">
            <v>nieopłacalne nie</v>
          </cell>
          <cell r="L941" t="str">
            <v>Poznań</v>
          </cell>
          <cell r="M941" t="str">
            <v>Agnieszka Mitura-Grabowska</v>
          </cell>
          <cell r="N941">
            <v>0</v>
          </cell>
          <cell r="O941" t="str">
            <v>Jolanta Kowalczyk</v>
          </cell>
          <cell r="P941">
            <v>0</v>
          </cell>
          <cell r="Q941">
            <v>0</v>
          </cell>
          <cell r="R941" t="str">
            <v>05</v>
          </cell>
          <cell r="S941" t="str">
            <v>nd</v>
          </cell>
          <cell r="T941">
            <v>0</v>
          </cell>
          <cell r="U941">
            <v>0</v>
          </cell>
          <cell r="V941">
            <v>0</v>
          </cell>
          <cell r="W941">
            <v>0</v>
          </cell>
          <cell r="X941">
            <v>0</v>
          </cell>
          <cell r="Y941">
            <v>0</v>
          </cell>
          <cell r="Z941">
            <v>0</v>
          </cell>
          <cell r="AA941">
            <v>12000</v>
          </cell>
          <cell r="AB941">
            <v>18000</v>
          </cell>
          <cell r="AC941">
            <v>52000</v>
          </cell>
          <cell r="AD941">
            <v>208000</v>
          </cell>
          <cell r="AE941">
            <v>0</v>
          </cell>
          <cell r="AF941">
            <v>290000</v>
          </cell>
          <cell r="AG941">
            <v>0</v>
          </cell>
          <cell r="AH941">
            <v>0</v>
          </cell>
          <cell r="AI941">
            <v>0</v>
          </cell>
          <cell r="AJ941">
            <v>0</v>
          </cell>
          <cell r="AK941">
            <v>0</v>
          </cell>
          <cell r="AL941">
            <v>0</v>
          </cell>
          <cell r="AM941">
            <v>0</v>
          </cell>
          <cell r="AN941">
            <v>29000</v>
          </cell>
          <cell r="AO941">
            <v>39000</v>
          </cell>
          <cell r="AP941">
            <v>359000</v>
          </cell>
          <cell r="AQ941">
            <v>400000</v>
          </cell>
          <cell r="AR941">
            <v>0</v>
          </cell>
          <cell r="AS941">
            <v>0</v>
          </cell>
          <cell r="AT941">
            <v>0</v>
          </cell>
          <cell r="AU941">
            <v>0</v>
          </cell>
          <cell r="AV941">
            <v>0</v>
          </cell>
          <cell r="AW941">
            <v>827000</v>
          </cell>
          <cell r="AX941">
            <v>827000</v>
          </cell>
          <cell r="AY941">
            <v>0</v>
          </cell>
          <cell r="AZ941">
            <v>827000</v>
          </cell>
          <cell r="BA941">
            <v>827000</v>
          </cell>
          <cell r="BB941">
            <v>827000</v>
          </cell>
          <cell r="BC941">
            <v>-537000</v>
          </cell>
          <cell r="BE941">
            <v>0.28999999999999998</v>
          </cell>
          <cell r="BF941">
            <v>0</v>
          </cell>
          <cell r="BG941" t="str">
            <v>1 rozwojowo-modernizacyjne</v>
          </cell>
          <cell r="BH941">
            <v>3</v>
          </cell>
          <cell r="BI941">
            <v>0</v>
          </cell>
          <cell r="BJ941">
            <v>0</v>
          </cell>
          <cell r="BK941" t="str">
            <v>Odbiór ścieków sanitarnych od nowych klientów.</v>
          </cell>
          <cell r="BL941" t="str">
            <v>Budowa sieci kanalizacji sanitarnej w ul. Obodrzyckiej i Sarbinowskiej DN 200 mm, dł. 285 m wraz z przyłączami 2025-2027 - dokumentacja projektowa 2028-2029 - roboty budowlano-montażowe</v>
          </cell>
          <cell r="BM941" t="str">
            <v>-</v>
          </cell>
          <cell r="BN941" t="str">
            <v>-</v>
          </cell>
          <cell r="BP941"/>
        </row>
        <row r="942">
          <cell r="B942" t="str">
            <v>5-05-15-115-1</v>
          </cell>
          <cell r="C942" t="str">
            <v>5</v>
          </cell>
          <cell r="D942" t="str">
            <v>Poznań - kanalizacja sanitarna w rejonie ul. Huby Moraskie</v>
          </cell>
          <cell r="E942" t="str">
            <v>Realizowane-RBM-w toku</v>
          </cell>
          <cell r="F942" t="str">
            <v>FS7</v>
          </cell>
          <cell r="G942" t="str">
            <v>rezerwa "białe plamy"</v>
          </cell>
          <cell r="H942" t="str">
            <v>druga</v>
          </cell>
          <cell r="I942" t="str">
            <v>sieci rozdzielcze</v>
          </cell>
          <cell r="J942" t="str">
            <v>rozwojowe</v>
          </cell>
          <cell r="K942" t="str">
            <v>nieopłacalne tak</v>
          </cell>
          <cell r="L942" t="str">
            <v>Poznań</v>
          </cell>
          <cell r="M942" t="str">
            <v>Katarzyna Stawińska</v>
          </cell>
          <cell r="N942" t="str">
            <v>Michał Kamiński</v>
          </cell>
          <cell r="O942" t="str">
            <v>Monika Mrozińska</v>
          </cell>
          <cell r="P942" t="str">
            <v>Joanna Chuda</v>
          </cell>
          <cell r="Q942" t="str">
            <v>Maciej Urbaniak</v>
          </cell>
          <cell r="R942" t="str">
            <v>05</v>
          </cell>
          <cell r="S942" t="str">
            <v>PIM</v>
          </cell>
          <cell r="T942">
            <v>69455</v>
          </cell>
          <cell r="U942">
            <v>59867.87</v>
          </cell>
          <cell r="V942">
            <v>205734</v>
          </cell>
          <cell r="W942">
            <v>1002500</v>
          </cell>
          <cell r="X942">
            <v>648000</v>
          </cell>
          <cell r="Y942">
            <v>872000</v>
          </cell>
          <cell r="Z942">
            <v>1431000</v>
          </cell>
          <cell r="AA942">
            <v>4793000</v>
          </cell>
          <cell r="AB942">
            <v>1431000</v>
          </cell>
          <cell r="AC942">
            <v>0</v>
          </cell>
          <cell r="AD942">
            <v>0</v>
          </cell>
          <cell r="AE942">
            <v>0</v>
          </cell>
          <cell r="AF942">
            <v>10443101.870000001</v>
          </cell>
          <cell r="AG942">
            <v>91117.36</v>
          </cell>
          <cell r="AH942">
            <v>99580.44</v>
          </cell>
          <cell r="AI942">
            <v>260152.8</v>
          </cell>
          <cell r="AJ942">
            <v>244381.41</v>
          </cell>
          <cell r="AK942">
            <v>2057857.3</v>
          </cell>
          <cell r="AL942">
            <v>0</v>
          </cell>
          <cell r="AM942">
            <v>0</v>
          </cell>
          <cell r="AN942">
            <v>0</v>
          </cell>
          <cell r="AO942">
            <v>0</v>
          </cell>
          <cell r="AP942">
            <v>0</v>
          </cell>
          <cell r="AQ942">
            <v>0</v>
          </cell>
          <cell r="AR942">
            <v>0</v>
          </cell>
          <cell r="AS942">
            <v>0</v>
          </cell>
          <cell r="AT942">
            <v>0</v>
          </cell>
          <cell r="AU942">
            <v>0</v>
          </cell>
          <cell r="AV942">
            <v>0</v>
          </cell>
          <cell r="AW942">
            <v>2057857.3</v>
          </cell>
          <cell r="AX942">
            <v>2057857.3</v>
          </cell>
          <cell r="AY942">
            <v>0</v>
          </cell>
          <cell r="AZ942">
            <v>2302238.71</v>
          </cell>
          <cell r="BA942">
            <v>2302238.71</v>
          </cell>
          <cell r="BB942">
            <v>2492936.5099999998</v>
          </cell>
          <cell r="BC942">
            <v>7950165.3600000013</v>
          </cell>
          <cell r="BE942">
            <v>5.34</v>
          </cell>
          <cell r="BF942">
            <v>0</v>
          </cell>
          <cell r="BG942" t="str">
            <v>1 rozwojowo-modernizacyjne</v>
          </cell>
          <cell r="BH942">
            <v>122</v>
          </cell>
          <cell r="BI942">
            <v>137</v>
          </cell>
          <cell r="BJ942">
            <v>0</v>
          </cell>
          <cell r="BK942" t="str">
            <v>Odbiór ścieków sanitarnych od nowych klientów.</v>
          </cell>
          <cell r="BL942" t="str">
            <v>Budowa kanalizacji sanitarnej w rejonie ul. Huby Moraskie wraz z przyłączami: - kanały grawitacyjne: DN 200 mm, dł. 2700 m; DN 250 mm, dł. 425 m; DN 300 mm, dł. 141 m; DN 350 mm, dł. 442 m; DN 400 mm, dł. 717 m 2023-2025 - dokumentacja projektowa 2026-2029 - roboty budowlano-montażowe W ramach zadania wydzielono etap związany z budową ul. Hodowlanej obejmujący: - kanał grawitacyjny DN 200mm, dł. 915m ; - rurociąg tłoczny: PE 140, dł. 695m - przepompownie ścieków 1 szt. - przyłącza kanalizacyjne 2018-2020 - dokumentacja projektowa 2020-2021 - roboty budowlano-montażowe</v>
          </cell>
          <cell r="BM942" t="str">
            <v>-</v>
          </cell>
          <cell r="BN942" t="str">
            <v>-</v>
          </cell>
          <cell r="BP942"/>
        </row>
        <row r="943">
          <cell r="B943" t="str">
            <v>5-05-15-127-1</v>
          </cell>
          <cell r="C943" t="str">
            <v>5</v>
          </cell>
          <cell r="D943" t="str">
            <v>Poznań - kanalizacja sanitarna w ul. Treblińskiej</v>
          </cell>
          <cell r="E943" t="str">
            <v>Realizowane-RBM-zakończono</v>
          </cell>
          <cell r="G943" t="str">
            <v>rezerwa "białe plamy"</v>
          </cell>
          <cell r="H943" t="str">
            <v>pierwsza</v>
          </cell>
          <cell r="I943" t="str">
            <v>sieci rozdzielcze</v>
          </cell>
          <cell r="J943" t="str">
            <v>rozwojowe</v>
          </cell>
          <cell r="K943" t="str">
            <v>KPOŚK</v>
          </cell>
          <cell r="L943" t="str">
            <v>Poznań</v>
          </cell>
          <cell r="M943" t="str">
            <v>Zuzanna Kaczmarek</v>
          </cell>
          <cell r="N943" t="str">
            <v>Barbara Bartkowiak</v>
          </cell>
          <cell r="O943" t="str">
            <v>Jolanta Kowalczyk</v>
          </cell>
          <cell r="P943" t="str">
            <v>Łukasz Bil</v>
          </cell>
          <cell r="Q943" t="str">
            <v>Łukasz Bil</v>
          </cell>
          <cell r="R943" t="str">
            <v>05</v>
          </cell>
          <cell r="S943" t="str">
            <v>nd</v>
          </cell>
          <cell r="T943">
            <v>14816</v>
          </cell>
          <cell r="U943">
            <v>28611.5</v>
          </cell>
          <cell r="V943">
            <v>74370.490000000005</v>
          </cell>
          <cell r="W943">
            <v>0</v>
          </cell>
          <cell r="X943">
            <v>0</v>
          </cell>
          <cell r="Y943">
            <v>0</v>
          </cell>
          <cell r="Z943">
            <v>0</v>
          </cell>
          <cell r="AA943">
            <v>0</v>
          </cell>
          <cell r="AB943">
            <v>0</v>
          </cell>
          <cell r="AC943">
            <v>0</v>
          </cell>
          <cell r="AD943">
            <v>0</v>
          </cell>
          <cell r="AE943">
            <v>0</v>
          </cell>
          <cell r="AF943">
            <v>102981.99</v>
          </cell>
          <cell r="AG943">
            <v>4623.5</v>
          </cell>
          <cell r="AH943">
            <v>56229.86</v>
          </cell>
          <cell r="AI943">
            <v>75669.36</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60853.36</v>
          </cell>
          <cell r="BC943">
            <v>42128.630000000005</v>
          </cell>
          <cell r="BD943"/>
          <cell r="BE943">
            <v>0</v>
          </cell>
          <cell r="BF943">
            <v>0</v>
          </cell>
          <cell r="BG943" t="str">
            <v>1 rozwojowo-modernizacyjne</v>
          </cell>
          <cell r="BH943">
            <v>2</v>
          </cell>
          <cell r="BI943">
            <v>0</v>
          </cell>
          <cell r="BJ943">
            <v>0</v>
          </cell>
          <cell r="BK943" t="str">
            <v>Odbiór ścieków sanitarnych od nowych klientów.</v>
          </cell>
          <cell r="BL943" t="str">
            <v>Budowa kanalizacji sanitarnej DN200mm, dł. 40 m. wraz z przyłączami. 2018 -2019 - dokumentacja projektowa 2020 -2021 - roboty budowlano - montażowe</v>
          </cell>
          <cell r="BM943" t="str">
            <v>-</v>
          </cell>
          <cell r="BN943" t="str">
            <v>-</v>
          </cell>
        </row>
        <row r="944">
          <cell r="B944" t="str">
            <v>5-05-15-184-1</v>
          </cell>
          <cell r="C944" t="str">
            <v>5</v>
          </cell>
          <cell r="D944" t="str">
            <v>Poznań - kanalizacja sanitarna w ul. Jaśkowiaka i ul. Celichowskich</v>
          </cell>
          <cell r="E944" t="str">
            <v>Realizowane-koncepcja-w toku</v>
          </cell>
          <cell r="G944" t="str">
            <v>rezerwa "białe plamy"</v>
          </cell>
          <cell r="H944" t="str">
            <v>druga</v>
          </cell>
          <cell r="I944" t="str">
            <v>sieci rozdzielcze</v>
          </cell>
          <cell r="J944" t="str">
            <v>rozwojowe</v>
          </cell>
          <cell r="K944" t="str">
            <v>nieopłacalne nie</v>
          </cell>
          <cell r="L944" t="str">
            <v>Poznań</v>
          </cell>
          <cell r="M944" t="str">
            <v>Sylwia Białous</v>
          </cell>
          <cell r="N944">
            <v>0</v>
          </cell>
          <cell r="O944" t="str">
            <v>Monika Mrozińska</v>
          </cell>
          <cell r="P944">
            <v>0</v>
          </cell>
          <cell r="Q944">
            <v>0</v>
          </cell>
          <cell r="R944" t="str">
            <v>05</v>
          </cell>
          <cell r="S944" t="str">
            <v>nd</v>
          </cell>
          <cell r="T944">
            <v>0</v>
          </cell>
          <cell r="U944">
            <v>0</v>
          </cell>
          <cell r="V944">
            <v>0</v>
          </cell>
          <cell r="W944">
            <v>0</v>
          </cell>
          <cell r="X944">
            <v>0</v>
          </cell>
          <cell r="Y944">
            <v>20000</v>
          </cell>
          <cell r="Z944">
            <v>20000</v>
          </cell>
          <cell r="AA944">
            <v>60000</v>
          </cell>
          <cell r="AB944">
            <v>450000</v>
          </cell>
          <cell r="AC944">
            <v>840000</v>
          </cell>
          <cell r="AD944">
            <v>280000</v>
          </cell>
          <cell r="AE944">
            <v>0</v>
          </cell>
          <cell r="AF944">
            <v>1670000</v>
          </cell>
          <cell r="AG944">
            <v>0</v>
          </cell>
          <cell r="AH944">
            <v>6775.23</v>
          </cell>
          <cell r="AI944">
            <v>6775.23</v>
          </cell>
          <cell r="AJ944">
            <v>0</v>
          </cell>
          <cell r="AK944">
            <v>0</v>
          </cell>
          <cell r="AL944">
            <v>0</v>
          </cell>
          <cell r="AM944">
            <v>14400</v>
          </cell>
          <cell r="AN944">
            <v>43200</v>
          </cell>
          <cell r="AO944">
            <v>14400</v>
          </cell>
          <cell r="AP944">
            <v>384200</v>
          </cell>
          <cell r="AQ944">
            <v>1709800</v>
          </cell>
          <cell r="AR944">
            <v>0</v>
          </cell>
          <cell r="AS944">
            <v>0</v>
          </cell>
          <cell r="AT944">
            <v>0</v>
          </cell>
          <cell r="AU944">
            <v>0</v>
          </cell>
          <cell r="AV944">
            <v>0</v>
          </cell>
          <cell r="AW944">
            <v>2166000</v>
          </cell>
          <cell r="AX944">
            <v>2166000</v>
          </cell>
          <cell r="AY944">
            <v>0</v>
          </cell>
          <cell r="AZ944">
            <v>2166000</v>
          </cell>
          <cell r="BA944">
            <v>2166000</v>
          </cell>
          <cell r="BB944">
            <v>2172775.23</v>
          </cell>
          <cell r="BC944">
            <v>-502775.23</v>
          </cell>
          <cell r="BE944">
            <v>1.1399999999999999</v>
          </cell>
          <cell r="BF944">
            <v>27.6</v>
          </cell>
          <cell r="BG944" t="str">
            <v>1 rozwojowo-modernizacyjne</v>
          </cell>
          <cell r="BH944">
            <v>11</v>
          </cell>
          <cell r="BI944">
            <v>13</v>
          </cell>
          <cell r="BJ944">
            <v>0</v>
          </cell>
          <cell r="BK944" t="str">
            <v>Odbiór ścieków sanitarnych od nowych klientów.</v>
          </cell>
          <cell r="BL944" t="str">
            <v>Budowa kanalizacji sanitarnej w ul. Jaśkowiaka i w ul. Celichowskich wraz z przyłączami: - rurociąg tłoczny 160 PE dł. 107 m - przepompownia ścieków 1 szt. - kanał grawitacyjny DN 200mm, dł. 1034m 2025-2027 - dokumentacja projektowa 2028-2029 - roboty budowlano-montażowe</v>
          </cell>
          <cell r="BM944" t="str">
            <v>-</v>
          </cell>
          <cell r="BN944" t="str">
            <v>-</v>
          </cell>
          <cell r="BP944"/>
        </row>
        <row r="945">
          <cell r="B945" t="str">
            <v>5-05-15-187-1</v>
          </cell>
          <cell r="C945" t="str">
            <v>5</v>
          </cell>
          <cell r="D945" t="str">
            <v>Poznań - kanalizacja sanitarna objęta "Koncepcją programowo-przestrzenną skanalizowania pd.-zach. części Poznania wraz z częścią m. Luboń oraz gminy Dopiewo"</v>
          </cell>
          <cell r="E945" t="str">
            <v>Realizowane-koncepcja-w toku</v>
          </cell>
          <cell r="G945" t="str">
            <v>rezerwa "białe plamy"</v>
          </cell>
          <cell r="H945" t="str">
            <v>druga</v>
          </cell>
          <cell r="I945" t="str">
            <v>sieci rozdzielcze</v>
          </cell>
          <cell r="J945" t="str">
            <v>rozwojowe</v>
          </cell>
          <cell r="K945" t="str">
            <v>nieopłacalne nie</v>
          </cell>
          <cell r="L945" t="str">
            <v>Poznań</v>
          </cell>
          <cell r="M945" t="str">
            <v>Kamilla Oberenkowska</v>
          </cell>
          <cell r="N945">
            <v>0</v>
          </cell>
          <cell r="O945" t="str">
            <v>Jolanta Kowalczyk</v>
          </cell>
          <cell r="P945">
            <v>0</v>
          </cell>
          <cell r="Q945">
            <v>0</v>
          </cell>
          <cell r="R945" t="str">
            <v>05</v>
          </cell>
          <cell r="S945" t="str">
            <v>nd</v>
          </cell>
          <cell r="T945">
            <v>70219.17</v>
          </cell>
          <cell r="U945">
            <v>0</v>
          </cell>
          <cell r="V945">
            <v>0</v>
          </cell>
          <cell r="W945">
            <v>0</v>
          </cell>
          <cell r="X945">
            <v>653000</v>
          </cell>
          <cell r="Y945">
            <v>653000</v>
          </cell>
          <cell r="Z945">
            <v>3141000</v>
          </cell>
          <cell r="AA945">
            <v>3641000</v>
          </cell>
          <cell r="AB945">
            <v>3641000</v>
          </cell>
          <cell r="AC945">
            <v>3641000</v>
          </cell>
          <cell r="AD945">
            <v>3641000</v>
          </cell>
          <cell r="AE945">
            <v>95611000</v>
          </cell>
          <cell r="AF945">
            <v>19011000</v>
          </cell>
          <cell r="AG945">
            <v>0</v>
          </cell>
          <cell r="AH945">
            <v>0</v>
          </cell>
          <cell r="AI945">
            <v>70219.17</v>
          </cell>
          <cell r="AJ945">
            <v>0</v>
          </cell>
          <cell r="AK945">
            <v>0</v>
          </cell>
          <cell r="AL945">
            <v>0</v>
          </cell>
          <cell r="AM945">
            <v>553000</v>
          </cell>
          <cell r="AN945">
            <v>553000</v>
          </cell>
          <cell r="AO945">
            <v>5939000</v>
          </cell>
          <cell r="AP945">
            <v>7094000</v>
          </cell>
          <cell r="AQ945">
            <v>6283000</v>
          </cell>
          <cell r="AR945">
            <v>5915000</v>
          </cell>
          <cell r="AS945">
            <v>5915000</v>
          </cell>
          <cell r="AT945">
            <v>5915000</v>
          </cell>
          <cell r="AU945">
            <v>40368000</v>
          </cell>
          <cell r="AV945">
            <v>46283000</v>
          </cell>
          <cell r="AW945">
            <v>38167000</v>
          </cell>
          <cell r="AX945">
            <v>20422000</v>
          </cell>
          <cell r="AY945">
            <v>17745000</v>
          </cell>
          <cell r="AZ945">
            <v>38167000</v>
          </cell>
          <cell r="BA945">
            <v>78535000</v>
          </cell>
          <cell r="BB945">
            <v>20422000</v>
          </cell>
          <cell r="BC945">
            <v>-1411000</v>
          </cell>
          <cell r="BE945">
            <v>0</v>
          </cell>
          <cell r="BF945">
            <v>0</v>
          </cell>
          <cell r="BG945" t="str">
            <v>1 rozwojowo-modernizacyjne</v>
          </cell>
          <cell r="BH945">
            <v>125</v>
          </cell>
          <cell r="BI945">
            <v>705</v>
          </cell>
          <cell r="BJ945">
            <v>0</v>
          </cell>
          <cell r="BK945" t="str">
            <v>Odbiór ścieków sanitarnych od nowych klientów. Realizacja zadania w rejonie ul. Mieleszyńskiej możliwa po wcześniejszym uregulowaniu własności dróg przez ZDM. Realizacja na terenach przyautostradowych możliwa po wcześniejszym uregulowaniu własności dróg przez Miasto Poznań i Miasto Luboń. Z zadania zostały wydzielone zakresy:16-060, 16-110, 16-184, 18-046, 15-104, 21-004, 21-023.</v>
          </cell>
          <cell r="BL945" t="str">
            <v>Budowa kanalizacji sanitarnej w ulicach: Ceramiczna, Glinianki, Głogowska, Gruntowa, Konopackiej, Kowalewicka, Mieleszyńska, Modlibowskiej, Opłotki, Otwarta, Przy Autostradzie, Rojna, Rudnicze, Ruczajowa, Serwisowa, Sielankowa, Stara Cegielnia, Sycowska, Trzebińska, Tyniecka, Ustronna, Wajsówny, Wołowska, Wykopy, Zamiejska w Poznaniu oraz w ulicach: Północna (część), Samotna (część) w Luboniu: - kanały grawitacyjne: DN200 dł. 28044 m, DN250 dł. 2002 m, DN300 dł. 1357 m, DN400 dł. 501 m - rurociągi tłoczne: DN50 dł.179 m, DN80 dł. 1722 m, DN100 dł. 1004 m, DN125 dł. 355 m, DN225 dł. 1166 m, DN250 dł. 2200 m - przepompownie - 13 szt. - zakup działek pod przepompownie - przyłącza 2025 - 2037 - dokumentacja projektowa 2027 - 2039 - roboty budowlano-montażowe</v>
          </cell>
          <cell r="BM945" t="str">
            <v>-</v>
          </cell>
          <cell r="BN945" t="str">
            <v>-</v>
          </cell>
          <cell r="BP945"/>
        </row>
        <row r="946">
          <cell r="B946" t="str">
            <v>5-05-15-197-1</v>
          </cell>
          <cell r="C946" t="str">
            <v>5</v>
          </cell>
          <cell r="D946" t="str">
            <v>Poznań - kanalizacja sanitarna w rejonie ul. Janikowskiej</v>
          </cell>
          <cell r="E946" t="str">
            <v>Realizowane-dokumentacja-w toku</v>
          </cell>
          <cell r="G946" t="str">
            <v>rezerwa "białe plamy"</v>
          </cell>
          <cell r="H946" t="str">
            <v>druga</v>
          </cell>
          <cell r="I946" t="str">
            <v>sieci rozdzielcze</v>
          </cell>
          <cell r="J946" t="str">
            <v>rozwojowe</v>
          </cell>
          <cell r="K946" t="str">
            <v>nieopłacalne nie</v>
          </cell>
          <cell r="L946" t="str">
            <v>Poznań</v>
          </cell>
          <cell r="M946" t="str">
            <v>Przemysław Jasiński</v>
          </cell>
          <cell r="N946" t="str">
            <v>Joanna Matysiak-Olek</v>
          </cell>
          <cell r="O946" t="str">
            <v>Mariusz Dados</v>
          </cell>
          <cell r="P946">
            <v>0</v>
          </cell>
          <cell r="Q946" t="str">
            <v>Łukasz Wędrychowicz</v>
          </cell>
          <cell r="R946" t="str">
            <v>05</v>
          </cell>
          <cell r="S946" t="str">
            <v>nd</v>
          </cell>
          <cell r="T946">
            <v>0</v>
          </cell>
          <cell r="U946">
            <v>738.92</v>
          </cell>
          <cell r="V946">
            <v>88460</v>
          </cell>
          <cell r="W946">
            <v>132689</v>
          </cell>
          <cell r="X946">
            <v>599252</v>
          </cell>
          <cell r="Y946">
            <v>2681434</v>
          </cell>
          <cell r="Z946">
            <v>700000</v>
          </cell>
          <cell r="AA946">
            <v>0</v>
          </cell>
          <cell r="AB946">
            <v>0</v>
          </cell>
          <cell r="AC946">
            <v>0</v>
          </cell>
          <cell r="AD946">
            <v>0</v>
          </cell>
          <cell r="AE946">
            <v>0</v>
          </cell>
          <cell r="AF946">
            <v>4202573.92</v>
          </cell>
          <cell r="AG946">
            <v>7484.43</v>
          </cell>
          <cell r="AH946">
            <v>52862.79</v>
          </cell>
          <cell r="AI946">
            <v>60347.22</v>
          </cell>
          <cell r="AJ946">
            <v>106373.1</v>
          </cell>
          <cell r="AK946">
            <v>32290</v>
          </cell>
          <cell r="AL946">
            <v>4009139</v>
          </cell>
          <cell r="AM946">
            <v>1176641</v>
          </cell>
          <cell r="AN946">
            <v>0</v>
          </cell>
          <cell r="AO946">
            <v>0</v>
          </cell>
          <cell r="AP946">
            <v>0</v>
          </cell>
          <cell r="AQ946">
            <v>0</v>
          </cell>
          <cell r="AR946">
            <v>0</v>
          </cell>
          <cell r="AS946">
            <v>0</v>
          </cell>
          <cell r="AT946">
            <v>0</v>
          </cell>
          <cell r="AU946">
            <v>0</v>
          </cell>
          <cell r="AV946">
            <v>0</v>
          </cell>
          <cell r="AW946">
            <v>5218070</v>
          </cell>
          <cell r="AX946">
            <v>5218070</v>
          </cell>
          <cell r="AY946">
            <v>0</v>
          </cell>
          <cell r="AZ946">
            <v>5324443.0999999996</v>
          </cell>
          <cell r="BA946">
            <v>5324443.0999999996</v>
          </cell>
          <cell r="BB946">
            <v>5384790.3200000003</v>
          </cell>
          <cell r="BC946">
            <v>-1182216.4000000004</v>
          </cell>
          <cell r="BE946">
            <v>3.22</v>
          </cell>
          <cell r="BF946">
            <v>47.8</v>
          </cell>
          <cell r="BG946" t="str">
            <v>1 rozwojowo-modernizacyjne</v>
          </cell>
          <cell r="BH946">
            <v>44</v>
          </cell>
          <cell r="BI946">
            <v>8</v>
          </cell>
          <cell r="BJ946">
            <v>0</v>
          </cell>
          <cell r="BK946" t="str">
            <v>Odbiór ścieków sanitarnych od nowych klientów.</v>
          </cell>
          <cell r="BL946" t="str">
            <v>Budowa kanalizacji sanitarnej DN 200 mm dł. 1 520 m, r. tłoczny DN 100 mm dł.1700 m, 2 szt. przepompowni ścieków w ulicach; Janikowskiej, Prząśniczki, Kosiarzy i Kołodzieja oraz przyłącza sanitarne 2021-2023 - dokumentacja projektowa 2023-2025 - roboty budowlano - montażowe</v>
          </cell>
          <cell r="BM946" t="str">
            <v>-</v>
          </cell>
          <cell r="BN946" t="str">
            <v>-</v>
          </cell>
          <cell r="BP946"/>
        </row>
        <row r="947">
          <cell r="B947" t="str">
            <v>5-05-15-199-1</v>
          </cell>
          <cell r="C947" t="str">
            <v>5</v>
          </cell>
          <cell r="D947" t="str">
            <v>Poznań, Luboń- kanalizacja sanitarna w ul. Świerczewskiej i Żabikowskiej w Luboniu i Opolskiej w Poznaniu</v>
          </cell>
          <cell r="E947" t="str">
            <v>Realizowane-dokumentacja-w toku</v>
          </cell>
          <cell r="G947" t="str">
            <v>rezerwa "białe plamy"</v>
          </cell>
          <cell r="H947" t="str">
            <v>druga</v>
          </cell>
          <cell r="I947" t="str">
            <v>sieci rozdzielcze</v>
          </cell>
          <cell r="J947" t="str">
            <v>rozwojowe</v>
          </cell>
          <cell r="K947" t="str">
            <v>nieopłacalne nie</v>
          </cell>
          <cell r="L947" t="str">
            <v>Poznań</v>
          </cell>
          <cell r="M947" t="str">
            <v>Irena Romaszewska-Malak</v>
          </cell>
          <cell r="N947" t="str">
            <v>Alina Wachowska</v>
          </cell>
          <cell r="O947" t="str">
            <v>Jolanta Kowalczyk</v>
          </cell>
          <cell r="P947">
            <v>0</v>
          </cell>
          <cell r="Q947">
            <v>0</v>
          </cell>
          <cell r="R947" t="str">
            <v>05</v>
          </cell>
          <cell r="S947" t="str">
            <v>nd</v>
          </cell>
          <cell r="T947">
            <v>0</v>
          </cell>
          <cell r="U947">
            <v>0</v>
          </cell>
          <cell r="V947">
            <v>32000</v>
          </cell>
          <cell r="W947">
            <v>48000</v>
          </cell>
          <cell r="X947">
            <v>353400</v>
          </cell>
          <cell r="Y947">
            <v>655600</v>
          </cell>
          <cell r="Z947">
            <v>0</v>
          </cell>
          <cell r="AA947">
            <v>0</v>
          </cell>
          <cell r="AB947">
            <v>0</v>
          </cell>
          <cell r="AC947">
            <v>0</v>
          </cell>
          <cell r="AD947">
            <v>0</v>
          </cell>
          <cell r="AE947">
            <v>0</v>
          </cell>
          <cell r="AF947">
            <v>1089000</v>
          </cell>
          <cell r="AG947">
            <v>2390</v>
          </cell>
          <cell r="AH947">
            <v>9999.99</v>
          </cell>
          <cell r="AI947">
            <v>12389.99</v>
          </cell>
          <cell r="AJ947">
            <v>20000</v>
          </cell>
          <cell r="AK947">
            <v>20000.009999999998</v>
          </cell>
          <cell r="AL947">
            <v>507368</v>
          </cell>
          <cell r="AM947">
            <v>504368</v>
          </cell>
          <cell r="AN947">
            <v>0</v>
          </cell>
          <cell r="AO947">
            <v>0</v>
          </cell>
          <cell r="AP947">
            <v>0</v>
          </cell>
          <cell r="AQ947">
            <v>0</v>
          </cell>
          <cell r="AR947">
            <v>0</v>
          </cell>
          <cell r="AS947">
            <v>0</v>
          </cell>
          <cell r="AT947">
            <v>0</v>
          </cell>
          <cell r="AU947">
            <v>0</v>
          </cell>
          <cell r="AV947">
            <v>0</v>
          </cell>
          <cell r="AW947">
            <v>1031736.01</v>
          </cell>
          <cell r="AX947">
            <v>1031736.01</v>
          </cell>
          <cell r="AY947">
            <v>0</v>
          </cell>
          <cell r="AZ947">
            <v>1051736.01</v>
          </cell>
          <cell r="BA947">
            <v>1051736.01</v>
          </cell>
          <cell r="BB947">
            <v>1064126</v>
          </cell>
          <cell r="BC947">
            <v>24874</v>
          </cell>
          <cell r="BE947">
            <v>0.37</v>
          </cell>
          <cell r="BF947">
            <v>85.1</v>
          </cell>
          <cell r="BG947" t="str">
            <v>1 rozwojowo-modernizacyjne</v>
          </cell>
          <cell r="BH947">
            <v>9</v>
          </cell>
          <cell r="BI947">
            <v>2</v>
          </cell>
          <cell r="BJ947">
            <v>0</v>
          </cell>
          <cell r="BK947" t="str">
            <v>Odbiór ścieków sanitarnych od nowych klientów.</v>
          </cell>
          <cell r="BL947" t="str">
            <v>Budowa kanalizacji sanitarnej w ulicy Świerczewskiej, Żabikowskiej w Luboniu i Opolskiej w Poznaniu DN 200 mm, dł. 370 m wraz z przyłączami 2021-2023 - dokumentacja projektowa 2023-2024 - roboty budowlano - montażowe</v>
          </cell>
          <cell r="BM947" t="str">
            <v>-</v>
          </cell>
          <cell r="BN947" t="str">
            <v>-</v>
          </cell>
          <cell r="BP947"/>
        </row>
        <row r="948">
          <cell r="B948" t="str">
            <v>5-05-15-200-1</v>
          </cell>
          <cell r="C948" t="str">
            <v>5</v>
          </cell>
          <cell r="D948" t="str">
            <v>Poznań - kanalizacja sanitarna w rejonie ul. Stobnickiej i ul. Słupskiej</v>
          </cell>
          <cell r="E948" t="str">
            <v>Realizowane-koncepcja-w toku</v>
          </cell>
          <cell r="G948" t="str">
            <v>rezerwa "białe plamy"</v>
          </cell>
          <cell r="H948" t="str">
            <v>druga</v>
          </cell>
          <cell r="I948" t="str">
            <v>sieci rozdzielcze</v>
          </cell>
          <cell r="J948" t="str">
            <v>rozwojowe</v>
          </cell>
          <cell r="K948" t="str">
            <v>nieopłacalne nie</v>
          </cell>
          <cell r="L948" t="str">
            <v>Poznań</v>
          </cell>
          <cell r="M948" t="str">
            <v>Sylwia Białous</v>
          </cell>
          <cell r="N948">
            <v>0</v>
          </cell>
          <cell r="O948" t="str">
            <v>Monika Mrozińska</v>
          </cell>
          <cell r="P948">
            <v>0</v>
          </cell>
          <cell r="Q948">
            <v>0</v>
          </cell>
          <cell r="R948" t="str">
            <v>05</v>
          </cell>
          <cell r="S948" t="str">
            <v>nd</v>
          </cell>
          <cell r="T948">
            <v>0</v>
          </cell>
          <cell r="U948">
            <v>0</v>
          </cell>
          <cell r="V948">
            <v>0</v>
          </cell>
          <cell r="W948">
            <v>0</v>
          </cell>
          <cell r="X948">
            <v>0</v>
          </cell>
          <cell r="Y948">
            <v>0</v>
          </cell>
          <cell r="Z948">
            <v>72400</v>
          </cell>
          <cell r="AA948">
            <v>108600</v>
          </cell>
          <cell r="AB948">
            <v>927600</v>
          </cell>
          <cell r="AC948">
            <v>3226400</v>
          </cell>
          <cell r="AD948">
            <v>0</v>
          </cell>
          <cell r="AE948">
            <v>0</v>
          </cell>
          <cell r="AF948">
            <v>4335000</v>
          </cell>
          <cell r="AG948">
            <v>0</v>
          </cell>
          <cell r="AH948">
            <v>0</v>
          </cell>
          <cell r="AI948">
            <v>0</v>
          </cell>
          <cell r="AJ948">
            <v>0</v>
          </cell>
          <cell r="AK948">
            <v>0</v>
          </cell>
          <cell r="AL948">
            <v>40000</v>
          </cell>
          <cell r="AM948">
            <v>70000</v>
          </cell>
          <cell r="AN948">
            <v>0</v>
          </cell>
          <cell r="AO948">
            <v>0</v>
          </cell>
          <cell r="AP948">
            <v>0</v>
          </cell>
          <cell r="AQ948">
            <v>56800</v>
          </cell>
          <cell r="AR948">
            <v>56800</v>
          </cell>
          <cell r="AS948">
            <v>28400</v>
          </cell>
          <cell r="AT948">
            <v>2493736</v>
          </cell>
          <cell r="AU948">
            <v>1837269</v>
          </cell>
          <cell r="AV948">
            <v>4331005</v>
          </cell>
          <cell r="AW948">
            <v>2745736</v>
          </cell>
          <cell r="AX948">
            <v>166800</v>
          </cell>
          <cell r="AY948">
            <v>2578936</v>
          </cell>
          <cell r="AZ948">
            <v>2745736</v>
          </cell>
          <cell r="BA948">
            <v>4583005</v>
          </cell>
          <cell r="BB948">
            <v>166800</v>
          </cell>
          <cell r="BC948">
            <v>4168200</v>
          </cell>
          <cell r="BE948">
            <v>1.98</v>
          </cell>
          <cell r="BF948">
            <v>57</v>
          </cell>
          <cell r="BG948" t="str">
            <v>1 rozwojowo-modernizacyjne</v>
          </cell>
          <cell r="BH948">
            <v>32</v>
          </cell>
          <cell r="BI948">
            <v>36</v>
          </cell>
          <cell r="BJ948">
            <v>0</v>
          </cell>
          <cell r="BK948" t="str">
            <v>Odbiór ścieków sanitarnych od nowych klientów.</v>
          </cell>
          <cell r="BL948" t="str">
            <v>Budowa kanalizacji sanitarnej w rejonie ul. Stobnickiej i w ul. Słupskiej wraz z przyłączami: - kanał grawitacyjny DN 200 mm, dł. 2 km - rurociąg tłoczny DN 90 mm, dł. 590 m - przepompownie - 3 szt. - zakup działek pod przepompownię 2024-2025 - koncepcja programowo-przestrzenna 2029-2031 - dokumentacja projektowa 2032-2033 - roboty budowlano-montażowe</v>
          </cell>
          <cell r="BM948" t="str">
            <v>-</v>
          </cell>
          <cell r="BN948" t="str">
            <v>-</v>
          </cell>
          <cell r="BP948"/>
        </row>
        <row r="949">
          <cell r="B949" t="str">
            <v>5-05-15-203-1</v>
          </cell>
          <cell r="C949" t="str">
            <v>5</v>
          </cell>
          <cell r="D949" t="str">
            <v>Poznań - kanalizacja sanitarna w ul. Sielawy</v>
          </cell>
          <cell r="E949" t="str">
            <v>Realizowane-dokumentacja-w toku</v>
          </cell>
          <cell r="G949" t="str">
            <v>budżet - modernizacja PSK</v>
          </cell>
          <cell r="H949" t="str">
            <v>pierwsza</v>
          </cell>
          <cell r="I949" t="str">
            <v>sieci rozdzielcze</v>
          </cell>
          <cell r="J949" t="str">
            <v>modernizacyjne</v>
          </cell>
          <cell r="K949" t="str">
            <v>PSK</v>
          </cell>
          <cell r="L949" t="str">
            <v>Poznań</v>
          </cell>
          <cell r="M949" t="str">
            <v>Katarzyna Stawińska</v>
          </cell>
          <cell r="N949" t="str">
            <v>Marcin Krawczyk</v>
          </cell>
          <cell r="O949" t="str">
            <v>Monika Mrozińska</v>
          </cell>
          <cell r="P949" t="str">
            <v>Łukasz Bil</v>
          </cell>
          <cell r="Q949" t="str">
            <v>Łukasz Bil</v>
          </cell>
          <cell r="R949" t="str">
            <v>05</v>
          </cell>
          <cell r="S949" t="str">
            <v>nd</v>
          </cell>
          <cell r="T949">
            <v>21285.200000000001</v>
          </cell>
          <cell r="U949">
            <v>17892.04</v>
          </cell>
          <cell r="V949">
            <v>144000</v>
          </cell>
          <cell r="W949">
            <v>493276</v>
          </cell>
          <cell r="X949">
            <v>0</v>
          </cell>
          <cell r="Y949">
            <v>0</v>
          </cell>
          <cell r="Z949">
            <v>0</v>
          </cell>
          <cell r="AA949">
            <v>0</v>
          </cell>
          <cell r="AB949">
            <v>0</v>
          </cell>
          <cell r="AC949">
            <v>0</v>
          </cell>
          <cell r="AD949">
            <v>0</v>
          </cell>
          <cell r="AE949">
            <v>0</v>
          </cell>
          <cell r="AF949">
            <v>655168.04</v>
          </cell>
          <cell r="AG949">
            <v>11878.5</v>
          </cell>
          <cell r="AH949">
            <v>2857.38</v>
          </cell>
          <cell r="AI949">
            <v>36021.079999999994</v>
          </cell>
          <cell r="AJ949">
            <v>11800</v>
          </cell>
          <cell r="AK949">
            <v>0</v>
          </cell>
          <cell r="AL949">
            <v>412734</v>
          </cell>
          <cell r="AM949">
            <v>185720</v>
          </cell>
          <cell r="AN949">
            <v>0</v>
          </cell>
          <cell r="AO949">
            <v>0</v>
          </cell>
          <cell r="AP949">
            <v>0</v>
          </cell>
          <cell r="AQ949">
            <v>0</v>
          </cell>
          <cell r="AR949">
            <v>0</v>
          </cell>
          <cell r="AS949">
            <v>0</v>
          </cell>
          <cell r="AT949">
            <v>0</v>
          </cell>
          <cell r="AU949">
            <v>0</v>
          </cell>
          <cell r="AV949">
            <v>0</v>
          </cell>
          <cell r="AW949">
            <v>598454</v>
          </cell>
          <cell r="AX949">
            <v>598454</v>
          </cell>
          <cell r="AY949">
            <v>0</v>
          </cell>
          <cell r="AZ949">
            <v>610254</v>
          </cell>
          <cell r="BA949">
            <v>610254</v>
          </cell>
          <cell r="BB949">
            <v>624989.88</v>
          </cell>
          <cell r="BC949">
            <v>30178.160000000033</v>
          </cell>
          <cell r="BE949">
            <v>0.214</v>
          </cell>
          <cell r="BF949">
            <v>50</v>
          </cell>
          <cell r="BG949" t="str">
            <v>1 rozwojowo-modernizacyjne</v>
          </cell>
          <cell r="BH949">
            <v>3</v>
          </cell>
          <cell r="BI949">
            <v>0</v>
          </cell>
          <cell r="BJ949">
            <v>0</v>
          </cell>
          <cell r="BK949" t="str">
            <v>Umożliwienie odprowadzenia ścieków z posesji przy ulicy Sielawy. Uporządkowanie gospodarki ściekowej.</v>
          </cell>
          <cell r="BL949" t="str">
            <v>Budowa kanalizacji sanitarnej DN200mm, dł. 214m i przyłączy kanalizacyjnych Przełączenie istniejących sieci do nowej kanalizacji. 2017 - 2020 - dokumentacja projektowa 2021 - 2022 - roboty budowlano-montażowe</v>
          </cell>
          <cell r="BM949" t="str">
            <v>-</v>
          </cell>
          <cell r="BN949" t="str">
            <v>-</v>
          </cell>
          <cell r="BP949"/>
        </row>
        <row r="950">
          <cell r="B950" t="str">
            <v>5-05-15-238-0</v>
          </cell>
          <cell r="C950" t="str">
            <v>5</v>
          </cell>
          <cell r="D950" t="str">
            <v>Poznań - kanalizacja sanitarna w ul. Sterowej</v>
          </cell>
          <cell r="E950" t="str">
            <v>Realizowane-koncepcja-w toku</v>
          </cell>
          <cell r="G950" t="str">
            <v>budżet - modernizacja PSK</v>
          </cell>
          <cell r="H950" t="str">
            <v>pierwsza</v>
          </cell>
          <cell r="I950" t="str">
            <v>sieci rozdzielcze</v>
          </cell>
          <cell r="J950" t="str">
            <v>modernizacyjne</v>
          </cell>
          <cell r="K950" t="str">
            <v>PSK</v>
          </cell>
          <cell r="L950" t="str">
            <v>Poznań</v>
          </cell>
          <cell r="M950" t="str">
            <v>Agata Chmurzyńska</v>
          </cell>
          <cell r="N950" t="str">
            <v>Marcin Krawczyk</v>
          </cell>
          <cell r="O950" t="str">
            <v>Jolanta Kowalczyk</v>
          </cell>
          <cell r="P950">
            <v>0</v>
          </cell>
          <cell r="Q950">
            <v>0</v>
          </cell>
          <cell r="R950" t="str">
            <v>05</v>
          </cell>
          <cell r="S950" t="str">
            <v>nd</v>
          </cell>
          <cell r="T950">
            <v>2235</v>
          </cell>
          <cell r="U950">
            <v>0</v>
          </cell>
          <cell r="V950">
            <v>10020</v>
          </cell>
          <cell r="W950">
            <v>30060</v>
          </cell>
          <cell r="X950">
            <v>10020</v>
          </cell>
          <cell r="Y950">
            <v>94200</v>
          </cell>
          <cell r="Z950">
            <v>0</v>
          </cell>
          <cell r="AA950">
            <v>0</v>
          </cell>
          <cell r="AB950">
            <v>0</v>
          </cell>
          <cell r="AC950">
            <v>0</v>
          </cell>
          <cell r="AD950">
            <v>0</v>
          </cell>
          <cell r="AE950">
            <v>0</v>
          </cell>
          <cell r="AF950">
            <v>144300</v>
          </cell>
          <cell r="AG950">
            <v>0</v>
          </cell>
          <cell r="AH950">
            <v>1020</v>
          </cell>
          <cell r="AI950">
            <v>3255</v>
          </cell>
          <cell r="AJ950">
            <v>0</v>
          </cell>
          <cell r="AK950">
            <v>0</v>
          </cell>
          <cell r="AL950">
            <v>0</v>
          </cell>
          <cell r="AM950">
            <v>0</v>
          </cell>
          <cell r="AN950">
            <v>10000</v>
          </cell>
          <cell r="AO950">
            <v>30000</v>
          </cell>
          <cell r="AP950">
            <v>10000</v>
          </cell>
          <cell r="AQ950">
            <v>78564</v>
          </cell>
          <cell r="AR950">
            <v>34036</v>
          </cell>
          <cell r="AS950">
            <v>0</v>
          </cell>
          <cell r="AT950">
            <v>0</v>
          </cell>
          <cell r="AU950">
            <v>0</v>
          </cell>
          <cell r="AV950">
            <v>0</v>
          </cell>
          <cell r="AW950">
            <v>162600</v>
          </cell>
          <cell r="AX950">
            <v>128564</v>
          </cell>
          <cell r="AY950">
            <v>34036</v>
          </cell>
          <cell r="AZ950">
            <v>162600</v>
          </cell>
          <cell r="BA950">
            <v>162600</v>
          </cell>
          <cell r="BB950">
            <v>129584</v>
          </cell>
          <cell r="BC950">
            <v>14716</v>
          </cell>
          <cell r="BE950">
            <v>0</v>
          </cell>
          <cell r="BF950">
            <v>0</v>
          </cell>
          <cell r="BG950" t="str">
            <v>1 rozwojowo-modernizacyjne</v>
          </cell>
          <cell r="BH950">
            <v>0</v>
          </cell>
          <cell r="BI950">
            <v>0</v>
          </cell>
          <cell r="BJ950">
            <v>2</v>
          </cell>
          <cell r="BK950" t="str">
            <v>Kolizja kanalizacji sanitarnej z zabudową płotu.</v>
          </cell>
          <cell r="BL950" t="str">
            <v>Przebudowa kanalizacji sanitarnej w ul. Sterowej w Poznaniu: kanał grawitacyjny DN200mm o dł. 50m (na odcinku od posesji nr 6 do skrzyżowania z ul. Idzikowskiego) wraz z przyłączami 2026 - 2028 dokumentacja projektowa 2029 - 2030 roboty budowlano-montażowe</v>
          </cell>
          <cell r="BM950" t="str">
            <v>-</v>
          </cell>
          <cell r="BN950" t="str">
            <v>-</v>
          </cell>
          <cell r="BP950"/>
        </row>
        <row r="951">
          <cell r="B951" t="str">
            <v>5-05-15-250-1</v>
          </cell>
          <cell r="C951" t="str">
            <v>5</v>
          </cell>
          <cell r="D951" t="str">
            <v>Poznań - kanalizacja sanitarna na terenie Podolan - Etap II</v>
          </cell>
          <cell r="E951" t="str">
            <v>Realizowane-dokumentacja-w toku</v>
          </cell>
          <cell r="F951" t="str">
            <v>FS7 zagrożona</v>
          </cell>
          <cell r="G951" t="str">
            <v>rezerwa "białe plamy"</v>
          </cell>
          <cell r="H951" t="str">
            <v>pierwsza</v>
          </cell>
          <cell r="I951" t="str">
            <v>sieci rozdzielcze</v>
          </cell>
          <cell r="J951" t="str">
            <v>rozwojowe</v>
          </cell>
          <cell r="K951" t="str">
            <v>KPOŚK</v>
          </cell>
          <cell r="L951" t="str">
            <v>Poznań</v>
          </cell>
          <cell r="M951" t="str">
            <v>Sylwia Białous</v>
          </cell>
          <cell r="N951" t="str">
            <v>Magdalena Daszkiewicz-Jankowska</v>
          </cell>
          <cell r="O951" t="str">
            <v>Monika Mrozińska</v>
          </cell>
          <cell r="P951" t="str">
            <v>Anna Ossig</v>
          </cell>
          <cell r="Q951" t="str">
            <v>Łukasz Bil</v>
          </cell>
          <cell r="R951" t="str">
            <v>05</v>
          </cell>
          <cell r="S951" t="str">
            <v>nd</v>
          </cell>
          <cell r="T951">
            <v>101735.84000000003</v>
          </cell>
          <cell r="U951">
            <v>12515.46</v>
          </cell>
          <cell r="V951">
            <v>153580</v>
          </cell>
          <cell r="W951">
            <v>1190409</v>
          </cell>
          <cell r="X951">
            <v>1280000</v>
          </cell>
          <cell r="Y951">
            <v>2649300</v>
          </cell>
          <cell r="Z951">
            <v>0</v>
          </cell>
          <cell r="AA951">
            <v>0</v>
          </cell>
          <cell r="AB951">
            <v>0</v>
          </cell>
          <cell r="AC951">
            <v>0</v>
          </cell>
          <cell r="AD951">
            <v>0</v>
          </cell>
          <cell r="AE951">
            <v>0</v>
          </cell>
          <cell r="AF951">
            <v>5285804.46</v>
          </cell>
          <cell r="AG951">
            <v>28332.049999999996</v>
          </cell>
          <cell r="AH951">
            <v>45888.539999999994</v>
          </cell>
          <cell r="AI951">
            <v>175956.43</v>
          </cell>
          <cell r="AJ951">
            <v>438996.76</v>
          </cell>
          <cell r="AK951">
            <v>2394631.2200000002</v>
          </cell>
          <cell r="AL951">
            <v>3716551.02</v>
          </cell>
          <cell r="AM951">
            <v>1321919.8</v>
          </cell>
          <cell r="AN951">
            <v>0</v>
          </cell>
          <cell r="AO951">
            <v>0</v>
          </cell>
          <cell r="AP951">
            <v>0</v>
          </cell>
          <cell r="AQ951">
            <v>0</v>
          </cell>
          <cell r="AR951">
            <v>0</v>
          </cell>
          <cell r="AS951">
            <v>0</v>
          </cell>
          <cell r="AT951">
            <v>0</v>
          </cell>
          <cell r="AU951">
            <v>0</v>
          </cell>
          <cell r="AV951">
            <v>0</v>
          </cell>
          <cell r="AW951">
            <v>7433102.04</v>
          </cell>
          <cell r="AX951">
            <v>7433102.04</v>
          </cell>
          <cell r="AY951">
            <v>0</v>
          </cell>
          <cell r="AZ951">
            <v>7872098.7999999998</v>
          </cell>
          <cell r="BA951">
            <v>7872098.7999999998</v>
          </cell>
          <cell r="BB951">
            <v>7946319.3899999997</v>
          </cell>
          <cell r="BC951">
            <v>-2660514.9299999997</v>
          </cell>
          <cell r="BE951">
            <v>1.6</v>
          </cell>
          <cell r="BF951">
            <v>210</v>
          </cell>
          <cell r="BG951" t="str">
            <v>1 rozwojowo-modernizacyjne</v>
          </cell>
          <cell r="BH951">
            <v>96</v>
          </cell>
          <cell r="BI951">
            <v>0</v>
          </cell>
          <cell r="BJ951">
            <v>38</v>
          </cell>
          <cell r="BK951" t="str">
            <v>Odbiór ścieków sanitarnych od nowych klientów.</v>
          </cell>
          <cell r="BL951" t="str">
            <v>Budowa kanalizacji sanitarnej w ulicach: Szczawnicka, Kartuska, Szafran, Obornicka (na odcinku od ul. Kopczyńskiego do ul. Stróżyńskiego), Krynicka, Cieszkowskiego, Strzeszyńska, Raczyńskiego, Kowarskiej o średnicy DN200mm i dł. 1,593 km, 1 szt. przepompowni, rurociąg tłoczny DN110 o dł. 4,05 m. wraz z przyłączami. 2017 - 2022 dokumentacja projektowa 2023 - 2025 roboty budowlano-montażowe</v>
          </cell>
          <cell r="BM951" t="str">
            <v>-</v>
          </cell>
          <cell r="BN951" t="str">
            <v>-</v>
          </cell>
          <cell r="BP951">
            <v>1114965.3059999999</v>
          </cell>
        </row>
        <row r="952">
          <cell r="B952" t="str">
            <v>5-05-15-260-1</v>
          </cell>
          <cell r="C952" t="str">
            <v>5</v>
          </cell>
          <cell r="D952" t="str">
            <v>Poznań - kanalizacja sanitarna w ul. Lotniczej i 5 Stycznia</v>
          </cell>
          <cell r="E952" t="str">
            <v>Realizowane-RBM-w toku</v>
          </cell>
          <cell r="F952" t="str">
            <v>FS 6</v>
          </cell>
          <cell r="G952" t="str">
            <v>Pule</v>
          </cell>
          <cell r="H952" t="str">
            <v>druga</v>
          </cell>
          <cell r="I952" t="str">
            <v>sieci rozdzielcze</v>
          </cell>
          <cell r="J952" t="str">
            <v>rozwojowe</v>
          </cell>
          <cell r="K952" t="str">
            <v>opłacalne</v>
          </cell>
          <cell r="L952" t="str">
            <v>Poznań</v>
          </cell>
          <cell r="M952" t="str">
            <v>Sylwia Białous</v>
          </cell>
          <cell r="N952" t="str">
            <v>Anna Szaszczak</v>
          </cell>
          <cell r="O952" t="str">
            <v>Monika Mrozińska</v>
          </cell>
          <cell r="P952" t="str">
            <v>Joanna Iwan</v>
          </cell>
          <cell r="Q952" t="str">
            <v>Łukasz Wędrychowicz</v>
          </cell>
          <cell r="R952" t="str">
            <v>05</v>
          </cell>
          <cell r="S952" t="str">
            <v>nd</v>
          </cell>
          <cell r="T952">
            <v>1303582.1400000001</v>
          </cell>
          <cell r="U952">
            <v>27005.23</v>
          </cell>
          <cell r="V952">
            <v>500000</v>
          </cell>
          <cell r="W952">
            <v>1279000</v>
          </cell>
          <cell r="X952">
            <v>0</v>
          </cell>
          <cell r="Y952">
            <v>0</v>
          </cell>
          <cell r="Z952">
            <v>0</v>
          </cell>
          <cell r="AA952">
            <v>0</v>
          </cell>
          <cell r="AB952">
            <v>0</v>
          </cell>
          <cell r="AC952">
            <v>0</v>
          </cell>
          <cell r="AD952">
            <v>0</v>
          </cell>
          <cell r="AE952">
            <v>0</v>
          </cell>
          <cell r="AF952">
            <v>1806005.23</v>
          </cell>
          <cell r="AG952">
            <v>58764.619999999995</v>
          </cell>
          <cell r="AH952">
            <v>717601.91</v>
          </cell>
          <cell r="AI952">
            <v>2079948.6700000004</v>
          </cell>
          <cell r="AJ952">
            <v>659665.61999999988</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659665.61999999988</v>
          </cell>
          <cell r="BA952">
            <v>659665.61999999988</v>
          </cell>
          <cell r="BB952">
            <v>1436032.15</v>
          </cell>
          <cell r="BC952">
            <v>369973.08000000007</v>
          </cell>
          <cell r="BE952">
            <v>0.81</v>
          </cell>
          <cell r="BF952">
            <v>0</v>
          </cell>
          <cell r="BG952" t="str">
            <v>1 rozwojowo-modernizacyjne</v>
          </cell>
          <cell r="BH952">
            <v>4</v>
          </cell>
          <cell r="BI952">
            <v>0</v>
          </cell>
          <cell r="BJ952">
            <v>0</v>
          </cell>
          <cell r="BK952" t="str">
            <v>Odbiór ścieków od nowych klientów.</v>
          </cell>
          <cell r="BL952" t="str">
            <v>Kanalizacja sanitarna w ulicy Lotniczej o dł. ok. 400 m o średnicy DN 300 mm i w ulicy 5 Stycznia o dł. ok. 415 m o średnicy DN 250 mm, wraz z przyłączami 2016-2020 dokumentacja projektowa 2021-2022 roboty budowlano-montażowe</v>
          </cell>
          <cell r="BM952" t="str">
            <v>-</v>
          </cell>
          <cell r="BN952" t="str">
            <v>-</v>
          </cell>
          <cell r="BP952"/>
        </row>
        <row r="953">
          <cell r="B953" t="str">
            <v>5-05-15-272-1</v>
          </cell>
          <cell r="C953" t="str">
            <v>5</v>
          </cell>
          <cell r="D953" t="str">
            <v>Poznań - kanalizacja sanitarna w ulicy Kobylepole - zakres I</v>
          </cell>
          <cell r="E953" t="str">
            <v>Realizowane-RBM-zakończono</v>
          </cell>
          <cell r="G953" t="str">
            <v>rezerwa "białe plamy"</v>
          </cell>
          <cell r="H953" t="str">
            <v>pierwsza</v>
          </cell>
          <cell r="I953" t="str">
            <v>sieci rozdzielcze</v>
          </cell>
          <cell r="J953" t="str">
            <v>rozwojowe</v>
          </cell>
          <cell r="K953" t="str">
            <v>KPOŚK</v>
          </cell>
          <cell r="L953" t="str">
            <v>Poznań</v>
          </cell>
          <cell r="M953" t="str">
            <v>Przemysław Jasiński</v>
          </cell>
          <cell r="N953">
            <v>0</v>
          </cell>
          <cell r="O953" t="str">
            <v>Mariusz Dados</v>
          </cell>
          <cell r="P953" t="str">
            <v>Łukasz Dąbrowski</v>
          </cell>
          <cell r="Q953">
            <v>0</v>
          </cell>
          <cell r="R953" t="str">
            <v>05</v>
          </cell>
          <cell r="S953" t="str">
            <v>PIM</v>
          </cell>
          <cell r="T953">
            <v>857298.22000000009</v>
          </cell>
          <cell r="U953">
            <v>25011.089999999997</v>
          </cell>
          <cell r="V953">
            <v>0</v>
          </cell>
          <cell r="W953">
            <v>0</v>
          </cell>
          <cell r="X953">
            <v>0</v>
          </cell>
          <cell r="Y953">
            <v>0</v>
          </cell>
          <cell r="Z953">
            <v>0</v>
          </cell>
          <cell r="AA953">
            <v>0</v>
          </cell>
          <cell r="AB953">
            <v>0</v>
          </cell>
          <cell r="AC953">
            <v>0</v>
          </cell>
          <cell r="AD953">
            <v>0</v>
          </cell>
          <cell r="AE953">
            <v>0</v>
          </cell>
          <cell r="AF953">
            <v>25011.089999999997</v>
          </cell>
          <cell r="AG953">
            <v>25011.089999999997</v>
          </cell>
          <cell r="AH953">
            <v>1033.5</v>
          </cell>
          <cell r="AI953">
            <v>883342.81</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26044.589999999997</v>
          </cell>
          <cell r="BC953">
            <v>-1033.5</v>
          </cell>
          <cell r="BD953"/>
          <cell r="BE953">
            <v>0.66</v>
          </cell>
          <cell r="BF953">
            <v>0</v>
          </cell>
          <cell r="BG953" t="str">
            <v>1 rozwojowo-modernizacyjne</v>
          </cell>
          <cell r="BH953">
            <v>26</v>
          </cell>
          <cell r="BI953">
            <v>10</v>
          </cell>
          <cell r="BJ953">
            <v>0</v>
          </cell>
          <cell r="BK953" t="str">
            <v>Odbiór ścieków sanitarnych od nowych klientów. Z zadania został wydzielony zakres 19-324.</v>
          </cell>
          <cell r="BL953" t="str">
            <v>Kanalizacja sanitarna DN200mm o dł. ok. 660 m, wraz z przyłączami . 2017 - 2018 - dokumentacja projektowa 2018 - 2020 - roboty budowlano-montażowe</v>
          </cell>
          <cell r="BM953" t="str">
            <v>-</v>
          </cell>
          <cell r="BN953" t="str">
            <v>-</v>
          </cell>
        </row>
        <row r="954">
          <cell r="B954" t="str">
            <v>5-05-16-004-1</v>
          </cell>
          <cell r="C954" t="str">
            <v>5</v>
          </cell>
          <cell r="D954" t="str">
            <v>Poznań - kanalizacja sanitarna w drodze bocznej od ul. Huby Moraskie</v>
          </cell>
          <cell r="H954" t="str">
            <v>druga</v>
          </cell>
          <cell r="I954" t="str">
            <v>sieci rozdzielcze</v>
          </cell>
          <cell r="J954" t="str">
            <v>rozwojowe</v>
          </cell>
          <cell r="K954" t="str">
            <v>nieopłacalne nie</v>
          </cell>
          <cell r="L954" t="str">
            <v>Poznań</v>
          </cell>
          <cell r="R954" t="str">
            <v>05</v>
          </cell>
          <cell r="T954">
            <v>0</v>
          </cell>
          <cell r="U954">
            <v>0</v>
          </cell>
          <cell r="V954">
            <v>0</v>
          </cell>
          <cell r="W954">
            <v>0</v>
          </cell>
          <cell r="X954">
            <v>0</v>
          </cell>
          <cell r="Y954">
            <v>0</v>
          </cell>
          <cell r="Z954">
            <v>0</v>
          </cell>
          <cell r="AA954">
            <v>0</v>
          </cell>
          <cell r="AB954">
            <v>7000</v>
          </cell>
          <cell r="AC954">
            <v>7000</v>
          </cell>
          <cell r="AD954">
            <v>21000</v>
          </cell>
          <cell r="AE954">
            <v>435000</v>
          </cell>
          <cell r="AF954">
            <v>35000</v>
          </cell>
          <cell r="AG954">
            <v>0</v>
          </cell>
          <cell r="AH954">
            <v>0</v>
          </cell>
          <cell r="AI954">
            <v>0</v>
          </cell>
          <cell r="AJ954">
            <v>0</v>
          </cell>
          <cell r="AK954">
            <v>0</v>
          </cell>
          <cell r="AL954">
            <v>0</v>
          </cell>
          <cell r="AM954">
            <v>0</v>
          </cell>
          <cell r="AN954">
            <v>0</v>
          </cell>
          <cell r="AO954">
            <v>0</v>
          </cell>
          <cell r="AP954">
            <v>20000</v>
          </cell>
          <cell r="AQ954">
            <v>20000</v>
          </cell>
          <cell r="AR954">
            <v>43000</v>
          </cell>
          <cell r="AS954">
            <v>367000</v>
          </cell>
          <cell r="AT954">
            <v>0</v>
          </cell>
          <cell r="AU954">
            <v>0</v>
          </cell>
          <cell r="AV954">
            <v>0</v>
          </cell>
          <cell r="AW954">
            <v>450000</v>
          </cell>
          <cell r="AX954">
            <v>40000</v>
          </cell>
          <cell r="AY954">
            <v>410000</v>
          </cell>
          <cell r="AZ954">
            <v>450000</v>
          </cell>
          <cell r="BA954">
            <v>450000</v>
          </cell>
          <cell r="BB954">
            <v>40000</v>
          </cell>
          <cell r="BC954">
            <v>-5000</v>
          </cell>
          <cell r="BE954">
            <v>0.22</v>
          </cell>
          <cell r="BF954">
            <v>48</v>
          </cell>
          <cell r="BG954" t="str">
            <v>1 rozwojowo-modernizacyjne</v>
          </cell>
          <cell r="BH954">
            <v>3</v>
          </cell>
          <cell r="BI954">
            <v>2</v>
          </cell>
          <cell r="BJ954">
            <v>0</v>
          </cell>
          <cell r="BK954" t="str">
            <v>Odbiór ścieków sanitarnych od nowych klientów.</v>
          </cell>
          <cell r="BL954" t="str">
            <v>Budowa kanalizacji sanitarnej w drogach bocznych od ul. Huby Moraskie wraz z przyłączami: - kanał grawitacyjny DN 200mm, dł. 175m; tłocznia ścieków; rurociąg tłoczny PE 63, dł. 40m 2027-2029 - dokumentacja projektowa 2030-2031 - roboty budowlano-montażowe</v>
          </cell>
          <cell r="BM954" t="str">
            <v>-</v>
          </cell>
          <cell r="BN954" t="str">
            <v>-</v>
          </cell>
          <cell r="BP954"/>
        </row>
        <row r="955">
          <cell r="B955" t="str">
            <v>5-05-16-009-1</v>
          </cell>
          <cell r="C955" t="str">
            <v>5</v>
          </cell>
          <cell r="D955" t="str">
            <v>Poznań - kanalizacja sanitarna w ul. Dobiegniewskiej</v>
          </cell>
          <cell r="E955" t="str">
            <v>Realizowane-dokumentacja-w toku</v>
          </cell>
          <cell r="G955" t="str">
            <v>rezerwa "białe plamy"</v>
          </cell>
          <cell r="H955" t="str">
            <v>druga</v>
          </cell>
          <cell r="I955" t="str">
            <v>sieci rozdzielcze</v>
          </cell>
          <cell r="J955" t="str">
            <v>rozwojowe</v>
          </cell>
          <cell r="K955" t="str">
            <v>nieopłacalne nie</v>
          </cell>
          <cell r="L955" t="str">
            <v>Poznań</v>
          </cell>
          <cell r="M955" t="str">
            <v>Kamilla Oberenkowska</v>
          </cell>
          <cell r="N955" t="str">
            <v>Michał Kamiński</v>
          </cell>
          <cell r="O955" t="str">
            <v>Jolanta Kowalczyk</v>
          </cell>
          <cell r="P955">
            <v>0</v>
          </cell>
          <cell r="Q955">
            <v>0</v>
          </cell>
          <cell r="R955" t="str">
            <v>05</v>
          </cell>
          <cell r="S955" t="str">
            <v>nd</v>
          </cell>
          <cell r="T955">
            <v>0</v>
          </cell>
          <cell r="U955">
            <v>0</v>
          </cell>
          <cell r="V955">
            <v>6036.8</v>
          </cell>
          <cell r="W955">
            <v>12073.6</v>
          </cell>
          <cell r="X955">
            <v>12073.6</v>
          </cell>
          <cell r="Y955">
            <v>166013</v>
          </cell>
          <cell r="Z955">
            <v>0</v>
          </cell>
          <cell r="AA955">
            <v>0</v>
          </cell>
          <cell r="AB955">
            <v>0</v>
          </cell>
          <cell r="AC955">
            <v>0</v>
          </cell>
          <cell r="AD955">
            <v>0</v>
          </cell>
          <cell r="AE955">
            <v>0</v>
          </cell>
          <cell r="AF955">
            <v>196197</v>
          </cell>
          <cell r="AG955">
            <v>0</v>
          </cell>
          <cell r="AH955">
            <v>5208</v>
          </cell>
          <cell r="AI955">
            <v>5208</v>
          </cell>
          <cell r="AJ955">
            <v>23400</v>
          </cell>
          <cell r="AK955">
            <v>15600</v>
          </cell>
          <cell r="AL955">
            <v>187641</v>
          </cell>
          <cell r="AM955">
            <v>0</v>
          </cell>
          <cell r="AN955">
            <v>0</v>
          </cell>
          <cell r="AO955">
            <v>0</v>
          </cell>
          <cell r="AP955">
            <v>0</v>
          </cell>
          <cell r="AQ955">
            <v>0</v>
          </cell>
          <cell r="AR955">
            <v>0</v>
          </cell>
          <cell r="AS955">
            <v>0</v>
          </cell>
          <cell r="AT955">
            <v>0</v>
          </cell>
          <cell r="AU955">
            <v>0</v>
          </cell>
          <cell r="AV955">
            <v>0</v>
          </cell>
          <cell r="AW955">
            <v>203241</v>
          </cell>
          <cell r="AX955">
            <v>203241</v>
          </cell>
          <cell r="AY955">
            <v>0</v>
          </cell>
          <cell r="AZ955">
            <v>226641</v>
          </cell>
          <cell r="BA955">
            <v>226641</v>
          </cell>
          <cell r="BB955">
            <v>231849</v>
          </cell>
          <cell r="BC955">
            <v>-35652</v>
          </cell>
          <cell r="BE955">
            <v>0.09</v>
          </cell>
          <cell r="BF955">
            <v>0</v>
          </cell>
          <cell r="BG955" t="str">
            <v>1 rozwojowo-modernizacyjne</v>
          </cell>
          <cell r="BH955">
            <v>2</v>
          </cell>
          <cell r="BI955">
            <v>2</v>
          </cell>
          <cell r="BJ955">
            <v>0</v>
          </cell>
          <cell r="BK955" t="str">
            <v>Odbiór ścieków sanitarnych od nowych klientów.</v>
          </cell>
          <cell r="BL955" t="str">
            <v>Budowa kanalizacji sanitarnej w ul. Dobiegniewskiej: DN 200 mm, dł. 90 m wraz z przyłączami 2021-2023 - dokumentacja projektowa 2023-2024 - roboty budowlano-montażowe</v>
          </cell>
          <cell r="BM955" t="str">
            <v>-</v>
          </cell>
          <cell r="BN955" t="str">
            <v>-</v>
          </cell>
          <cell r="BP955"/>
        </row>
        <row r="956">
          <cell r="B956" t="str">
            <v>5-05-16-019-1</v>
          </cell>
          <cell r="C956" t="str">
            <v>5</v>
          </cell>
          <cell r="D956" t="str">
            <v>Poznań - kanalizacja sanitarna w ul. Zwrotniczej</v>
          </cell>
          <cell r="E956" t="str">
            <v>Realizowane-dokumentacja-w toku</v>
          </cell>
          <cell r="G956" t="str">
            <v>rezerwa "białe plamy"</v>
          </cell>
          <cell r="H956" t="str">
            <v>pierwsza</v>
          </cell>
          <cell r="I956" t="str">
            <v>sieci rozdzielcze</v>
          </cell>
          <cell r="J956" t="str">
            <v>rozwojowe</v>
          </cell>
          <cell r="K956" t="str">
            <v>KPOŚK</v>
          </cell>
          <cell r="L956" t="str">
            <v>Poznań</v>
          </cell>
          <cell r="M956" t="str">
            <v>Kamilla Oberenkowska</v>
          </cell>
          <cell r="N956" t="str">
            <v>Anna Szaszczak</v>
          </cell>
          <cell r="O956" t="str">
            <v>Jolanta Kowalczyk</v>
          </cell>
          <cell r="P956">
            <v>0</v>
          </cell>
          <cell r="Q956" t="str">
            <v>Jacek Bielicki</v>
          </cell>
          <cell r="R956" t="str">
            <v>05</v>
          </cell>
          <cell r="S956" t="str">
            <v>nd</v>
          </cell>
          <cell r="T956">
            <v>1732</v>
          </cell>
          <cell r="U956">
            <v>0</v>
          </cell>
          <cell r="V956">
            <v>14000</v>
          </cell>
          <cell r="W956">
            <v>28000</v>
          </cell>
          <cell r="X956">
            <v>28000</v>
          </cell>
          <cell r="Y956">
            <v>229000</v>
          </cell>
          <cell r="Z956">
            <v>0</v>
          </cell>
          <cell r="AA956">
            <v>0</v>
          </cell>
          <cell r="AB956">
            <v>0</v>
          </cell>
          <cell r="AC956">
            <v>0</v>
          </cell>
          <cell r="AD956">
            <v>0</v>
          </cell>
          <cell r="AE956">
            <v>0</v>
          </cell>
          <cell r="AF956">
            <v>299000</v>
          </cell>
          <cell r="AG956">
            <v>0</v>
          </cell>
          <cell r="AH956">
            <v>510</v>
          </cell>
          <cell r="AI956">
            <v>2242</v>
          </cell>
          <cell r="AJ956">
            <v>25300</v>
          </cell>
          <cell r="AK956">
            <v>25300</v>
          </cell>
          <cell r="AL956">
            <v>12650</v>
          </cell>
          <cell r="AM956">
            <v>171750</v>
          </cell>
          <cell r="AN956">
            <v>70000</v>
          </cell>
          <cell r="AO956">
            <v>0</v>
          </cell>
          <cell r="AP956">
            <v>0</v>
          </cell>
          <cell r="AQ956">
            <v>0</v>
          </cell>
          <cell r="AR956">
            <v>0</v>
          </cell>
          <cell r="AS956">
            <v>0</v>
          </cell>
          <cell r="AT956">
            <v>0</v>
          </cell>
          <cell r="AU956">
            <v>0</v>
          </cell>
          <cell r="AV956">
            <v>0</v>
          </cell>
          <cell r="AW956">
            <v>279700</v>
          </cell>
          <cell r="AX956">
            <v>279700</v>
          </cell>
          <cell r="AY956">
            <v>0</v>
          </cell>
          <cell r="AZ956">
            <v>305000</v>
          </cell>
          <cell r="BA956">
            <v>305000</v>
          </cell>
          <cell r="BB956">
            <v>305510</v>
          </cell>
          <cell r="BC956">
            <v>-6510</v>
          </cell>
          <cell r="BE956">
            <v>0.08</v>
          </cell>
          <cell r="BF956">
            <v>131</v>
          </cell>
          <cell r="BG956" t="str">
            <v>1 rozwojowo-modernizacyjne</v>
          </cell>
          <cell r="BH956">
            <v>3</v>
          </cell>
          <cell r="BI956">
            <v>3</v>
          </cell>
          <cell r="BJ956">
            <v>0</v>
          </cell>
          <cell r="BK956" t="str">
            <v>Odbiór ścieków sanitarnych od nowych klientów.</v>
          </cell>
          <cell r="BL956" t="str">
            <v>Budowa kanalizacji sanitarnej w ul. Zwrotniczej: DN200mm, dł. 75m wraz z przyłączami. 2022 - 2024 - dokumentacja projektowa 2025 - 2026 - roboty budowlano-montażowe</v>
          </cell>
          <cell r="BM956" t="str">
            <v>-</v>
          </cell>
          <cell r="BN956" t="str">
            <v>-</v>
          </cell>
          <cell r="BP956"/>
        </row>
        <row r="957">
          <cell r="B957" t="str">
            <v>5-05-16-021-1</v>
          </cell>
          <cell r="C957" t="str">
            <v>5</v>
          </cell>
          <cell r="D957" t="str">
            <v>Poznań - kanalizacja sanitarna w rejonie ul. Czarnucha</v>
          </cell>
          <cell r="E957" t="str">
            <v>Realizowane-koncepcja-w toku</v>
          </cell>
          <cell r="G957" t="str">
            <v>Pule</v>
          </cell>
          <cell r="H957" t="str">
            <v>druga</v>
          </cell>
          <cell r="I957" t="str">
            <v>sieci rozdzielcze</v>
          </cell>
          <cell r="J957" t="str">
            <v>rozwojowe</v>
          </cell>
          <cell r="K957" t="str">
            <v>opłacalne</v>
          </cell>
          <cell r="L957" t="str">
            <v>Poznań</v>
          </cell>
          <cell r="M957" t="str">
            <v>Marcin Ostrzycki</v>
          </cell>
          <cell r="N957" t="str">
            <v>Magdalena Daszkiewicz-Jankowska</v>
          </cell>
          <cell r="O957" t="str">
            <v>Monika Mrozińska</v>
          </cell>
          <cell r="P957" t="str">
            <v>Anna Ossig</v>
          </cell>
          <cell r="Q957">
            <v>0</v>
          </cell>
          <cell r="R957" t="str">
            <v>05</v>
          </cell>
          <cell r="S957" t="str">
            <v>nd</v>
          </cell>
          <cell r="T957">
            <v>9827.1099999999988</v>
          </cell>
          <cell r="U957">
            <v>1064.3599999999999</v>
          </cell>
          <cell r="V957">
            <v>0</v>
          </cell>
          <cell r="W957">
            <v>39970</v>
          </cell>
          <cell r="X957">
            <v>119910</v>
          </cell>
          <cell r="Y957">
            <v>562278</v>
          </cell>
          <cell r="Z957">
            <v>1545166</v>
          </cell>
          <cell r="AA957">
            <v>2261154</v>
          </cell>
          <cell r="AB957">
            <v>0</v>
          </cell>
          <cell r="AC957">
            <v>0</v>
          </cell>
          <cell r="AD957">
            <v>0</v>
          </cell>
          <cell r="AE957">
            <v>0</v>
          </cell>
          <cell r="AF957">
            <v>4529542.3599999994</v>
          </cell>
          <cell r="AG957">
            <v>1064.3599999999999</v>
          </cell>
          <cell r="AH957">
            <v>0</v>
          </cell>
          <cell r="AI957">
            <v>10891.47</v>
          </cell>
          <cell r="AJ957">
            <v>66500</v>
          </cell>
          <cell r="AK957">
            <v>104500</v>
          </cell>
          <cell r="AL957">
            <v>122000</v>
          </cell>
          <cell r="AM957">
            <v>55600</v>
          </cell>
          <cell r="AN957">
            <v>83400</v>
          </cell>
          <cell r="AO957">
            <v>0</v>
          </cell>
          <cell r="AP957">
            <v>1762088</v>
          </cell>
          <cell r="AQ957">
            <v>1354914</v>
          </cell>
          <cell r="AR957">
            <v>0</v>
          </cell>
          <cell r="AS957">
            <v>0</v>
          </cell>
          <cell r="AT957">
            <v>0</v>
          </cell>
          <cell r="AU957">
            <v>0</v>
          </cell>
          <cell r="AV957">
            <v>0</v>
          </cell>
          <cell r="AW957">
            <v>3482502</v>
          </cell>
          <cell r="AX957">
            <v>3482502</v>
          </cell>
          <cell r="AY957">
            <v>0</v>
          </cell>
          <cell r="AZ957">
            <v>3549002</v>
          </cell>
          <cell r="BA957">
            <v>3549002</v>
          </cell>
          <cell r="BB957">
            <v>3550066.36</v>
          </cell>
          <cell r="BC957">
            <v>979475.99999999953</v>
          </cell>
          <cell r="BE957">
            <v>0.11</v>
          </cell>
          <cell r="BF957">
            <v>0</v>
          </cell>
          <cell r="BG957" t="str">
            <v>1 rozwojowo-modernizacyjne</v>
          </cell>
          <cell r="BH957">
            <v>0</v>
          </cell>
          <cell r="BI957">
            <v>6</v>
          </cell>
          <cell r="BJ957">
            <v>0</v>
          </cell>
          <cell r="BK957" t="str">
            <v>Odbiór ścieków sanitarnych od nowych klientów - planowana budowa osiedla mieszkaniowego przez PTBS</v>
          </cell>
          <cell r="BL957" t="str">
            <v>Budowa kanalizacji sanitarnej w rejonie ul. Czarnucha wraz z przyłączami: DN 300mm, dł. 5 m DN 200mm, dł. 109 m 2024-2026 dokumentacja projektowa 2027-2029 roboty budowlano-montażowe</v>
          </cell>
          <cell r="BM957" t="str">
            <v>-</v>
          </cell>
          <cell r="BN957" t="str">
            <v>-</v>
          </cell>
          <cell r="BP957"/>
        </row>
        <row r="958">
          <cell r="B958" t="str">
            <v>5-05-16-022-1</v>
          </cell>
          <cell r="C958" t="str">
            <v>5</v>
          </cell>
          <cell r="D958" t="str">
            <v>Poznań - kanalizacja sanitarna w ul. Żlebowej</v>
          </cell>
          <cell r="E958" t="str">
            <v>Realizowane-dokumentacja-w toku</v>
          </cell>
          <cell r="G958" t="str">
            <v>rezerwa "białe plamy"</v>
          </cell>
          <cell r="H958" t="str">
            <v>druga</v>
          </cell>
          <cell r="I958" t="str">
            <v>sieci rozdzielcze</v>
          </cell>
          <cell r="J958" t="str">
            <v>rozwojowe</v>
          </cell>
          <cell r="K958" t="str">
            <v>nieopłacalne nie</v>
          </cell>
          <cell r="L958" t="str">
            <v>Poznań</v>
          </cell>
          <cell r="M958" t="str">
            <v>Irena Romaszewska-Malak</v>
          </cell>
          <cell r="N958" t="str">
            <v>Wioletta Frankowska</v>
          </cell>
          <cell r="O958" t="str">
            <v>Jolanta Kowalczyk</v>
          </cell>
          <cell r="P958">
            <v>0</v>
          </cell>
          <cell r="Q958">
            <v>0</v>
          </cell>
          <cell r="R958" t="str">
            <v>05</v>
          </cell>
          <cell r="S958" t="str">
            <v>nd</v>
          </cell>
          <cell r="T958">
            <v>1984</v>
          </cell>
          <cell r="U958">
            <v>0</v>
          </cell>
          <cell r="V958">
            <v>30469.599999999999</v>
          </cell>
          <cell r="W958">
            <v>45704.4</v>
          </cell>
          <cell r="X958">
            <v>200000</v>
          </cell>
          <cell r="Y958">
            <v>104695</v>
          </cell>
          <cell r="Z958">
            <v>0</v>
          </cell>
          <cell r="AA958">
            <v>0</v>
          </cell>
          <cell r="AB958">
            <v>0</v>
          </cell>
          <cell r="AC958">
            <v>0</v>
          </cell>
          <cell r="AD958">
            <v>0</v>
          </cell>
          <cell r="AE958">
            <v>0</v>
          </cell>
          <cell r="AF958">
            <v>380869</v>
          </cell>
          <cell r="AG958">
            <v>0</v>
          </cell>
          <cell r="AH958">
            <v>14270</v>
          </cell>
          <cell r="AI958">
            <v>16254</v>
          </cell>
          <cell r="AJ958">
            <v>13380</v>
          </cell>
          <cell r="AK958">
            <v>40140</v>
          </cell>
          <cell r="AL958">
            <v>315500</v>
          </cell>
          <cell r="AM958">
            <v>133227</v>
          </cell>
          <cell r="AN958">
            <v>0</v>
          </cell>
          <cell r="AO958">
            <v>0</v>
          </cell>
          <cell r="AP958">
            <v>0</v>
          </cell>
          <cell r="AQ958">
            <v>0</v>
          </cell>
          <cell r="AR958">
            <v>0</v>
          </cell>
          <cell r="AS958">
            <v>0</v>
          </cell>
          <cell r="AT958">
            <v>0</v>
          </cell>
          <cell r="AU958">
            <v>0</v>
          </cell>
          <cell r="AV958">
            <v>0</v>
          </cell>
          <cell r="AW958">
            <v>488867</v>
          </cell>
          <cell r="AX958">
            <v>488867</v>
          </cell>
          <cell r="AY958">
            <v>0</v>
          </cell>
          <cell r="AZ958">
            <v>502247</v>
          </cell>
          <cell r="BA958">
            <v>502247</v>
          </cell>
          <cell r="BB958">
            <v>516517</v>
          </cell>
          <cell r="BC958">
            <v>-135648</v>
          </cell>
          <cell r="BE958">
            <v>0.08</v>
          </cell>
          <cell r="BF958">
            <v>437.5</v>
          </cell>
          <cell r="BG958" t="str">
            <v>1 rozwojowo-modernizacyjne</v>
          </cell>
          <cell r="BH958">
            <v>10</v>
          </cell>
          <cell r="BI958">
            <v>0</v>
          </cell>
          <cell r="BJ958">
            <v>0</v>
          </cell>
          <cell r="BK958" t="str">
            <v>Odbiór ścieków sanitarnych od nowych klientów.</v>
          </cell>
          <cell r="BL958" t="str">
            <v>Budowa kanalizacji sanitarnej w ul. Żlebowej wraz z przyłączami: - kanały grawitacyjne DN 200 mm, dł. 75 m - rurociąg tłoczny DN 80 mm, dł. 5 m - przepompownia - 1 szt. - zakup działki pod przepompownię 2021-2023 - dokumentacja projektowa 2024-2025 - roboty budowlano-montażowe</v>
          </cell>
          <cell r="BM958" t="str">
            <v>-</v>
          </cell>
          <cell r="BN958" t="str">
            <v>-</v>
          </cell>
          <cell r="BP958"/>
        </row>
        <row r="959">
          <cell r="B959" t="str">
            <v>5-05-16-025-1</v>
          </cell>
          <cell r="C959" t="str">
            <v>5</v>
          </cell>
          <cell r="D959" t="str">
            <v>Poznań - kanalizacja sanitarna w ul. Abpa W. Dymka i ul. Żelaznej</v>
          </cell>
          <cell r="E959">
            <v>0</v>
          </cell>
          <cell r="G959" t="str">
            <v>Pule</v>
          </cell>
          <cell r="H959" t="str">
            <v>druga</v>
          </cell>
          <cell r="I959" t="str">
            <v>sieci rozdzielcze</v>
          </cell>
          <cell r="J959" t="str">
            <v>rozwojowe</v>
          </cell>
          <cell r="K959" t="str">
            <v>opłacalne</v>
          </cell>
          <cell r="L959" t="str">
            <v>Poznań</v>
          </cell>
          <cell r="M959">
            <v>0</v>
          </cell>
          <cell r="N959">
            <v>0</v>
          </cell>
          <cell r="O959">
            <v>0</v>
          </cell>
          <cell r="P959">
            <v>0</v>
          </cell>
          <cell r="Q959">
            <v>0</v>
          </cell>
          <cell r="R959" t="str">
            <v>05</v>
          </cell>
          <cell r="S959" t="str">
            <v>ZKZL</v>
          </cell>
          <cell r="T959">
            <v>0</v>
          </cell>
          <cell r="U959">
            <v>5499.9</v>
          </cell>
          <cell r="V959">
            <v>0</v>
          </cell>
          <cell r="W959">
            <v>0</v>
          </cell>
          <cell r="X959">
            <v>0</v>
          </cell>
          <cell r="Y959">
            <v>0</v>
          </cell>
          <cell r="Z959">
            <v>0</v>
          </cell>
          <cell r="AA959">
            <v>0</v>
          </cell>
          <cell r="AB959">
            <v>0</v>
          </cell>
          <cell r="AC959">
            <v>0</v>
          </cell>
          <cell r="AD959">
            <v>0</v>
          </cell>
          <cell r="AE959">
            <v>0</v>
          </cell>
          <cell r="AF959">
            <v>5499.9</v>
          </cell>
          <cell r="AG959">
            <v>5499.9</v>
          </cell>
          <cell r="AH959">
            <v>0</v>
          </cell>
          <cell r="AI959">
            <v>5499.9</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5499.9</v>
          </cell>
          <cell r="BC959">
            <v>0</v>
          </cell>
          <cell r="BD959"/>
          <cell r="BE959">
            <v>0.6</v>
          </cell>
          <cell r="BF959">
            <v>0</v>
          </cell>
          <cell r="BG959" t="str">
            <v>1 rozwojowo-modernizacyjne</v>
          </cell>
          <cell r="BH959">
            <v>2</v>
          </cell>
          <cell r="BI959">
            <v>0</v>
          </cell>
          <cell r="BJ959">
            <v>0</v>
          </cell>
          <cell r="BK959">
            <v>0</v>
          </cell>
          <cell r="BL959">
            <v>0</v>
          </cell>
          <cell r="BM959" t="str">
            <v>-</v>
          </cell>
          <cell r="BN959" t="str">
            <v>-</v>
          </cell>
        </row>
        <row r="960">
          <cell r="B960" t="str">
            <v>5-05-16-028-1</v>
          </cell>
          <cell r="C960" t="str">
            <v>5</v>
          </cell>
          <cell r="D960" t="str">
            <v>Poznań - kanalizacja sanitarna w rejonie ulic Biskupińskiej i Lirycznej</v>
          </cell>
          <cell r="E960">
            <v>0</v>
          </cell>
          <cell r="G960" t="str">
            <v>Pule</v>
          </cell>
          <cell r="H960" t="str">
            <v>druga</v>
          </cell>
          <cell r="I960" t="str">
            <v>sieci rozdzielcze</v>
          </cell>
          <cell r="J960" t="str">
            <v>rozwojowe</v>
          </cell>
          <cell r="K960" t="str">
            <v>opłacalne</v>
          </cell>
          <cell r="L960" t="str">
            <v>Poznań</v>
          </cell>
          <cell r="M960">
            <v>0</v>
          </cell>
          <cell r="N960">
            <v>0</v>
          </cell>
          <cell r="O960">
            <v>0</v>
          </cell>
          <cell r="P960">
            <v>0</v>
          </cell>
          <cell r="Q960">
            <v>0</v>
          </cell>
          <cell r="R960" t="str">
            <v>05</v>
          </cell>
          <cell r="S960" t="str">
            <v>ZKZL</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cell r="BE960">
            <v>0</v>
          </cell>
          <cell r="BF960">
            <v>0</v>
          </cell>
          <cell r="BG960" t="str">
            <v>1 rozwojowo-modernizacyjne</v>
          </cell>
          <cell r="BH960">
            <v>8</v>
          </cell>
          <cell r="BI960">
            <v>0</v>
          </cell>
          <cell r="BJ960">
            <v>0</v>
          </cell>
          <cell r="BK960">
            <v>0</v>
          </cell>
          <cell r="BL960">
            <v>0</v>
          </cell>
          <cell r="BM960" t="str">
            <v>-</v>
          </cell>
          <cell r="BN960" t="str">
            <v>-</v>
          </cell>
        </row>
        <row r="961">
          <cell r="B961" t="str">
            <v>5-05-16-029-1</v>
          </cell>
          <cell r="C961" t="str">
            <v>5</v>
          </cell>
          <cell r="D961" t="str">
            <v>Poznań - kanalizacja sanitarna w ul. Drewlańskiej</v>
          </cell>
          <cell r="H961" t="str">
            <v>druga</v>
          </cell>
          <cell r="I961" t="str">
            <v>sieci rozdzielcze</v>
          </cell>
          <cell r="J961" t="str">
            <v>rozwojowe</v>
          </cell>
          <cell r="K961" t="str">
            <v>nieopłacalne nie</v>
          </cell>
          <cell r="L961" t="str">
            <v>Poznań</v>
          </cell>
          <cell r="R961" t="str">
            <v>05</v>
          </cell>
          <cell r="T961">
            <v>0</v>
          </cell>
          <cell r="U961">
            <v>0</v>
          </cell>
          <cell r="V961">
            <v>0</v>
          </cell>
          <cell r="W961">
            <v>0</v>
          </cell>
          <cell r="X961">
            <v>0</v>
          </cell>
          <cell r="Y961">
            <v>0</v>
          </cell>
          <cell r="Z961">
            <v>0</v>
          </cell>
          <cell r="AA961">
            <v>0</v>
          </cell>
          <cell r="AB961">
            <v>0</v>
          </cell>
          <cell r="AC961">
            <v>35000</v>
          </cell>
          <cell r="AD961">
            <v>35000</v>
          </cell>
          <cell r="AE961">
            <v>180000</v>
          </cell>
          <cell r="AF961">
            <v>70000</v>
          </cell>
          <cell r="AG961">
            <v>0</v>
          </cell>
          <cell r="AH961">
            <v>0</v>
          </cell>
          <cell r="AI961">
            <v>0</v>
          </cell>
          <cell r="AJ961">
            <v>0</v>
          </cell>
          <cell r="AK961">
            <v>0</v>
          </cell>
          <cell r="AL961">
            <v>0</v>
          </cell>
          <cell r="AM961">
            <v>0</v>
          </cell>
          <cell r="AN961">
            <v>0</v>
          </cell>
          <cell r="AO961">
            <v>0</v>
          </cell>
          <cell r="AP961">
            <v>28000</v>
          </cell>
          <cell r="AQ961">
            <v>28000</v>
          </cell>
          <cell r="AR961">
            <v>14000</v>
          </cell>
          <cell r="AS961">
            <v>205563</v>
          </cell>
          <cell r="AT961">
            <v>0</v>
          </cell>
          <cell r="AU961">
            <v>0</v>
          </cell>
          <cell r="AV961">
            <v>0</v>
          </cell>
          <cell r="AW961">
            <v>275563</v>
          </cell>
          <cell r="AX961">
            <v>56000</v>
          </cell>
          <cell r="AY961">
            <v>219563</v>
          </cell>
          <cell r="AZ961">
            <v>275563</v>
          </cell>
          <cell r="BA961">
            <v>275563</v>
          </cell>
          <cell r="BB961">
            <v>56000</v>
          </cell>
          <cell r="BC961">
            <v>14000</v>
          </cell>
          <cell r="BE961">
            <v>7.0000000000000007E-2</v>
          </cell>
          <cell r="BF961">
            <v>50</v>
          </cell>
          <cell r="BG961" t="str">
            <v>1 rozwojowo-modernizacyjne</v>
          </cell>
          <cell r="BH961">
            <v>1</v>
          </cell>
          <cell r="BI961">
            <v>5</v>
          </cell>
          <cell r="BJ961">
            <v>0</v>
          </cell>
          <cell r="BK961" t="str">
            <v>Odbiór ścieków sanitarnych od nowych klientów.</v>
          </cell>
          <cell r="BL961" t="str">
            <v>Budowa kanalizacji sanitarnej w ul. Drewlańskiej DN 200mm, dł. 70m wraz z przyłączami 2027 - 2029 dokumentacja projektowa 2029 - 2031 - roboty budowlano-montażowe</v>
          </cell>
          <cell r="BM961" t="str">
            <v>-</v>
          </cell>
          <cell r="BN961" t="str">
            <v>-</v>
          </cell>
          <cell r="BP961"/>
        </row>
        <row r="962">
          <cell r="B962" t="str">
            <v>5-05-16-031-1</v>
          </cell>
          <cell r="C962" t="str">
            <v>5</v>
          </cell>
          <cell r="D962" t="str">
            <v>Poznań - kanalizacja sanitarna w ul. Opawskiej i Woźnickiej</v>
          </cell>
          <cell r="E962" t="str">
            <v>Realizowane-dokumentacja-w toku</v>
          </cell>
          <cell r="G962" t="str">
            <v>rezerwa "białe plamy"</v>
          </cell>
          <cell r="H962" t="str">
            <v>druga</v>
          </cell>
          <cell r="I962" t="str">
            <v>sieci rozdzielcze</v>
          </cell>
          <cell r="J962" t="str">
            <v>rozwojowe</v>
          </cell>
          <cell r="K962" t="str">
            <v>nieopłacalne nie</v>
          </cell>
          <cell r="L962" t="str">
            <v>Poznań</v>
          </cell>
          <cell r="M962" t="str">
            <v>Kamilla Oberenkowska</v>
          </cell>
          <cell r="N962" t="str">
            <v>Anna Szaszczak</v>
          </cell>
          <cell r="O962" t="str">
            <v>Jolanta Kowalczyk</v>
          </cell>
          <cell r="P962">
            <v>0</v>
          </cell>
          <cell r="Q962">
            <v>0</v>
          </cell>
          <cell r="R962" t="str">
            <v>05</v>
          </cell>
          <cell r="S962" t="str">
            <v>nd</v>
          </cell>
          <cell r="T962">
            <v>4837.38</v>
          </cell>
          <cell r="U962">
            <v>1404.14</v>
          </cell>
          <cell r="V962">
            <v>16000</v>
          </cell>
          <cell r="W962">
            <v>32000</v>
          </cell>
          <cell r="X962">
            <v>32000</v>
          </cell>
          <cell r="Y962">
            <v>665000</v>
          </cell>
          <cell r="Z962">
            <v>104000</v>
          </cell>
          <cell r="AA962">
            <v>0</v>
          </cell>
          <cell r="AB962">
            <v>0</v>
          </cell>
          <cell r="AC962">
            <v>0</v>
          </cell>
          <cell r="AD962">
            <v>0</v>
          </cell>
          <cell r="AE962">
            <v>0</v>
          </cell>
          <cell r="AF962">
            <v>850404.14</v>
          </cell>
          <cell r="AG962">
            <v>1404.14</v>
          </cell>
          <cell r="AH962">
            <v>1476</v>
          </cell>
          <cell r="AI962">
            <v>7717.52</v>
          </cell>
          <cell r="AJ962">
            <v>0</v>
          </cell>
          <cell r="AK962">
            <v>20000</v>
          </cell>
          <cell r="AL962">
            <v>20000</v>
          </cell>
          <cell r="AM962">
            <v>60000</v>
          </cell>
          <cell r="AN962">
            <v>920000</v>
          </cell>
          <cell r="AO962">
            <v>0</v>
          </cell>
          <cell r="AP962">
            <v>0</v>
          </cell>
          <cell r="AQ962">
            <v>0</v>
          </cell>
          <cell r="AR962">
            <v>0</v>
          </cell>
          <cell r="AS962">
            <v>0</v>
          </cell>
          <cell r="AT962">
            <v>0</v>
          </cell>
          <cell r="AU962">
            <v>0</v>
          </cell>
          <cell r="AV962">
            <v>0</v>
          </cell>
          <cell r="AW962">
            <v>1020000</v>
          </cell>
          <cell r="AX962">
            <v>1020000</v>
          </cell>
          <cell r="AY962">
            <v>0</v>
          </cell>
          <cell r="AZ962">
            <v>1020000</v>
          </cell>
          <cell r="BA962">
            <v>1020000</v>
          </cell>
          <cell r="BB962">
            <v>1022880.14</v>
          </cell>
          <cell r="BC962">
            <v>-172476</v>
          </cell>
          <cell r="BE962">
            <v>0.3</v>
          </cell>
          <cell r="BF962">
            <v>82</v>
          </cell>
          <cell r="BG962" t="str">
            <v>1 rozwojowo-modernizacyjne</v>
          </cell>
          <cell r="BH962">
            <v>7</v>
          </cell>
          <cell r="BI962">
            <v>0</v>
          </cell>
          <cell r="BJ962">
            <v>0</v>
          </cell>
          <cell r="BK962" t="str">
            <v>Odbiór ścieków sanitarnych od nowych klientów.</v>
          </cell>
          <cell r="BL962" t="str">
            <v>Budowa kanalizacji sanitarnej w ul. Opawskiej i Woźnickiej wraz z przyłączami: - kanały grawitacyjne DN 200 mm, dł. 205m - rurociąg tłoczny dł. 90 m - przepompownia - 1 szt. - zakup działki pod przepompownię 2022-2024 - dokumentacja projektowa 2025-2026 - roboty budowlano-montażowe</v>
          </cell>
          <cell r="BM962" t="str">
            <v>-</v>
          </cell>
          <cell r="BN962" t="str">
            <v>-</v>
          </cell>
          <cell r="BP962"/>
        </row>
        <row r="963">
          <cell r="B963" t="str">
            <v>5-05-16-032-1</v>
          </cell>
          <cell r="C963" t="str">
            <v>5</v>
          </cell>
          <cell r="D963" t="str">
            <v>Poznań - kanalizacja sanitarna w ul. J. Piłsudskiego nr 96-98</v>
          </cell>
          <cell r="E963" t="str">
            <v>Realizowane-dokumentacja-w toku</v>
          </cell>
          <cell r="G963" t="str">
            <v>rezerwa "białe plamy"</v>
          </cell>
          <cell r="H963" t="str">
            <v>druga</v>
          </cell>
          <cell r="I963" t="str">
            <v>sieci rozdzielcze</v>
          </cell>
          <cell r="J963" t="str">
            <v>rozwojowe</v>
          </cell>
          <cell r="K963" t="str">
            <v>nieopłacalne nie</v>
          </cell>
          <cell r="L963" t="str">
            <v>Poznań</v>
          </cell>
          <cell r="M963" t="str">
            <v>Agnieszka Mitura-Grabowska</v>
          </cell>
          <cell r="N963" t="str">
            <v>Magdalena Daszkiewicz-Jankowska</v>
          </cell>
          <cell r="O963" t="str">
            <v>Jolanta Kowalczyk</v>
          </cell>
          <cell r="P963">
            <v>0</v>
          </cell>
          <cell r="Q963" t="str">
            <v>Maciej Antecki</v>
          </cell>
          <cell r="R963" t="str">
            <v>05</v>
          </cell>
          <cell r="S963" t="str">
            <v>nd</v>
          </cell>
          <cell r="T963">
            <v>0</v>
          </cell>
          <cell r="U963">
            <v>0</v>
          </cell>
          <cell r="V963">
            <v>7336.2</v>
          </cell>
          <cell r="W963">
            <v>14672.8</v>
          </cell>
          <cell r="X963">
            <v>14672.8</v>
          </cell>
          <cell r="Y963">
            <v>128824</v>
          </cell>
          <cell r="Z963">
            <v>172493.2</v>
          </cell>
          <cell r="AA963">
            <v>0</v>
          </cell>
          <cell r="AB963">
            <v>0</v>
          </cell>
          <cell r="AC963">
            <v>0</v>
          </cell>
          <cell r="AD963">
            <v>0</v>
          </cell>
          <cell r="AE963">
            <v>0</v>
          </cell>
          <cell r="AF963">
            <v>337999</v>
          </cell>
          <cell r="AG963">
            <v>9000</v>
          </cell>
          <cell r="AH963">
            <v>18000</v>
          </cell>
          <cell r="AI963">
            <v>27000</v>
          </cell>
          <cell r="AJ963">
            <v>18000</v>
          </cell>
          <cell r="AK963">
            <v>199920.96</v>
          </cell>
          <cell r="AL963">
            <v>199920.96</v>
          </cell>
          <cell r="AM963">
            <v>0</v>
          </cell>
          <cell r="AN963">
            <v>0</v>
          </cell>
          <cell r="AO963">
            <v>0</v>
          </cell>
          <cell r="AP963">
            <v>0</v>
          </cell>
          <cell r="AQ963">
            <v>0</v>
          </cell>
          <cell r="AR963">
            <v>0</v>
          </cell>
          <cell r="AS963">
            <v>0</v>
          </cell>
          <cell r="AT963">
            <v>0</v>
          </cell>
          <cell r="AU963">
            <v>0</v>
          </cell>
          <cell r="AV963">
            <v>0</v>
          </cell>
          <cell r="AW963">
            <v>399841.92</v>
          </cell>
          <cell r="AX963">
            <v>399841.92</v>
          </cell>
          <cell r="AY963">
            <v>0</v>
          </cell>
          <cell r="AZ963">
            <v>417841.91999999998</v>
          </cell>
          <cell r="BA963">
            <v>417841.91999999998</v>
          </cell>
          <cell r="BB963">
            <v>444841.92</v>
          </cell>
          <cell r="BC963">
            <v>-106842.91999999998</v>
          </cell>
          <cell r="BE963">
            <v>0.09</v>
          </cell>
          <cell r="BF963">
            <v>83.3</v>
          </cell>
          <cell r="BG963" t="str">
            <v>1 rozwojowo-modernizacyjne</v>
          </cell>
          <cell r="BH963">
            <v>2</v>
          </cell>
          <cell r="BI963">
            <v>0</v>
          </cell>
          <cell r="BJ963">
            <v>0</v>
          </cell>
          <cell r="BK963" t="str">
            <v>Odbiór ścieków sanitarnych od nowych klientów.</v>
          </cell>
          <cell r="BL963" t="str">
            <v>Budowa kanalizacji sanitarnej DN 200 mm, dł. ok. 83,5 m wraz z przyłączami 2021 - 2022 - dokumentacja projektowa 2023 - 2024 - roboty budowlano-montażowe</v>
          </cell>
          <cell r="BM963" t="str">
            <v>-</v>
          </cell>
          <cell r="BN963" t="str">
            <v>-</v>
          </cell>
          <cell r="BP963">
            <v>59976.287999999993</v>
          </cell>
        </row>
        <row r="964">
          <cell r="B964" t="str">
            <v>5-05-16-040-1</v>
          </cell>
          <cell r="C964" t="str">
            <v>5</v>
          </cell>
          <cell r="D964" t="str">
            <v>Poznań - kanalizacja sanitarna w ul. Obodrzyckiej</v>
          </cell>
          <cell r="H964" t="str">
            <v>druga</v>
          </cell>
          <cell r="I964" t="str">
            <v>sieci rozdzielcze</v>
          </cell>
          <cell r="J964" t="str">
            <v>rozwojowe</v>
          </cell>
          <cell r="K964" t="str">
            <v>nieopłacalne nie</v>
          </cell>
          <cell r="L964" t="str">
            <v>Poznań</v>
          </cell>
          <cell r="R964" t="str">
            <v>05</v>
          </cell>
          <cell r="T964">
            <v>0</v>
          </cell>
          <cell r="U964">
            <v>0</v>
          </cell>
          <cell r="V964">
            <v>0</v>
          </cell>
          <cell r="W964">
            <v>0</v>
          </cell>
          <cell r="X964">
            <v>0</v>
          </cell>
          <cell r="Y964">
            <v>0</v>
          </cell>
          <cell r="Z964">
            <v>0</v>
          </cell>
          <cell r="AA964">
            <v>12000</v>
          </cell>
          <cell r="AB964">
            <v>18000</v>
          </cell>
          <cell r="AC964">
            <v>58000</v>
          </cell>
          <cell r="AD964">
            <v>264000</v>
          </cell>
          <cell r="AE964">
            <v>0</v>
          </cell>
          <cell r="AF964">
            <v>352000</v>
          </cell>
          <cell r="AG964">
            <v>0</v>
          </cell>
          <cell r="AH964">
            <v>0</v>
          </cell>
          <cell r="AI964">
            <v>0</v>
          </cell>
          <cell r="AJ964">
            <v>0</v>
          </cell>
          <cell r="AK964">
            <v>0</v>
          </cell>
          <cell r="AL964">
            <v>0</v>
          </cell>
          <cell r="AM964">
            <v>0</v>
          </cell>
          <cell r="AN964">
            <v>12000</v>
          </cell>
          <cell r="AO964">
            <v>18000</v>
          </cell>
          <cell r="AP964">
            <v>58000</v>
          </cell>
          <cell r="AQ964">
            <v>264000</v>
          </cell>
          <cell r="AR964">
            <v>0</v>
          </cell>
          <cell r="AS964">
            <v>0</v>
          </cell>
          <cell r="AT964">
            <v>0</v>
          </cell>
          <cell r="AU964">
            <v>0</v>
          </cell>
          <cell r="AV964">
            <v>0</v>
          </cell>
          <cell r="AW964">
            <v>352000</v>
          </cell>
          <cell r="AX964">
            <v>352000</v>
          </cell>
          <cell r="AY964">
            <v>0</v>
          </cell>
          <cell r="AZ964">
            <v>352000</v>
          </cell>
          <cell r="BA964">
            <v>352000</v>
          </cell>
          <cell r="BB964">
            <v>352000</v>
          </cell>
          <cell r="BC964">
            <v>0</v>
          </cell>
          <cell r="BE964">
            <v>0.12</v>
          </cell>
          <cell r="BF964">
            <v>0</v>
          </cell>
          <cell r="BG964" t="str">
            <v>1 rozwojowo-modernizacyjne</v>
          </cell>
          <cell r="BH964">
            <v>1</v>
          </cell>
          <cell r="BI964">
            <v>0</v>
          </cell>
          <cell r="BJ964">
            <v>0</v>
          </cell>
          <cell r="BK964" t="str">
            <v>Odbiór ścieków sanitarnych od nowych klientów.</v>
          </cell>
          <cell r="BL964" t="str">
            <v>Budowa sieci kanalizacji sanitarnej w ul. Obodrzyckiej (do budynku nr 75) DN 200 mm, dł. 115 m wraz z przyłączami 2026 - 2028 - dokumentacja projektowa 2028 - 2029 - roboty budowlano-montażowe</v>
          </cell>
          <cell r="BM964" t="str">
            <v>-</v>
          </cell>
          <cell r="BN964" t="str">
            <v>-</v>
          </cell>
          <cell r="BP964"/>
        </row>
        <row r="965">
          <cell r="B965" t="str">
            <v>5-05-16-048-1</v>
          </cell>
          <cell r="C965" t="str">
            <v>5</v>
          </cell>
          <cell r="D965" t="str">
            <v>Poznań - kanalizacja sanitarna w ul. Bernata</v>
          </cell>
          <cell r="E965">
            <v>0</v>
          </cell>
          <cell r="G965" t="str">
            <v>Pule</v>
          </cell>
          <cell r="H965" t="str">
            <v>druga</v>
          </cell>
          <cell r="I965" t="str">
            <v>sieci rozdzielcze</v>
          </cell>
          <cell r="J965" t="str">
            <v>rozwojowe</v>
          </cell>
          <cell r="K965" t="str">
            <v>opłacalne</v>
          </cell>
          <cell r="L965" t="str">
            <v>Poznań</v>
          </cell>
          <cell r="M965">
            <v>0</v>
          </cell>
          <cell r="N965">
            <v>0</v>
          </cell>
          <cell r="O965">
            <v>0</v>
          </cell>
          <cell r="P965">
            <v>0</v>
          </cell>
          <cell r="Q965">
            <v>0</v>
          </cell>
          <cell r="R965" t="str">
            <v>05</v>
          </cell>
          <cell r="S965" t="str">
            <v>ZKZL</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cell r="BE965">
            <v>0.22</v>
          </cell>
          <cell r="BF965">
            <v>0</v>
          </cell>
          <cell r="BG965" t="str">
            <v>1 rozwojowo-modernizacyjne</v>
          </cell>
          <cell r="BH965">
            <v>2</v>
          </cell>
          <cell r="BI965">
            <v>0</v>
          </cell>
          <cell r="BJ965">
            <v>0</v>
          </cell>
          <cell r="BK965">
            <v>0</v>
          </cell>
          <cell r="BL965">
            <v>0</v>
          </cell>
          <cell r="BM965" t="str">
            <v>-</v>
          </cell>
          <cell r="BN965" t="str">
            <v>-</v>
          </cell>
        </row>
        <row r="966">
          <cell r="B966" t="str">
            <v>5-05-16-051-1</v>
          </cell>
          <cell r="C966" t="str">
            <v>5</v>
          </cell>
          <cell r="D966" t="str">
            <v>Poznań - kanalizacja sanitarna w rejonie ulic: Żołnierzy Wyklętych i Literackiej</v>
          </cell>
          <cell r="E966">
            <v>0</v>
          </cell>
          <cell r="G966" t="str">
            <v>Pule</v>
          </cell>
          <cell r="H966" t="str">
            <v>druga</v>
          </cell>
          <cell r="I966" t="str">
            <v>sieci rozdzielcze</v>
          </cell>
          <cell r="J966" t="str">
            <v>rozwojowe</v>
          </cell>
          <cell r="K966" t="str">
            <v>opłacalne</v>
          </cell>
          <cell r="L966" t="str">
            <v>Poznań</v>
          </cell>
          <cell r="M966">
            <v>0</v>
          </cell>
          <cell r="N966">
            <v>0</v>
          </cell>
          <cell r="O966">
            <v>0</v>
          </cell>
          <cell r="P966">
            <v>0</v>
          </cell>
          <cell r="Q966">
            <v>0</v>
          </cell>
          <cell r="R966" t="str">
            <v>05</v>
          </cell>
          <cell r="S966" t="str">
            <v>PTBS</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cell r="BE966">
            <v>0</v>
          </cell>
          <cell r="BF966">
            <v>0</v>
          </cell>
          <cell r="BG966" t="str">
            <v>1 rozwojowo-modernizacyjne</v>
          </cell>
          <cell r="BH966">
            <v>15</v>
          </cell>
          <cell r="BI966">
            <v>7</v>
          </cell>
          <cell r="BJ966">
            <v>0</v>
          </cell>
          <cell r="BK966">
            <v>0</v>
          </cell>
          <cell r="BL966">
            <v>0</v>
          </cell>
          <cell r="BM966" t="str">
            <v>-</v>
          </cell>
          <cell r="BN966" t="str">
            <v>-</v>
          </cell>
        </row>
        <row r="967">
          <cell r="B967" t="str">
            <v>5-05-16-060-1</v>
          </cell>
          <cell r="C967" t="str">
            <v>5</v>
          </cell>
          <cell r="D967" t="str">
            <v>Poznań - kanalizacja sanitarna na Osiedlu Kwiatowym</v>
          </cell>
          <cell r="E967" t="str">
            <v>Realizowane-koncepcja-w toku</v>
          </cell>
          <cell r="F967" t="str">
            <v>przesunięte FS8/FS9</v>
          </cell>
          <cell r="G967" t="str">
            <v>rezerwa "białe plamy"</v>
          </cell>
          <cell r="H967" t="str">
            <v>druga</v>
          </cell>
          <cell r="I967" t="str">
            <v>sieci rozdzielcze</v>
          </cell>
          <cell r="J967" t="str">
            <v>rozwojowe</v>
          </cell>
          <cell r="K967" t="str">
            <v>nieopłacalne tak</v>
          </cell>
          <cell r="L967" t="str">
            <v>Poznań</v>
          </cell>
          <cell r="M967" t="str">
            <v>Kamilla Oberenkowska</v>
          </cell>
          <cell r="N967" t="str">
            <v>Michał Kamiński</v>
          </cell>
          <cell r="O967" t="str">
            <v>Jolanta Kowalczyk</v>
          </cell>
          <cell r="P967" t="str">
            <v>Małgorzata Stopińska-Khrystych</v>
          </cell>
          <cell r="Q967" t="str">
            <v>Michał Plewa</v>
          </cell>
          <cell r="R967" t="str">
            <v>05</v>
          </cell>
          <cell r="S967" t="str">
            <v>nd</v>
          </cell>
          <cell r="T967">
            <v>27093.29</v>
          </cell>
          <cell r="U967">
            <v>106717</v>
          </cell>
          <cell r="V967">
            <v>124695</v>
          </cell>
          <cell r="W967">
            <v>1300000</v>
          </cell>
          <cell r="X967">
            <v>1652089</v>
          </cell>
          <cell r="Y967">
            <v>1500000</v>
          </cell>
          <cell r="Z967">
            <v>0</v>
          </cell>
          <cell r="AA967">
            <v>0</v>
          </cell>
          <cell r="AB967">
            <v>0</v>
          </cell>
          <cell r="AC967">
            <v>0</v>
          </cell>
          <cell r="AD967">
            <v>0</v>
          </cell>
          <cell r="AE967">
            <v>0</v>
          </cell>
          <cell r="AF967">
            <v>4683501</v>
          </cell>
          <cell r="AG967">
            <v>8650.0400000000009</v>
          </cell>
          <cell r="AH967">
            <v>68964.959999999992</v>
          </cell>
          <cell r="AI967">
            <v>104708.29</v>
          </cell>
          <cell r="AJ967">
            <v>6603.16</v>
          </cell>
          <cell r="AK967">
            <v>0</v>
          </cell>
          <cell r="AL967">
            <v>70000</v>
          </cell>
          <cell r="AM967">
            <v>73000</v>
          </cell>
          <cell r="AN967">
            <v>35000</v>
          </cell>
          <cell r="AO967">
            <v>2722000</v>
          </cell>
          <cell r="AP967">
            <v>1469000</v>
          </cell>
          <cell r="AQ967">
            <v>0</v>
          </cell>
          <cell r="AR967">
            <v>0</v>
          </cell>
          <cell r="AS967">
            <v>0</v>
          </cell>
          <cell r="AT967">
            <v>0</v>
          </cell>
          <cell r="AU967">
            <v>0</v>
          </cell>
          <cell r="AV967">
            <v>0</v>
          </cell>
          <cell r="AW967">
            <v>4369000</v>
          </cell>
          <cell r="AX967">
            <v>4369000</v>
          </cell>
          <cell r="AY967">
            <v>0</v>
          </cell>
          <cell r="AZ967">
            <v>4375603.16</v>
          </cell>
          <cell r="BA967">
            <v>4375603.16</v>
          </cell>
          <cell r="BB967">
            <v>4453218.16</v>
          </cell>
          <cell r="BC967">
            <v>230282.83999999985</v>
          </cell>
          <cell r="BE967">
            <v>0.41499999999999998</v>
          </cell>
          <cell r="BF967">
            <v>118</v>
          </cell>
          <cell r="BG967" t="str">
            <v>1 rozwojowo-modernizacyjne</v>
          </cell>
          <cell r="BH967">
            <v>15</v>
          </cell>
          <cell r="BI967">
            <v>15</v>
          </cell>
          <cell r="BJ967">
            <v>1</v>
          </cell>
          <cell r="BK967" t="str">
            <v>Odbiór ścieków sanitarnych od nowych klientów. Z zadania wydzielono zad. nr 21-152.</v>
          </cell>
          <cell r="BL967" t="str">
            <v>Budowa kanalizacji sanitarnej w ul. Begoniowej, Kaczeńcowej i Szarotkowej. - kanały grawitacyjne: DN200 dł. 390m, - rurociąg tłoczny DN80 dł. 25m, - przepompownia - 1 szt. - przyłącza 2024-2026 - dokumentacja projektowa 2027-2028 - roboty budowlano - montażowe</v>
          </cell>
          <cell r="BM967" t="str">
            <v>-</v>
          </cell>
          <cell r="BN967" t="str">
            <v>-</v>
          </cell>
          <cell r="BP967"/>
        </row>
        <row r="968">
          <cell r="B968" t="str">
            <v>5-05-16-064-1</v>
          </cell>
          <cell r="C968" t="str">
            <v>5</v>
          </cell>
          <cell r="D968" t="str">
            <v>Poznań - kanalizacja sanitarna w ul. Przygranicznej</v>
          </cell>
          <cell r="E968" t="str">
            <v>Realizowane-koncepcja-w toku</v>
          </cell>
          <cell r="G968" t="str">
            <v>rezerwa "białe plamy"</v>
          </cell>
          <cell r="H968" t="str">
            <v>druga</v>
          </cell>
          <cell r="I968" t="str">
            <v>sieci rozdzielcze</v>
          </cell>
          <cell r="J968" t="str">
            <v>rozwojowe</v>
          </cell>
          <cell r="K968" t="str">
            <v>nieopłacalne nie</v>
          </cell>
          <cell r="L968" t="str">
            <v>Poznań</v>
          </cell>
          <cell r="M968" t="str">
            <v>Agata Chmurzyńska</v>
          </cell>
          <cell r="N968">
            <v>0</v>
          </cell>
          <cell r="O968" t="str">
            <v>Monika Mrozińska</v>
          </cell>
          <cell r="P968">
            <v>0</v>
          </cell>
          <cell r="Q968">
            <v>0</v>
          </cell>
          <cell r="R968" t="str">
            <v>05</v>
          </cell>
          <cell r="S968" t="str">
            <v>nd</v>
          </cell>
          <cell r="T968">
            <v>0</v>
          </cell>
          <cell r="U968">
            <v>0</v>
          </cell>
          <cell r="V968">
            <v>0</v>
          </cell>
          <cell r="W968">
            <v>0</v>
          </cell>
          <cell r="X968">
            <v>0</v>
          </cell>
          <cell r="Y968">
            <v>0</v>
          </cell>
          <cell r="Z968">
            <v>12400</v>
          </cell>
          <cell r="AA968">
            <v>18600</v>
          </cell>
          <cell r="AB968">
            <v>55000</v>
          </cell>
          <cell r="AC968">
            <v>156000</v>
          </cell>
          <cell r="AD968">
            <v>0</v>
          </cell>
          <cell r="AE968">
            <v>0</v>
          </cell>
          <cell r="AF968">
            <v>242000</v>
          </cell>
          <cell r="AG968">
            <v>0</v>
          </cell>
          <cell r="AH968">
            <v>0</v>
          </cell>
          <cell r="AI968">
            <v>0</v>
          </cell>
          <cell r="AJ968">
            <v>0</v>
          </cell>
          <cell r="AK968">
            <v>0</v>
          </cell>
          <cell r="AL968">
            <v>14000</v>
          </cell>
          <cell r="AM968">
            <v>14000</v>
          </cell>
          <cell r="AN968">
            <v>42000</v>
          </cell>
          <cell r="AO968">
            <v>15909</v>
          </cell>
          <cell r="AP968">
            <v>176091</v>
          </cell>
          <cell r="AQ968">
            <v>0</v>
          </cell>
          <cell r="AR968">
            <v>0</v>
          </cell>
          <cell r="AS968">
            <v>0</v>
          </cell>
          <cell r="AT968">
            <v>0</v>
          </cell>
          <cell r="AU968">
            <v>0</v>
          </cell>
          <cell r="AV968">
            <v>0</v>
          </cell>
          <cell r="AW968">
            <v>262000</v>
          </cell>
          <cell r="AX968">
            <v>262000</v>
          </cell>
          <cell r="AY968">
            <v>0</v>
          </cell>
          <cell r="AZ968">
            <v>262000</v>
          </cell>
          <cell r="BA968">
            <v>262000</v>
          </cell>
          <cell r="BB968">
            <v>262000</v>
          </cell>
          <cell r="BC968">
            <v>-20000</v>
          </cell>
          <cell r="BE968">
            <v>0.14000000000000001</v>
          </cell>
          <cell r="BF968">
            <v>100</v>
          </cell>
          <cell r="BG968" t="str">
            <v>1 rozwojowo-modernizacyjne</v>
          </cell>
          <cell r="BH968">
            <v>4</v>
          </cell>
          <cell r="BI968">
            <v>0</v>
          </cell>
          <cell r="BJ968">
            <v>0</v>
          </cell>
          <cell r="BK968" t="str">
            <v>Odbiór ścieków sanitarnych od nowych klientów.</v>
          </cell>
          <cell r="BL968" t="str">
            <v>Budowa kanalizacji sanitarnej w ul. Przygranicznej wraz z przyłączami, DN 200 mm, dł. ok. 140 m 2024-2026 dokumentacja projektowa 2027-2028 roboty budowlano-montażowe</v>
          </cell>
          <cell r="BM968" t="str">
            <v>-</v>
          </cell>
          <cell r="BN968" t="str">
            <v>-</v>
          </cell>
          <cell r="BP968"/>
        </row>
        <row r="969">
          <cell r="B969" t="str">
            <v>5-05-16-069-1</v>
          </cell>
          <cell r="C969" t="str">
            <v>5</v>
          </cell>
          <cell r="D969" t="str">
            <v>Poznań - kanalizacja sanitarna w ul. Wrońskiego</v>
          </cell>
          <cell r="E969" t="str">
            <v>Realizowane-koncepcja-w toku</v>
          </cell>
          <cell r="G969" t="str">
            <v>rezerwa "białe plamy"</v>
          </cell>
          <cell r="H969" t="str">
            <v>pierwsza</v>
          </cell>
          <cell r="I969" t="str">
            <v>sieci rozdzielcze</v>
          </cell>
          <cell r="J969" t="str">
            <v>rozwojowe</v>
          </cell>
          <cell r="K969" t="str">
            <v>KPOŚK</v>
          </cell>
          <cell r="L969" t="str">
            <v>Poznań</v>
          </cell>
          <cell r="M969" t="str">
            <v>Katarzyna Józefiak</v>
          </cell>
          <cell r="N969" t="str">
            <v>Wioletta Frankowska</v>
          </cell>
          <cell r="O969" t="str">
            <v>Jolanta Kowalczyk</v>
          </cell>
          <cell r="P969">
            <v>0</v>
          </cell>
          <cell r="Q969">
            <v>0</v>
          </cell>
          <cell r="R969" t="str">
            <v>05</v>
          </cell>
          <cell r="S969" t="str">
            <v>nd</v>
          </cell>
          <cell r="T969">
            <v>1984</v>
          </cell>
          <cell r="U969">
            <v>1206</v>
          </cell>
          <cell r="V969">
            <v>28004</v>
          </cell>
          <cell r="W969">
            <v>42006</v>
          </cell>
          <cell r="X969">
            <v>362466</v>
          </cell>
          <cell r="Y969">
            <v>0</v>
          </cell>
          <cell r="Z969">
            <v>0</v>
          </cell>
          <cell r="AA969">
            <v>0</v>
          </cell>
          <cell r="AB969">
            <v>0</v>
          </cell>
          <cell r="AC969">
            <v>0</v>
          </cell>
          <cell r="AD969">
            <v>0</v>
          </cell>
          <cell r="AE969">
            <v>0</v>
          </cell>
          <cell r="AF969">
            <v>433682</v>
          </cell>
          <cell r="AG969">
            <v>1206</v>
          </cell>
          <cell r="AH969">
            <v>0</v>
          </cell>
          <cell r="AI969">
            <v>3190</v>
          </cell>
          <cell r="AJ969">
            <v>0</v>
          </cell>
          <cell r="AK969">
            <v>0</v>
          </cell>
          <cell r="AL969">
            <v>0</v>
          </cell>
          <cell r="AM969">
            <v>56000</v>
          </cell>
          <cell r="AN969">
            <v>14000</v>
          </cell>
          <cell r="AO969">
            <v>112000</v>
          </cell>
          <cell r="AP969">
            <v>252000</v>
          </cell>
          <cell r="AQ969">
            <v>0</v>
          </cell>
          <cell r="AR969">
            <v>0</v>
          </cell>
          <cell r="AS969">
            <v>0</v>
          </cell>
          <cell r="AT969">
            <v>0</v>
          </cell>
          <cell r="AU969">
            <v>0</v>
          </cell>
          <cell r="AV969">
            <v>0</v>
          </cell>
          <cell r="AW969">
            <v>434000</v>
          </cell>
          <cell r="AX969">
            <v>434000</v>
          </cell>
          <cell r="AY969">
            <v>0</v>
          </cell>
          <cell r="AZ969">
            <v>434000</v>
          </cell>
          <cell r="BA969">
            <v>434000</v>
          </cell>
          <cell r="BB969">
            <v>435206</v>
          </cell>
          <cell r="BC969">
            <v>-1524</v>
          </cell>
          <cell r="BE969">
            <v>0.1</v>
          </cell>
          <cell r="BF969">
            <v>0</v>
          </cell>
          <cell r="BG969" t="str">
            <v>1 rozwojowo-modernizacyjne</v>
          </cell>
          <cell r="BH969">
            <v>4</v>
          </cell>
          <cell r="BI969">
            <v>0</v>
          </cell>
          <cell r="BJ969">
            <v>0</v>
          </cell>
          <cell r="BK969" t="str">
            <v>Odbiór ścieków sanitarnych od nowych klientów.</v>
          </cell>
          <cell r="BL969" t="str">
            <v>Budowa kanału sanitarnego DN250mm o dł. ok. 95m , budowa punktu podnoszenia ścieków wraz z przyłączami . 2024 - 2026 dokumentacja projektowa 2027 - 2028 roboty budowlano-montażowe</v>
          </cell>
          <cell r="BM969" t="str">
            <v>-</v>
          </cell>
          <cell r="BN969" t="str">
            <v>-</v>
          </cell>
          <cell r="BP969"/>
        </row>
        <row r="970">
          <cell r="B970" t="str">
            <v>5-05-16-070-1</v>
          </cell>
          <cell r="C970" t="str">
            <v>5</v>
          </cell>
          <cell r="D970" t="str">
            <v>Poznań - kanalizacja sanitarna w ul. Międzyzdrojskiej</v>
          </cell>
          <cell r="E970" t="str">
            <v>Realizowane-koncepcja-w toku</v>
          </cell>
          <cell r="G970" t="str">
            <v>rezerwa "białe plamy"</v>
          </cell>
          <cell r="H970" t="str">
            <v>pierwsza</v>
          </cell>
          <cell r="I970" t="str">
            <v>sieci rozdzielcze</v>
          </cell>
          <cell r="J970" t="str">
            <v>rozwojowe</v>
          </cell>
          <cell r="K970" t="str">
            <v>KPOŚK</v>
          </cell>
          <cell r="L970" t="str">
            <v>Poznań</v>
          </cell>
          <cell r="M970" t="str">
            <v>Agata Chmurzyńska</v>
          </cell>
          <cell r="N970">
            <v>0</v>
          </cell>
          <cell r="O970" t="str">
            <v>Monika Mrozińska</v>
          </cell>
          <cell r="P970">
            <v>0</v>
          </cell>
          <cell r="Q970">
            <v>0</v>
          </cell>
          <cell r="R970" t="str">
            <v>05</v>
          </cell>
          <cell r="S970" t="str">
            <v>nd</v>
          </cell>
          <cell r="T970">
            <v>0</v>
          </cell>
          <cell r="U970">
            <v>0</v>
          </cell>
          <cell r="V970">
            <v>0</v>
          </cell>
          <cell r="W970">
            <v>0</v>
          </cell>
          <cell r="X970">
            <v>32000</v>
          </cell>
          <cell r="Y970">
            <v>48000</v>
          </cell>
          <cell r="Z970">
            <v>88000</v>
          </cell>
          <cell r="AA970">
            <v>445000</v>
          </cell>
          <cell r="AB970">
            <v>0</v>
          </cell>
          <cell r="AC970">
            <v>0</v>
          </cell>
          <cell r="AD970">
            <v>0</v>
          </cell>
          <cell r="AE970">
            <v>0</v>
          </cell>
          <cell r="AF970">
            <v>613000</v>
          </cell>
          <cell r="AG970">
            <v>0</v>
          </cell>
          <cell r="AH970">
            <v>0</v>
          </cell>
          <cell r="AI970">
            <v>0</v>
          </cell>
          <cell r="AJ970">
            <v>0</v>
          </cell>
          <cell r="AK970">
            <v>0</v>
          </cell>
          <cell r="AL970">
            <v>0</v>
          </cell>
          <cell r="AM970">
            <v>0</v>
          </cell>
          <cell r="AN970">
            <v>0</v>
          </cell>
          <cell r="AO970">
            <v>0</v>
          </cell>
          <cell r="AP970">
            <v>0</v>
          </cell>
          <cell r="AQ970">
            <v>32000</v>
          </cell>
          <cell r="AR970">
            <v>32000</v>
          </cell>
          <cell r="AS970">
            <v>16000</v>
          </cell>
          <cell r="AT970">
            <v>321598</v>
          </cell>
          <cell r="AU970">
            <v>350402</v>
          </cell>
          <cell r="AV970">
            <v>672000</v>
          </cell>
          <cell r="AW970">
            <v>401598</v>
          </cell>
          <cell r="AX970">
            <v>32000</v>
          </cell>
          <cell r="AY970">
            <v>369598</v>
          </cell>
          <cell r="AZ970">
            <v>401598</v>
          </cell>
          <cell r="BA970">
            <v>752000</v>
          </cell>
          <cell r="BB970">
            <v>32000</v>
          </cell>
          <cell r="BC970">
            <v>581000</v>
          </cell>
          <cell r="BE970">
            <v>0.26</v>
          </cell>
          <cell r="BF970">
            <v>93</v>
          </cell>
          <cell r="BG970" t="str">
            <v>1 rozwojowo-modernizacyjne</v>
          </cell>
          <cell r="BH970">
            <v>9</v>
          </cell>
          <cell r="BI970">
            <v>0</v>
          </cell>
          <cell r="BJ970">
            <v>0</v>
          </cell>
          <cell r="BK970" t="str">
            <v>Odbiór ścieków sanitarnych od nowych klientów.</v>
          </cell>
          <cell r="BL970" t="str">
            <v>Budowa kanalizacji sanitarnej w ul. Międzyzdrojskiej: DN200mm, dł. 150 m, przepompownia - 1 szt., rurociąg tłoczny DN90mm, dł. ok. 110m wraz z przyłączami. 2029 - 2031 dokumentacja projektowa 2032 - 2033 roboty budowlano-montażowe</v>
          </cell>
          <cell r="BM970" t="str">
            <v>-</v>
          </cell>
          <cell r="BN970" t="str">
            <v>-</v>
          </cell>
          <cell r="BP970"/>
        </row>
        <row r="971">
          <cell r="B971" t="str">
            <v>5-05-16-072-1</v>
          </cell>
          <cell r="C971" t="str">
            <v>5</v>
          </cell>
          <cell r="D971" t="str">
            <v>Poznań - kanalizacja sanitarna na terenie osiedli Krzesiny i Krzesinki.</v>
          </cell>
          <cell r="E971" t="str">
            <v>Realizowane-dokumentacja-w toku</v>
          </cell>
          <cell r="F971" t="str">
            <v>FS7 zagrożona</v>
          </cell>
          <cell r="G971" t="str">
            <v>rezerwa "białe plamy"</v>
          </cell>
          <cell r="H971" t="str">
            <v>pierwsza</v>
          </cell>
          <cell r="I971" t="str">
            <v>sieci rozdzielcze</v>
          </cell>
          <cell r="J971" t="str">
            <v>rozwojowe</v>
          </cell>
          <cell r="K971" t="str">
            <v>KPOŚK</v>
          </cell>
          <cell r="L971" t="str">
            <v>Poznań</v>
          </cell>
          <cell r="M971" t="str">
            <v>Przemysław Jasiński</v>
          </cell>
          <cell r="N971" t="str">
            <v>Alina Wachowska</v>
          </cell>
          <cell r="O971" t="str">
            <v>Mariusz Dados</v>
          </cell>
          <cell r="P971">
            <v>0</v>
          </cell>
          <cell r="Q971" t="str">
            <v>Michał Plewa</v>
          </cell>
          <cell r="R971" t="str">
            <v>05</v>
          </cell>
          <cell r="S971" t="str">
            <v>nd</v>
          </cell>
          <cell r="T971">
            <v>13031.68</v>
          </cell>
          <cell r="U971">
            <v>73727.649999999994</v>
          </cell>
          <cell r="V971">
            <v>102240</v>
          </cell>
          <cell r="W971">
            <v>1018260</v>
          </cell>
          <cell r="X971">
            <v>1066180</v>
          </cell>
          <cell r="Y971">
            <v>1500000</v>
          </cell>
          <cell r="Z971">
            <v>0</v>
          </cell>
          <cell r="AA971">
            <v>0</v>
          </cell>
          <cell r="AB971">
            <v>0</v>
          </cell>
          <cell r="AC971">
            <v>0</v>
          </cell>
          <cell r="AD971">
            <v>0</v>
          </cell>
          <cell r="AE971">
            <v>0</v>
          </cell>
          <cell r="AF971">
            <v>3760407.65</v>
          </cell>
          <cell r="AG971">
            <v>40345.79</v>
          </cell>
          <cell r="AH971">
            <v>38845.11</v>
          </cell>
          <cell r="AI971">
            <v>92222.58</v>
          </cell>
          <cell r="AJ971">
            <v>126015.85</v>
          </cell>
          <cell r="AK971">
            <v>7932</v>
          </cell>
          <cell r="AL971">
            <v>3145924</v>
          </cell>
          <cell r="AM971">
            <v>1052396</v>
          </cell>
          <cell r="AN971">
            <v>2910</v>
          </cell>
          <cell r="AO971">
            <v>2910</v>
          </cell>
          <cell r="AP971">
            <v>2910</v>
          </cell>
          <cell r="AQ971">
            <v>2910</v>
          </cell>
          <cell r="AR971">
            <v>2910</v>
          </cell>
          <cell r="AS971">
            <v>2910</v>
          </cell>
          <cell r="AT971">
            <v>2910</v>
          </cell>
          <cell r="AU971">
            <v>0</v>
          </cell>
          <cell r="AV971">
            <v>2910</v>
          </cell>
          <cell r="AW971">
            <v>4226622</v>
          </cell>
          <cell r="AX971">
            <v>4217892</v>
          </cell>
          <cell r="AY971">
            <v>8730</v>
          </cell>
          <cell r="AZ971">
            <v>4352637.8499999996</v>
          </cell>
          <cell r="BA971">
            <v>4352637.8499999996</v>
          </cell>
          <cell r="BB971">
            <v>4423098.75</v>
          </cell>
          <cell r="BC971">
            <v>-662691.10000000009</v>
          </cell>
          <cell r="BE971">
            <v>1.64</v>
          </cell>
          <cell r="BF971">
            <v>187.3</v>
          </cell>
          <cell r="BG971" t="str">
            <v>1 rozwojowo-modernizacyjne</v>
          </cell>
          <cell r="BH971">
            <v>95</v>
          </cell>
          <cell r="BI971">
            <v>19</v>
          </cell>
          <cell r="BJ971">
            <v>0</v>
          </cell>
          <cell r="BK971" t="str">
            <v>Odbiór ścieków sanitarnych od nowych klientów.</v>
          </cell>
          <cell r="BL971" t="str">
            <v>Budowa kanalizacji sanitarnej w ulicach bocznych od Ostrowskiej, Przemyskiej, Bocheńskiej, Podjaryszki, Sokalskiej, Siewierskiej, Rudzkiej, Garaszewo, Nowotarskiej i Tarnowskiej DN200mm dl. 1 690 m, wraz z przyłączami - 114 szt. (92 zakończonych studnią na posesji, 22 do granicy posesji), 2 LPP (w ul.Podjaryszki i Nad Spławką) . 2020 - 2022 - dokumentacja projektowa 2023 - 2024 - roboty budowlano - montażowe</v>
          </cell>
          <cell r="BM971" t="str">
            <v>-</v>
          </cell>
          <cell r="BN971" t="str">
            <v>-</v>
          </cell>
          <cell r="BP971">
            <v>632683.79999999993</v>
          </cell>
        </row>
        <row r="972">
          <cell r="B972" t="str">
            <v>5-05-16-074-1</v>
          </cell>
          <cell r="C972" t="str">
            <v>5</v>
          </cell>
          <cell r="D972" t="str">
            <v>Poznań - kanalizacja sanitarna w ul. Michałowo</v>
          </cell>
          <cell r="E972" t="str">
            <v>Realizowane-dokumentacja-w toku</v>
          </cell>
          <cell r="G972" t="str">
            <v>rezerwa "białe plamy"</v>
          </cell>
          <cell r="H972" t="str">
            <v>druga</v>
          </cell>
          <cell r="I972" t="str">
            <v>sieci rozdzielcze</v>
          </cell>
          <cell r="J972" t="str">
            <v>rozwojowe</v>
          </cell>
          <cell r="K972" t="str">
            <v>nieopłacalne nie</v>
          </cell>
          <cell r="L972" t="str">
            <v>Poznań</v>
          </cell>
          <cell r="M972" t="str">
            <v>Przemysław Jasiński</v>
          </cell>
          <cell r="N972" t="str">
            <v>Magdalena Daszkiewicz-Jankowska</v>
          </cell>
          <cell r="O972" t="str">
            <v>Mariusz Dados</v>
          </cell>
          <cell r="P972">
            <v>0</v>
          </cell>
          <cell r="Q972">
            <v>0</v>
          </cell>
          <cell r="R972" t="str">
            <v>05</v>
          </cell>
          <cell r="S972" t="str">
            <v>nd</v>
          </cell>
          <cell r="T972">
            <v>0</v>
          </cell>
          <cell r="U972">
            <v>0</v>
          </cell>
          <cell r="V972">
            <v>0</v>
          </cell>
          <cell r="W972">
            <v>9000</v>
          </cell>
          <cell r="X972">
            <v>9000</v>
          </cell>
          <cell r="Y972">
            <v>87000</v>
          </cell>
          <cell r="Z972">
            <v>675000</v>
          </cell>
          <cell r="AA972">
            <v>0</v>
          </cell>
          <cell r="AB972">
            <v>0</v>
          </cell>
          <cell r="AC972">
            <v>0</v>
          </cell>
          <cell r="AD972">
            <v>0</v>
          </cell>
          <cell r="AE972">
            <v>0</v>
          </cell>
          <cell r="AF972">
            <v>780000</v>
          </cell>
          <cell r="AG972">
            <v>0</v>
          </cell>
          <cell r="AH972">
            <v>0</v>
          </cell>
          <cell r="AI972">
            <v>0</v>
          </cell>
          <cell r="AJ972">
            <v>20012.599999999999</v>
          </cell>
          <cell r="AK972">
            <v>40025.199999999997</v>
          </cell>
          <cell r="AL972">
            <v>20012.599999999999</v>
          </cell>
          <cell r="AM972">
            <v>68976.100000000006</v>
          </cell>
          <cell r="AN972">
            <v>939207.5</v>
          </cell>
          <cell r="AO972">
            <v>0</v>
          </cell>
          <cell r="AP972">
            <v>0</v>
          </cell>
          <cell r="AQ972">
            <v>0</v>
          </cell>
          <cell r="AR972">
            <v>0</v>
          </cell>
          <cell r="AS972">
            <v>0</v>
          </cell>
          <cell r="AT972">
            <v>0</v>
          </cell>
          <cell r="AU972">
            <v>0</v>
          </cell>
          <cell r="AV972">
            <v>0</v>
          </cell>
          <cell r="AW972">
            <v>1068221.3999999999</v>
          </cell>
          <cell r="AX972">
            <v>1068221.3999999999</v>
          </cell>
          <cell r="AY972">
            <v>0</v>
          </cell>
          <cell r="AZ972">
            <v>1088234</v>
          </cell>
          <cell r="BA972">
            <v>1088234</v>
          </cell>
          <cell r="BB972">
            <v>1088234</v>
          </cell>
          <cell r="BC972">
            <v>-308234</v>
          </cell>
          <cell r="BE972">
            <v>0.36</v>
          </cell>
          <cell r="BF972">
            <v>77.7</v>
          </cell>
          <cell r="BG972" t="str">
            <v>1 rozwojowo-modernizacyjne</v>
          </cell>
          <cell r="BH972">
            <v>8</v>
          </cell>
          <cell r="BI972">
            <v>13</v>
          </cell>
          <cell r="BJ972">
            <v>0</v>
          </cell>
          <cell r="BK972" t="str">
            <v>Odbiór ścieków sanitarnych od nowych klientów.</v>
          </cell>
          <cell r="BL972" t="str">
            <v>Budowa kanału sanitarnego DN 200 mm dł. 360 m, przyłącza sanitarne. w ul. Michałowo 2022 - 2025 dokumentacja projektowa 2025 - 2026 roboty budowlano-montażowych</v>
          </cell>
          <cell r="BM972" t="str">
            <v>-</v>
          </cell>
          <cell r="BN972" t="str">
            <v>-</v>
          </cell>
          <cell r="BP972"/>
        </row>
        <row r="973">
          <cell r="B973" t="str">
            <v>5-05-16-075-1</v>
          </cell>
          <cell r="C973" t="str">
            <v>5</v>
          </cell>
          <cell r="D973" t="str">
            <v>Poznań - kanalizacja sanitarna w rejonie ulic: Szczepankowo, Spławie, Glebowa</v>
          </cell>
          <cell r="E973" t="str">
            <v>Realizowane-dokumentacja-w toku</v>
          </cell>
          <cell r="G973" t="str">
            <v>rezerwa "białe plamy"</v>
          </cell>
          <cell r="H973" t="str">
            <v>druga</v>
          </cell>
          <cell r="I973" t="str">
            <v>sieci rozdzielcze</v>
          </cell>
          <cell r="J973" t="str">
            <v>rozwojowe</v>
          </cell>
          <cell r="K973" t="str">
            <v>nieopłacalne nie</v>
          </cell>
          <cell r="L973" t="str">
            <v>Poznań</v>
          </cell>
          <cell r="M973" t="str">
            <v>Przemysław Jasiński</v>
          </cell>
          <cell r="N973" t="str">
            <v>Alina Wachowska</v>
          </cell>
          <cell r="O973" t="str">
            <v>Mariusz Dados</v>
          </cell>
          <cell r="P973">
            <v>0</v>
          </cell>
          <cell r="Q973">
            <v>0</v>
          </cell>
          <cell r="R973" t="str">
            <v>05</v>
          </cell>
          <cell r="S973" t="str">
            <v>nd</v>
          </cell>
          <cell r="T973">
            <v>0</v>
          </cell>
          <cell r="U973">
            <v>0</v>
          </cell>
          <cell r="V973">
            <v>0</v>
          </cell>
          <cell r="W973">
            <v>40000</v>
          </cell>
          <cell r="X973">
            <v>60000</v>
          </cell>
          <cell r="Y973">
            <v>665000</v>
          </cell>
          <cell r="Z973">
            <v>575000</v>
          </cell>
          <cell r="AA973">
            <v>0</v>
          </cell>
          <cell r="AB973">
            <v>0</v>
          </cell>
          <cell r="AC973">
            <v>0</v>
          </cell>
          <cell r="AD973">
            <v>0</v>
          </cell>
          <cell r="AE973">
            <v>0</v>
          </cell>
          <cell r="AF973">
            <v>1340000</v>
          </cell>
          <cell r="AG973">
            <v>1700</v>
          </cell>
          <cell r="AH973">
            <v>33440</v>
          </cell>
          <cell r="AI973">
            <v>35140</v>
          </cell>
          <cell r="AJ973">
            <v>33440</v>
          </cell>
          <cell r="AK973">
            <v>33440</v>
          </cell>
          <cell r="AL973">
            <v>703408</v>
          </cell>
          <cell r="AM973">
            <v>1168180</v>
          </cell>
          <cell r="AN973">
            <v>0</v>
          </cell>
          <cell r="AO973">
            <v>0</v>
          </cell>
          <cell r="AP973">
            <v>0</v>
          </cell>
          <cell r="AQ973">
            <v>0</v>
          </cell>
          <cell r="AR973">
            <v>0</v>
          </cell>
          <cell r="AS973">
            <v>0</v>
          </cell>
          <cell r="AT973">
            <v>0</v>
          </cell>
          <cell r="AU973">
            <v>0</v>
          </cell>
          <cell r="AV973">
            <v>0</v>
          </cell>
          <cell r="AW973">
            <v>1905028</v>
          </cell>
          <cell r="AX973">
            <v>1905028</v>
          </cell>
          <cell r="AY973">
            <v>0</v>
          </cell>
          <cell r="AZ973">
            <v>1938468</v>
          </cell>
          <cell r="BA973">
            <v>1938468</v>
          </cell>
          <cell r="BB973">
            <v>1973608</v>
          </cell>
          <cell r="BC973">
            <v>-633608</v>
          </cell>
          <cell r="BD973"/>
          <cell r="BE973">
            <v>0.63</v>
          </cell>
          <cell r="BF973">
            <v>150</v>
          </cell>
          <cell r="BG973" t="str">
            <v>1 rozwojowo-modernizacyjne</v>
          </cell>
          <cell r="BH973">
            <v>27</v>
          </cell>
          <cell r="BI973">
            <v>4</v>
          </cell>
          <cell r="BJ973">
            <v>0</v>
          </cell>
          <cell r="BK973" t="str">
            <v>Odbiór ścieków sanitarnych od nowych klientów.</v>
          </cell>
          <cell r="BL973" t="str">
            <v>Budowa kanału sanitarnego DN200mm o dł. 630m w ulicach bocznych od Szczepankowo, Spławie, Glebowej wraz z przyłączami 2022 - 2023 dokumentacja projektowa 2024 - 2025 roboty budowlano - montażowe</v>
          </cell>
          <cell r="BM973" t="str">
            <v>-</v>
          </cell>
          <cell r="BN973" t="str">
            <v>-</v>
          </cell>
        </row>
        <row r="974">
          <cell r="B974" t="str">
            <v>5-05-16-078-1</v>
          </cell>
          <cell r="C974" t="str">
            <v>5</v>
          </cell>
          <cell r="D974" t="str">
            <v>Poznań - kanalizacja sanitarna w ulicach Suchej i Syreniej</v>
          </cell>
          <cell r="H974" t="str">
            <v>druga</v>
          </cell>
          <cell r="I974" t="str">
            <v>sieci rozdzielcze</v>
          </cell>
          <cell r="J974" t="str">
            <v>rozwojowe</v>
          </cell>
          <cell r="K974" t="str">
            <v>nieopłacalne nie</v>
          </cell>
          <cell r="L974" t="str">
            <v>Poznań</v>
          </cell>
          <cell r="R974" t="str">
            <v>05</v>
          </cell>
          <cell r="T974">
            <v>0</v>
          </cell>
          <cell r="U974">
            <v>0</v>
          </cell>
          <cell r="V974">
            <v>0</v>
          </cell>
          <cell r="W974">
            <v>0</v>
          </cell>
          <cell r="X974">
            <v>0</v>
          </cell>
          <cell r="Y974">
            <v>0</v>
          </cell>
          <cell r="Z974">
            <v>0</v>
          </cell>
          <cell r="AA974">
            <v>0</v>
          </cell>
          <cell r="AB974">
            <v>48000</v>
          </cell>
          <cell r="AC974">
            <v>72000</v>
          </cell>
          <cell r="AD974">
            <v>428000</v>
          </cell>
          <cell r="AE974">
            <v>1438000</v>
          </cell>
          <cell r="AF974">
            <v>548000</v>
          </cell>
          <cell r="AG974">
            <v>0</v>
          </cell>
          <cell r="AH974">
            <v>0</v>
          </cell>
          <cell r="AI974">
            <v>0</v>
          </cell>
          <cell r="AJ974">
            <v>0</v>
          </cell>
          <cell r="AK974">
            <v>0</v>
          </cell>
          <cell r="AL974">
            <v>0</v>
          </cell>
          <cell r="AM974">
            <v>0</v>
          </cell>
          <cell r="AN974">
            <v>0</v>
          </cell>
          <cell r="AO974">
            <v>46000</v>
          </cell>
          <cell r="AP974">
            <v>46000</v>
          </cell>
          <cell r="AQ974">
            <v>23000</v>
          </cell>
          <cell r="AR974">
            <v>1301880</v>
          </cell>
          <cell r="AS974">
            <v>673120</v>
          </cell>
          <cell r="AT974">
            <v>0</v>
          </cell>
          <cell r="AU974">
            <v>0</v>
          </cell>
          <cell r="AV974">
            <v>0</v>
          </cell>
          <cell r="AW974">
            <v>2090000</v>
          </cell>
          <cell r="AX974">
            <v>115000</v>
          </cell>
          <cell r="AY974">
            <v>1975000</v>
          </cell>
          <cell r="AZ974">
            <v>2090000</v>
          </cell>
          <cell r="BA974">
            <v>2090000</v>
          </cell>
          <cell r="BB974">
            <v>115000</v>
          </cell>
          <cell r="BC974">
            <v>433000</v>
          </cell>
          <cell r="BE974">
            <v>0.87</v>
          </cell>
          <cell r="BF974">
            <v>0</v>
          </cell>
          <cell r="BG974" t="str">
            <v>1 rozwojowo-modernizacyjne</v>
          </cell>
          <cell r="BH974">
            <v>15</v>
          </cell>
          <cell r="BI974">
            <v>0</v>
          </cell>
          <cell r="BJ974">
            <v>0</v>
          </cell>
          <cell r="BK974" t="str">
            <v>Odbiór ścieków bytowych od nowych klientów.</v>
          </cell>
          <cell r="BL974" t="str">
            <v>Budowa kanału sanitarnego DN 200 mm dł.870 m wraz z przyłączami w ulicach Suchej i Syreniej 2027 - 2028 dokumentacja techniczna 2029 - 2030 roboty budowlano montażowe</v>
          </cell>
          <cell r="BM974" t="str">
            <v>-</v>
          </cell>
          <cell r="BN974" t="str">
            <v>-</v>
          </cell>
          <cell r="BP974"/>
        </row>
        <row r="975">
          <cell r="B975" t="str">
            <v>5-05-16-080-1</v>
          </cell>
          <cell r="C975" t="str">
            <v>5</v>
          </cell>
          <cell r="D975" t="str">
            <v>Poznań - kanalizacja sanitarna w ulicy Bartniczej</v>
          </cell>
          <cell r="E975" t="str">
            <v>Realizowane-dokumentacja-w toku</v>
          </cell>
          <cell r="G975" t="str">
            <v>rezerwa "białe plamy"</v>
          </cell>
          <cell r="H975" t="str">
            <v>druga</v>
          </cell>
          <cell r="I975" t="str">
            <v>sieci rozdzielcze</v>
          </cell>
          <cell r="J975" t="str">
            <v>rozwojowe</v>
          </cell>
          <cell r="K975" t="str">
            <v>nieopłacalne nie</v>
          </cell>
          <cell r="L975" t="str">
            <v>Poznań</v>
          </cell>
          <cell r="M975" t="str">
            <v>Przemysław Jasiński</v>
          </cell>
          <cell r="N975" t="str">
            <v>Magdalena Daszkiewicz-Jankowska</v>
          </cell>
          <cell r="O975" t="str">
            <v>Mariusz Dados</v>
          </cell>
          <cell r="P975" t="str">
            <v>Julita Andrzejewska</v>
          </cell>
          <cell r="Q975" t="str">
            <v>Michał Plewa</v>
          </cell>
          <cell r="R975" t="str">
            <v>05</v>
          </cell>
          <cell r="S975" t="str">
            <v>nd</v>
          </cell>
          <cell r="T975">
            <v>1732</v>
          </cell>
          <cell r="U975">
            <v>16159.4</v>
          </cell>
          <cell r="V975">
            <v>32318.799999999999</v>
          </cell>
          <cell r="W975">
            <v>32318.799999999999</v>
          </cell>
          <cell r="X975">
            <v>246879.78</v>
          </cell>
          <cell r="Y975">
            <v>387152.3</v>
          </cell>
          <cell r="Z975">
            <v>0</v>
          </cell>
          <cell r="AA975">
            <v>0</v>
          </cell>
          <cell r="AB975">
            <v>0</v>
          </cell>
          <cell r="AC975">
            <v>0</v>
          </cell>
          <cell r="AD975">
            <v>0</v>
          </cell>
          <cell r="AE975">
            <v>0</v>
          </cell>
          <cell r="AF975">
            <v>714829.08000000007</v>
          </cell>
          <cell r="AG975">
            <v>0</v>
          </cell>
          <cell r="AH975">
            <v>1476</v>
          </cell>
          <cell r="AI975">
            <v>3208</v>
          </cell>
          <cell r="AJ975">
            <v>46740</v>
          </cell>
          <cell r="AK975">
            <v>15580</v>
          </cell>
          <cell r="AL975">
            <v>31160</v>
          </cell>
          <cell r="AM975">
            <v>430857.6</v>
          </cell>
          <cell r="AN975">
            <v>275130.15999999997</v>
          </cell>
          <cell r="AO975">
            <v>0</v>
          </cell>
          <cell r="AP975">
            <v>0</v>
          </cell>
          <cell r="AQ975">
            <v>0</v>
          </cell>
          <cell r="AR975">
            <v>0</v>
          </cell>
          <cell r="AS975">
            <v>0</v>
          </cell>
          <cell r="AT975">
            <v>0</v>
          </cell>
          <cell r="AU975">
            <v>0</v>
          </cell>
          <cell r="AV975">
            <v>0</v>
          </cell>
          <cell r="AW975">
            <v>752727.76</v>
          </cell>
          <cell r="AX975">
            <v>752727.76</v>
          </cell>
          <cell r="AY975">
            <v>0</v>
          </cell>
          <cell r="AZ975">
            <v>799467.76</v>
          </cell>
          <cell r="BA975">
            <v>799467.76</v>
          </cell>
          <cell r="BB975">
            <v>800943.76</v>
          </cell>
          <cell r="BC975">
            <v>-86114.679999999935</v>
          </cell>
          <cell r="BD975"/>
          <cell r="BE975">
            <v>0.18</v>
          </cell>
          <cell r="BF975">
            <v>128.9</v>
          </cell>
          <cell r="BG975" t="str">
            <v>1 rozwojowo-modernizacyjne</v>
          </cell>
          <cell r="BH975">
            <v>7</v>
          </cell>
          <cell r="BI975">
            <v>7</v>
          </cell>
          <cell r="BJ975">
            <v>0</v>
          </cell>
          <cell r="BK975" t="str">
            <v>Odbiór ścieków sanitarnych od nowych klientów.</v>
          </cell>
          <cell r="BL975" t="str">
            <v>Budowa kanału sanitarnego DN 200 mm dł. 120 m wraz z przyłączami, przepompownia ścieków - 1szt., r. tłoczny DN 63 mm dł. 70 m w ulicy Bartniczej 2020-2024 dokumentacja projektowa 2025-2026 roboty budowlano-montażowe</v>
          </cell>
          <cell r="BM975" t="str">
            <v>-</v>
          </cell>
          <cell r="BN975" t="str">
            <v>-</v>
          </cell>
        </row>
        <row r="976">
          <cell r="B976" t="str">
            <v>5-05-16-082-1</v>
          </cell>
          <cell r="C976" t="str">
            <v>5</v>
          </cell>
          <cell r="D976" t="str">
            <v>Poznań - kanalizacja sanitarna w ulicach Sarniej i Sośnickiej - zakres I</v>
          </cell>
          <cell r="E976">
            <v>0</v>
          </cell>
          <cell r="G976" t="str">
            <v>rezerwa "białe plamy"</v>
          </cell>
          <cell r="H976" t="str">
            <v>druga</v>
          </cell>
          <cell r="I976" t="str">
            <v>sieci rozdzielcze</v>
          </cell>
          <cell r="J976" t="str">
            <v>rozwojowe</v>
          </cell>
          <cell r="K976" t="str">
            <v>nieopłacalne tak</v>
          </cell>
          <cell r="L976" t="str">
            <v>Poznań</v>
          </cell>
          <cell r="M976">
            <v>0</v>
          </cell>
          <cell r="N976">
            <v>0</v>
          </cell>
          <cell r="O976">
            <v>0</v>
          </cell>
          <cell r="P976">
            <v>0</v>
          </cell>
          <cell r="Q976">
            <v>0</v>
          </cell>
          <cell r="R976" t="str">
            <v>05</v>
          </cell>
          <cell r="S976" t="str">
            <v>nd</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cell r="BE976">
            <v>0.67</v>
          </cell>
          <cell r="BF976">
            <v>0</v>
          </cell>
          <cell r="BG976" t="str">
            <v>1 rozwojowo-modernizacyjne</v>
          </cell>
          <cell r="BH976">
            <v>4</v>
          </cell>
          <cell r="BI976">
            <v>1</v>
          </cell>
          <cell r="BJ976">
            <v>0</v>
          </cell>
          <cell r="BK976">
            <v>0</v>
          </cell>
          <cell r="BL976">
            <v>0</v>
          </cell>
          <cell r="BM976" t="str">
            <v>-</v>
          </cell>
          <cell r="BN976" t="str">
            <v>-</v>
          </cell>
        </row>
        <row r="977">
          <cell r="B977" t="str">
            <v>5-05-16-083-1</v>
          </cell>
          <cell r="C977" t="str">
            <v>5</v>
          </cell>
          <cell r="D977" t="str">
            <v>Poznań - kanalizacja sanitarna w ulicy Borowikowej, Leśnej i Bałtyckiej</v>
          </cell>
          <cell r="E977" t="str">
            <v>Realizowane-koncepcja-w toku</v>
          </cell>
          <cell r="G977" t="str">
            <v>rezerwa "białe plamy"</v>
          </cell>
          <cell r="H977" t="str">
            <v>druga</v>
          </cell>
          <cell r="I977" t="str">
            <v>sieci rozdzielcze</v>
          </cell>
          <cell r="J977" t="str">
            <v>rozwojowe</v>
          </cell>
          <cell r="K977" t="str">
            <v>nieopłacalne nie</v>
          </cell>
          <cell r="L977" t="str">
            <v>Poznań</v>
          </cell>
          <cell r="M977" t="str">
            <v>Przemysław Jasiński</v>
          </cell>
          <cell r="N977">
            <v>0</v>
          </cell>
          <cell r="O977" t="str">
            <v>Mariusz Dados</v>
          </cell>
          <cell r="P977">
            <v>0</v>
          </cell>
          <cell r="Q977">
            <v>0</v>
          </cell>
          <cell r="R977" t="str">
            <v>05</v>
          </cell>
          <cell r="S977" t="str">
            <v>nd</v>
          </cell>
          <cell r="T977">
            <v>0</v>
          </cell>
          <cell r="U977">
            <v>0</v>
          </cell>
          <cell r="V977">
            <v>0</v>
          </cell>
          <cell r="W977">
            <v>0</v>
          </cell>
          <cell r="X977">
            <v>0</v>
          </cell>
          <cell r="Y977">
            <v>18000</v>
          </cell>
          <cell r="Z977">
            <v>18000</v>
          </cell>
          <cell r="AA977">
            <v>54000</v>
          </cell>
          <cell r="AB977">
            <v>725000</v>
          </cell>
          <cell r="AC977">
            <v>320000</v>
          </cell>
          <cell r="AD977">
            <v>0</v>
          </cell>
          <cell r="AE977">
            <v>0</v>
          </cell>
          <cell r="AF977">
            <v>1135000</v>
          </cell>
          <cell r="AG977">
            <v>0</v>
          </cell>
          <cell r="AH977">
            <v>0</v>
          </cell>
          <cell r="AI977">
            <v>0</v>
          </cell>
          <cell r="AJ977">
            <v>0</v>
          </cell>
          <cell r="AK977">
            <v>0</v>
          </cell>
          <cell r="AL977">
            <v>24000</v>
          </cell>
          <cell r="AM977">
            <v>24000</v>
          </cell>
          <cell r="AN977">
            <v>72000</v>
          </cell>
          <cell r="AO977">
            <v>417500</v>
          </cell>
          <cell r="AP977">
            <v>1417500</v>
          </cell>
          <cell r="AQ977">
            <v>0</v>
          </cell>
          <cell r="AR977">
            <v>0</v>
          </cell>
          <cell r="AS977">
            <v>0</v>
          </cell>
          <cell r="AT977">
            <v>0</v>
          </cell>
          <cell r="AU977">
            <v>0</v>
          </cell>
          <cell r="AV977">
            <v>0</v>
          </cell>
          <cell r="AW977">
            <v>1955000</v>
          </cell>
          <cell r="AX977">
            <v>1955000</v>
          </cell>
          <cell r="AY977">
            <v>0</v>
          </cell>
          <cell r="AZ977">
            <v>1955000</v>
          </cell>
          <cell r="BA977">
            <v>1955000</v>
          </cell>
          <cell r="BB977">
            <v>1955000</v>
          </cell>
          <cell r="BC977">
            <v>-820000</v>
          </cell>
          <cell r="BE977">
            <v>1.25</v>
          </cell>
          <cell r="BF977">
            <v>0</v>
          </cell>
          <cell r="BG977" t="str">
            <v>1 rozwojowo-modernizacyjne</v>
          </cell>
          <cell r="BH977">
            <v>8</v>
          </cell>
          <cell r="BI977">
            <v>2</v>
          </cell>
          <cell r="BJ977">
            <v>0</v>
          </cell>
          <cell r="BK977" t="str">
            <v>Odbiór ścieków sanitarnych od nowych klientów.</v>
          </cell>
          <cell r="BL977" t="str">
            <v>Budowa kanału sanitarnego DN 200 mm dł. 400 m w ulicach Borowikowej, Leśnej i Bałtyckiej wraz z przyłączami, r. tłoczny DN 75 mm o dł. 900 m, przepompownia ścieków (4 dm3/s) - 1 szt. 2024 - 2026 dokumentacja projektowa 2027 - 2028 roboty budowlano - montażowe</v>
          </cell>
          <cell r="BM977" t="str">
            <v>-</v>
          </cell>
          <cell r="BN977" t="str">
            <v>-</v>
          </cell>
          <cell r="BP977"/>
        </row>
        <row r="978">
          <cell r="B978" t="str">
            <v>5-05-16-085-0</v>
          </cell>
          <cell r="C978" t="str">
            <v>5</v>
          </cell>
          <cell r="D978" t="str">
            <v>Poznań - kanalizacja sanitarna w ul. Gnieźnieńskiej</v>
          </cell>
          <cell r="E978" t="str">
            <v>Realizowane-RBM-w toku</v>
          </cell>
          <cell r="G978" t="str">
            <v>rezerwa na zaspokojenie roszczeń z tyt realizacji sieci wod-kan</v>
          </cell>
          <cell r="H978" t="str">
            <v>pierwsza</v>
          </cell>
          <cell r="I978" t="str">
            <v>sieci rozdzielcze</v>
          </cell>
          <cell r="J978" t="str">
            <v>rozwojowe</v>
          </cell>
          <cell r="K978" t="str">
            <v>wykupy</v>
          </cell>
          <cell r="L978" t="str">
            <v>Poznań</v>
          </cell>
          <cell r="M978">
            <v>0</v>
          </cell>
          <cell r="N978">
            <v>0</v>
          </cell>
          <cell r="O978" t="str">
            <v>Michał Garbicz</v>
          </cell>
          <cell r="P978" t="str">
            <v>Magdalena Borowska</v>
          </cell>
          <cell r="Q978">
            <v>0</v>
          </cell>
          <cell r="R978" t="str">
            <v>05</v>
          </cell>
          <cell r="S978" t="str">
            <v>nd</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cell r="BE978">
            <v>0</v>
          </cell>
          <cell r="BF978">
            <v>0</v>
          </cell>
          <cell r="BG978" t="str">
            <v xml:space="preserve"> </v>
          </cell>
          <cell r="BH978">
            <v>0</v>
          </cell>
          <cell r="BI978">
            <v>0</v>
          </cell>
          <cell r="BJ978">
            <v>0</v>
          </cell>
          <cell r="BK978">
            <v>0</v>
          </cell>
          <cell r="BL978">
            <v>0</v>
          </cell>
          <cell r="BM978" t="str">
            <v>-</v>
          </cell>
          <cell r="BN978" t="str">
            <v>-</v>
          </cell>
        </row>
        <row r="979">
          <cell r="B979" t="str">
            <v>5-05-16-086-1</v>
          </cell>
          <cell r="C979" t="str">
            <v>5</v>
          </cell>
          <cell r="D979" t="str">
            <v>Poznań - kanalizacja sanitarna w ul. Dmowskiego</v>
          </cell>
          <cell r="E979" t="str">
            <v>Realizowane-dokumentacja-w toku</v>
          </cell>
          <cell r="G979" t="str">
            <v>rezerwa "białe plamy"</v>
          </cell>
          <cell r="H979" t="str">
            <v>pierwsza</v>
          </cell>
          <cell r="I979" t="str">
            <v>sieci rozdzielcze</v>
          </cell>
          <cell r="J979" t="str">
            <v>rozwojowe</v>
          </cell>
          <cell r="K979" t="str">
            <v>KPOŚK</v>
          </cell>
          <cell r="L979" t="str">
            <v>Poznań</v>
          </cell>
          <cell r="M979" t="str">
            <v>Katarzyna Józefiak</v>
          </cell>
          <cell r="N979" t="str">
            <v>Wioletta Frankowska</v>
          </cell>
          <cell r="O979" t="str">
            <v>Mariusz Dados</v>
          </cell>
          <cell r="P979" t="str">
            <v>Artur Rutkowski</v>
          </cell>
          <cell r="Q979" t="str">
            <v>Anna Michałowicz</v>
          </cell>
          <cell r="R979" t="str">
            <v>05</v>
          </cell>
          <cell r="S979" t="str">
            <v>nd</v>
          </cell>
          <cell r="T979">
            <v>1984</v>
          </cell>
          <cell r="U979">
            <v>27025.200000000001</v>
          </cell>
          <cell r="V979">
            <v>40537.800000000003</v>
          </cell>
          <cell r="W979">
            <v>323129</v>
          </cell>
          <cell r="X979">
            <v>142440</v>
          </cell>
          <cell r="Y979">
            <v>0</v>
          </cell>
          <cell r="Z979">
            <v>0</v>
          </cell>
          <cell r="AA979">
            <v>0</v>
          </cell>
          <cell r="AB979">
            <v>0</v>
          </cell>
          <cell r="AC979">
            <v>0</v>
          </cell>
          <cell r="AD979">
            <v>0</v>
          </cell>
          <cell r="AE979">
            <v>0</v>
          </cell>
          <cell r="AF979">
            <v>533132</v>
          </cell>
          <cell r="AG979">
            <v>27025.200000000001</v>
          </cell>
          <cell r="AH979">
            <v>14532.6</v>
          </cell>
          <cell r="AI979">
            <v>43541.8</v>
          </cell>
          <cell r="AJ979">
            <v>27821</v>
          </cell>
          <cell r="AK979">
            <v>811534</v>
          </cell>
          <cell r="AL979">
            <v>0</v>
          </cell>
          <cell r="AM979">
            <v>0</v>
          </cell>
          <cell r="AN979">
            <v>0</v>
          </cell>
          <cell r="AO979">
            <v>0</v>
          </cell>
          <cell r="AP979">
            <v>0</v>
          </cell>
          <cell r="AQ979">
            <v>0</v>
          </cell>
          <cell r="AR979">
            <v>0</v>
          </cell>
          <cell r="AS979">
            <v>0</v>
          </cell>
          <cell r="AT979">
            <v>0</v>
          </cell>
          <cell r="AU979">
            <v>0</v>
          </cell>
          <cell r="AV979">
            <v>0</v>
          </cell>
          <cell r="AW979">
            <v>811534</v>
          </cell>
          <cell r="AX979">
            <v>811534</v>
          </cell>
          <cell r="AY979">
            <v>0</v>
          </cell>
          <cell r="AZ979">
            <v>839355</v>
          </cell>
          <cell r="BA979">
            <v>839355</v>
          </cell>
          <cell r="BB979">
            <v>880912.8</v>
          </cell>
          <cell r="BC979">
            <v>-347780.80000000005</v>
          </cell>
          <cell r="BE979">
            <v>0.1</v>
          </cell>
          <cell r="BF979">
            <v>183.6</v>
          </cell>
          <cell r="BG979" t="str">
            <v>1 rozwojowo-modernizacyjne</v>
          </cell>
          <cell r="BH979">
            <v>6</v>
          </cell>
          <cell r="BI979">
            <v>0</v>
          </cell>
          <cell r="BJ979">
            <v>0</v>
          </cell>
          <cell r="BK979" t="str">
            <v>Odbiór ścieków sanitarnych od nowych klientów.</v>
          </cell>
          <cell r="BL979" t="str">
            <v>Budowa w ul. Dmowskiego: kanału sanitarnego DN200mm o dł. ok 100m, przepompowni ścieków wraz z rurociągiem tłocznym DN62mm o dł. ok 10m wraz z przyłączami. 2020 - 2022 - dokumentacja projektowa 2023 - 2024 - roboty budowlano - montażowe</v>
          </cell>
          <cell r="BM979" t="str">
            <v>-</v>
          </cell>
          <cell r="BN979" t="str">
            <v>-</v>
          </cell>
          <cell r="BP979">
            <v>121730.09999999999</v>
          </cell>
        </row>
        <row r="980">
          <cell r="B980" t="str">
            <v>5-05-16-087-0</v>
          </cell>
          <cell r="C980" t="str">
            <v>5</v>
          </cell>
          <cell r="D980" t="str">
            <v>Poznań - kanalizacja ogólnospławna w ul. Mielżyńskiego</v>
          </cell>
          <cell r="E980" t="str">
            <v>Realizowane-RBM-w toku</v>
          </cell>
          <cell r="G980" t="str">
            <v>koordynacja z innymi jednostkami</v>
          </cell>
          <cell r="H980" t="str">
            <v>pierwsza</v>
          </cell>
          <cell r="I980" t="str">
            <v>sieci rozdzielcze</v>
          </cell>
          <cell r="J980" t="str">
            <v>modernizacyjne</v>
          </cell>
          <cell r="K980" t="str">
            <v>koordynacja</v>
          </cell>
          <cell r="L980" t="str">
            <v>Poznań</v>
          </cell>
          <cell r="M980" t="str">
            <v>Katarzyna Józefiak</v>
          </cell>
          <cell r="N980" t="str">
            <v>Tomasz Wilas</v>
          </cell>
          <cell r="O980" t="str">
            <v>Mariusz Dados</v>
          </cell>
          <cell r="P980" t="str">
            <v>Anna Danek</v>
          </cell>
          <cell r="Q980" t="str">
            <v>Łukasz Wędrychowicz</v>
          </cell>
          <cell r="R980" t="str">
            <v>05</v>
          </cell>
          <cell r="S980" t="str">
            <v>PIM</v>
          </cell>
          <cell r="T980">
            <v>64047.210000000006</v>
          </cell>
          <cell r="U980">
            <v>38360.75</v>
          </cell>
          <cell r="V980">
            <v>662965.25</v>
          </cell>
          <cell r="W980">
            <v>324500</v>
          </cell>
          <cell r="X980">
            <v>0</v>
          </cell>
          <cell r="Y980">
            <v>0</v>
          </cell>
          <cell r="Z980">
            <v>0</v>
          </cell>
          <cell r="AA980">
            <v>0</v>
          </cell>
          <cell r="AB980">
            <v>0</v>
          </cell>
          <cell r="AC980">
            <v>0</v>
          </cell>
          <cell r="AD980">
            <v>0</v>
          </cell>
          <cell r="AE980">
            <v>0</v>
          </cell>
          <cell r="AF980">
            <v>1025826</v>
          </cell>
          <cell r="AG980">
            <v>39589.75</v>
          </cell>
          <cell r="AH980">
            <v>35420</v>
          </cell>
          <cell r="AI980">
            <v>139056.96000000002</v>
          </cell>
          <cell r="AJ980">
            <v>903514.64</v>
          </cell>
          <cell r="AK980">
            <v>1908682.03</v>
          </cell>
          <cell r="AL980">
            <v>0</v>
          </cell>
          <cell r="AM980">
            <v>0</v>
          </cell>
          <cell r="AN980">
            <v>0</v>
          </cell>
          <cell r="AO980">
            <v>0</v>
          </cell>
          <cell r="AP980">
            <v>0</v>
          </cell>
          <cell r="AQ980">
            <v>0</v>
          </cell>
          <cell r="AR980">
            <v>0</v>
          </cell>
          <cell r="AS980">
            <v>0</v>
          </cell>
          <cell r="AT980">
            <v>0</v>
          </cell>
          <cell r="AU980">
            <v>0</v>
          </cell>
          <cell r="AV980">
            <v>0</v>
          </cell>
          <cell r="AW980">
            <v>1908682.03</v>
          </cell>
          <cell r="AX980">
            <v>1908682.03</v>
          </cell>
          <cell r="AY980">
            <v>0</v>
          </cell>
          <cell r="AZ980">
            <v>2812196.67</v>
          </cell>
          <cell r="BA980">
            <v>2812196.67</v>
          </cell>
          <cell r="BB980">
            <v>2887206.42</v>
          </cell>
          <cell r="BC980">
            <v>-1861380.42</v>
          </cell>
          <cell r="BE980">
            <v>0</v>
          </cell>
          <cell r="BF980">
            <v>0</v>
          </cell>
          <cell r="BG980" t="str">
            <v>1 rozwojowo-modernizacyjne</v>
          </cell>
          <cell r="BH980">
            <v>0</v>
          </cell>
          <cell r="BI980">
            <v>0</v>
          </cell>
          <cell r="BJ980">
            <v>13</v>
          </cell>
          <cell r="BK980" t="str">
            <v>Zły stan techniczny, koordynacja z pracami MPK.</v>
          </cell>
          <cell r="BL980" t="str">
            <v>Wymiana istniejącego kanału ogólnospławnego 0,25/0,38m na kanał o średnicy 0,4m na dł. ok 217m wraz z przyłączami . Konieczność koordynacji robót z MPK, ZTM i ZDM 2017 - 2020 - dokumentacja projektowa 2021 - 2022 - roboty budowlano-montażowe</v>
          </cell>
          <cell r="BM980" t="str">
            <v>-</v>
          </cell>
          <cell r="BN980" t="str">
            <v>-</v>
          </cell>
          <cell r="BP980"/>
        </row>
        <row r="981">
          <cell r="B981" t="str">
            <v>5-05-16-094-1</v>
          </cell>
          <cell r="C981" t="str">
            <v>5</v>
          </cell>
          <cell r="D981" t="str">
            <v>Poznań - kanalizacja sanitarna w ulicy bocznej od Spławie</v>
          </cell>
          <cell r="E981" t="str">
            <v>Realizowane-dokumentacja-w toku</v>
          </cell>
          <cell r="G981" t="str">
            <v>rezerwa "białe plamy"</v>
          </cell>
          <cell r="H981" t="str">
            <v>druga</v>
          </cell>
          <cell r="I981" t="str">
            <v>sieci rozdzielcze</v>
          </cell>
          <cell r="J981" t="str">
            <v>rozwojowe</v>
          </cell>
          <cell r="K981" t="str">
            <v>nieopłacalne nie</v>
          </cell>
          <cell r="L981" t="str">
            <v>Poznań</v>
          </cell>
          <cell r="M981" t="str">
            <v>Przemysław Jasiński</v>
          </cell>
          <cell r="N981" t="str">
            <v>Alina Wachowska</v>
          </cell>
          <cell r="O981" t="str">
            <v>Mariusz Dados</v>
          </cell>
          <cell r="P981" t="str">
            <v>Artur Rutkowski</v>
          </cell>
          <cell r="Q981" t="str">
            <v>Michał Plewa</v>
          </cell>
          <cell r="R981" t="str">
            <v>05</v>
          </cell>
          <cell r="S981" t="str">
            <v>nd</v>
          </cell>
          <cell r="T981">
            <v>0</v>
          </cell>
          <cell r="U981">
            <v>0</v>
          </cell>
          <cell r="V981">
            <v>14000</v>
          </cell>
          <cell r="W981">
            <v>14000</v>
          </cell>
          <cell r="X981">
            <v>42000</v>
          </cell>
          <cell r="Y981">
            <v>209170</v>
          </cell>
          <cell r="Z981">
            <v>37830</v>
          </cell>
          <cell r="AA981">
            <v>0</v>
          </cell>
          <cell r="AB981">
            <v>0</v>
          </cell>
          <cell r="AC981">
            <v>0</v>
          </cell>
          <cell r="AD981">
            <v>0</v>
          </cell>
          <cell r="AE981">
            <v>0</v>
          </cell>
          <cell r="AF981">
            <v>317000</v>
          </cell>
          <cell r="AG981">
            <v>1275</v>
          </cell>
          <cell r="AH981">
            <v>17280</v>
          </cell>
          <cell r="AI981">
            <v>18555</v>
          </cell>
          <cell r="AJ981">
            <v>17280</v>
          </cell>
          <cell r="AK981">
            <v>8640</v>
          </cell>
          <cell r="AL981">
            <v>242284</v>
          </cell>
          <cell r="AM981">
            <v>119892</v>
          </cell>
          <cell r="AN981">
            <v>0</v>
          </cell>
          <cell r="AO981">
            <v>0</v>
          </cell>
          <cell r="AP981">
            <v>0</v>
          </cell>
          <cell r="AQ981">
            <v>0</v>
          </cell>
          <cell r="AR981">
            <v>0</v>
          </cell>
          <cell r="AS981">
            <v>0</v>
          </cell>
          <cell r="AT981">
            <v>0</v>
          </cell>
          <cell r="AU981">
            <v>0</v>
          </cell>
          <cell r="AV981">
            <v>0</v>
          </cell>
          <cell r="AW981">
            <v>370816</v>
          </cell>
          <cell r="AX981">
            <v>370816</v>
          </cell>
          <cell r="AY981">
            <v>0</v>
          </cell>
          <cell r="AZ981">
            <v>388096</v>
          </cell>
          <cell r="BA981">
            <v>388096</v>
          </cell>
          <cell r="BB981">
            <v>406651</v>
          </cell>
          <cell r="BC981">
            <v>-89651</v>
          </cell>
          <cell r="BE981">
            <v>0.18</v>
          </cell>
          <cell r="BF981">
            <v>59</v>
          </cell>
          <cell r="BG981" t="str">
            <v>1 rozwojowo-modernizacyjne</v>
          </cell>
          <cell r="BH981">
            <v>3</v>
          </cell>
          <cell r="BI981">
            <v>6</v>
          </cell>
          <cell r="BJ981">
            <v>0</v>
          </cell>
          <cell r="BK981" t="str">
            <v>Odbiór ścieków sanitarnych od nowych klientów.</v>
          </cell>
          <cell r="BL981" t="str">
            <v>Budowa kanału sanitarnego DN 200 mm dł. 176,5 m, wraz z przyłączami 9 szt. w ulicy bocznej od Spławie 2021 - 2023 dokumentacja projektowa 2024 - 2025 roboty budowlano - montażowe</v>
          </cell>
          <cell r="BM981" t="str">
            <v>-</v>
          </cell>
          <cell r="BN981" t="str">
            <v>-</v>
          </cell>
          <cell r="BP981"/>
        </row>
        <row r="982">
          <cell r="B982" t="str">
            <v>5-05-16-095-1</v>
          </cell>
          <cell r="C982" t="str">
            <v>5</v>
          </cell>
          <cell r="D982" t="str">
            <v>Poznań - kanalizacja sanitarna w ulicy bocznej od Dereniowej</v>
          </cell>
          <cell r="E982" t="str">
            <v>Realizowane-koncepcja-w toku</v>
          </cell>
          <cell r="G982" t="str">
            <v>rezerwa "białe plamy"</v>
          </cell>
          <cell r="H982" t="str">
            <v>druga</v>
          </cell>
          <cell r="I982" t="str">
            <v>sieci rozdzielcze</v>
          </cell>
          <cell r="J982" t="str">
            <v>rozwojowe</v>
          </cell>
          <cell r="K982" t="str">
            <v>nieopłacalne nie</v>
          </cell>
          <cell r="L982" t="str">
            <v>Poznań</v>
          </cell>
          <cell r="M982" t="str">
            <v>Przemysław Jasiński</v>
          </cell>
          <cell r="N982">
            <v>0</v>
          </cell>
          <cell r="O982" t="str">
            <v>Mariusz Dados</v>
          </cell>
          <cell r="P982">
            <v>0</v>
          </cell>
          <cell r="Q982">
            <v>0</v>
          </cell>
          <cell r="R982" t="str">
            <v>05</v>
          </cell>
          <cell r="S982" t="str">
            <v>nd</v>
          </cell>
          <cell r="T982">
            <v>0</v>
          </cell>
          <cell r="U982">
            <v>0</v>
          </cell>
          <cell r="V982">
            <v>0</v>
          </cell>
          <cell r="W982">
            <v>0</v>
          </cell>
          <cell r="X982">
            <v>0</v>
          </cell>
          <cell r="Y982">
            <v>0</v>
          </cell>
          <cell r="Z982">
            <v>16000</v>
          </cell>
          <cell r="AA982">
            <v>79000</v>
          </cell>
          <cell r="AB982">
            <v>170000</v>
          </cell>
          <cell r="AC982">
            <v>0</v>
          </cell>
          <cell r="AD982">
            <v>0</v>
          </cell>
          <cell r="AE982">
            <v>0</v>
          </cell>
          <cell r="AF982">
            <v>265000</v>
          </cell>
          <cell r="AG982">
            <v>0</v>
          </cell>
          <cell r="AH982">
            <v>0</v>
          </cell>
          <cell r="AI982">
            <v>0</v>
          </cell>
          <cell r="AJ982">
            <v>0</v>
          </cell>
          <cell r="AK982">
            <v>0</v>
          </cell>
          <cell r="AL982">
            <v>0</v>
          </cell>
          <cell r="AM982">
            <v>16000</v>
          </cell>
          <cell r="AN982">
            <v>16000</v>
          </cell>
          <cell r="AO982">
            <v>48000</v>
          </cell>
          <cell r="AP982">
            <v>126668</v>
          </cell>
          <cell r="AQ982">
            <v>303332</v>
          </cell>
          <cell r="AR982">
            <v>0</v>
          </cell>
          <cell r="AS982">
            <v>0</v>
          </cell>
          <cell r="AT982">
            <v>0</v>
          </cell>
          <cell r="AU982">
            <v>0</v>
          </cell>
          <cell r="AV982">
            <v>0</v>
          </cell>
          <cell r="AW982">
            <v>510000</v>
          </cell>
          <cell r="AX982">
            <v>510000</v>
          </cell>
          <cell r="AY982">
            <v>0</v>
          </cell>
          <cell r="AZ982">
            <v>510000</v>
          </cell>
          <cell r="BA982">
            <v>510000</v>
          </cell>
          <cell r="BB982">
            <v>510000</v>
          </cell>
          <cell r="BC982">
            <v>-245000</v>
          </cell>
          <cell r="BE982">
            <v>0.22</v>
          </cell>
          <cell r="BF982">
            <v>0</v>
          </cell>
          <cell r="BG982" t="str">
            <v>1 rozwojowo-modernizacyjne</v>
          </cell>
          <cell r="BH982">
            <v>4</v>
          </cell>
          <cell r="BI982">
            <v>1</v>
          </cell>
          <cell r="BJ982">
            <v>0</v>
          </cell>
          <cell r="BK982" t="str">
            <v>Odbiór ścieków sanitarnych od nowych klientów.</v>
          </cell>
          <cell r="BL982" t="str">
            <v>Budowa kanału sanitarnego DN 200 mm dł. 215 m w ulicy bocznej od Dereniowej wraz z przyłączami 2025 - 2026 dokumentacja projektowa 2026 - 2027 roboty budowlano - montażowe</v>
          </cell>
          <cell r="BM982" t="str">
            <v>-</v>
          </cell>
          <cell r="BN982" t="str">
            <v>-</v>
          </cell>
          <cell r="BP982"/>
        </row>
        <row r="983">
          <cell r="B983" t="str">
            <v>5-05-16-096-0</v>
          </cell>
          <cell r="C983" t="str">
            <v>5</v>
          </cell>
          <cell r="D983" t="str">
            <v>Poznań - kanalizacja ogólnospławna w ul. Zachodniej</v>
          </cell>
          <cell r="E983" t="str">
            <v>Realizowane-koncepcja-w toku</v>
          </cell>
          <cell r="G983" t="str">
            <v>budżet - modernizacja PSK</v>
          </cell>
          <cell r="H983" t="str">
            <v>pierwsza</v>
          </cell>
          <cell r="I983" t="str">
            <v>sieci rozdzielcze</v>
          </cell>
          <cell r="J983" t="str">
            <v>modernizacyjne</v>
          </cell>
          <cell r="K983" t="str">
            <v>PSK</v>
          </cell>
          <cell r="L983" t="str">
            <v>Poznań</v>
          </cell>
          <cell r="M983" t="str">
            <v>Katarzyna Józefiak</v>
          </cell>
          <cell r="N983" t="str">
            <v>Magdalena Daszkiewicz-Jankowska</v>
          </cell>
          <cell r="O983" t="str">
            <v>Mariusz Dados</v>
          </cell>
          <cell r="P983" t="str">
            <v>Anna Danek</v>
          </cell>
          <cell r="Q983">
            <v>0</v>
          </cell>
          <cell r="R983" t="str">
            <v>05</v>
          </cell>
          <cell r="S983" t="str">
            <v>nd</v>
          </cell>
          <cell r="T983">
            <v>49150.64</v>
          </cell>
          <cell r="U983">
            <v>0</v>
          </cell>
          <cell r="V983">
            <v>68000</v>
          </cell>
          <cell r="W983">
            <v>102000</v>
          </cell>
          <cell r="X983">
            <v>300000</v>
          </cell>
          <cell r="Y983">
            <v>1100000</v>
          </cell>
          <cell r="Z983">
            <v>700000</v>
          </cell>
          <cell r="AA983">
            <v>0</v>
          </cell>
          <cell r="AB983">
            <v>0</v>
          </cell>
          <cell r="AC983">
            <v>0</v>
          </cell>
          <cell r="AD983">
            <v>0</v>
          </cell>
          <cell r="AE983">
            <v>0</v>
          </cell>
          <cell r="AF983">
            <v>2270000</v>
          </cell>
          <cell r="AG983">
            <v>0</v>
          </cell>
          <cell r="AH983">
            <v>0</v>
          </cell>
          <cell r="AI983">
            <v>49150.64</v>
          </cell>
          <cell r="AJ983">
            <v>0</v>
          </cell>
          <cell r="AK983">
            <v>0</v>
          </cell>
          <cell r="AL983">
            <v>70000</v>
          </cell>
          <cell r="AM983">
            <v>100000</v>
          </cell>
          <cell r="AN983">
            <v>0</v>
          </cell>
          <cell r="AO983">
            <v>2230000</v>
          </cell>
          <cell r="AP983">
            <v>0</v>
          </cell>
          <cell r="AQ983">
            <v>0</v>
          </cell>
          <cell r="AR983">
            <v>0</v>
          </cell>
          <cell r="AS983">
            <v>0</v>
          </cell>
          <cell r="AT983">
            <v>0</v>
          </cell>
          <cell r="AU983">
            <v>0</v>
          </cell>
          <cell r="AV983">
            <v>0</v>
          </cell>
          <cell r="AW983">
            <v>2400000</v>
          </cell>
          <cell r="AX983">
            <v>2400000</v>
          </cell>
          <cell r="AY983">
            <v>0</v>
          </cell>
          <cell r="AZ983">
            <v>2400000</v>
          </cell>
          <cell r="BA983">
            <v>2400000</v>
          </cell>
          <cell r="BB983">
            <v>2400000</v>
          </cell>
          <cell r="BC983">
            <v>-130000</v>
          </cell>
          <cell r="BE983">
            <v>0</v>
          </cell>
          <cell r="BF983">
            <v>0</v>
          </cell>
          <cell r="BG983" t="str">
            <v>1 rozwojowo-modernizacyjne</v>
          </cell>
          <cell r="BH983">
            <v>0</v>
          </cell>
          <cell r="BI983">
            <v>0</v>
          </cell>
          <cell r="BJ983">
            <v>0</v>
          </cell>
          <cell r="BK983" t="str">
            <v>Odłączenie kanałów ogólnospławnych będących własnością Spółki od istniejącego kanału będącego własnością PKP.</v>
          </cell>
          <cell r="BL983" t="str">
            <v>Budowa kanału o DN300 i dł. ok 40 m , rurociąg tłoczny o dł. ok 15 m studnia rozprężna , przepompownia ścieków . 2024 - 2025 - dokumentacja projektowa 2026 - 2027 - roboty budowlano-montażowe</v>
          </cell>
          <cell r="BM983" t="str">
            <v>-</v>
          </cell>
          <cell r="BN983" t="str">
            <v>-</v>
          </cell>
          <cell r="BP983"/>
        </row>
        <row r="984">
          <cell r="B984" t="str">
            <v>5-05-16-108-0</v>
          </cell>
          <cell r="C984" t="str">
            <v>5</v>
          </cell>
          <cell r="D984" t="str">
            <v>Poznań - kanalizacja ogólnospławna w Rynku Łazarskim</v>
          </cell>
          <cell r="E984" t="str">
            <v>Realizowane-RBM-w toku</v>
          </cell>
          <cell r="G984" t="str">
            <v>koordynacja z innymi jednostkami</v>
          </cell>
          <cell r="H984" t="str">
            <v>pierwsza</v>
          </cell>
          <cell r="I984" t="str">
            <v>sieci rozdzielcze</v>
          </cell>
          <cell r="J984" t="str">
            <v>modernizacyjne</v>
          </cell>
          <cell r="K984" t="str">
            <v>koordynacja</v>
          </cell>
          <cell r="L984" t="str">
            <v>Poznań</v>
          </cell>
          <cell r="M984" t="str">
            <v>Katarzyna Józefiak</v>
          </cell>
          <cell r="N984">
            <v>0</v>
          </cell>
          <cell r="O984" t="str">
            <v>Mariusz Dados</v>
          </cell>
          <cell r="P984" t="str">
            <v>Anna Danek</v>
          </cell>
          <cell r="Q984" t="str">
            <v>Łukasz Wędrychowicz</v>
          </cell>
          <cell r="R984" t="str">
            <v>05</v>
          </cell>
          <cell r="S984" t="str">
            <v>Miasto Poznań</v>
          </cell>
          <cell r="T984">
            <v>1557</v>
          </cell>
          <cell r="U984">
            <v>0</v>
          </cell>
          <cell r="V984">
            <v>0</v>
          </cell>
          <cell r="W984">
            <v>725000</v>
          </cell>
          <cell r="X984">
            <v>0</v>
          </cell>
          <cell r="Y984">
            <v>0</v>
          </cell>
          <cell r="Z984">
            <v>0</v>
          </cell>
          <cell r="AA984">
            <v>0</v>
          </cell>
          <cell r="AB984">
            <v>0</v>
          </cell>
          <cell r="AC984">
            <v>0</v>
          </cell>
          <cell r="AD984">
            <v>0</v>
          </cell>
          <cell r="AE984">
            <v>0</v>
          </cell>
          <cell r="AF984">
            <v>725000</v>
          </cell>
          <cell r="AG984">
            <v>539</v>
          </cell>
          <cell r="AH984">
            <v>992</v>
          </cell>
          <cell r="AI984">
            <v>3088</v>
          </cell>
          <cell r="AJ984">
            <v>0</v>
          </cell>
          <cell r="AK984">
            <v>1371548.51</v>
          </cell>
          <cell r="AL984">
            <v>0</v>
          </cell>
          <cell r="AM984">
            <v>0</v>
          </cell>
          <cell r="AN984">
            <v>0</v>
          </cell>
          <cell r="AO984">
            <v>0</v>
          </cell>
          <cell r="AP984">
            <v>0</v>
          </cell>
          <cell r="AQ984">
            <v>0</v>
          </cell>
          <cell r="AR984">
            <v>0</v>
          </cell>
          <cell r="AS984">
            <v>0</v>
          </cell>
          <cell r="AT984">
            <v>0</v>
          </cell>
          <cell r="AU984">
            <v>0</v>
          </cell>
          <cell r="AV984">
            <v>0</v>
          </cell>
          <cell r="AW984">
            <v>1371548.51</v>
          </cell>
          <cell r="AX984">
            <v>1371548.51</v>
          </cell>
          <cell r="AY984">
            <v>0</v>
          </cell>
          <cell r="AZ984">
            <v>1371548.51</v>
          </cell>
          <cell r="BA984">
            <v>1371548.51</v>
          </cell>
          <cell r="BB984">
            <v>1373079.51</v>
          </cell>
          <cell r="BC984">
            <v>-648079.51</v>
          </cell>
          <cell r="BE984">
            <v>0</v>
          </cell>
          <cell r="BF984">
            <v>0</v>
          </cell>
          <cell r="BG984" t="str">
            <v>1 rozwojowo-modernizacyjne</v>
          </cell>
          <cell r="BH984">
            <v>0</v>
          </cell>
          <cell r="BI984">
            <v>0</v>
          </cell>
          <cell r="BJ984">
            <v>9</v>
          </cell>
          <cell r="BK984" t="str">
            <v>Modernizacja ze względu na zły stan techniczny. Koordynacja z modernizacja rynku realizowaną przez Biuro Koordynacji Projektów i Rewitalizacji Miasta Urzędu Miasta Poznania.</v>
          </cell>
          <cell r="BL984" t="str">
            <v>Modernizacja kanałów ogólnospławnych w ulicach Lodowa, Rynek Łazarski, Niegolewskich, Małeckiego, Calliera o przekrojach DN250, DN300, J250/380mm. Przebudowa kanału ogólnospławnego DN250mm w ul. Kącik. Łączna dł. kanałów ok. 490 m. Modernizacja przyłączy. 2018 - dokumentacja projektowa 2022 - roboty budowlano - montażowe</v>
          </cell>
          <cell r="BM984" t="str">
            <v>-</v>
          </cell>
          <cell r="BN984" t="str">
            <v>-</v>
          </cell>
          <cell r="BP984"/>
        </row>
        <row r="985">
          <cell r="B985" t="str">
            <v>5-05-16-110-1</v>
          </cell>
          <cell r="C985" t="str">
            <v>5</v>
          </cell>
          <cell r="D985" t="str">
            <v>Poznań - kanalizacja sanitarna w rejonie ul. Glinianej</v>
          </cell>
          <cell r="E985" t="str">
            <v>Realizowane-RBM-w toku</v>
          </cell>
          <cell r="F985" t="str">
            <v>FS7</v>
          </cell>
          <cell r="G985" t="str">
            <v>rezerwa "białe plamy"</v>
          </cell>
          <cell r="H985" t="str">
            <v>druga</v>
          </cell>
          <cell r="I985" t="str">
            <v>sieci rozdzielcze</v>
          </cell>
          <cell r="J985" t="str">
            <v>rozwojowe</v>
          </cell>
          <cell r="K985" t="str">
            <v>nieopłacalne tak</v>
          </cell>
          <cell r="L985" t="str">
            <v>Poznań</v>
          </cell>
          <cell r="M985" t="str">
            <v>Kamilla Oberenkowska</v>
          </cell>
          <cell r="N985" t="str">
            <v>Magdalena Daszkiewicz-Jankowska</v>
          </cell>
          <cell r="O985" t="str">
            <v>Jolanta Kowalczyk</v>
          </cell>
          <cell r="P985" t="str">
            <v>Małgorzata Stopińska-Khrystych</v>
          </cell>
          <cell r="Q985" t="str">
            <v>Maciej Antecki</v>
          </cell>
          <cell r="R985" t="str">
            <v>05</v>
          </cell>
          <cell r="S985" t="str">
            <v>nd</v>
          </cell>
          <cell r="T985">
            <v>59403.8</v>
          </cell>
          <cell r="U985">
            <v>9850.4399999999987</v>
          </cell>
          <cell r="V985">
            <v>706235.9</v>
          </cell>
          <cell r="W985">
            <v>1949673.2999999998</v>
          </cell>
          <cell r="X985">
            <v>1000000</v>
          </cell>
          <cell r="Y985">
            <v>0</v>
          </cell>
          <cell r="Z985">
            <v>0</v>
          </cell>
          <cell r="AA985">
            <v>0</v>
          </cell>
          <cell r="AB985">
            <v>0</v>
          </cell>
          <cell r="AC985">
            <v>0</v>
          </cell>
          <cell r="AD985">
            <v>0</v>
          </cell>
          <cell r="AE985">
            <v>0</v>
          </cell>
          <cell r="AF985">
            <v>3665759.6399999997</v>
          </cell>
          <cell r="AG985">
            <v>47989.98</v>
          </cell>
          <cell r="AH985">
            <v>24652.050000000003</v>
          </cell>
          <cell r="AI985">
            <v>132045.83000000002</v>
          </cell>
          <cell r="AJ985">
            <v>1829623.8199999998</v>
          </cell>
          <cell r="AK985">
            <v>1271332.6100000001</v>
          </cell>
          <cell r="AL985">
            <v>0</v>
          </cell>
          <cell r="AM985">
            <v>0</v>
          </cell>
          <cell r="AN985">
            <v>0</v>
          </cell>
          <cell r="AO985">
            <v>0</v>
          </cell>
          <cell r="AP985">
            <v>0</v>
          </cell>
          <cell r="AQ985">
            <v>0</v>
          </cell>
          <cell r="AR985">
            <v>0</v>
          </cell>
          <cell r="AS985">
            <v>0</v>
          </cell>
          <cell r="AT985">
            <v>0</v>
          </cell>
          <cell r="AU985">
            <v>0</v>
          </cell>
          <cell r="AV985">
            <v>0</v>
          </cell>
          <cell r="AW985">
            <v>1271332.6100000001</v>
          </cell>
          <cell r="AX985">
            <v>1271332.6100000001</v>
          </cell>
          <cell r="AY985">
            <v>0</v>
          </cell>
          <cell r="AZ985">
            <v>3100956.4299999997</v>
          </cell>
          <cell r="BA985">
            <v>3100956.4299999997</v>
          </cell>
          <cell r="BB985">
            <v>3173598.46</v>
          </cell>
          <cell r="BC985">
            <v>492161.1799999997</v>
          </cell>
          <cell r="BE985">
            <v>0.9</v>
          </cell>
          <cell r="BF985">
            <v>0</v>
          </cell>
          <cell r="BG985" t="str">
            <v>1 rozwojowo-modernizacyjne</v>
          </cell>
          <cell r="BH985">
            <v>12</v>
          </cell>
          <cell r="BI985">
            <v>7</v>
          </cell>
          <cell r="BJ985">
            <v>0</v>
          </cell>
          <cell r="BK985" t="str">
            <v>Odbiór ścieków sanitarnych od nowych klientów.</v>
          </cell>
          <cell r="BL985" t="str">
            <v>Budowa kanalizacji sanitarnej w rejonie ul. Glinianej wraz z przyłączami: - Sieć kanalizacji sanitarnej grawitacyjnej o średnicy 200mm i dł. ok. 400 m - Sieć kanalizacji sanitarnej tłocznej o dł. ok. 261m - Przepompownia ścieków - 1 szt., - Przyłącza kanalizacji sanitarnej Budowa i przebudowa sieci wodociągowej wraz z przyłączami: - Sieć wodociągowa o śr. 180 mm i dł. ok. 236 m (w tym dł. projektowanej sieci wodociągowej - 147,0 m, dł. przebudowywanego odcinka sieci wodociągowej kolidującej z projektowaną siecią kanalizacji sanitarnej - 32,0 m., dł. sieci do pompowni ścieków wynosi 57,1 m) - Przyłącza wodociągowe 2017-2020 dokumentacja projektowa 2022-2023 roboty budowlano-montażowe</v>
          </cell>
          <cell r="BM985" t="str">
            <v>-</v>
          </cell>
          <cell r="BN985" t="str">
            <v>-</v>
          </cell>
          <cell r="BP985"/>
        </row>
        <row r="986">
          <cell r="B986" t="str">
            <v>5-05-16-112-0</v>
          </cell>
          <cell r="C986" t="str">
            <v>5</v>
          </cell>
          <cell r="D986" t="str">
            <v>Poznań - kolektor Prawobrzeżny I (etap I , II , III)</v>
          </cell>
          <cell r="E986" t="str">
            <v>Realizowane-RBM-w toku</v>
          </cell>
          <cell r="F986" t="str">
            <v>FS 6</v>
          </cell>
          <cell r="G986" t="str">
            <v>Plan</v>
          </cell>
          <cell r="H986" t="str">
            <v>pierwsza</v>
          </cell>
          <cell r="I986" t="str">
            <v>wspólne</v>
          </cell>
          <cell r="J986" t="str">
            <v>modernizacyjne</v>
          </cell>
          <cell r="K986" t="str">
            <v>kolektory kanalizacyjne</v>
          </cell>
          <cell r="L986" t="str">
            <v>Poznań</v>
          </cell>
          <cell r="M986" t="str">
            <v>Katarzyna Józefiak</v>
          </cell>
          <cell r="N986">
            <v>0</v>
          </cell>
          <cell r="O986" t="str">
            <v>Jolanta Kowalczyk</v>
          </cell>
          <cell r="P986" t="str">
            <v>Anna Danek</v>
          </cell>
          <cell r="Q986" t="str">
            <v>Łukasz Wędrychowicz</v>
          </cell>
          <cell r="R986" t="str">
            <v>05</v>
          </cell>
          <cell r="S986" t="str">
            <v>nd</v>
          </cell>
          <cell r="T986">
            <v>27685612.899999999</v>
          </cell>
          <cell r="U986">
            <v>4271979</v>
          </cell>
          <cell r="V986">
            <v>0</v>
          </cell>
          <cell r="W986">
            <v>500000</v>
          </cell>
          <cell r="X986">
            <v>800000</v>
          </cell>
          <cell r="Y986">
            <v>8500000</v>
          </cell>
          <cell r="Z986">
            <v>10200000</v>
          </cell>
          <cell r="AA986">
            <v>0</v>
          </cell>
          <cell r="AB986">
            <v>0</v>
          </cell>
          <cell r="AC986">
            <v>0</v>
          </cell>
          <cell r="AD986">
            <v>0</v>
          </cell>
          <cell r="AE986">
            <v>0</v>
          </cell>
          <cell r="AF986">
            <v>24271979</v>
          </cell>
          <cell r="AG986">
            <v>4433857.2699999996</v>
          </cell>
          <cell r="AH986">
            <v>2846596.63</v>
          </cell>
          <cell r="AI986">
            <v>34966066.799999997</v>
          </cell>
          <cell r="AJ986">
            <v>3570711.46</v>
          </cell>
          <cell r="AK986">
            <v>9144088</v>
          </cell>
          <cell r="AL986">
            <v>0</v>
          </cell>
          <cell r="AM986">
            <v>0</v>
          </cell>
          <cell r="AN986">
            <v>0</v>
          </cell>
          <cell r="AO986">
            <v>0</v>
          </cell>
          <cell r="AP986">
            <v>0</v>
          </cell>
          <cell r="AQ986">
            <v>0</v>
          </cell>
          <cell r="AR986">
            <v>0</v>
          </cell>
          <cell r="AS986">
            <v>0</v>
          </cell>
          <cell r="AT986">
            <v>0</v>
          </cell>
          <cell r="AU986">
            <v>0</v>
          </cell>
          <cell r="AV986">
            <v>0</v>
          </cell>
          <cell r="AW986">
            <v>9144088</v>
          </cell>
          <cell r="AX986">
            <v>9144088</v>
          </cell>
          <cell r="AY986">
            <v>0</v>
          </cell>
          <cell r="AZ986">
            <v>12714799.460000001</v>
          </cell>
          <cell r="BA986">
            <v>12714799.460000001</v>
          </cell>
          <cell r="BB986">
            <v>19995253.359999999</v>
          </cell>
          <cell r="BC986">
            <v>4276725.6400000006</v>
          </cell>
          <cell r="BE986">
            <v>0</v>
          </cell>
          <cell r="BF986">
            <v>0</v>
          </cell>
          <cell r="BG986" t="str">
            <v>1 rozwojowo-modernizacyjne</v>
          </cell>
          <cell r="BH986">
            <v>0</v>
          </cell>
          <cell r="BI986">
            <v>0</v>
          </cell>
          <cell r="BJ986">
            <v>0</v>
          </cell>
          <cell r="BK986" t="str">
            <v>Z zadania został wydzielony zakres 19-301. Zły stan techniczny</v>
          </cell>
          <cell r="BL986" t="str">
            <v>Modernizacja Kolektora Prawobrzeżnego I na odcinku od ul. Fortecznej do ul. Jana Pawła II oraz odcinka kolektora od ul. Chemicznej do Oczyszczalni Ścieków COŚ w Koziegłowach wraz z modernizacją komór i studni (ETAP I, II i III). ETAP I i II: 1. Modernizacja kolektora kanalizacyjnego o łącznej dł. 2686,90 m: - kolektor prostokątny o przekroju 3200/2600mm - 549,50 m; - kolektor kołowy o przekroju 2500mm - 729,00 m; - kolektor jajowy o przekroju 1000/1720mm - 513,40 m; - kolektor jajowy o przekroju 900/1550mm - 149,50 m; - kolektor jajowy o przekroju 800/1380mm - 63,2 m; - kolektor jajowy o przekroju 1000/1500mm - 191,60 m; - kolektor jajowy o przekroju 750/1150mm - 490,70 m; 2. Modernizacja studni oraz komór: komory: 14 szt.; studnie: 23 szt. ETAP III: 1. Modernizacja kolektora kanalizacyjnego o łącznej dł. 4057,60 m: - kolektor kołowy o średnicy DN600 - 811,60 m; - kolektor kołowy o średnicy DN700 - 2,40 m; - kolektor kołowy o średnicy DN800 - 4,00 m; - kolektor jajowy o przekroju 650/1000mm - 735,80 m; - kolektor jajowy o przekroju 800/1200mm - 2503,80 m; 2. Modernizacja studni oraz komór: komory: 1 szt. (3 części); studnie: 84 szt. 2018 - 2020 - ETAP I i II 2022 - 2025 - ETAP III</v>
          </cell>
          <cell r="BM986" t="str">
            <v>-</v>
          </cell>
          <cell r="BN986" t="str">
            <v>-</v>
          </cell>
          <cell r="BP986"/>
        </row>
        <row r="987">
          <cell r="B987" t="str">
            <v>5-05-16-129-0</v>
          </cell>
          <cell r="C987" t="str">
            <v>5</v>
          </cell>
          <cell r="D987" t="str">
            <v>Poznań - kanalizacaj sanitarna na terenie Śródmieścia - etap II</v>
          </cell>
          <cell r="E987">
            <v>0</v>
          </cell>
          <cell r="G987" t="str">
            <v>rezerwa remonty</v>
          </cell>
          <cell r="H987" t="str">
            <v>pierwsza</v>
          </cell>
          <cell r="I987" t="str">
            <v>sieci rozdzielcze</v>
          </cell>
          <cell r="J987" t="str">
            <v>modernizacyjne</v>
          </cell>
          <cell r="K987" t="str">
            <v>PSK</v>
          </cell>
          <cell r="L987" t="str">
            <v>Poznań</v>
          </cell>
          <cell r="M987">
            <v>0</v>
          </cell>
          <cell r="N987">
            <v>0</v>
          </cell>
          <cell r="O987">
            <v>0</v>
          </cell>
          <cell r="P987">
            <v>0</v>
          </cell>
          <cell r="Q987">
            <v>0</v>
          </cell>
          <cell r="R987" t="str">
            <v>05</v>
          </cell>
          <cell r="S987" t="str">
            <v>nd</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cell r="BE987">
            <v>0</v>
          </cell>
          <cell r="BF987">
            <v>0</v>
          </cell>
          <cell r="BG987" t="str">
            <v>1 rozwojowo-modernizacyjne</v>
          </cell>
          <cell r="BH987">
            <v>0</v>
          </cell>
          <cell r="BI987">
            <v>0</v>
          </cell>
          <cell r="BJ987">
            <v>0</v>
          </cell>
          <cell r="BK987">
            <v>0</v>
          </cell>
          <cell r="BL987">
            <v>0</v>
          </cell>
          <cell r="BM987" t="str">
            <v>-</v>
          </cell>
          <cell r="BN987" t="str">
            <v>-</v>
          </cell>
        </row>
        <row r="988">
          <cell r="B988" t="str">
            <v>5-05-16-132-1</v>
          </cell>
          <cell r="C988" t="str">
            <v>5</v>
          </cell>
          <cell r="D988" t="str">
            <v>Poznań - kanalizacja ogólnospławna w ul. Zachodniej - etap II</v>
          </cell>
          <cell r="E988" t="str">
            <v>Realizowane-koncepcja-w toku</v>
          </cell>
          <cell r="G988" t="str">
            <v>budżet - modernizacja PSK</v>
          </cell>
          <cell r="H988" t="str">
            <v>pierwsza</v>
          </cell>
          <cell r="I988" t="str">
            <v>sieci rozdzielcze</v>
          </cell>
          <cell r="J988" t="str">
            <v>modernizacyjne</v>
          </cell>
          <cell r="K988" t="str">
            <v>PSK</v>
          </cell>
          <cell r="L988" t="str">
            <v>Poznań</v>
          </cell>
          <cell r="M988" t="str">
            <v>Katarzyna Józefiak</v>
          </cell>
          <cell r="N988" t="str">
            <v>Magdalena Daszkiewicz-Jankowska</v>
          </cell>
          <cell r="O988" t="str">
            <v>Mariusz Dados</v>
          </cell>
          <cell r="P988" t="str">
            <v>Anna Danek</v>
          </cell>
          <cell r="Q988">
            <v>0</v>
          </cell>
          <cell r="R988" t="str">
            <v>05</v>
          </cell>
          <cell r="S988" t="str">
            <v>nd</v>
          </cell>
          <cell r="T988">
            <v>0</v>
          </cell>
          <cell r="U988">
            <v>0</v>
          </cell>
          <cell r="V988">
            <v>66000</v>
          </cell>
          <cell r="W988">
            <v>44000</v>
          </cell>
          <cell r="X988">
            <v>635000</v>
          </cell>
          <cell r="Y988">
            <v>1275000</v>
          </cell>
          <cell r="Z988">
            <v>0</v>
          </cell>
          <cell r="AA988">
            <v>0</v>
          </cell>
          <cell r="AB988">
            <v>0</v>
          </cell>
          <cell r="AC988">
            <v>0</v>
          </cell>
          <cell r="AD988">
            <v>0</v>
          </cell>
          <cell r="AE988">
            <v>0</v>
          </cell>
          <cell r="AF988">
            <v>2020000</v>
          </cell>
          <cell r="AG988">
            <v>0</v>
          </cell>
          <cell r="AH988">
            <v>0</v>
          </cell>
          <cell r="AI988">
            <v>0</v>
          </cell>
          <cell r="AJ988">
            <v>0</v>
          </cell>
          <cell r="AK988">
            <v>0</v>
          </cell>
          <cell r="AL988">
            <v>60000</v>
          </cell>
          <cell r="AM988">
            <v>90000</v>
          </cell>
          <cell r="AN988">
            <v>0</v>
          </cell>
          <cell r="AO988">
            <v>1990000</v>
          </cell>
          <cell r="AP988">
            <v>0</v>
          </cell>
          <cell r="AQ988">
            <v>0</v>
          </cell>
          <cell r="AR988">
            <v>0</v>
          </cell>
          <cell r="AS988">
            <v>0</v>
          </cell>
          <cell r="AT988">
            <v>0</v>
          </cell>
          <cell r="AU988">
            <v>0</v>
          </cell>
          <cell r="AV988">
            <v>0</v>
          </cell>
          <cell r="AW988">
            <v>2140000</v>
          </cell>
          <cell r="AX988">
            <v>2140000</v>
          </cell>
          <cell r="AY988">
            <v>0</v>
          </cell>
          <cell r="AZ988">
            <v>2140000</v>
          </cell>
          <cell r="BA988">
            <v>2140000</v>
          </cell>
          <cell r="BB988">
            <v>2140000</v>
          </cell>
          <cell r="BC988">
            <v>-120000</v>
          </cell>
          <cell r="BE988">
            <v>0</v>
          </cell>
          <cell r="BF988">
            <v>0</v>
          </cell>
          <cell r="BG988" t="str">
            <v>1 rozwojowo-modernizacyjne</v>
          </cell>
          <cell r="BH988">
            <v>0</v>
          </cell>
          <cell r="BI988">
            <v>0</v>
          </cell>
          <cell r="BJ988">
            <v>0</v>
          </cell>
          <cell r="BK988" t="str">
            <v>Przełączenie GEOMATU z sieci należącej do PKP bezpośrednia do sieci będącej własnością Spółki</v>
          </cell>
          <cell r="BL988" t="str">
            <v>Budowa przepompowni ścieków, rurociągu tłocznego o dł. 100 m, kanału sanitarnego DN 400 mm o dł. ok 90 m. Wykup gruntu pod przepompownię. 2024 - 2025 - dokumentacja projektowa 2026 - 2027 - roboty budowlano - montażowe</v>
          </cell>
          <cell r="BM988" t="str">
            <v>-</v>
          </cell>
          <cell r="BN988" t="str">
            <v>-</v>
          </cell>
          <cell r="BP988"/>
        </row>
        <row r="989">
          <cell r="B989" t="str">
            <v>5-05-16-142-0</v>
          </cell>
          <cell r="C989" t="str">
            <v>5</v>
          </cell>
          <cell r="D989" t="str">
            <v>Poznań - kolektor Junikowski I</v>
          </cell>
          <cell r="E989" t="str">
            <v>Realizowane-koncepcja-w toku</v>
          </cell>
          <cell r="G989" t="str">
            <v>budżet - modernizacja PSK</v>
          </cell>
          <cell r="H989" t="str">
            <v>pierwsza</v>
          </cell>
          <cell r="I989" t="str">
            <v>wspólne</v>
          </cell>
          <cell r="J989" t="str">
            <v>modernizacyjne</v>
          </cell>
          <cell r="K989" t="str">
            <v>kolektory kanalizacyjne</v>
          </cell>
          <cell r="L989" t="str">
            <v>Poznań</v>
          </cell>
          <cell r="M989" t="str">
            <v>Kamilla Oberenkowska</v>
          </cell>
          <cell r="N989">
            <v>0</v>
          </cell>
          <cell r="O989" t="str">
            <v>Jolanta Kowalczyk</v>
          </cell>
          <cell r="P989">
            <v>0</v>
          </cell>
          <cell r="Q989">
            <v>0</v>
          </cell>
          <cell r="R989" t="str">
            <v>05</v>
          </cell>
          <cell r="S989" t="str">
            <v>nd</v>
          </cell>
          <cell r="T989">
            <v>0</v>
          </cell>
          <cell r="U989">
            <v>0</v>
          </cell>
          <cell r="V989">
            <v>0</v>
          </cell>
          <cell r="W989">
            <v>0</v>
          </cell>
          <cell r="X989">
            <v>0</v>
          </cell>
          <cell r="Y989">
            <v>0</v>
          </cell>
          <cell r="Z989">
            <v>0</v>
          </cell>
          <cell r="AA989">
            <v>50000</v>
          </cell>
          <cell r="AB989">
            <v>50000</v>
          </cell>
          <cell r="AC989">
            <v>60000</v>
          </cell>
          <cell r="AD989">
            <v>180000</v>
          </cell>
          <cell r="AE989">
            <v>9660000</v>
          </cell>
          <cell r="AF989">
            <v>340000</v>
          </cell>
          <cell r="AG989">
            <v>0</v>
          </cell>
          <cell r="AH989">
            <v>0</v>
          </cell>
          <cell r="AI989">
            <v>0</v>
          </cell>
          <cell r="AJ989">
            <v>0</v>
          </cell>
          <cell r="AK989">
            <v>0</v>
          </cell>
          <cell r="AL989">
            <v>0</v>
          </cell>
          <cell r="AM989">
            <v>100000</v>
          </cell>
          <cell r="AN989">
            <v>100000</v>
          </cell>
          <cell r="AO989">
            <v>0</v>
          </cell>
          <cell r="AP989">
            <v>60000</v>
          </cell>
          <cell r="AQ989">
            <v>60000</v>
          </cell>
          <cell r="AR989">
            <v>180000</v>
          </cell>
          <cell r="AS989">
            <v>1584000</v>
          </cell>
          <cell r="AT989">
            <v>4752000</v>
          </cell>
          <cell r="AU989">
            <v>3164000</v>
          </cell>
          <cell r="AV989">
            <v>7916000</v>
          </cell>
          <cell r="AW989">
            <v>6836000</v>
          </cell>
          <cell r="AX989">
            <v>320000</v>
          </cell>
          <cell r="AY989">
            <v>6516000</v>
          </cell>
          <cell r="AZ989">
            <v>6836000</v>
          </cell>
          <cell r="BA989">
            <v>10000000</v>
          </cell>
          <cell r="BB989">
            <v>320000</v>
          </cell>
          <cell r="BC989">
            <v>20000</v>
          </cell>
          <cell r="BE989">
            <v>0</v>
          </cell>
          <cell r="BF989">
            <v>0</v>
          </cell>
          <cell r="BG989" t="str">
            <v>1 rozwojowo-modernizacyjne</v>
          </cell>
          <cell r="BH989">
            <v>0</v>
          </cell>
          <cell r="BI989">
            <v>0</v>
          </cell>
          <cell r="BJ989">
            <v>0</v>
          </cell>
          <cell r="BK989" t="str">
            <v>Zły stan techniczny istniejącego kanału sanitarnego DN1000. Podłączenie przepompowni przy ul. Klinkierowej do światłowodowego systemu transmisji danych Aquanet.</v>
          </cell>
          <cell r="BL989" t="str">
            <v>Modernizacja kanalizacji sanitarnej DN1000mm, dł. 2360m na odc. od autostrady A2 do ul. Głogowskiej wraz z budową drogi eksploatacyjnej po trasie kolektora. Budowa światłowodowego systemu transmisji danych dł. 6400m poprzez umieszczenie przewodów światłowodowych w istn. kolektorach grawitacyjnych. 2025 - 2026 - koncepcja 2028 - 2030 – dokumentacja projektowa 2031 - 2033 - roboty budowlano-montażowe</v>
          </cell>
          <cell r="BM989" t="str">
            <v>-</v>
          </cell>
          <cell r="BN989" t="str">
            <v>-</v>
          </cell>
          <cell r="BP989"/>
        </row>
        <row r="990">
          <cell r="B990" t="str">
            <v>5-05-16-146-1</v>
          </cell>
          <cell r="C990" t="str">
            <v>5</v>
          </cell>
          <cell r="D990" t="str">
            <v>Poznań - kanalizacja sanitarna w ul. Zamysłowskiej</v>
          </cell>
          <cell r="E990" t="str">
            <v>Realizowane-RBM-zakończono</v>
          </cell>
          <cell r="G990" t="str">
            <v>budżet - modernizacja PSK</v>
          </cell>
          <cell r="H990" t="str">
            <v>pierwsza</v>
          </cell>
          <cell r="I990" t="str">
            <v>sieci rozdzielcze</v>
          </cell>
          <cell r="J990" t="str">
            <v>modernizacyjne</v>
          </cell>
          <cell r="K990" t="str">
            <v>PSK</v>
          </cell>
          <cell r="L990" t="str">
            <v>Poznań</v>
          </cell>
          <cell r="M990" t="str">
            <v>Kamilla Oberenkowska</v>
          </cell>
          <cell r="N990" t="str">
            <v>Michał Kamiński</v>
          </cell>
          <cell r="O990" t="str">
            <v>Jolanta Kowalczyk</v>
          </cell>
          <cell r="P990" t="str">
            <v>Mateusz Opaluch</v>
          </cell>
          <cell r="Q990" t="str">
            <v>Maciej Antecki</v>
          </cell>
          <cell r="R990" t="str">
            <v>05</v>
          </cell>
          <cell r="S990" t="str">
            <v>nd</v>
          </cell>
          <cell r="T990">
            <v>16885.98</v>
          </cell>
          <cell r="U990">
            <v>10817.75</v>
          </cell>
          <cell r="V990">
            <v>306640</v>
          </cell>
          <cell r="W990">
            <v>187760</v>
          </cell>
          <cell r="X990">
            <v>0</v>
          </cell>
          <cell r="Y990">
            <v>0</v>
          </cell>
          <cell r="Z990">
            <v>0</v>
          </cell>
          <cell r="AA990">
            <v>0</v>
          </cell>
          <cell r="AB990">
            <v>0</v>
          </cell>
          <cell r="AC990">
            <v>0</v>
          </cell>
          <cell r="AD990">
            <v>0</v>
          </cell>
          <cell r="AE990">
            <v>0</v>
          </cell>
          <cell r="AF990">
            <v>505217.75</v>
          </cell>
          <cell r="AG990">
            <v>1606.75</v>
          </cell>
          <cell r="AH990">
            <v>12635</v>
          </cell>
          <cell r="AI990">
            <v>31127.73</v>
          </cell>
          <cell r="AJ990">
            <v>297564.94</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297564.94</v>
          </cell>
          <cell r="BA990">
            <v>297564.94</v>
          </cell>
          <cell r="BB990">
            <v>311806.69</v>
          </cell>
          <cell r="BC990">
            <v>193411.06</v>
          </cell>
          <cell r="BE990">
            <v>7.0000000000000007E-2</v>
          </cell>
          <cell r="BF990">
            <v>0</v>
          </cell>
          <cell r="BG990" t="str">
            <v>1 rozwojowo-modernizacyjne</v>
          </cell>
          <cell r="BH990">
            <v>0</v>
          </cell>
          <cell r="BI990">
            <v>0</v>
          </cell>
          <cell r="BJ990">
            <v>2</v>
          </cell>
          <cell r="BK990" t="str">
            <v>Uporządkowanie sieci kanalizacyjnej - rozdział instalacji prowadzonej wspólnym przyłączem po kilku działkach prywatnych.</v>
          </cell>
          <cell r="BL990" t="str">
            <v>Budowa sieci kanalizacji sanitarnej grawitacyjnej o średnicy DN200mm i dł. 70m wraz z przyłączami . 2018 - 2020 - dokumentacja projektowa 2020 - 2022 - roboty budowlano-montażowe</v>
          </cell>
          <cell r="BM990" t="str">
            <v>-</v>
          </cell>
          <cell r="BN990" t="str">
            <v>-</v>
          </cell>
          <cell r="BP990"/>
        </row>
        <row r="991">
          <cell r="B991" t="str">
            <v>5-05-16-155-1</v>
          </cell>
          <cell r="C991" t="str">
            <v>5</v>
          </cell>
          <cell r="D991" t="str">
            <v>Poznań - kanalizacja sanitarna w ulicy Nektarynkowej i Mirabelkowej.</v>
          </cell>
          <cell r="E991" t="str">
            <v>Realizowane-RBM-zakończono</v>
          </cell>
          <cell r="F991" t="str">
            <v>FS7</v>
          </cell>
          <cell r="G991" t="str">
            <v>rezerwa "białe plamy"</v>
          </cell>
          <cell r="H991" t="str">
            <v>druga</v>
          </cell>
          <cell r="I991" t="str">
            <v>sieci rozdzielcze</v>
          </cell>
          <cell r="J991" t="str">
            <v>rozwojowe</v>
          </cell>
          <cell r="K991" t="str">
            <v>nieopłacalne tak</v>
          </cell>
          <cell r="L991" t="str">
            <v>Poznań</v>
          </cell>
          <cell r="M991" t="str">
            <v>Przemysław Jasiński</v>
          </cell>
          <cell r="N991" t="str">
            <v>Alina Wachowska</v>
          </cell>
          <cell r="O991" t="str">
            <v>Mariusz Dados</v>
          </cell>
          <cell r="P991" t="str">
            <v>Artur Rutkowski</v>
          </cell>
          <cell r="Q991">
            <v>0</v>
          </cell>
          <cell r="R991" t="str">
            <v>05</v>
          </cell>
          <cell r="S991" t="str">
            <v>nd</v>
          </cell>
          <cell r="T991">
            <v>36651.270000000004</v>
          </cell>
          <cell r="U991">
            <v>12857.82</v>
          </cell>
          <cell r="V991">
            <v>873479</v>
          </cell>
          <cell r="W991">
            <v>479159</v>
          </cell>
          <cell r="X991">
            <v>0</v>
          </cell>
          <cell r="Y991">
            <v>0</v>
          </cell>
          <cell r="Z991">
            <v>0</v>
          </cell>
          <cell r="AA991">
            <v>0</v>
          </cell>
          <cell r="AB991">
            <v>0</v>
          </cell>
          <cell r="AC991">
            <v>0</v>
          </cell>
          <cell r="AD991">
            <v>0</v>
          </cell>
          <cell r="AE991">
            <v>0</v>
          </cell>
          <cell r="AF991">
            <v>1365495.8199999998</v>
          </cell>
          <cell r="AG991">
            <v>24391.82</v>
          </cell>
          <cell r="AH991">
            <v>803815.82</v>
          </cell>
          <cell r="AI991">
            <v>864858.90999999992</v>
          </cell>
          <cell r="AJ991">
            <v>158077.69</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158077.69</v>
          </cell>
          <cell r="BA991">
            <v>158077.69</v>
          </cell>
          <cell r="BB991">
            <v>986285.32999999984</v>
          </cell>
          <cell r="BC991">
            <v>379210.49</v>
          </cell>
          <cell r="BE991">
            <v>0.56000000000000005</v>
          </cell>
          <cell r="BF991">
            <v>0</v>
          </cell>
          <cell r="BG991" t="str">
            <v>1 rozwojowo-modernizacyjne</v>
          </cell>
          <cell r="BH991">
            <v>12</v>
          </cell>
          <cell r="BI991">
            <v>20</v>
          </cell>
          <cell r="BJ991">
            <v>0</v>
          </cell>
          <cell r="BK991" t="str">
            <v>Odbiór ścieków sanitarnych od nowych klientów.</v>
          </cell>
          <cell r="BL991" t="str">
            <v>Ulica Nekatrynkowa: kanał sanitarny DN 200 mm i dł. ok. 540m, r. tłoczny DN 65 mm o dł. 20 m, przepompownia ścieków o wydajności Q = 4 dm3/s, przyłącza sanitarne Ulica Mirabelkowa: kanał sanitarny DN 200mm i dł. ok. 90m, przyłącza sanitarne 2017-2019 - dokumentacja projektowa 2019-2022 - roboty budowlano-montażowe</v>
          </cell>
          <cell r="BM991" t="str">
            <v>-</v>
          </cell>
          <cell r="BN991" t="str">
            <v>-</v>
          </cell>
          <cell r="BP991"/>
        </row>
        <row r="992">
          <cell r="B992" t="str">
            <v>5-05-16-166-0</v>
          </cell>
          <cell r="C992" t="str">
            <v>5</v>
          </cell>
          <cell r="D992" t="str">
            <v>Poznań - kanalizacja sanitarna w ul. bocznej od ul. Literackiej</v>
          </cell>
          <cell r="E992" t="str">
            <v>Realizowane-RBM-w toku</v>
          </cell>
          <cell r="G992" t="str">
            <v>rezerwa na zaspokojenie roszczeń z tyt realizacji sieci wod-kan</v>
          </cell>
          <cell r="H992" t="str">
            <v>pierwsza</v>
          </cell>
          <cell r="I992" t="str">
            <v>sieci rozdzielcze</v>
          </cell>
          <cell r="J992" t="str">
            <v>rozwojowe</v>
          </cell>
          <cell r="K992" t="str">
            <v>wykupy</v>
          </cell>
          <cell r="L992" t="str">
            <v>Poznań</v>
          </cell>
          <cell r="M992">
            <v>0</v>
          </cell>
          <cell r="N992">
            <v>0</v>
          </cell>
          <cell r="O992" t="str">
            <v>Michał Garbicz</v>
          </cell>
          <cell r="P992" t="str">
            <v>Magdalena Borowska</v>
          </cell>
          <cell r="Q992">
            <v>0</v>
          </cell>
          <cell r="R992" t="str">
            <v>05</v>
          </cell>
          <cell r="S992" t="str">
            <v>nd</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cell r="BE992">
            <v>0</v>
          </cell>
          <cell r="BF992">
            <v>0</v>
          </cell>
          <cell r="BG992" t="str">
            <v xml:space="preserve"> </v>
          </cell>
          <cell r="BH992">
            <v>0</v>
          </cell>
          <cell r="BI992">
            <v>0</v>
          </cell>
          <cell r="BJ992">
            <v>0</v>
          </cell>
          <cell r="BK992">
            <v>0</v>
          </cell>
          <cell r="BL992">
            <v>0</v>
          </cell>
          <cell r="BM992" t="str">
            <v>-</v>
          </cell>
          <cell r="BN992" t="str">
            <v>-</v>
          </cell>
        </row>
        <row r="993">
          <cell r="B993" t="str">
            <v>5-05-16-180-1</v>
          </cell>
          <cell r="C993" t="str">
            <v>5</v>
          </cell>
          <cell r="D993" t="str">
            <v>Poznań - kanalizacja sanitarna w ul. Żelaznej</v>
          </cell>
          <cell r="E993" t="str">
            <v>Realizowane-RBM-w toku</v>
          </cell>
          <cell r="G993" t="str">
            <v>koordynacja z innymi jednostkami</v>
          </cell>
          <cell r="H993" t="str">
            <v>pierwsza</v>
          </cell>
          <cell r="I993" t="str">
            <v>sieci rozdzielcze</v>
          </cell>
          <cell r="J993" t="str">
            <v>modernizacyjne</v>
          </cell>
          <cell r="K993" t="str">
            <v>koordynacja</v>
          </cell>
          <cell r="L993" t="str">
            <v>Poznań</v>
          </cell>
          <cell r="M993" t="str">
            <v>Przemysław Jasiński</v>
          </cell>
          <cell r="N993">
            <v>0</v>
          </cell>
          <cell r="O993" t="str">
            <v>Mariusz Dados</v>
          </cell>
          <cell r="P993" t="str">
            <v>Agnieszka Kulczyk</v>
          </cell>
          <cell r="Q993" t="str">
            <v>Michał Plewa</v>
          </cell>
          <cell r="R993" t="str">
            <v>05</v>
          </cell>
          <cell r="S993" t="str">
            <v>Koordynacja z Gminą</v>
          </cell>
          <cell r="T993">
            <v>21131.84</v>
          </cell>
          <cell r="U993">
            <v>211429.75</v>
          </cell>
          <cell r="V993">
            <v>896757.33</v>
          </cell>
          <cell r="W993">
            <v>0</v>
          </cell>
          <cell r="X993">
            <v>0</v>
          </cell>
          <cell r="Y993">
            <v>0</v>
          </cell>
          <cell r="Z993">
            <v>0</v>
          </cell>
          <cell r="AA993">
            <v>0</v>
          </cell>
          <cell r="AB993">
            <v>0</v>
          </cell>
          <cell r="AC993">
            <v>0</v>
          </cell>
          <cell r="AD993">
            <v>0</v>
          </cell>
          <cell r="AE993">
            <v>0</v>
          </cell>
          <cell r="AF993">
            <v>1108187.08</v>
          </cell>
          <cell r="AG993">
            <v>6772.4</v>
          </cell>
          <cell r="AH993">
            <v>790615.36</v>
          </cell>
          <cell r="AI993">
            <v>818519.6</v>
          </cell>
          <cell r="AJ993">
            <v>65224.93</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65224.93</v>
          </cell>
          <cell r="BA993">
            <v>65224.93</v>
          </cell>
          <cell r="BB993">
            <v>862612.69000000006</v>
          </cell>
          <cell r="BC993">
            <v>245574.39</v>
          </cell>
          <cell r="BE993">
            <v>0.27</v>
          </cell>
          <cell r="BF993">
            <v>0</v>
          </cell>
          <cell r="BG993" t="str">
            <v>1 rozwojowo-modernizacyjne</v>
          </cell>
          <cell r="BH993">
            <v>16</v>
          </cell>
          <cell r="BI993">
            <v>0</v>
          </cell>
          <cell r="BJ993">
            <v>0</v>
          </cell>
          <cell r="BK993" t="str">
            <v>Uporządkowanie sieci kanalizacyjnej. Koordynacja z modernizacją ulicy.</v>
          </cell>
          <cell r="BL993" t="str">
            <v>Budowa sieci kanalizacji sanitarnej DN200 o dł. 281m wraz z przyłączami 2017 - wykonanie program funkcjonalno-użytkowy na sieć wodociągową oraz kanalizacyjna. 2018 - 2019 - realizacja dokumentacji 2020 - 2021 - roboty budowlano-montażowe Konieczna koordynacja prac z ZDM/PIM</v>
          </cell>
          <cell r="BM993" t="str">
            <v>-</v>
          </cell>
          <cell r="BN993" t="str">
            <v>-</v>
          </cell>
          <cell r="BP993"/>
        </row>
        <row r="994">
          <cell r="B994" t="str">
            <v>5-05-16-184-1</v>
          </cell>
          <cell r="C994" t="str">
            <v>5</v>
          </cell>
          <cell r="D994" t="str">
            <v>Poznań - kanalizacja sanitarna w rejonie ul. Kotowo w Poznaniu oraz ul. Niezłomnych w Luboniu</v>
          </cell>
          <cell r="E994" t="str">
            <v>Realizowane-dokumentacja-w toku</v>
          </cell>
          <cell r="G994" t="str">
            <v>rezerwa "białe plamy"</v>
          </cell>
          <cell r="H994" t="str">
            <v>pierwsza</v>
          </cell>
          <cell r="I994" t="str">
            <v>sieci rozdzielcze</v>
          </cell>
          <cell r="J994" t="str">
            <v>rozwojowe</v>
          </cell>
          <cell r="K994" t="str">
            <v>KPOŚK</v>
          </cell>
          <cell r="L994" t="str">
            <v>Poznań</v>
          </cell>
          <cell r="M994" t="str">
            <v>Kamilla Oberenkowska</v>
          </cell>
          <cell r="N994" t="str">
            <v>Wioletta Frankowska</v>
          </cell>
          <cell r="O994" t="str">
            <v>Jolanta Kowalczyk</v>
          </cell>
          <cell r="P994" t="str">
            <v>Monika Mazurczak-Sadowska</v>
          </cell>
          <cell r="Q994" t="str">
            <v>Anna Michałowicz</v>
          </cell>
          <cell r="R994" t="str">
            <v>05</v>
          </cell>
          <cell r="S994" t="str">
            <v>nd</v>
          </cell>
          <cell r="T994">
            <v>103009.38</v>
          </cell>
          <cell r="U994">
            <v>83631.040000000008</v>
          </cell>
          <cell r="V994">
            <v>70000</v>
          </cell>
          <cell r="W994">
            <v>260000</v>
          </cell>
          <cell r="X994">
            <v>1450000</v>
          </cell>
          <cell r="Y994">
            <v>5500000</v>
          </cell>
          <cell r="Z994">
            <v>6982100</v>
          </cell>
          <cell r="AA994">
            <v>0</v>
          </cell>
          <cell r="AB994">
            <v>0</v>
          </cell>
          <cell r="AC994">
            <v>0</v>
          </cell>
          <cell r="AD994">
            <v>0</v>
          </cell>
          <cell r="AE994">
            <v>0</v>
          </cell>
          <cell r="AF994">
            <v>14345731.039999999</v>
          </cell>
          <cell r="AG994">
            <v>121913.96</v>
          </cell>
          <cell r="AH994">
            <v>147733.9</v>
          </cell>
          <cell r="AI994">
            <v>372657.24</v>
          </cell>
          <cell r="AJ994">
            <v>116531.83</v>
          </cell>
          <cell r="AK994">
            <v>278010</v>
          </cell>
          <cell r="AL994">
            <v>1005000</v>
          </cell>
          <cell r="AM994">
            <v>4989669</v>
          </cell>
          <cell r="AN994">
            <v>4841687</v>
          </cell>
          <cell r="AO994">
            <v>5000000</v>
          </cell>
          <cell r="AP994">
            <v>6000000</v>
          </cell>
          <cell r="AQ994">
            <v>0</v>
          </cell>
          <cell r="AR994">
            <v>0</v>
          </cell>
          <cell r="AS994">
            <v>0</v>
          </cell>
          <cell r="AT994">
            <v>0</v>
          </cell>
          <cell r="AU994">
            <v>0</v>
          </cell>
          <cell r="AV994">
            <v>0</v>
          </cell>
          <cell r="AW994">
            <v>22114366</v>
          </cell>
          <cell r="AX994">
            <v>22114366</v>
          </cell>
          <cell r="AY994">
            <v>0</v>
          </cell>
          <cell r="AZ994">
            <v>22230897.829999998</v>
          </cell>
          <cell r="BA994">
            <v>22230897.829999998</v>
          </cell>
          <cell r="BB994">
            <v>22500545.689999998</v>
          </cell>
          <cell r="BC994">
            <v>-8154814.6499999985</v>
          </cell>
          <cell r="BD994" t="str">
            <v>Przeszacowanie zadania wg wskaźnika Ingi. Zmiana zakresu polegająca na wymianie wodociągów + odtworzenia nawierzchni drogowych.</v>
          </cell>
          <cell r="BE994">
            <v>5.14</v>
          </cell>
          <cell r="BF994">
            <v>220.1</v>
          </cell>
          <cell r="BG994" t="str">
            <v>1 rozwojowo-modernizacyjne</v>
          </cell>
          <cell r="BH994">
            <v>356</v>
          </cell>
          <cell r="BI994">
            <v>28</v>
          </cell>
          <cell r="BJ994">
            <v>0</v>
          </cell>
          <cell r="BK994" t="str">
            <v>Odbiór ścieków sanitarnych od nowych klientów. Koordynacja z modernizacją drogi realizowaną przez UM Luboń.</v>
          </cell>
          <cell r="BL994" t="str">
            <v>Budowa kanalizacji sanitarnej w rejonie ul. Kotowo w Poznaniu oraz ul. Niezłomnych w Luboniu Budowa kanalizacji sanitarnej w ulicach: Głogowska (część), Kotowo, Sąsiedzka (część) i Uradzka w Poznaniu oraz w ulicach: Graniczna, Kościuszki (część), Niezłomnych, Północna (część), Świerczewska w Luboniu: kanały grawitacyjne: DN400mm, dł. 538 m, DN300mm, dł.1916m, DN200mm, dł. 2517m , rurociąg tłoczny: DN200mm, dł. 450 m, przepompownia - 1 szt., sieć wodociągowa DN100mm, dł. 80m, DN 110 - 255 m, wraz z przyłączami 2021 - 2023 - dokumentacja projektowa 2024 - 2026 - roboty budowlano-montażowe</v>
          </cell>
          <cell r="BM994" t="str">
            <v>-</v>
          </cell>
          <cell r="BN994" t="str">
            <v>-</v>
          </cell>
          <cell r="BP994"/>
        </row>
        <row r="995">
          <cell r="B995" t="str">
            <v>5-05-16-189-1</v>
          </cell>
          <cell r="C995" t="str">
            <v>5</v>
          </cell>
          <cell r="D995" t="str">
            <v>Poznań - kanalizacja sanitarna w ul. Inflanckiej</v>
          </cell>
          <cell r="H995" t="str">
            <v>druga</v>
          </cell>
          <cell r="I995" t="str">
            <v>sieci rozdzielcze</v>
          </cell>
          <cell r="J995" t="str">
            <v>rozwojowe</v>
          </cell>
          <cell r="K995" t="str">
            <v>nieopłacalne nie</v>
          </cell>
          <cell r="L995" t="str">
            <v>Poznań</v>
          </cell>
          <cell r="R995" t="str">
            <v>05</v>
          </cell>
          <cell r="T995">
            <v>0</v>
          </cell>
          <cell r="U995">
            <v>0</v>
          </cell>
          <cell r="V995">
            <v>0</v>
          </cell>
          <cell r="W995">
            <v>0</v>
          </cell>
          <cell r="X995">
            <v>0</v>
          </cell>
          <cell r="Y995">
            <v>0</v>
          </cell>
          <cell r="Z995">
            <v>0</v>
          </cell>
          <cell r="AA995">
            <v>12000</v>
          </cell>
          <cell r="AB995">
            <v>18000</v>
          </cell>
          <cell r="AC995">
            <v>41000</v>
          </cell>
          <cell r="AD995">
            <v>184000</v>
          </cell>
          <cell r="AE995">
            <v>0</v>
          </cell>
          <cell r="AF995">
            <v>255000</v>
          </cell>
          <cell r="AG995">
            <v>0</v>
          </cell>
          <cell r="AH995">
            <v>0</v>
          </cell>
          <cell r="AI995">
            <v>0</v>
          </cell>
          <cell r="AJ995">
            <v>0</v>
          </cell>
          <cell r="AK995">
            <v>0</v>
          </cell>
          <cell r="AL995">
            <v>0</v>
          </cell>
          <cell r="AM995">
            <v>0</v>
          </cell>
          <cell r="AN995">
            <v>12000</v>
          </cell>
          <cell r="AO995">
            <v>18000</v>
          </cell>
          <cell r="AP995">
            <v>41000</v>
          </cell>
          <cell r="AQ995">
            <v>184000</v>
          </cell>
          <cell r="AR995">
            <v>0</v>
          </cell>
          <cell r="AS995">
            <v>0</v>
          </cell>
          <cell r="AT995">
            <v>0</v>
          </cell>
          <cell r="AU995">
            <v>0</v>
          </cell>
          <cell r="AV995">
            <v>0</v>
          </cell>
          <cell r="AW995">
            <v>255000</v>
          </cell>
          <cell r="AX995">
            <v>255000</v>
          </cell>
          <cell r="AY995">
            <v>0</v>
          </cell>
          <cell r="AZ995">
            <v>255000</v>
          </cell>
          <cell r="BA995">
            <v>255000</v>
          </cell>
          <cell r="BB995">
            <v>255000</v>
          </cell>
          <cell r="BC995">
            <v>0</v>
          </cell>
          <cell r="BE995">
            <v>7.0000000000000007E-2</v>
          </cell>
          <cell r="BF995">
            <v>0</v>
          </cell>
          <cell r="BG995" t="str">
            <v>1 rozwojowo-modernizacyjne</v>
          </cell>
          <cell r="BH995">
            <v>2</v>
          </cell>
          <cell r="BI995">
            <v>0</v>
          </cell>
          <cell r="BJ995">
            <v>0</v>
          </cell>
          <cell r="BK995" t="str">
            <v>Odbiór ścieków sanitarnych od nowych klientów.</v>
          </cell>
          <cell r="BL995" t="str">
            <v>Budowa sieci kanalizacji sanitarnej w ul. Inflanckiej DN 200 mm, dł. 70 m wraz z przyłączami 2026 - 2027 dokumentacja projektowa 2028 - 2029 roboty budowlano - montażowe</v>
          </cell>
          <cell r="BM995" t="str">
            <v>-</v>
          </cell>
          <cell r="BN995" t="str">
            <v>-</v>
          </cell>
          <cell r="BP995"/>
        </row>
        <row r="996">
          <cell r="B996" t="str">
            <v>5-05-16-193-1</v>
          </cell>
          <cell r="C996" t="str">
            <v>5</v>
          </cell>
          <cell r="D996" t="str">
            <v>Poznań - kanalizacja sanitarna w ul. Krośnieńskiej</v>
          </cell>
          <cell r="E996" t="str">
            <v>Realizowane-dokumentacja-w toku</v>
          </cell>
          <cell r="G996" t="str">
            <v>rezerwa "białe plamy"</v>
          </cell>
          <cell r="H996" t="str">
            <v>druga</v>
          </cell>
          <cell r="I996" t="str">
            <v>sieci rozdzielcze</v>
          </cell>
          <cell r="J996" t="str">
            <v>rozwojowe</v>
          </cell>
          <cell r="K996" t="str">
            <v>nieopłacalne nie</v>
          </cell>
          <cell r="L996" t="str">
            <v>Poznań</v>
          </cell>
          <cell r="M996" t="str">
            <v>Kamilla Oberenkowska</v>
          </cell>
          <cell r="N996" t="str">
            <v>Julia Szczepańska</v>
          </cell>
          <cell r="O996" t="str">
            <v>Jolanta Kowalczyk</v>
          </cell>
          <cell r="P996">
            <v>0</v>
          </cell>
          <cell r="Q996" t="str">
            <v>Jacek Bielicki</v>
          </cell>
          <cell r="R996" t="str">
            <v>05</v>
          </cell>
          <cell r="S996" t="str">
            <v>nd</v>
          </cell>
          <cell r="T996">
            <v>3641.52</v>
          </cell>
          <cell r="U996">
            <v>15121.5</v>
          </cell>
          <cell r="V996">
            <v>14480</v>
          </cell>
          <cell r="W996">
            <v>43440</v>
          </cell>
          <cell r="X996">
            <v>387146.04</v>
          </cell>
          <cell r="Y996">
            <v>309695.92</v>
          </cell>
          <cell r="Z996">
            <v>0</v>
          </cell>
          <cell r="AA996">
            <v>0</v>
          </cell>
          <cell r="AB996">
            <v>0</v>
          </cell>
          <cell r="AC996">
            <v>0</v>
          </cell>
          <cell r="AD996">
            <v>0</v>
          </cell>
          <cell r="AE996">
            <v>0</v>
          </cell>
          <cell r="AF996">
            <v>769883.46</v>
          </cell>
          <cell r="AG996">
            <v>641.5</v>
          </cell>
          <cell r="AH996">
            <v>34000</v>
          </cell>
          <cell r="AI996">
            <v>38283.020000000004</v>
          </cell>
          <cell r="AJ996">
            <v>51000</v>
          </cell>
          <cell r="AK996">
            <v>55000</v>
          </cell>
          <cell r="AL996">
            <v>714000</v>
          </cell>
          <cell r="AM996">
            <v>227291</v>
          </cell>
          <cell r="AN996">
            <v>0</v>
          </cell>
          <cell r="AO996">
            <v>0</v>
          </cell>
          <cell r="AP996">
            <v>0</v>
          </cell>
          <cell r="AQ996">
            <v>0</v>
          </cell>
          <cell r="AR996">
            <v>0</v>
          </cell>
          <cell r="AS996">
            <v>0</v>
          </cell>
          <cell r="AT996">
            <v>0</v>
          </cell>
          <cell r="AU996">
            <v>0</v>
          </cell>
          <cell r="AV996">
            <v>0</v>
          </cell>
          <cell r="AW996">
            <v>996291</v>
          </cell>
          <cell r="AX996">
            <v>996291</v>
          </cell>
          <cell r="AY996">
            <v>0</v>
          </cell>
          <cell r="AZ996">
            <v>1047291</v>
          </cell>
          <cell r="BA996">
            <v>1047291</v>
          </cell>
          <cell r="BB996">
            <v>1081932.5</v>
          </cell>
          <cell r="BC996">
            <v>-312049.04000000004</v>
          </cell>
          <cell r="BD996"/>
          <cell r="BE996">
            <v>0.3</v>
          </cell>
          <cell r="BF996">
            <v>139</v>
          </cell>
          <cell r="BG996" t="str">
            <v>1 rozwojowo-modernizacyjne</v>
          </cell>
          <cell r="BH996">
            <v>12</v>
          </cell>
          <cell r="BI996">
            <v>0</v>
          </cell>
          <cell r="BJ996">
            <v>0</v>
          </cell>
          <cell r="BK996" t="str">
            <v>Odbiór ścieków sanitarnych od nowych klientów.</v>
          </cell>
          <cell r="BL996" t="str">
            <v>Budowa kanalizacji sanitarnej w ul. Krośnieńskiej DN 200 mm, dł. 305 m wraz z przyłączami 2020-2022 dokumentacja projektowa 2023-2025 - roboty budowlano-montażowe</v>
          </cell>
          <cell r="BM996" t="str">
            <v>-</v>
          </cell>
          <cell r="BN996" t="str">
            <v>-</v>
          </cell>
          <cell r="BP996">
            <v>149443.65</v>
          </cell>
        </row>
        <row r="997">
          <cell r="B997" t="str">
            <v>5-05-16-199-0</v>
          </cell>
          <cell r="C997" t="str">
            <v>5</v>
          </cell>
          <cell r="D997" t="str">
            <v>DO USUNIĘCIA (Przeniesione do Planu Remontów) - Poznań - kanalizacja sanitarna w ul. Stanisława Kunickiego</v>
          </cell>
          <cell r="E997">
            <v>0</v>
          </cell>
          <cell r="G997" t="str">
            <v>budżet - modernizacja PSK</v>
          </cell>
          <cell r="H997" t="str">
            <v>pierwsza</v>
          </cell>
          <cell r="I997" t="str">
            <v>sieci rozdzielcze</v>
          </cell>
          <cell r="J997" t="str">
            <v>modernizacyjne</v>
          </cell>
          <cell r="K997" t="str">
            <v>PSK</v>
          </cell>
          <cell r="L997" t="str">
            <v>Poznań</v>
          </cell>
          <cell r="M997">
            <v>0</v>
          </cell>
          <cell r="N997">
            <v>0</v>
          </cell>
          <cell r="O997">
            <v>0</v>
          </cell>
          <cell r="P997">
            <v>0</v>
          </cell>
          <cell r="Q997">
            <v>0</v>
          </cell>
          <cell r="R997" t="str">
            <v>05</v>
          </cell>
          <cell r="S997" t="str">
            <v>nd</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cell r="BE997">
            <v>0</v>
          </cell>
          <cell r="BF997">
            <v>0</v>
          </cell>
          <cell r="BG997" t="str">
            <v>1 rozwojowo-modernizacyjne</v>
          </cell>
          <cell r="BH997">
            <v>0</v>
          </cell>
          <cell r="BI997">
            <v>0</v>
          </cell>
          <cell r="BJ997">
            <v>37</v>
          </cell>
          <cell r="BK997">
            <v>0</v>
          </cell>
          <cell r="BL997">
            <v>0</v>
          </cell>
          <cell r="BM997" t="str">
            <v>-</v>
          </cell>
          <cell r="BN997" t="str">
            <v>-</v>
          </cell>
        </row>
        <row r="998">
          <cell r="B998" t="str">
            <v>5-05-16-202-1</v>
          </cell>
          <cell r="C998" t="str">
            <v>5</v>
          </cell>
          <cell r="D998" t="str">
            <v>Poznań - kanalizacja sanitarna w ul. Złotowskiej i Rezedowej w Poznaniu</v>
          </cell>
          <cell r="E998" t="str">
            <v>Realizowane-koncepcja-w toku</v>
          </cell>
          <cell r="G998" t="str">
            <v>rezerwa "białe plamy"</v>
          </cell>
          <cell r="H998" t="str">
            <v>pierwsza</v>
          </cell>
          <cell r="I998" t="str">
            <v>sieci rozdzielcze</v>
          </cell>
          <cell r="J998" t="str">
            <v>rozwojowe</v>
          </cell>
          <cell r="K998" t="str">
            <v>KPOŚK</v>
          </cell>
          <cell r="L998" t="str">
            <v>Poznań</v>
          </cell>
          <cell r="M998" t="str">
            <v>Kamilla Oberenkowska</v>
          </cell>
          <cell r="N998">
            <v>0</v>
          </cell>
          <cell r="O998" t="str">
            <v>Jolanta Kowalczyk</v>
          </cell>
          <cell r="P998">
            <v>0</v>
          </cell>
          <cell r="Q998">
            <v>0</v>
          </cell>
          <cell r="R998" t="str">
            <v>05</v>
          </cell>
          <cell r="S998" t="str">
            <v>nd</v>
          </cell>
          <cell r="T998">
            <v>0</v>
          </cell>
          <cell r="U998">
            <v>0</v>
          </cell>
          <cell r="V998">
            <v>0</v>
          </cell>
          <cell r="W998">
            <v>0</v>
          </cell>
          <cell r="X998">
            <v>24000</v>
          </cell>
          <cell r="Y998">
            <v>24000</v>
          </cell>
          <cell r="Z998">
            <v>72000</v>
          </cell>
          <cell r="AA998">
            <v>1769000</v>
          </cell>
          <cell r="AB998">
            <v>725000</v>
          </cell>
          <cell r="AC998">
            <v>0</v>
          </cell>
          <cell r="AD998">
            <v>0</v>
          </cell>
          <cell r="AE998">
            <v>0</v>
          </cell>
          <cell r="AF998">
            <v>2614000</v>
          </cell>
          <cell r="AG998">
            <v>0</v>
          </cell>
          <cell r="AH998">
            <v>0</v>
          </cell>
          <cell r="AI998">
            <v>0</v>
          </cell>
          <cell r="AJ998">
            <v>0</v>
          </cell>
          <cell r="AK998">
            <v>16000</v>
          </cell>
          <cell r="AL998">
            <v>48000</v>
          </cell>
          <cell r="AM998">
            <v>16000</v>
          </cell>
          <cell r="AN998">
            <v>768000</v>
          </cell>
          <cell r="AO998">
            <v>1751000</v>
          </cell>
          <cell r="AP998">
            <v>775000</v>
          </cell>
          <cell r="AQ998">
            <v>0</v>
          </cell>
          <cell r="AR998">
            <v>0</v>
          </cell>
          <cell r="AS998">
            <v>0</v>
          </cell>
          <cell r="AT998">
            <v>0</v>
          </cell>
          <cell r="AU998">
            <v>0</v>
          </cell>
          <cell r="AV998">
            <v>0</v>
          </cell>
          <cell r="AW998">
            <v>3374000</v>
          </cell>
          <cell r="AX998">
            <v>3374000</v>
          </cell>
          <cell r="AY998">
            <v>0</v>
          </cell>
          <cell r="AZ998">
            <v>3374000</v>
          </cell>
          <cell r="BA998">
            <v>3374000</v>
          </cell>
          <cell r="BB998">
            <v>3374000</v>
          </cell>
          <cell r="BC998">
            <v>-760000</v>
          </cell>
          <cell r="BE998">
            <v>1</v>
          </cell>
          <cell r="BF998">
            <v>144</v>
          </cell>
          <cell r="BG998" t="str">
            <v>1 rozwojowo-modernizacyjne</v>
          </cell>
          <cell r="BH998">
            <v>41</v>
          </cell>
          <cell r="BI998">
            <v>13</v>
          </cell>
          <cell r="BJ998">
            <v>0</v>
          </cell>
          <cell r="BK998" t="str">
            <v>Odbiór ścieków sanitarnych od nowych klientów.</v>
          </cell>
          <cell r="BL998" t="str">
            <v>Budowa sieci kanalizacji sanitarnej wraz z przyłączami w ul. Rezedowej, Złotowskiej i Malwowej w Poznaniu: - kanały grawitacyjne DN200 dł. 700m - przepompownia ścieków - 1 szt. - rurociąg tłoczny DN80 dł. 300m - zakup terenu pod przepompownię 2023 - 2025 - dokumentacja projektowa 2026 - 2028 - roboty budowlano-montażowe</v>
          </cell>
          <cell r="BM998" t="str">
            <v>-</v>
          </cell>
          <cell r="BN998" t="str">
            <v>-</v>
          </cell>
          <cell r="BP998"/>
        </row>
        <row r="999">
          <cell r="B999" t="str">
            <v>5-05-17-026-1</v>
          </cell>
          <cell r="C999" t="str">
            <v>5</v>
          </cell>
          <cell r="D999" t="str">
            <v>Poznań - kanalizacja sanitarna w ul. Łęgowskiego</v>
          </cell>
          <cell r="E999" t="str">
            <v>Realizowane-dokumentacja-w toku</v>
          </cell>
          <cell r="G999" t="str">
            <v>rezerwa "białe plamy"</v>
          </cell>
          <cell r="H999" t="str">
            <v>druga</v>
          </cell>
          <cell r="I999" t="str">
            <v>sieci rozdzielcze</v>
          </cell>
          <cell r="J999" t="str">
            <v>rozwojowe</v>
          </cell>
          <cell r="K999" t="str">
            <v>nieopłacalne nie</v>
          </cell>
          <cell r="L999" t="str">
            <v>Poznań</v>
          </cell>
          <cell r="M999" t="str">
            <v>Agata Chmurzyńska</v>
          </cell>
          <cell r="N999" t="str">
            <v>Joanna Matysiak-Olek</v>
          </cell>
          <cell r="O999" t="str">
            <v>Monika Mrozińska</v>
          </cell>
          <cell r="P999" t="str">
            <v>Michał Garbicz</v>
          </cell>
          <cell r="Q999" t="str">
            <v>Maciej Urbaniak</v>
          </cell>
          <cell r="R999" t="str">
            <v>05</v>
          </cell>
          <cell r="S999" t="str">
            <v>nd</v>
          </cell>
          <cell r="T999">
            <v>0</v>
          </cell>
          <cell r="U999">
            <v>14816</v>
          </cell>
          <cell r="V999">
            <v>28024</v>
          </cell>
          <cell r="W999">
            <v>28023</v>
          </cell>
          <cell r="X999">
            <v>363033</v>
          </cell>
          <cell r="Y999">
            <v>0</v>
          </cell>
          <cell r="Z999">
            <v>0</v>
          </cell>
          <cell r="AA999">
            <v>0</v>
          </cell>
          <cell r="AB999">
            <v>0</v>
          </cell>
          <cell r="AC999">
            <v>0</v>
          </cell>
          <cell r="AD999">
            <v>0</v>
          </cell>
          <cell r="AE999">
            <v>0</v>
          </cell>
          <cell r="AF999">
            <v>433896</v>
          </cell>
          <cell r="AG999">
            <v>14628.4</v>
          </cell>
          <cell r="AH999">
            <v>13824.4</v>
          </cell>
          <cell r="AI999">
            <v>28452.799999999999</v>
          </cell>
          <cell r="AJ999">
            <v>41473.199999999997</v>
          </cell>
          <cell r="AK999">
            <v>269657</v>
          </cell>
          <cell r="AL999">
            <v>110183</v>
          </cell>
          <cell r="AM999">
            <v>0</v>
          </cell>
          <cell r="AN999">
            <v>0</v>
          </cell>
          <cell r="AO999">
            <v>0</v>
          </cell>
          <cell r="AP999">
            <v>0</v>
          </cell>
          <cell r="AQ999">
            <v>0</v>
          </cell>
          <cell r="AR999">
            <v>0</v>
          </cell>
          <cell r="AS999">
            <v>0</v>
          </cell>
          <cell r="AT999">
            <v>0</v>
          </cell>
          <cell r="AU999">
            <v>0</v>
          </cell>
          <cell r="AV999">
            <v>0</v>
          </cell>
          <cell r="AW999">
            <v>379840</v>
          </cell>
          <cell r="AX999">
            <v>379840</v>
          </cell>
          <cell r="AY999">
            <v>0</v>
          </cell>
          <cell r="AZ999">
            <v>421313.2</v>
          </cell>
          <cell r="BA999">
            <v>421313.2</v>
          </cell>
          <cell r="BB999">
            <v>449766</v>
          </cell>
          <cell r="BC999">
            <v>-15870</v>
          </cell>
          <cell r="BE999">
            <v>0.13</v>
          </cell>
          <cell r="BF999">
            <v>80.8</v>
          </cell>
          <cell r="BG999" t="str">
            <v>1 rozwojowo-modernizacyjne</v>
          </cell>
          <cell r="BH999">
            <v>3</v>
          </cell>
          <cell r="BI999">
            <v>0</v>
          </cell>
          <cell r="BJ999">
            <v>0</v>
          </cell>
          <cell r="BK999" t="str">
            <v>Odbiór ścieków sanitarnych od nowych klientów.</v>
          </cell>
          <cell r="BL999" t="str">
            <v>Budowa kanalizacji sanitarnej w ulicy J. Łęgowskiego, DN 200 mm, dł. ok130 m wraz z przyłączami - 3 szt. 2020-2022 dokumentacja projektowa 2023-2024 roboty budowlano-montażowe</v>
          </cell>
          <cell r="BM999" t="str">
            <v>-</v>
          </cell>
          <cell r="BN999" t="str">
            <v>-</v>
          </cell>
          <cell r="BP999">
            <v>56976</v>
          </cell>
        </row>
        <row r="1000">
          <cell r="B1000" t="str">
            <v>5-05-17-028-0</v>
          </cell>
          <cell r="C1000" t="str">
            <v>5</v>
          </cell>
          <cell r="D1000" t="str">
            <v>Poznań - kanalizacja sanitarna w ul. Unii Lubelskiej</v>
          </cell>
          <cell r="E1000" t="str">
            <v>Realizowane-RBM-w toku</v>
          </cell>
          <cell r="G1000" t="str">
            <v>koordynacja z innymi jednostkami</v>
          </cell>
          <cell r="H1000" t="str">
            <v>pierwsza</v>
          </cell>
          <cell r="I1000" t="str">
            <v>sieci rozdzielcze</v>
          </cell>
          <cell r="J1000" t="str">
            <v>modernizacyjne</v>
          </cell>
          <cell r="K1000" t="str">
            <v>koordynacja</v>
          </cell>
          <cell r="L1000" t="str">
            <v>Poznań</v>
          </cell>
          <cell r="M1000" t="str">
            <v>Agnieszka Mitura-Grabowska</v>
          </cell>
          <cell r="N1000">
            <v>0</v>
          </cell>
          <cell r="O1000" t="str">
            <v>Jolanta Kowalczyk</v>
          </cell>
          <cell r="P1000" t="str">
            <v>Anna Danek</v>
          </cell>
          <cell r="Q1000" t="str">
            <v>Łukasz Wędrychowicz</v>
          </cell>
          <cell r="R1000" t="str">
            <v>05</v>
          </cell>
          <cell r="S1000" t="str">
            <v>nd</v>
          </cell>
          <cell r="T1000">
            <v>1442290.55</v>
          </cell>
          <cell r="U1000">
            <v>0</v>
          </cell>
          <cell r="V1000">
            <v>130000</v>
          </cell>
          <cell r="W1000">
            <v>522000</v>
          </cell>
          <cell r="X1000">
            <v>0</v>
          </cell>
          <cell r="Y1000">
            <v>0</v>
          </cell>
          <cell r="Z1000">
            <v>0</v>
          </cell>
          <cell r="AA1000">
            <v>0</v>
          </cell>
          <cell r="AB1000">
            <v>0</v>
          </cell>
          <cell r="AC1000">
            <v>0</v>
          </cell>
          <cell r="AD1000">
            <v>0</v>
          </cell>
          <cell r="AE1000">
            <v>0</v>
          </cell>
          <cell r="AF1000">
            <v>652000</v>
          </cell>
          <cell r="AG1000">
            <v>0</v>
          </cell>
          <cell r="AH1000">
            <v>0</v>
          </cell>
          <cell r="AI1000">
            <v>1442290.55</v>
          </cell>
          <cell r="AJ1000">
            <v>0</v>
          </cell>
          <cell r="AK1000">
            <v>652000</v>
          </cell>
          <cell r="AL1000">
            <v>0</v>
          </cell>
          <cell r="AM1000">
            <v>0</v>
          </cell>
          <cell r="AN1000">
            <v>0</v>
          </cell>
          <cell r="AO1000">
            <v>0</v>
          </cell>
          <cell r="AP1000">
            <v>0</v>
          </cell>
          <cell r="AQ1000">
            <v>0</v>
          </cell>
          <cell r="AR1000">
            <v>0</v>
          </cell>
          <cell r="AS1000">
            <v>0</v>
          </cell>
          <cell r="AT1000">
            <v>0</v>
          </cell>
          <cell r="AU1000">
            <v>0</v>
          </cell>
          <cell r="AV1000">
            <v>0</v>
          </cell>
          <cell r="AW1000">
            <v>652000</v>
          </cell>
          <cell r="AX1000">
            <v>652000</v>
          </cell>
          <cell r="AY1000">
            <v>0</v>
          </cell>
          <cell r="AZ1000">
            <v>652000</v>
          </cell>
          <cell r="BA1000">
            <v>652000</v>
          </cell>
          <cell r="BB1000">
            <v>652000</v>
          </cell>
          <cell r="BC1000">
            <v>0</v>
          </cell>
          <cell r="BE1000">
            <v>0</v>
          </cell>
          <cell r="BF1000">
            <v>0</v>
          </cell>
          <cell r="BG1000" t="str">
            <v>1 rozwojowo-modernizacyjne</v>
          </cell>
          <cell r="BH1000">
            <v>0</v>
          </cell>
          <cell r="BI1000">
            <v>0</v>
          </cell>
          <cell r="BJ1000">
            <v>0</v>
          </cell>
          <cell r="BK1000" t="str">
            <v>Zły stan techniczny, Planowana inwestycja przez ZTM – budowa trasy tramwajowej. Dodatkowo systemem odprowadzane są ścieki od kluczowego klienta "WRIGLEY POLAND" Spółka z o.o.</v>
          </cell>
          <cell r="BL1000" t="str">
            <v>Modernizacja kanalizacji sanitarnej w ulicy Unii Lubelskiej: ETAP I: DN600mm, dł. 1007m , studnie do renowacji 29szt. Budowa sieci kanalizacji sanitarnej w ul. bocznych od ul. Unii Lubelskiej DN250mm, dł. 120m - REALIZACJA PRZEZ PIM 2017 - dokumentacja projektowa i roboty budowlano-montażowe ETAP II: Renowacja sieci kanalizacji sanitarnej DN400mm, dł. 145m , DN600mm, dł. 251 m , studnie do renowacji 11 szt. 2022- 2023 - roboty budowlano-montażowe</v>
          </cell>
          <cell r="BM1000" t="str">
            <v>-</v>
          </cell>
          <cell r="BN1000" t="str">
            <v>-</v>
          </cell>
          <cell r="BP1000"/>
        </row>
        <row r="1001">
          <cell r="B1001" t="str">
            <v>5-05-17-032-1</v>
          </cell>
          <cell r="C1001" t="str">
            <v>5</v>
          </cell>
          <cell r="D1001" t="str">
            <v>Poznań - kanalizacja sanitarna w rejonie ul. Suwalskiej</v>
          </cell>
          <cell r="E1001" t="str">
            <v>Realizowane-RBM-w toku</v>
          </cell>
          <cell r="F1001" t="str">
            <v>FS7</v>
          </cell>
          <cell r="G1001" t="str">
            <v>Pule</v>
          </cell>
          <cell r="H1001" t="str">
            <v>druga</v>
          </cell>
          <cell r="I1001" t="str">
            <v>sieci rozdzielcze</v>
          </cell>
          <cell r="J1001" t="str">
            <v>rozwojowe</v>
          </cell>
          <cell r="K1001" t="str">
            <v>opłacalne</v>
          </cell>
          <cell r="L1001" t="str">
            <v>Poznań</v>
          </cell>
          <cell r="M1001" t="str">
            <v>Agata Chmurzyńska</v>
          </cell>
          <cell r="N1001" t="str">
            <v>Magdalena Daszkiewicz-Jankowska</v>
          </cell>
          <cell r="O1001" t="str">
            <v>Monika Mrozińska</v>
          </cell>
          <cell r="P1001" t="str">
            <v>Joanna Iwan</v>
          </cell>
          <cell r="Q1001" t="str">
            <v>Maciej Urbaniak</v>
          </cell>
          <cell r="R1001" t="str">
            <v>05</v>
          </cell>
          <cell r="S1001" t="str">
            <v>nd</v>
          </cell>
          <cell r="T1001">
            <v>29357.230000000003</v>
          </cell>
          <cell r="U1001">
            <v>44119.79</v>
          </cell>
          <cell r="V1001">
            <v>41480</v>
          </cell>
          <cell r="W1001">
            <v>1202135.8</v>
          </cell>
          <cell r="X1001">
            <v>583953.28</v>
          </cell>
          <cell r="Y1001">
            <v>1000000</v>
          </cell>
          <cell r="Z1001">
            <v>0</v>
          </cell>
          <cell r="AA1001">
            <v>0</v>
          </cell>
          <cell r="AB1001">
            <v>0</v>
          </cell>
          <cell r="AC1001">
            <v>0</v>
          </cell>
          <cell r="AD1001">
            <v>0</v>
          </cell>
          <cell r="AE1001">
            <v>0</v>
          </cell>
          <cell r="AF1001">
            <v>2871688.87</v>
          </cell>
          <cell r="AG1001">
            <v>28401.300000000003</v>
          </cell>
          <cell r="AH1001">
            <v>57875.020000000004</v>
          </cell>
          <cell r="AI1001">
            <v>115633.55000000002</v>
          </cell>
          <cell r="AJ1001">
            <v>347490.35</v>
          </cell>
          <cell r="AK1001">
            <v>2229184</v>
          </cell>
          <cell r="AL1001">
            <v>2179227.35</v>
          </cell>
          <cell r="AM1001">
            <v>0</v>
          </cell>
          <cell r="AN1001">
            <v>0</v>
          </cell>
          <cell r="AO1001">
            <v>0</v>
          </cell>
          <cell r="AP1001">
            <v>0</v>
          </cell>
          <cell r="AQ1001">
            <v>0</v>
          </cell>
          <cell r="AR1001">
            <v>0</v>
          </cell>
          <cell r="AS1001">
            <v>0</v>
          </cell>
          <cell r="AT1001">
            <v>0</v>
          </cell>
          <cell r="AU1001">
            <v>0</v>
          </cell>
          <cell r="AV1001">
            <v>0</v>
          </cell>
          <cell r="AW1001">
            <v>4408411.3499999996</v>
          </cell>
          <cell r="AX1001">
            <v>4408411.3499999996</v>
          </cell>
          <cell r="AY1001">
            <v>0</v>
          </cell>
          <cell r="AZ1001">
            <v>4755901.7</v>
          </cell>
          <cell r="BA1001">
            <v>4755901.7</v>
          </cell>
          <cell r="BB1001">
            <v>4842178.0199999996</v>
          </cell>
          <cell r="BC1001">
            <v>-1970489.1499999994</v>
          </cell>
          <cell r="BE1001">
            <v>0.78</v>
          </cell>
          <cell r="BF1001">
            <v>0</v>
          </cell>
          <cell r="BG1001" t="str">
            <v>1 rozwojowo-modernizacyjne</v>
          </cell>
          <cell r="BH1001">
            <v>31</v>
          </cell>
          <cell r="BI1001">
            <v>12</v>
          </cell>
          <cell r="BJ1001">
            <v>0</v>
          </cell>
          <cell r="BK1001" t="str">
            <v>Odbiór ścieków sanitarnych od nowych klientów - planowana budowa osiedla mieszkaniowego przez PTBS</v>
          </cell>
          <cell r="BL1001" t="str">
            <v>Budowa kanalizacji sanitarnej (bez przyłączy) DN 200 mm dł. 26,0 m, DN 250 mm dł. 446,5 m, DN 600 mm dł. 366,5 m. 2019-2022 - dokumentacja projektowa 2022-2024 - roboty budowlano-montażowe</v>
          </cell>
          <cell r="BM1001" t="str">
            <v>-</v>
          </cell>
          <cell r="BN1001" t="str">
            <v>-</v>
          </cell>
          <cell r="BP1001"/>
        </row>
        <row r="1002">
          <cell r="B1002" t="str">
            <v>5-05-17-047-1</v>
          </cell>
          <cell r="C1002" t="str">
            <v>5</v>
          </cell>
          <cell r="D1002" t="str">
            <v>Poznań - kanalizacja sanitarna w ul. Golęcińskiej</v>
          </cell>
          <cell r="E1002" t="str">
            <v>Realizowane-dokumentacja-w toku</v>
          </cell>
          <cell r="G1002" t="str">
            <v>koordynacja z innymi jednostkami</v>
          </cell>
          <cell r="H1002" t="str">
            <v>druga</v>
          </cell>
          <cell r="I1002" t="str">
            <v>sieci rozdzielcze</v>
          </cell>
          <cell r="J1002" t="str">
            <v>rozwojowe</v>
          </cell>
          <cell r="K1002" t="str">
            <v>nieopłacalne nie</v>
          </cell>
          <cell r="L1002" t="str">
            <v>Poznań</v>
          </cell>
          <cell r="M1002" t="str">
            <v>Agata Chmurzyńska</v>
          </cell>
          <cell r="N1002" t="str">
            <v>Joanna Matysiak-Olek</v>
          </cell>
          <cell r="O1002" t="str">
            <v>Monika Mrozińska</v>
          </cell>
          <cell r="P1002" t="str">
            <v>Joanna Iwan</v>
          </cell>
          <cell r="Q1002" t="str">
            <v>Łukasz Wędrychowicz</v>
          </cell>
          <cell r="R1002" t="str">
            <v>05</v>
          </cell>
          <cell r="S1002" t="str">
            <v>nd</v>
          </cell>
          <cell r="T1002">
            <v>0</v>
          </cell>
          <cell r="U1002">
            <v>0</v>
          </cell>
          <cell r="V1002">
            <v>14000</v>
          </cell>
          <cell r="W1002">
            <v>14000</v>
          </cell>
          <cell r="X1002">
            <v>71200</v>
          </cell>
          <cell r="Y1002">
            <v>320800</v>
          </cell>
          <cell r="Z1002">
            <v>0</v>
          </cell>
          <cell r="AA1002">
            <v>0</v>
          </cell>
          <cell r="AB1002">
            <v>0</v>
          </cell>
          <cell r="AC1002">
            <v>0</v>
          </cell>
          <cell r="AD1002">
            <v>0</v>
          </cell>
          <cell r="AE1002">
            <v>0</v>
          </cell>
          <cell r="AF1002">
            <v>420000</v>
          </cell>
          <cell r="AG1002">
            <v>0</v>
          </cell>
          <cell r="AH1002">
            <v>25152</v>
          </cell>
          <cell r="AI1002">
            <v>25152</v>
          </cell>
          <cell r="AJ1002">
            <v>62880</v>
          </cell>
          <cell r="AK1002">
            <v>148955</v>
          </cell>
          <cell r="AL1002">
            <v>401585</v>
          </cell>
          <cell r="AM1002">
            <v>0</v>
          </cell>
          <cell r="AN1002">
            <v>0</v>
          </cell>
          <cell r="AO1002">
            <v>0</v>
          </cell>
          <cell r="AP1002">
            <v>0</v>
          </cell>
          <cell r="AQ1002">
            <v>0</v>
          </cell>
          <cell r="AR1002">
            <v>0</v>
          </cell>
          <cell r="AS1002">
            <v>0</v>
          </cell>
          <cell r="AT1002">
            <v>0</v>
          </cell>
          <cell r="AU1002">
            <v>0</v>
          </cell>
          <cell r="AV1002">
            <v>0</v>
          </cell>
          <cell r="AW1002">
            <v>550540</v>
          </cell>
          <cell r="AX1002">
            <v>550540</v>
          </cell>
          <cell r="AY1002">
            <v>0</v>
          </cell>
          <cell r="AZ1002">
            <v>613420</v>
          </cell>
          <cell r="BA1002">
            <v>613420</v>
          </cell>
          <cell r="BB1002">
            <v>638572</v>
          </cell>
          <cell r="BC1002">
            <v>-218572</v>
          </cell>
          <cell r="BD1002"/>
          <cell r="BE1002">
            <v>0.31</v>
          </cell>
          <cell r="BF1002">
            <v>157.6</v>
          </cell>
          <cell r="BG1002" t="str">
            <v>1 rozwojowo-modernizacyjne</v>
          </cell>
          <cell r="BH1002">
            <v>14</v>
          </cell>
          <cell r="BI1002">
            <v>1</v>
          </cell>
          <cell r="BJ1002">
            <v>0</v>
          </cell>
          <cell r="BK1002" t="str">
            <v>Odbiór ścieków sanitarnych od nowych klientów. Wniosek Zarządu Komunalnych Zasobów Lokalowych (ZKZL) i WGK. Koordynacja z modernizacją Węzła Koszalińska w Poznaniu.</v>
          </cell>
          <cell r="BL1002" t="str">
            <v>Budowa sieci kanalizacyjnej w ulicy Golęcińskiej DN200mm, dł. ok 311m wraz z przyłączami - 15 szt. 2021 - 2022- dokumentacja projektowa 2023 - 2024 - roboty budowlano-montażowe</v>
          </cell>
          <cell r="BM1002" t="str">
            <v>-</v>
          </cell>
          <cell r="BN1002" t="str">
            <v>-</v>
          </cell>
          <cell r="BP1002">
            <v>82581</v>
          </cell>
        </row>
        <row r="1003">
          <cell r="B1003" t="str">
            <v>5-05-17-048-1</v>
          </cell>
          <cell r="C1003" t="str">
            <v>5</v>
          </cell>
          <cell r="D1003" t="str">
            <v>Poznań - kanalizacja sanitarna w ul. Beskidzkiej, Biskupińskiej</v>
          </cell>
          <cell r="E1003" t="str">
            <v>Realizowane-dokumentacja-w toku</v>
          </cell>
          <cell r="G1003" t="str">
            <v>rezerwa "białe plamy"</v>
          </cell>
          <cell r="H1003" t="str">
            <v>druga</v>
          </cell>
          <cell r="I1003" t="str">
            <v>sieci rozdzielcze</v>
          </cell>
          <cell r="J1003" t="str">
            <v>rozwojowe</v>
          </cell>
          <cell r="K1003" t="str">
            <v>nieopłacalne nie</v>
          </cell>
          <cell r="L1003" t="str">
            <v>Poznań</v>
          </cell>
          <cell r="M1003" t="str">
            <v>Agata Chmurzyńska</v>
          </cell>
          <cell r="N1003" t="str">
            <v>Julia Szczepańska</v>
          </cell>
          <cell r="O1003" t="str">
            <v>Monika Mrozińska</v>
          </cell>
          <cell r="P1003" t="str">
            <v>Margareta Szymkowiak-Matuszak</v>
          </cell>
          <cell r="Q1003" t="str">
            <v>Łukasz Bil</v>
          </cell>
          <cell r="R1003" t="str">
            <v>05</v>
          </cell>
          <cell r="S1003" t="str">
            <v>nd</v>
          </cell>
          <cell r="T1003">
            <v>551.54</v>
          </cell>
          <cell r="U1003">
            <v>0</v>
          </cell>
          <cell r="V1003">
            <v>28000</v>
          </cell>
          <cell r="W1003">
            <v>28000</v>
          </cell>
          <cell r="X1003">
            <v>84000</v>
          </cell>
          <cell r="Y1003">
            <v>1483800</v>
          </cell>
          <cell r="Z1003">
            <v>1767200</v>
          </cell>
          <cell r="AA1003">
            <v>0</v>
          </cell>
          <cell r="AB1003">
            <v>0</v>
          </cell>
          <cell r="AC1003">
            <v>0</v>
          </cell>
          <cell r="AD1003">
            <v>0</v>
          </cell>
          <cell r="AE1003">
            <v>0</v>
          </cell>
          <cell r="AF1003">
            <v>3391000</v>
          </cell>
          <cell r="AG1003">
            <v>402</v>
          </cell>
          <cell r="AH1003">
            <v>51622.810000000005</v>
          </cell>
          <cell r="AI1003">
            <v>52576.350000000006</v>
          </cell>
          <cell r="AJ1003">
            <v>35735.5</v>
          </cell>
          <cell r="AK1003">
            <v>76500</v>
          </cell>
          <cell r="AL1003">
            <v>300000</v>
          </cell>
          <cell r="AM1003">
            <v>4007500</v>
          </cell>
          <cell r="AN1003">
            <v>1061217</v>
          </cell>
          <cell r="AO1003">
            <v>0</v>
          </cell>
          <cell r="AP1003">
            <v>0</v>
          </cell>
          <cell r="AQ1003">
            <v>0</v>
          </cell>
          <cell r="AR1003">
            <v>0</v>
          </cell>
          <cell r="AS1003">
            <v>0</v>
          </cell>
          <cell r="AT1003">
            <v>0</v>
          </cell>
          <cell r="AU1003">
            <v>0</v>
          </cell>
          <cell r="AV1003">
            <v>0</v>
          </cell>
          <cell r="AW1003">
            <v>5445217</v>
          </cell>
          <cell r="AX1003">
            <v>5445217</v>
          </cell>
          <cell r="AY1003">
            <v>0</v>
          </cell>
          <cell r="AZ1003">
            <v>5480952.5</v>
          </cell>
          <cell r="BA1003">
            <v>5480952.5</v>
          </cell>
          <cell r="BB1003">
            <v>5532977.3099999996</v>
          </cell>
          <cell r="BC1003">
            <v>-2141977.3099999996</v>
          </cell>
          <cell r="BE1003">
            <v>2.2599999999999998</v>
          </cell>
          <cell r="BF1003">
            <v>36</v>
          </cell>
          <cell r="BG1003" t="str">
            <v>1 rozwojowo-modernizacyjne</v>
          </cell>
          <cell r="BH1003">
            <v>23</v>
          </cell>
          <cell r="BI1003">
            <v>7</v>
          </cell>
          <cell r="BJ1003">
            <v>0</v>
          </cell>
          <cell r="BK1003" t="str">
            <v>Odbiór ścieków sanitarnych od nowych klientów.</v>
          </cell>
          <cell r="BL1003" t="str">
            <v>Budowa kanalizacji sanitarnej w ul. Biskupińskiej i Beskidzkiej w Poznaniu wraz z przyłączami, - kanał grawitacyjny DN 200 mm, dł. 1175 m - rurociąg tłoczny DN 90 mm, dł. 1 080 m - przepompownie - 3 szt. 2021-2023 - dokumentacja projektowa 2024-2026 - roboty budowlano-montażowe</v>
          </cell>
          <cell r="BM1003" t="str">
            <v>-</v>
          </cell>
          <cell r="BN1003" t="str">
            <v>-</v>
          </cell>
          <cell r="BP1003"/>
        </row>
        <row r="1004">
          <cell r="B1004" t="str">
            <v>5-05-17-054-1</v>
          </cell>
          <cell r="C1004" t="str">
            <v>5</v>
          </cell>
          <cell r="D1004" t="str">
            <v>Poznań - kanalizacja sanitarna w ul. Jarzębowej</v>
          </cell>
          <cell r="E1004" t="str">
            <v>Realizowane-koncepcja-w toku</v>
          </cell>
          <cell r="G1004" t="str">
            <v>Pule</v>
          </cell>
          <cell r="H1004" t="str">
            <v>druga</v>
          </cell>
          <cell r="I1004" t="str">
            <v>sieci rozdzielcze</v>
          </cell>
          <cell r="J1004" t="str">
            <v>rozwojowe</v>
          </cell>
          <cell r="K1004" t="str">
            <v>opłacalne</v>
          </cell>
          <cell r="L1004" t="str">
            <v>Poznań</v>
          </cell>
          <cell r="M1004" t="str">
            <v>Zuzanna Kaczmarek</v>
          </cell>
          <cell r="N1004">
            <v>0</v>
          </cell>
          <cell r="O1004" t="str">
            <v>Jolanta Kowalczyk</v>
          </cell>
          <cell r="P1004">
            <v>0</v>
          </cell>
          <cell r="Q1004">
            <v>0</v>
          </cell>
          <cell r="R1004" t="str">
            <v>05</v>
          </cell>
          <cell r="S1004" t="str">
            <v>nd</v>
          </cell>
          <cell r="T1004">
            <v>0</v>
          </cell>
          <cell r="U1004">
            <v>0</v>
          </cell>
          <cell r="V1004">
            <v>0</v>
          </cell>
          <cell r="W1004">
            <v>38000</v>
          </cell>
          <cell r="X1004">
            <v>57000</v>
          </cell>
          <cell r="Y1004">
            <v>651600</v>
          </cell>
          <cell r="Z1004">
            <v>566400</v>
          </cell>
          <cell r="AA1004">
            <v>0</v>
          </cell>
          <cell r="AB1004">
            <v>0</v>
          </cell>
          <cell r="AC1004">
            <v>0</v>
          </cell>
          <cell r="AD1004">
            <v>0</v>
          </cell>
          <cell r="AE1004">
            <v>0</v>
          </cell>
          <cell r="AF1004">
            <v>1313000</v>
          </cell>
          <cell r="AG1004">
            <v>0</v>
          </cell>
          <cell r="AH1004">
            <v>0</v>
          </cell>
          <cell r="AI1004">
            <v>0</v>
          </cell>
          <cell r="AJ1004">
            <v>0</v>
          </cell>
          <cell r="AK1004">
            <v>24000</v>
          </cell>
          <cell r="AL1004">
            <v>407400</v>
          </cell>
          <cell r="AM1004">
            <v>753600</v>
          </cell>
          <cell r="AN1004">
            <v>0</v>
          </cell>
          <cell r="AO1004">
            <v>0</v>
          </cell>
          <cell r="AP1004">
            <v>0</v>
          </cell>
          <cell r="AQ1004">
            <v>0</v>
          </cell>
          <cell r="AR1004">
            <v>0</v>
          </cell>
          <cell r="AS1004">
            <v>0</v>
          </cell>
          <cell r="AT1004">
            <v>0</v>
          </cell>
          <cell r="AU1004">
            <v>0</v>
          </cell>
          <cell r="AV1004">
            <v>0</v>
          </cell>
          <cell r="AW1004">
            <v>1185000</v>
          </cell>
          <cell r="AX1004">
            <v>1185000</v>
          </cell>
          <cell r="AY1004">
            <v>0</v>
          </cell>
          <cell r="AZ1004">
            <v>1185000</v>
          </cell>
          <cell r="BA1004">
            <v>1185000</v>
          </cell>
          <cell r="BB1004">
            <v>1185000</v>
          </cell>
          <cell r="BC1004">
            <v>128000</v>
          </cell>
          <cell r="BE1004">
            <v>0.24</v>
          </cell>
          <cell r="BF1004">
            <v>0</v>
          </cell>
          <cell r="BG1004" t="str">
            <v>1 rozwojowo-modernizacyjne</v>
          </cell>
          <cell r="BH1004">
            <v>0</v>
          </cell>
          <cell r="BI1004">
            <v>7</v>
          </cell>
          <cell r="BJ1004">
            <v>0</v>
          </cell>
          <cell r="BK1004" t="str">
            <v>Odbiór ścieków sanitarnych od nowych klientów - planowana budowa budynków mieszkalnych przez ZKZL</v>
          </cell>
          <cell r="BL1004" t="str">
            <v>Budowa sieci kanalizacji sanitarnej w ul. Jarzębowej wraz z przyłączami: - kanał grawitacyjny DN 200mm, dł. 200m - rurociąg tłoczny DN 90mm, dł. 40m - przepompownia ścieków - 1 szt. 2023 - 2024 dokumentacja projektowa (ZKZL IZ dla AQ) 2024 - 2025 roboty budowlano - montażowe</v>
          </cell>
          <cell r="BM1004" t="str">
            <v>-</v>
          </cell>
          <cell r="BN1004" t="str">
            <v>-</v>
          </cell>
          <cell r="BP1004"/>
        </row>
        <row r="1005">
          <cell r="B1005" t="str">
            <v>5-05-17-073-1</v>
          </cell>
          <cell r="C1005" t="str">
            <v>5</v>
          </cell>
          <cell r="D1005" t="str">
            <v>Poznań - kanalizacja sanitarna w rejonie ul. Bronowej</v>
          </cell>
          <cell r="E1005" t="str">
            <v>Realizowane-koncepcja-w toku</v>
          </cell>
          <cell r="G1005" t="str">
            <v>rezerwa "białe plamy"</v>
          </cell>
          <cell r="H1005" t="str">
            <v>druga</v>
          </cell>
          <cell r="I1005" t="str">
            <v>sieci rozdzielcze</v>
          </cell>
          <cell r="J1005" t="str">
            <v>rozwojowe</v>
          </cell>
          <cell r="K1005" t="str">
            <v>nieopłacalne nie</v>
          </cell>
          <cell r="L1005" t="str">
            <v>Poznań</v>
          </cell>
          <cell r="M1005" t="str">
            <v>Marcin Ostrzycki</v>
          </cell>
          <cell r="N1005">
            <v>0</v>
          </cell>
          <cell r="O1005" t="str">
            <v>Monika Mrozińska</v>
          </cell>
          <cell r="P1005">
            <v>0</v>
          </cell>
          <cell r="Q1005">
            <v>0</v>
          </cell>
          <cell r="R1005" t="str">
            <v>05</v>
          </cell>
          <cell r="S1005" t="str">
            <v>nd</v>
          </cell>
          <cell r="T1005">
            <v>0</v>
          </cell>
          <cell r="U1005">
            <v>0</v>
          </cell>
          <cell r="V1005">
            <v>0</v>
          </cell>
          <cell r="W1005">
            <v>0</v>
          </cell>
          <cell r="X1005">
            <v>0</v>
          </cell>
          <cell r="Y1005">
            <v>0</v>
          </cell>
          <cell r="Z1005">
            <v>0</v>
          </cell>
          <cell r="AA1005">
            <v>0</v>
          </cell>
          <cell r="AB1005">
            <v>0</v>
          </cell>
          <cell r="AC1005">
            <v>14800</v>
          </cell>
          <cell r="AD1005">
            <v>14800</v>
          </cell>
          <cell r="AE1005">
            <v>390834</v>
          </cell>
          <cell r="AF1005">
            <v>29600</v>
          </cell>
          <cell r="AG1005">
            <v>0</v>
          </cell>
          <cell r="AH1005">
            <v>0</v>
          </cell>
          <cell r="AI1005">
            <v>0</v>
          </cell>
          <cell r="AJ1005">
            <v>0</v>
          </cell>
          <cell r="AK1005">
            <v>0</v>
          </cell>
          <cell r="AL1005">
            <v>0</v>
          </cell>
          <cell r="AM1005">
            <v>0</v>
          </cell>
          <cell r="AN1005">
            <v>0</v>
          </cell>
          <cell r="AO1005">
            <v>0</v>
          </cell>
          <cell r="AP1005">
            <v>14800</v>
          </cell>
          <cell r="AQ1005">
            <v>14800</v>
          </cell>
          <cell r="AR1005">
            <v>44400</v>
          </cell>
          <cell r="AS1005">
            <v>218876</v>
          </cell>
          <cell r="AT1005">
            <v>137140</v>
          </cell>
          <cell r="AU1005">
            <v>0</v>
          </cell>
          <cell r="AV1005">
            <v>137140</v>
          </cell>
          <cell r="AW1005">
            <v>430016</v>
          </cell>
          <cell r="AX1005">
            <v>29600</v>
          </cell>
          <cell r="AY1005">
            <v>400416</v>
          </cell>
          <cell r="AZ1005">
            <v>430016</v>
          </cell>
          <cell r="BA1005">
            <v>430016</v>
          </cell>
          <cell r="BB1005">
            <v>29600</v>
          </cell>
          <cell r="BC1005">
            <v>0</v>
          </cell>
          <cell r="BE1005">
            <v>0.18</v>
          </cell>
          <cell r="BF1005">
            <v>76</v>
          </cell>
          <cell r="BG1005" t="str">
            <v>1 rozwojowo-modernizacyjne</v>
          </cell>
          <cell r="BH1005">
            <v>4</v>
          </cell>
          <cell r="BI1005">
            <v>2</v>
          </cell>
          <cell r="BJ1005">
            <v>0</v>
          </cell>
          <cell r="BK1005" t="str">
            <v>Odbiór ścieków sanitarnych od nowych klientów.</v>
          </cell>
          <cell r="BL1005" t="str">
            <v>Budowa kanalizacji sanitarnej w rejonie ul. Bronowej w Poznaniu: DN 200 dł. ok. 185m, wraz z przyłączami 2028 - 2030 - dokumentacja projektowa 2031 - 2032 - roboty budowlano-montażowe</v>
          </cell>
          <cell r="BM1005" t="str">
            <v>-</v>
          </cell>
          <cell r="BN1005" t="str">
            <v>-</v>
          </cell>
          <cell r="BP1005"/>
        </row>
        <row r="1006">
          <cell r="B1006" t="str">
            <v>5-05-17-085-1</v>
          </cell>
          <cell r="C1006" t="str">
            <v>5</v>
          </cell>
          <cell r="D1006" t="str">
            <v>Poznań - kanalizacja sanitarna w ul. Krzywej</v>
          </cell>
          <cell r="E1006" t="str">
            <v>Realizowane-koncepcja-w toku</v>
          </cell>
          <cell r="G1006" t="str">
            <v>rezerwa "białe plamy"</v>
          </cell>
          <cell r="H1006" t="str">
            <v>druga</v>
          </cell>
          <cell r="I1006" t="str">
            <v>sieci rozdzielcze</v>
          </cell>
          <cell r="J1006" t="str">
            <v>rozwojowe</v>
          </cell>
          <cell r="K1006" t="str">
            <v>nieopłacalne tak</v>
          </cell>
          <cell r="L1006" t="str">
            <v>Poznań</v>
          </cell>
          <cell r="M1006" t="str">
            <v>Kamilla Oberenkowska</v>
          </cell>
          <cell r="N1006" t="str">
            <v>Wioletta Frankowska</v>
          </cell>
          <cell r="O1006" t="str">
            <v>Jolanta Kowalczyk</v>
          </cell>
          <cell r="P1006">
            <v>0</v>
          </cell>
          <cell r="Q1006" t="str">
            <v>Maciej Antecki</v>
          </cell>
          <cell r="R1006" t="str">
            <v>05</v>
          </cell>
          <cell r="S1006" t="str">
            <v>nd</v>
          </cell>
          <cell r="T1006">
            <v>1202</v>
          </cell>
          <cell r="U1006">
            <v>33820</v>
          </cell>
          <cell r="V1006">
            <v>70000</v>
          </cell>
          <cell r="W1006">
            <v>28000</v>
          </cell>
          <cell r="X1006">
            <v>46000</v>
          </cell>
          <cell r="Y1006">
            <v>498000</v>
          </cell>
          <cell r="Z1006">
            <v>351000</v>
          </cell>
          <cell r="AA1006">
            <v>0</v>
          </cell>
          <cell r="AB1006">
            <v>0</v>
          </cell>
          <cell r="AC1006">
            <v>0</v>
          </cell>
          <cell r="AD1006">
            <v>0</v>
          </cell>
          <cell r="AE1006">
            <v>0</v>
          </cell>
          <cell r="AF1006">
            <v>1026820</v>
          </cell>
          <cell r="AG1006">
            <v>33820</v>
          </cell>
          <cell r="AH1006">
            <v>500</v>
          </cell>
          <cell r="AI1006">
            <v>35522</v>
          </cell>
          <cell r="AJ1006">
            <v>9000</v>
          </cell>
          <cell r="AK1006">
            <v>260000</v>
          </cell>
          <cell r="AL1006">
            <v>28000</v>
          </cell>
          <cell r="AM1006">
            <v>29000</v>
          </cell>
          <cell r="AN1006">
            <v>87000</v>
          </cell>
          <cell r="AO1006">
            <v>950000</v>
          </cell>
          <cell r="AP1006">
            <v>213000</v>
          </cell>
          <cell r="AQ1006">
            <v>0</v>
          </cell>
          <cell r="AR1006">
            <v>0</v>
          </cell>
          <cell r="AS1006">
            <v>0</v>
          </cell>
          <cell r="AT1006">
            <v>0</v>
          </cell>
          <cell r="AU1006">
            <v>0</v>
          </cell>
          <cell r="AV1006">
            <v>0</v>
          </cell>
          <cell r="AW1006">
            <v>1567000</v>
          </cell>
          <cell r="AX1006">
            <v>1567000</v>
          </cell>
          <cell r="AY1006">
            <v>0</v>
          </cell>
          <cell r="AZ1006">
            <v>1576000</v>
          </cell>
          <cell r="BA1006">
            <v>1576000</v>
          </cell>
          <cell r="BB1006">
            <v>1610320</v>
          </cell>
          <cell r="BC1006">
            <v>-583500</v>
          </cell>
          <cell r="BE1006">
            <v>0.34</v>
          </cell>
          <cell r="BF1006">
            <v>0</v>
          </cell>
          <cell r="BG1006" t="str">
            <v>1 rozwojowo-modernizacyjne</v>
          </cell>
          <cell r="BH1006">
            <v>0</v>
          </cell>
          <cell r="BI1006">
            <v>0</v>
          </cell>
          <cell r="BJ1006">
            <v>11</v>
          </cell>
          <cell r="BK1006" t="str">
            <v>Odbiór ścieków sanitarnych od nowych klientów.</v>
          </cell>
          <cell r="BL1006" t="str">
            <v>Budowa kanalizacji sanitarnej w ul. Krzywej i Miedzianej: DN200, dł. 340m wraz z przyłączami. wariant I: 2022 - pozyskanie dokumentacji projektowej przyłączy 2023 - budowa przyłączy wariant II: 2023-2026 - dokumentacja projektowa 2026-2028 - roboty budowlano-montażowe</v>
          </cell>
          <cell r="BM1006" t="str">
            <v>-</v>
          </cell>
          <cell r="BN1006" t="str">
            <v>-</v>
          </cell>
          <cell r="BP1006"/>
        </row>
        <row r="1007">
          <cell r="B1007" t="str">
            <v>5-05-17-181-1</v>
          </cell>
          <cell r="C1007" t="str">
            <v>5</v>
          </cell>
          <cell r="D1007" t="str">
            <v>Poznań - kanalizacja sanitarna w ul. Gubińskiej - etap I</v>
          </cell>
          <cell r="E1007" t="str">
            <v>Realizowane-koncepcja-w toku</v>
          </cell>
          <cell r="G1007" t="str">
            <v>rezerwa "białe plamy"</v>
          </cell>
          <cell r="H1007" t="str">
            <v>druga</v>
          </cell>
          <cell r="I1007" t="str">
            <v>sieci rozdzielcze</v>
          </cell>
          <cell r="J1007" t="str">
            <v>rozwojowe</v>
          </cell>
          <cell r="K1007" t="str">
            <v>nieopłacalne nie</v>
          </cell>
          <cell r="L1007" t="str">
            <v>Poznań</v>
          </cell>
          <cell r="M1007" t="str">
            <v>Kamilla Oberenkowska</v>
          </cell>
          <cell r="N1007">
            <v>0</v>
          </cell>
          <cell r="O1007" t="str">
            <v>Jolanta Kowalczyk</v>
          </cell>
          <cell r="P1007">
            <v>0</v>
          </cell>
          <cell r="Q1007">
            <v>0</v>
          </cell>
          <cell r="R1007" t="str">
            <v>05</v>
          </cell>
          <cell r="S1007" t="str">
            <v>nd</v>
          </cell>
          <cell r="T1007">
            <v>0</v>
          </cell>
          <cell r="U1007">
            <v>0</v>
          </cell>
          <cell r="V1007">
            <v>0</v>
          </cell>
          <cell r="W1007">
            <v>0</v>
          </cell>
          <cell r="X1007">
            <v>0</v>
          </cell>
          <cell r="Y1007">
            <v>0</v>
          </cell>
          <cell r="Z1007">
            <v>0</v>
          </cell>
          <cell r="AA1007">
            <v>0</v>
          </cell>
          <cell r="AB1007">
            <v>0</v>
          </cell>
          <cell r="AC1007">
            <v>8000</v>
          </cell>
          <cell r="AD1007">
            <v>14000</v>
          </cell>
          <cell r="AE1007">
            <v>187000</v>
          </cell>
          <cell r="AF1007">
            <v>22000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22000</v>
          </cell>
          <cell r="BD1007"/>
          <cell r="BE1007">
            <v>0.105</v>
          </cell>
          <cell r="BF1007">
            <v>0</v>
          </cell>
          <cell r="BG1007" t="str">
            <v>1 rozwojowo-modernizacyjne</v>
          </cell>
          <cell r="BH1007">
            <v>3</v>
          </cell>
          <cell r="BI1007">
            <v>1</v>
          </cell>
          <cell r="BJ1007">
            <v>0</v>
          </cell>
          <cell r="BK1007" t="str">
            <v>Odbiór ścieków sanitarnych od nowych klientów.</v>
          </cell>
          <cell r="BL1007" t="str">
            <v>Budowa kanalizacji sanitarnej w ul. Gubińskiej i Bełchatowskiej: DN 200 mm, dł. 105 m wraz z przyłączami 2023-2025 - dokumentacja projektowa 2026-2027- roboty budowlano-montażowe</v>
          </cell>
          <cell r="BM1007" t="str">
            <v>-</v>
          </cell>
          <cell r="BN1007" t="str">
            <v>-</v>
          </cell>
        </row>
        <row r="1008">
          <cell r="B1008" t="str">
            <v>5-05-17-183-1</v>
          </cell>
          <cell r="C1008" t="str">
            <v>5</v>
          </cell>
          <cell r="D1008" t="str">
            <v>Poznań – kanalizacja sanitarna w ul. Karpickiej i Czechosłowackiej</v>
          </cell>
          <cell r="H1008" t="str">
            <v>druga</v>
          </cell>
          <cell r="I1008" t="str">
            <v>sieci rozdzielcze</v>
          </cell>
          <cell r="J1008" t="str">
            <v>rozwojowe</v>
          </cell>
          <cell r="K1008" t="str">
            <v>nieopłacalne nie</v>
          </cell>
          <cell r="L1008" t="str">
            <v>Poznań</v>
          </cell>
          <cell r="R1008" t="str">
            <v>05</v>
          </cell>
          <cell r="T1008">
            <v>0</v>
          </cell>
          <cell r="U1008">
            <v>0</v>
          </cell>
          <cell r="V1008">
            <v>0</v>
          </cell>
          <cell r="W1008">
            <v>0</v>
          </cell>
          <cell r="X1008">
            <v>19000</v>
          </cell>
          <cell r="Y1008">
            <v>19000</v>
          </cell>
          <cell r="Z1008">
            <v>116000</v>
          </cell>
          <cell r="AA1008">
            <v>765000</v>
          </cell>
          <cell r="AB1008">
            <v>180000</v>
          </cell>
          <cell r="AC1008">
            <v>0</v>
          </cell>
          <cell r="AD1008">
            <v>0</v>
          </cell>
          <cell r="AE1008">
            <v>0</v>
          </cell>
          <cell r="AF1008">
            <v>1099000</v>
          </cell>
          <cell r="AG1008">
            <v>0</v>
          </cell>
          <cell r="AH1008">
            <v>0</v>
          </cell>
          <cell r="AI1008">
            <v>0</v>
          </cell>
          <cell r="AJ1008">
            <v>0</v>
          </cell>
          <cell r="AK1008">
            <v>20000</v>
          </cell>
          <cell r="AL1008">
            <v>20000</v>
          </cell>
          <cell r="AM1008">
            <v>60000</v>
          </cell>
          <cell r="AN1008">
            <v>1113000</v>
          </cell>
          <cell r="AO1008">
            <v>1579000</v>
          </cell>
          <cell r="AP1008">
            <v>0</v>
          </cell>
          <cell r="AQ1008">
            <v>0</v>
          </cell>
          <cell r="AR1008">
            <v>0</v>
          </cell>
          <cell r="AS1008">
            <v>0</v>
          </cell>
          <cell r="AT1008">
            <v>0</v>
          </cell>
          <cell r="AU1008">
            <v>0</v>
          </cell>
          <cell r="AV1008">
            <v>0</v>
          </cell>
          <cell r="AW1008">
            <v>2792000</v>
          </cell>
          <cell r="AX1008">
            <v>2792000</v>
          </cell>
          <cell r="AY1008">
            <v>0</v>
          </cell>
          <cell r="AZ1008">
            <v>2792000</v>
          </cell>
          <cell r="BA1008">
            <v>2792000</v>
          </cell>
          <cell r="BB1008">
            <v>2792000</v>
          </cell>
          <cell r="BC1008">
            <v>-1693000</v>
          </cell>
          <cell r="BE1008">
            <v>0.74</v>
          </cell>
          <cell r="BF1008">
            <v>56.8</v>
          </cell>
          <cell r="BG1008" t="str">
            <v>1 rozwojowo-modernizacyjne</v>
          </cell>
          <cell r="BH1008">
            <v>12</v>
          </cell>
          <cell r="BI1008">
            <v>7</v>
          </cell>
          <cell r="BJ1008">
            <v>4</v>
          </cell>
          <cell r="BK1008" t="str">
            <v>Odbiór ścieków sanitarnych od nowych klientów.</v>
          </cell>
          <cell r="BL1008" t="str">
            <v>Budowa kanalizacji sanitarnej w ul. Rakoniewickiej, Karpickiej i Czechosłowackiej: DN200 dł. 740 m wraz z przyłączami. 2023-2025 - dokumentacja projektowa 2026-2027 - roboty budowlano-montażowe</v>
          </cell>
          <cell r="BM1008" t="str">
            <v>-</v>
          </cell>
          <cell r="BN1008" t="str">
            <v>-</v>
          </cell>
          <cell r="BP1008"/>
        </row>
        <row r="1009">
          <cell r="B1009" t="str">
            <v>5-05-17-189-1</v>
          </cell>
          <cell r="C1009" t="str">
            <v>5</v>
          </cell>
          <cell r="D1009" t="str">
            <v>Poznań - kanalizacja sanitarna w rejonie ul. Golęcińskiej 27</v>
          </cell>
          <cell r="E1009" t="str">
            <v>Realizowane-dokumentacja-w toku</v>
          </cell>
          <cell r="H1009" t="str">
            <v>druga</v>
          </cell>
          <cell r="I1009" t="str">
            <v>sieci rozdzielcze</v>
          </cell>
          <cell r="J1009" t="str">
            <v>rozwojowe</v>
          </cell>
          <cell r="K1009" t="str">
            <v>nieopłacalne nie</v>
          </cell>
          <cell r="L1009" t="str">
            <v>Poznań</v>
          </cell>
          <cell r="M1009" t="str">
            <v>Agata Chmurzyńska</v>
          </cell>
          <cell r="N1009" t="str">
            <v>Joanna Matysiak-Olek</v>
          </cell>
          <cell r="O1009">
            <v>0</v>
          </cell>
          <cell r="P1009">
            <v>0</v>
          </cell>
          <cell r="Q1009">
            <v>0</v>
          </cell>
          <cell r="R1009" t="str">
            <v>05</v>
          </cell>
          <cell r="S1009" t="str">
            <v>nd</v>
          </cell>
          <cell r="T1009">
            <v>0</v>
          </cell>
          <cell r="U1009">
            <v>0</v>
          </cell>
          <cell r="V1009">
            <v>16000</v>
          </cell>
          <cell r="W1009">
            <v>48000</v>
          </cell>
          <cell r="X1009">
            <v>57000</v>
          </cell>
          <cell r="Y1009">
            <v>454000</v>
          </cell>
          <cell r="Z1009">
            <v>0</v>
          </cell>
          <cell r="AA1009">
            <v>0</v>
          </cell>
          <cell r="AB1009">
            <v>0</v>
          </cell>
          <cell r="AC1009">
            <v>0</v>
          </cell>
          <cell r="AD1009">
            <v>0</v>
          </cell>
          <cell r="AE1009">
            <v>0</v>
          </cell>
          <cell r="AF1009">
            <v>575000</v>
          </cell>
          <cell r="AG1009">
            <v>0</v>
          </cell>
          <cell r="AH1009">
            <v>0</v>
          </cell>
          <cell r="AI1009">
            <v>0</v>
          </cell>
          <cell r="AJ1009">
            <v>18000</v>
          </cell>
          <cell r="AK1009">
            <v>18000</v>
          </cell>
          <cell r="AL1009">
            <v>36000</v>
          </cell>
          <cell r="AM1009">
            <v>91815</v>
          </cell>
          <cell r="AN1009">
            <v>535165</v>
          </cell>
          <cell r="AO1009">
            <v>0</v>
          </cell>
          <cell r="AP1009">
            <v>0</v>
          </cell>
          <cell r="AQ1009">
            <v>0</v>
          </cell>
          <cell r="AR1009">
            <v>0</v>
          </cell>
          <cell r="AS1009">
            <v>0</v>
          </cell>
          <cell r="AT1009">
            <v>0</v>
          </cell>
          <cell r="AU1009">
            <v>0</v>
          </cell>
          <cell r="AV1009">
            <v>0</v>
          </cell>
          <cell r="AW1009">
            <v>680980</v>
          </cell>
          <cell r="AX1009">
            <v>680980</v>
          </cell>
          <cell r="AY1009">
            <v>0</v>
          </cell>
          <cell r="AZ1009">
            <v>698980</v>
          </cell>
          <cell r="BA1009">
            <v>698980</v>
          </cell>
          <cell r="BB1009">
            <v>698980</v>
          </cell>
          <cell r="BC1009">
            <v>-123980</v>
          </cell>
          <cell r="BD1009"/>
          <cell r="BE1009">
            <v>0.44</v>
          </cell>
          <cell r="BF1009">
            <v>0</v>
          </cell>
          <cell r="BG1009" t="str">
            <v>1 rozwojowo-modernizacyjne</v>
          </cell>
          <cell r="BH1009">
            <v>1</v>
          </cell>
          <cell r="BI1009">
            <v>0</v>
          </cell>
          <cell r="BJ1009">
            <v>0</v>
          </cell>
          <cell r="BK1009" t="str">
            <v>Odbiór ścieków sanitarnych od nowych klientów.</v>
          </cell>
          <cell r="BL1009" t="str">
            <v>Budowa kanalizacji sanitarnej w ul. Golęcińskiej do OW Rusałka przy ul. Golęcińska 27 DN 200 mm, dł. ok. 10 m, przepompownia ścieków z rurociągiem tłocznym DN 90 mm o dł. ok 430 m wraz z przyłączami 2022-2025 dokumentacja projektowa 2025-2026 roboty montażowo-budowlane</v>
          </cell>
          <cell r="BM1009" t="str">
            <v>-</v>
          </cell>
          <cell r="BN1009" t="str">
            <v>-</v>
          </cell>
        </row>
        <row r="1010">
          <cell r="B1010" t="str">
            <v>5-05-17-206-1</v>
          </cell>
          <cell r="C1010" t="str">
            <v>5</v>
          </cell>
          <cell r="D1010" t="str">
            <v>Poznań - kanalizacja sanitarna na terenie projektowanego osiedla mieszkaniowego przy ul. Darzyborskiej</v>
          </cell>
          <cell r="E1010" t="str">
            <v>Realizowane-dokumentacja-w toku</v>
          </cell>
          <cell r="G1010" t="str">
            <v>Pule</v>
          </cell>
          <cell r="H1010" t="str">
            <v>druga</v>
          </cell>
          <cell r="I1010" t="str">
            <v>sieci rozdzielcze</v>
          </cell>
          <cell r="J1010" t="str">
            <v>rozwojowe</v>
          </cell>
          <cell r="K1010" t="str">
            <v>opłacalne</v>
          </cell>
          <cell r="L1010" t="str">
            <v>Poznań</v>
          </cell>
          <cell r="M1010" t="str">
            <v>Przemysław Jasiński</v>
          </cell>
          <cell r="N1010" t="str">
            <v>Wioletta Frankowska</v>
          </cell>
          <cell r="O1010" t="str">
            <v>Mariusz Dados</v>
          </cell>
          <cell r="P1010" t="str">
            <v>Agnieszka Kulczyk</v>
          </cell>
          <cell r="Q1010" t="str">
            <v>Michał Plewa</v>
          </cell>
          <cell r="R1010" t="str">
            <v>05</v>
          </cell>
          <cell r="S1010" t="str">
            <v>nd</v>
          </cell>
          <cell r="T1010">
            <v>2779.09</v>
          </cell>
          <cell r="U1010">
            <v>27246.75</v>
          </cell>
          <cell r="V1010">
            <v>48750</v>
          </cell>
          <cell r="W1010">
            <v>879410</v>
          </cell>
          <cell r="X1010">
            <v>381000</v>
          </cell>
          <cell r="Y1010">
            <v>0</v>
          </cell>
          <cell r="Z1010">
            <v>0</v>
          </cell>
          <cell r="AA1010">
            <v>0</v>
          </cell>
          <cell r="AB1010">
            <v>0</v>
          </cell>
          <cell r="AC1010">
            <v>0</v>
          </cell>
          <cell r="AD1010">
            <v>0</v>
          </cell>
          <cell r="AE1010">
            <v>0</v>
          </cell>
          <cell r="AF1010">
            <v>1336406.75</v>
          </cell>
          <cell r="AG1010">
            <v>4229.7299999999996</v>
          </cell>
          <cell r="AH1010">
            <v>17184.910000000003</v>
          </cell>
          <cell r="AI1010">
            <v>24193.730000000003</v>
          </cell>
          <cell r="AJ1010">
            <v>31570.07</v>
          </cell>
          <cell r="AK1010">
            <v>48750</v>
          </cell>
          <cell r="AL1010">
            <v>805000</v>
          </cell>
          <cell r="AM1010">
            <v>1201720</v>
          </cell>
          <cell r="AN1010">
            <v>0</v>
          </cell>
          <cell r="AO1010">
            <v>0</v>
          </cell>
          <cell r="AP1010">
            <v>0</v>
          </cell>
          <cell r="AQ1010">
            <v>0</v>
          </cell>
          <cell r="AR1010">
            <v>0</v>
          </cell>
          <cell r="AS1010">
            <v>0</v>
          </cell>
          <cell r="AT1010">
            <v>0</v>
          </cell>
          <cell r="AU1010">
            <v>0</v>
          </cell>
          <cell r="AV1010">
            <v>0</v>
          </cell>
          <cell r="AW1010">
            <v>2055470</v>
          </cell>
          <cell r="AX1010">
            <v>2055470</v>
          </cell>
          <cell r="AY1010">
            <v>0</v>
          </cell>
          <cell r="AZ1010">
            <v>2087040.07</v>
          </cell>
          <cell r="BA1010">
            <v>2087040.07</v>
          </cell>
          <cell r="BB1010">
            <v>2108454.71</v>
          </cell>
          <cell r="BC1010">
            <v>-772047.96</v>
          </cell>
          <cell r="BD1010"/>
          <cell r="BE1010">
            <v>0.48</v>
          </cell>
          <cell r="BF1010">
            <v>0</v>
          </cell>
          <cell r="BG1010" t="str">
            <v>1 rozwojowo-modernizacyjne</v>
          </cell>
          <cell r="BH1010">
            <v>15</v>
          </cell>
          <cell r="BI1010">
            <v>0</v>
          </cell>
          <cell r="BJ1010">
            <v>0</v>
          </cell>
          <cell r="BK1010" t="str">
            <v>Odbiór ścieków od nowych klientów - planowana budowa budynków mieszkalnych przez ZKZL</v>
          </cell>
          <cell r="BL1010" t="str">
            <v>Budowa kanalizacji sanitarnej w ulicy Darzyborskiej Dn 200 mm, długości 480 m, wraz z przyłączami 2019-2023 dokumentacja techniczna 2024-2025 roboty budowlano-montażowe</v>
          </cell>
          <cell r="BM1010" t="str">
            <v>-</v>
          </cell>
          <cell r="BN1010" t="str">
            <v>-</v>
          </cell>
        </row>
        <row r="1011">
          <cell r="B1011" t="str">
            <v>5-05-17-219-1</v>
          </cell>
          <cell r="C1011" t="str">
            <v>5</v>
          </cell>
          <cell r="D1011" t="str">
            <v>Poznań - kanalizacja sanitarna w ulicach Rostworowskiego i Pileckiego</v>
          </cell>
          <cell r="E1011" t="str">
            <v>Realizowane-koncepcja-w toku</v>
          </cell>
          <cell r="H1011" t="str">
            <v>druga</v>
          </cell>
          <cell r="I1011" t="str">
            <v>sieci rozdzielcze</v>
          </cell>
          <cell r="J1011" t="str">
            <v>rozwojowe</v>
          </cell>
          <cell r="K1011" t="str">
            <v>nieopłacalne nie</v>
          </cell>
          <cell r="L1011" t="str">
            <v>Poznań</v>
          </cell>
          <cell r="M1011" t="str">
            <v>Agata Chmurzyńska</v>
          </cell>
          <cell r="R1011" t="str">
            <v>05</v>
          </cell>
          <cell r="T1011">
            <v>0</v>
          </cell>
          <cell r="U1011">
            <v>0</v>
          </cell>
          <cell r="V1011">
            <v>0</v>
          </cell>
          <cell r="W1011">
            <v>0</v>
          </cell>
          <cell r="X1011">
            <v>0</v>
          </cell>
          <cell r="Y1011">
            <v>0</v>
          </cell>
          <cell r="Z1011">
            <v>0</v>
          </cell>
          <cell r="AA1011">
            <v>0</v>
          </cell>
          <cell r="AB1011">
            <v>40000</v>
          </cell>
          <cell r="AC1011">
            <v>60000</v>
          </cell>
          <cell r="AD1011">
            <v>194000</v>
          </cell>
          <cell r="AE1011">
            <v>600000</v>
          </cell>
          <cell r="AF1011">
            <v>294000</v>
          </cell>
          <cell r="AG1011">
            <v>0</v>
          </cell>
          <cell r="AH1011">
            <v>0</v>
          </cell>
          <cell r="AI1011">
            <v>0</v>
          </cell>
          <cell r="AJ1011">
            <v>0</v>
          </cell>
          <cell r="AK1011">
            <v>20000</v>
          </cell>
          <cell r="AL1011">
            <v>20000</v>
          </cell>
          <cell r="AM1011">
            <v>60000</v>
          </cell>
          <cell r="AN1011">
            <v>0</v>
          </cell>
          <cell r="AO1011">
            <v>852600</v>
          </cell>
          <cell r="AP1011">
            <v>185400</v>
          </cell>
          <cell r="AQ1011">
            <v>0</v>
          </cell>
          <cell r="AR1011">
            <v>0</v>
          </cell>
          <cell r="AS1011">
            <v>0</v>
          </cell>
          <cell r="AT1011">
            <v>0</v>
          </cell>
          <cell r="AU1011">
            <v>0</v>
          </cell>
          <cell r="AV1011">
            <v>0</v>
          </cell>
          <cell r="AW1011">
            <v>1138000</v>
          </cell>
          <cell r="AX1011">
            <v>1138000</v>
          </cell>
          <cell r="AY1011">
            <v>0</v>
          </cell>
          <cell r="AZ1011">
            <v>1138000</v>
          </cell>
          <cell r="BA1011">
            <v>1138000</v>
          </cell>
          <cell r="BB1011">
            <v>1138000</v>
          </cell>
          <cell r="BC1011">
            <v>-844000</v>
          </cell>
          <cell r="BD1011"/>
          <cell r="BE1011">
            <v>0.55000000000000004</v>
          </cell>
          <cell r="BF1011">
            <v>16</v>
          </cell>
          <cell r="BG1011" t="str">
            <v>1 rozwojowo-modernizacyjne</v>
          </cell>
          <cell r="BH1011">
            <v>3</v>
          </cell>
          <cell r="BI1011">
            <v>18</v>
          </cell>
          <cell r="BJ1011">
            <v>0</v>
          </cell>
          <cell r="BK1011" t="str">
            <v>Odbiór ścieków sanitarnych od nowych klientów.</v>
          </cell>
          <cell r="BL1011" t="str">
            <v>Budowa sieci kanalizacyjnej DN 200 mm o długości 670 m w ulicach Fieldorfa Rostworowskiego i Pileckiego wraz z przyłączami 2023-2025 dokumentacja projektowa 2026-2028 roboty montażowo-budowlane</v>
          </cell>
          <cell r="BM1011" t="str">
            <v>-</v>
          </cell>
          <cell r="BN1011" t="str">
            <v>-</v>
          </cell>
        </row>
        <row r="1012">
          <cell r="B1012" t="str">
            <v>5-05-17-228-0</v>
          </cell>
          <cell r="C1012" t="str">
            <v>5</v>
          </cell>
          <cell r="D1012" t="str">
            <v>Poznań - kanalizacja sanitarna ul. Wagi</v>
          </cell>
          <cell r="E1012">
            <v>0</v>
          </cell>
          <cell r="G1012" t="str">
            <v>rezerwa na zaspokojenie roszczeń z tyt realizacji sieci wod-kan</v>
          </cell>
          <cell r="H1012" t="str">
            <v>pierwsza</v>
          </cell>
          <cell r="I1012" t="str">
            <v>sieci rozdzielcze</v>
          </cell>
          <cell r="J1012" t="str">
            <v>rozwojowe</v>
          </cell>
          <cell r="K1012" t="str">
            <v>wykupy</v>
          </cell>
          <cell r="L1012" t="str">
            <v>Poznań</v>
          </cell>
          <cell r="M1012">
            <v>0</v>
          </cell>
          <cell r="N1012">
            <v>0</v>
          </cell>
          <cell r="O1012">
            <v>0</v>
          </cell>
          <cell r="P1012">
            <v>0</v>
          </cell>
          <cell r="Q1012">
            <v>0</v>
          </cell>
          <cell r="R1012" t="str">
            <v>05</v>
          </cell>
          <cell r="S1012" t="str">
            <v>nd</v>
          </cell>
          <cell r="T1012">
            <v>0</v>
          </cell>
          <cell r="U1012">
            <v>139043.63</v>
          </cell>
          <cell r="V1012">
            <v>0</v>
          </cell>
          <cell r="W1012">
            <v>0</v>
          </cell>
          <cell r="X1012">
            <v>0</v>
          </cell>
          <cell r="Y1012">
            <v>0</v>
          </cell>
          <cell r="Z1012">
            <v>0</v>
          </cell>
          <cell r="AA1012">
            <v>0</v>
          </cell>
          <cell r="AB1012">
            <v>0</v>
          </cell>
          <cell r="AC1012">
            <v>0</v>
          </cell>
          <cell r="AD1012">
            <v>0</v>
          </cell>
          <cell r="AE1012">
            <v>0</v>
          </cell>
          <cell r="AF1012">
            <v>139043.63</v>
          </cell>
          <cell r="AG1012">
            <v>139043.63</v>
          </cell>
          <cell r="AH1012">
            <v>0</v>
          </cell>
          <cell r="AI1012">
            <v>139043.63</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139043.63</v>
          </cell>
          <cell r="BC1012">
            <v>0</v>
          </cell>
          <cell r="BD1012"/>
          <cell r="BE1012">
            <v>0</v>
          </cell>
          <cell r="BF1012">
            <v>0</v>
          </cell>
          <cell r="BG1012">
            <v>0</v>
          </cell>
          <cell r="BH1012">
            <v>0</v>
          </cell>
          <cell r="BI1012">
            <v>0</v>
          </cell>
          <cell r="BJ1012">
            <v>0</v>
          </cell>
          <cell r="BK1012">
            <v>0</v>
          </cell>
          <cell r="BL1012">
            <v>0</v>
          </cell>
          <cell r="BM1012" t="str">
            <v>-</v>
          </cell>
          <cell r="BN1012" t="str">
            <v>-</v>
          </cell>
        </row>
        <row r="1013">
          <cell r="B1013" t="str">
            <v>5-05-17-270-0</v>
          </cell>
          <cell r="C1013" t="str">
            <v>5</v>
          </cell>
          <cell r="D1013" t="str">
            <v>Poznań - kanalizacja ogólnospławna w ul. Maratońskiej</v>
          </cell>
          <cell r="E1013" t="str">
            <v>Realizowane-RBM-w toku</v>
          </cell>
          <cell r="G1013" t="str">
            <v>rezerwa na zaspokojenie roszczeń z tyt realizacji sieci wod-kan</v>
          </cell>
          <cell r="H1013" t="str">
            <v>pierwsza</v>
          </cell>
          <cell r="I1013" t="str">
            <v>sieci rozdzielcze</v>
          </cell>
          <cell r="J1013" t="str">
            <v>rozwojowe</v>
          </cell>
          <cell r="K1013" t="str">
            <v>wykupy</v>
          </cell>
          <cell r="L1013" t="str">
            <v>Poznań</v>
          </cell>
          <cell r="M1013">
            <v>0</v>
          </cell>
          <cell r="N1013">
            <v>0</v>
          </cell>
          <cell r="O1013" t="str">
            <v>Michał Garbicz</v>
          </cell>
          <cell r="P1013" t="str">
            <v>Magdalena Borowska</v>
          </cell>
          <cell r="Q1013">
            <v>0</v>
          </cell>
          <cell r="R1013" t="str">
            <v>05</v>
          </cell>
          <cell r="S1013" t="str">
            <v>nd</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cell r="BE1013">
            <v>0</v>
          </cell>
          <cell r="BF1013">
            <v>0</v>
          </cell>
          <cell r="BG1013" t="str">
            <v xml:space="preserve"> </v>
          </cell>
          <cell r="BH1013">
            <v>0</v>
          </cell>
          <cell r="BI1013">
            <v>0</v>
          </cell>
          <cell r="BJ1013">
            <v>0</v>
          </cell>
          <cell r="BK1013">
            <v>0</v>
          </cell>
          <cell r="BL1013">
            <v>0</v>
          </cell>
          <cell r="BM1013" t="str">
            <v>-</v>
          </cell>
          <cell r="BN1013" t="str">
            <v>-</v>
          </cell>
        </row>
        <row r="1014">
          <cell r="B1014" t="str">
            <v>5-05-18-002-0</v>
          </cell>
          <cell r="C1014" t="str">
            <v>5</v>
          </cell>
          <cell r="D1014" t="str">
            <v>Poznań - kanalizacja sanitarna w ul. Maszewskiej</v>
          </cell>
          <cell r="E1014" t="str">
            <v>Realizowane-RBM-w toku</v>
          </cell>
          <cell r="G1014" t="str">
            <v>rezerwa na zaspokojenie roszczeń z tyt realizacji sieci wod-kan</v>
          </cell>
          <cell r="H1014" t="str">
            <v>pierwsza</v>
          </cell>
          <cell r="I1014" t="str">
            <v>sieci rozdzielcze</v>
          </cell>
          <cell r="J1014" t="str">
            <v>rozwojowe</v>
          </cell>
          <cell r="K1014" t="str">
            <v>wykupy</v>
          </cell>
          <cell r="L1014" t="str">
            <v>Poznań</v>
          </cell>
          <cell r="M1014">
            <v>0</v>
          </cell>
          <cell r="N1014">
            <v>0</v>
          </cell>
          <cell r="O1014" t="str">
            <v>Michał Garbicz</v>
          </cell>
          <cell r="P1014" t="str">
            <v>Magdalena Borowska</v>
          </cell>
          <cell r="Q1014">
            <v>0</v>
          </cell>
          <cell r="R1014" t="str">
            <v>05</v>
          </cell>
          <cell r="S1014" t="str">
            <v>nd</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cell r="BE1014">
            <v>0</v>
          </cell>
          <cell r="BF1014">
            <v>0</v>
          </cell>
          <cell r="BG1014" t="str">
            <v xml:space="preserve"> </v>
          </cell>
          <cell r="BH1014">
            <v>0</v>
          </cell>
          <cell r="BI1014">
            <v>0</v>
          </cell>
          <cell r="BJ1014">
            <v>0</v>
          </cell>
          <cell r="BK1014">
            <v>0</v>
          </cell>
          <cell r="BL1014">
            <v>0</v>
          </cell>
          <cell r="BM1014" t="str">
            <v>-</v>
          </cell>
          <cell r="BN1014" t="str">
            <v>-</v>
          </cell>
        </row>
        <row r="1015">
          <cell r="B1015" t="str">
            <v>5-05-18-003-0</v>
          </cell>
          <cell r="C1015" t="str">
            <v>5</v>
          </cell>
          <cell r="D1015" t="str">
            <v>Poznań - kanalizacja ogólnospławna w rejonie ul. Północnej i Garbary</v>
          </cell>
          <cell r="E1015">
            <v>0</v>
          </cell>
          <cell r="G1015" t="str">
            <v>Plan</v>
          </cell>
          <cell r="H1015" t="str">
            <v>pierwsza</v>
          </cell>
          <cell r="I1015" t="str">
            <v>sieci rozdzielcze</v>
          </cell>
          <cell r="J1015" t="str">
            <v>modernizacyjne</v>
          </cell>
          <cell r="K1015" t="str">
            <v>PSK</v>
          </cell>
          <cell r="L1015" t="str">
            <v>Poznań</v>
          </cell>
          <cell r="M1015">
            <v>0</v>
          </cell>
          <cell r="N1015">
            <v>0</v>
          </cell>
          <cell r="O1015">
            <v>0</v>
          </cell>
          <cell r="P1015">
            <v>0</v>
          </cell>
          <cell r="Q1015">
            <v>0</v>
          </cell>
          <cell r="R1015" t="str">
            <v>05</v>
          </cell>
          <cell r="S1015" t="str">
            <v>nd</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cell r="BE1015">
            <v>0</v>
          </cell>
          <cell r="BF1015">
            <v>0</v>
          </cell>
          <cell r="BG1015" t="str">
            <v>1 rozwojowo-modernizacyjne</v>
          </cell>
          <cell r="BH1015">
            <v>0</v>
          </cell>
          <cell r="BI1015">
            <v>0</v>
          </cell>
          <cell r="BJ1015">
            <v>0</v>
          </cell>
          <cell r="BK1015">
            <v>0</v>
          </cell>
          <cell r="BL1015">
            <v>0</v>
          </cell>
          <cell r="BM1015" t="str">
            <v>-</v>
          </cell>
          <cell r="BN1015" t="str">
            <v>-</v>
          </cell>
        </row>
        <row r="1016">
          <cell r="B1016" t="str">
            <v>5-05-18-007-1</v>
          </cell>
          <cell r="C1016" t="str">
            <v>5</v>
          </cell>
          <cell r="D1016" t="str">
            <v>Poznań - kanalizacja sanitarna w ul. Dziadoszańskiej 41-43</v>
          </cell>
          <cell r="E1016" t="str">
            <v>Realizowane-koncepcja-w toku</v>
          </cell>
          <cell r="G1016" t="str">
            <v>rezerwa "białe plamy"</v>
          </cell>
          <cell r="H1016" t="str">
            <v>druga</v>
          </cell>
          <cell r="I1016" t="str">
            <v>sieci rozdzielcze</v>
          </cell>
          <cell r="J1016" t="str">
            <v>rozwojowe</v>
          </cell>
          <cell r="K1016" t="str">
            <v>nieopłacalne nie</v>
          </cell>
          <cell r="L1016" t="str">
            <v>Poznań</v>
          </cell>
          <cell r="M1016" t="str">
            <v>Agnieszka Mitura-Grabowska</v>
          </cell>
          <cell r="N1016">
            <v>0</v>
          </cell>
          <cell r="O1016" t="str">
            <v>Jolanta Kowalczyk</v>
          </cell>
          <cell r="P1016">
            <v>0</v>
          </cell>
          <cell r="Q1016">
            <v>0</v>
          </cell>
          <cell r="R1016" t="str">
            <v>05</v>
          </cell>
          <cell r="S1016" t="str">
            <v>nd</v>
          </cell>
          <cell r="T1016">
            <v>0</v>
          </cell>
          <cell r="U1016">
            <v>0</v>
          </cell>
          <cell r="V1016">
            <v>0</v>
          </cell>
          <cell r="W1016">
            <v>0</v>
          </cell>
          <cell r="X1016">
            <v>0</v>
          </cell>
          <cell r="Y1016">
            <v>0</v>
          </cell>
          <cell r="Z1016">
            <v>10000</v>
          </cell>
          <cell r="AA1016">
            <v>11000</v>
          </cell>
          <cell r="AB1016">
            <v>64000</v>
          </cell>
          <cell r="AC1016">
            <v>250000</v>
          </cell>
          <cell r="AD1016">
            <v>0</v>
          </cell>
          <cell r="AE1016">
            <v>0</v>
          </cell>
          <cell r="AF1016">
            <v>335000</v>
          </cell>
          <cell r="AG1016">
            <v>0</v>
          </cell>
          <cell r="AH1016">
            <v>0</v>
          </cell>
          <cell r="AI1016">
            <v>0</v>
          </cell>
          <cell r="AJ1016">
            <v>0</v>
          </cell>
          <cell r="AK1016">
            <v>0</v>
          </cell>
          <cell r="AL1016">
            <v>0</v>
          </cell>
          <cell r="AM1016">
            <v>15200</v>
          </cell>
          <cell r="AN1016">
            <v>22800</v>
          </cell>
          <cell r="AO1016">
            <v>178000</v>
          </cell>
          <cell r="AP1016">
            <v>240000</v>
          </cell>
          <cell r="AQ1016">
            <v>0</v>
          </cell>
          <cell r="AR1016">
            <v>0</v>
          </cell>
          <cell r="AS1016">
            <v>0</v>
          </cell>
          <cell r="AT1016">
            <v>0</v>
          </cell>
          <cell r="AU1016">
            <v>0</v>
          </cell>
          <cell r="AV1016">
            <v>0</v>
          </cell>
          <cell r="AW1016">
            <v>456000</v>
          </cell>
          <cell r="AX1016">
            <v>456000</v>
          </cell>
          <cell r="AY1016">
            <v>0</v>
          </cell>
          <cell r="AZ1016">
            <v>456000</v>
          </cell>
          <cell r="BA1016">
            <v>456000</v>
          </cell>
          <cell r="BB1016">
            <v>456000</v>
          </cell>
          <cell r="BC1016">
            <v>-121000</v>
          </cell>
          <cell r="BD1016"/>
          <cell r="BE1016">
            <v>0.16</v>
          </cell>
          <cell r="BF1016">
            <v>0</v>
          </cell>
          <cell r="BG1016" t="str">
            <v>1 rozwojowo-modernizacyjne</v>
          </cell>
          <cell r="BH1016">
            <v>2</v>
          </cell>
          <cell r="BI1016">
            <v>0</v>
          </cell>
          <cell r="BJ1016">
            <v>0</v>
          </cell>
          <cell r="BK1016" t="str">
            <v>Odbiór ścieków sanitarnych od nowych klientów.</v>
          </cell>
          <cell r="BL1016" t="str">
            <v>Budowa sieci kanalizacji sanitarnej w ulicy Dziadoszańskiej DN 200 mm, dł. 160 m wraz z przyłączami 2025-2027 - dokumentacja projektowa 2027-2028 - roboty budowlano-montażowe</v>
          </cell>
          <cell r="BM1016" t="str">
            <v>-</v>
          </cell>
          <cell r="BN1016" t="str">
            <v>-</v>
          </cell>
        </row>
        <row r="1017">
          <cell r="B1017" t="str">
            <v>5-05-18-043-0</v>
          </cell>
          <cell r="C1017" t="str">
            <v>5</v>
          </cell>
          <cell r="D1017" t="str">
            <v>Poznań - kanalizacja sanitarna w ul. Karpiej</v>
          </cell>
          <cell r="E1017">
            <v>0</v>
          </cell>
          <cell r="G1017" t="str">
            <v>rezerwa na zaspokojenie roszczeń z tyt realizacji sieci wod-kan</v>
          </cell>
          <cell r="H1017" t="str">
            <v>pierwsza</v>
          </cell>
          <cell r="I1017" t="str">
            <v>sieci rozdzielcze</v>
          </cell>
          <cell r="J1017" t="str">
            <v>rozwojowe</v>
          </cell>
          <cell r="K1017" t="str">
            <v>wykupy</v>
          </cell>
          <cell r="L1017" t="str">
            <v>Poznań</v>
          </cell>
          <cell r="M1017">
            <v>0</v>
          </cell>
          <cell r="N1017">
            <v>0</v>
          </cell>
          <cell r="O1017">
            <v>0</v>
          </cell>
          <cell r="P1017">
            <v>0</v>
          </cell>
          <cell r="Q1017">
            <v>0</v>
          </cell>
          <cell r="R1017" t="str">
            <v>05</v>
          </cell>
          <cell r="S1017" t="str">
            <v>nd</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804</v>
          </cell>
          <cell r="AH1017">
            <v>0</v>
          </cell>
          <cell r="AI1017">
            <v>804</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804</v>
          </cell>
          <cell r="BC1017">
            <v>-804</v>
          </cell>
          <cell r="BD1017"/>
          <cell r="BE1017">
            <v>0</v>
          </cell>
          <cell r="BF1017">
            <v>0</v>
          </cell>
          <cell r="BG1017">
            <v>0</v>
          </cell>
          <cell r="BH1017">
            <v>0</v>
          </cell>
          <cell r="BI1017">
            <v>0</v>
          </cell>
          <cell r="BJ1017">
            <v>0</v>
          </cell>
          <cell r="BK1017">
            <v>0</v>
          </cell>
          <cell r="BL1017">
            <v>0</v>
          </cell>
          <cell r="BM1017" t="str">
            <v>-</v>
          </cell>
          <cell r="BN1017" t="str">
            <v>-</v>
          </cell>
        </row>
        <row r="1018">
          <cell r="B1018" t="str">
            <v>5-05-18-046-1</v>
          </cell>
          <cell r="C1018" t="str">
            <v>5</v>
          </cell>
          <cell r="D1018" t="str">
            <v>Poznań – kanalizacja sanitarna w ul. Torfowej i Skrajnej</v>
          </cell>
          <cell r="E1018" t="str">
            <v>Realizowane-dokumentacja-w toku</v>
          </cell>
          <cell r="G1018" t="str">
            <v>rezerwa "białe plamy"</v>
          </cell>
          <cell r="H1018" t="str">
            <v>pierwsza</v>
          </cell>
          <cell r="I1018" t="str">
            <v>sieci rozdzielcze</v>
          </cell>
          <cell r="J1018" t="str">
            <v>rozwojowe</v>
          </cell>
          <cell r="K1018" t="str">
            <v>KPOŚK</v>
          </cell>
          <cell r="L1018" t="str">
            <v>Poznań</v>
          </cell>
          <cell r="M1018" t="str">
            <v>Kamilla Oberenkowska</v>
          </cell>
          <cell r="N1018" t="str">
            <v>Wioletta Frankowska</v>
          </cell>
          <cell r="O1018" t="str">
            <v>Jolanta Kowalczyk</v>
          </cell>
          <cell r="P1018" t="str">
            <v>Mateusz Opaluch</v>
          </cell>
          <cell r="Q1018" t="str">
            <v>Anna Michałowicz</v>
          </cell>
          <cell r="R1018" t="str">
            <v>05</v>
          </cell>
          <cell r="S1018" t="str">
            <v>nd</v>
          </cell>
          <cell r="T1018">
            <v>0</v>
          </cell>
          <cell r="U1018">
            <v>30400</v>
          </cell>
          <cell r="V1018">
            <v>45600</v>
          </cell>
          <cell r="W1018">
            <v>429250</v>
          </cell>
          <cell r="X1018">
            <v>194997</v>
          </cell>
          <cell r="Y1018">
            <v>0</v>
          </cell>
          <cell r="Z1018">
            <v>0</v>
          </cell>
          <cell r="AA1018">
            <v>0</v>
          </cell>
          <cell r="AB1018">
            <v>0</v>
          </cell>
          <cell r="AC1018">
            <v>0</v>
          </cell>
          <cell r="AD1018">
            <v>0</v>
          </cell>
          <cell r="AE1018">
            <v>0</v>
          </cell>
          <cell r="AF1018">
            <v>700247</v>
          </cell>
          <cell r="AG1018">
            <v>16800</v>
          </cell>
          <cell r="AH1018">
            <v>492</v>
          </cell>
          <cell r="AI1018">
            <v>17292</v>
          </cell>
          <cell r="AJ1018">
            <v>25200</v>
          </cell>
          <cell r="AK1018">
            <v>8500</v>
          </cell>
          <cell r="AL1018">
            <v>915662</v>
          </cell>
          <cell r="AM1018">
            <v>0</v>
          </cell>
          <cell r="AN1018">
            <v>0</v>
          </cell>
          <cell r="AO1018">
            <v>0</v>
          </cell>
          <cell r="AP1018">
            <v>0</v>
          </cell>
          <cell r="AQ1018">
            <v>0</v>
          </cell>
          <cell r="AR1018">
            <v>0</v>
          </cell>
          <cell r="AS1018">
            <v>0</v>
          </cell>
          <cell r="AT1018">
            <v>0</v>
          </cell>
          <cell r="AU1018">
            <v>0</v>
          </cell>
          <cell r="AV1018">
            <v>0</v>
          </cell>
          <cell r="AW1018">
            <v>924162</v>
          </cell>
          <cell r="AX1018">
            <v>924162</v>
          </cell>
          <cell r="AY1018">
            <v>0</v>
          </cell>
          <cell r="AZ1018">
            <v>949362</v>
          </cell>
          <cell r="BA1018">
            <v>949362</v>
          </cell>
          <cell r="BB1018">
            <v>966654</v>
          </cell>
          <cell r="BC1018">
            <v>-266407</v>
          </cell>
          <cell r="BD1018"/>
          <cell r="BE1018">
            <v>0.28999999999999998</v>
          </cell>
          <cell r="BF1018">
            <v>79.3</v>
          </cell>
          <cell r="BG1018" t="str">
            <v>1 rozwojowo-modernizacyjne</v>
          </cell>
          <cell r="BH1018">
            <v>10</v>
          </cell>
          <cell r="BI1018">
            <v>0</v>
          </cell>
          <cell r="BJ1018">
            <v>0</v>
          </cell>
          <cell r="BK1018" t="str">
            <v>Odbiór ścieków sanitarnych od nowych klientów.</v>
          </cell>
          <cell r="BL1018" t="str">
            <v>Budowa kanalizacji sanitarnej w ul. Torfowej i Skrajnej DN200mm, dł. 290m wraz z przyłączami. 2019 - 2022 - dokumentacja projektowa 2023 - 2024 - roboty budowlano-montażowe Wskazana koordynacja z zad. 3-05-18-047-0 - Poznań – sieć wodociągowa w ul. Torfowej i Skrajnej.</v>
          </cell>
          <cell r="BM1018" t="str">
            <v>-</v>
          </cell>
          <cell r="BN1018" t="str">
            <v>-</v>
          </cell>
        </row>
        <row r="1019">
          <cell r="B1019" t="str">
            <v>5-05-18-050-1</v>
          </cell>
          <cell r="C1019" t="str">
            <v>5</v>
          </cell>
          <cell r="D1019" t="str">
            <v>Poznań - kanalizacja sanitarna w ul. bocznej (nr geodez. 16/5) od ul. Spławie</v>
          </cell>
          <cell r="E1019" t="str">
            <v>Realizowane-koncepcja-w toku</v>
          </cell>
          <cell r="G1019" t="str">
            <v>rezerwa "białe plamy"</v>
          </cell>
          <cell r="H1019" t="str">
            <v>druga</v>
          </cell>
          <cell r="I1019" t="str">
            <v>sieci rozdzielcze</v>
          </cell>
          <cell r="J1019" t="str">
            <v>rozwojowe</v>
          </cell>
          <cell r="K1019" t="str">
            <v>nieopłacalne nie</v>
          </cell>
          <cell r="L1019" t="str">
            <v>Poznań</v>
          </cell>
          <cell r="M1019" t="str">
            <v>Przemysław Jasiński</v>
          </cell>
          <cell r="N1019">
            <v>0</v>
          </cell>
          <cell r="O1019" t="str">
            <v>Mariusz Dados</v>
          </cell>
          <cell r="P1019">
            <v>0</v>
          </cell>
          <cell r="Q1019">
            <v>0</v>
          </cell>
          <cell r="R1019" t="str">
            <v>05</v>
          </cell>
          <cell r="S1019" t="str">
            <v>nd</v>
          </cell>
          <cell r="T1019">
            <v>0</v>
          </cell>
          <cell r="U1019">
            <v>0</v>
          </cell>
          <cell r="V1019">
            <v>0</v>
          </cell>
          <cell r="W1019">
            <v>0</v>
          </cell>
          <cell r="X1019">
            <v>0</v>
          </cell>
          <cell r="Y1019">
            <v>5498</v>
          </cell>
          <cell r="Z1019">
            <v>5498</v>
          </cell>
          <cell r="AA1019">
            <v>31493</v>
          </cell>
          <cell r="AB1019">
            <v>168250</v>
          </cell>
          <cell r="AC1019">
            <v>0</v>
          </cell>
          <cell r="AD1019">
            <v>0</v>
          </cell>
          <cell r="AE1019">
            <v>0</v>
          </cell>
          <cell r="AF1019">
            <v>210739</v>
          </cell>
          <cell r="AG1019">
            <v>0</v>
          </cell>
          <cell r="AH1019">
            <v>0</v>
          </cell>
          <cell r="AI1019">
            <v>0</v>
          </cell>
          <cell r="AJ1019">
            <v>0</v>
          </cell>
          <cell r="AK1019">
            <v>0</v>
          </cell>
          <cell r="AL1019">
            <v>14000</v>
          </cell>
          <cell r="AM1019">
            <v>14000</v>
          </cell>
          <cell r="AN1019">
            <v>42000</v>
          </cell>
          <cell r="AO1019">
            <v>80000</v>
          </cell>
          <cell r="AP1019">
            <v>200000</v>
          </cell>
          <cell r="AQ1019">
            <v>0</v>
          </cell>
          <cell r="AR1019">
            <v>0</v>
          </cell>
          <cell r="AS1019">
            <v>0</v>
          </cell>
          <cell r="AT1019">
            <v>0</v>
          </cell>
          <cell r="AU1019">
            <v>0</v>
          </cell>
          <cell r="AV1019">
            <v>0</v>
          </cell>
          <cell r="AW1019">
            <v>350000</v>
          </cell>
          <cell r="AX1019">
            <v>350000</v>
          </cell>
          <cell r="AY1019">
            <v>0</v>
          </cell>
          <cell r="AZ1019">
            <v>350000</v>
          </cell>
          <cell r="BA1019">
            <v>350000</v>
          </cell>
          <cell r="BB1019">
            <v>350000</v>
          </cell>
          <cell r="BC1019">
            <v>-139261</v>
          </cell>
          <cell r="BD1019"/>
          <cell r="BE1019">
            <v>0.15</v>
          </cell>
          <cell r="BF1019">
            <v>0</v>
          </cell>
          <cell r="BG1019" t="str">
            <v>1 rozwojowo-modernizacyjne</v>
          </cell>
          <cell r="BH1019">
            <v>3</v>
          </cell>
          <cell r="BI1019">
            <v>0</v>
          </cell>
          <cell r="BJ1019">
            <v>0</v>
          </cell>
          <cell r="BK1019" t="str">
            <v>Odbiór ścieków sanitarnych od nowych klientów.</v>
          </cell>
          <cell r="BL1019" t="str">
            <v>Kanalizacja sanitarna Dn 200 mm o długości 145 m w ulicy bocznej (dz. nr geodez 16/5) od ul. Spławie wraz z przyłączami 2024-2026 dokumentacja techniczna 2026-2027 roboty budowlano - montażowe</v>
          </cell>
          <cell r="BM1019" t="str">
            <v>-</v>
          </cell>
          <cell r="BN1019" t="str">
            <v>-</v>
          </cell>
        </row>
        <row r="1020">
          <cell r="B1020" t="str">
            <v>5-05-18-051-1</v>
          </cell>
          <cell r="C1020" t="str">
            <v>5</v>
          </cell>
          <cell r="D1020" t="str">
            <v>Poznań - kanalizacja sanitarna w ulicach: Michałowo, Szparagowa, Brokułowa i Dyniowa</v>
          </cell>
          <cell r="E1020" t="str">
            <v>Realizowane-koncepcja-w toku</v>
          </cell>
          <cell r="G1020" t="str">
            <v>rezerwa "białe plamy"</v>
          </cell>
          <cell r="H1020" t="str">
            <v>pierwsza</v>
          </cell>
          <cell r="I1020" t="str">
            <v>sieci rozdzielcze</v>
          </cell>
          <cell r="J1020" t="str">
            <v>rozwojowe</v>
          </cell>
          <cell r="K1020" t="str">
            <v>KPOŚK</v>
          </cell>
          <cell r="L1020" t="str">
            <v>Poznań</v>
          </cell>
          <cell r="M1020" t="str">
            <v>Przemysław Jasiński</v>
          </cell>
          <cell r="N1020">
            <v>0</v>
          </cell>
          <cell r="O1020" t="str">
            <v>Mariusz Dados</v>
          </cell>
          <cell r="P1020">
            <v>0</v>
          </cell>
          <cell r="Q1020">
            <v>0</v>
          </cell>
          <cell r="R1020" t="str">
            <v>05</v>
          </cell>
          <cell r="S1020" t="str">
            <v>nd</v>
          </cell>
          <cell r="T1020">
            <v>0</v>
          </cell>
          <cell r="U1020">
            <v>0</v>
          </cell>
          <cell r="V1020">
            <v>0</v>
          </cell>
          <cell r="W1020">
            <v>0</v>
          </cell>
          <cell r="X1020">
            <v>11884</v>
          </cell>
          <cell r="Y1020">
            <v>11884</v>
          </cell>
          <cell r="Z1020">
            <v>85652</v>
          </cell>
          <cell r="AA1020">
            <v>573910</v>
          </cell>
          <cell r="AB1020">
            <v>0</v>
          </cell>
          <cell r="AC1020">
            <v>0</v>
          </cell>
          <cell r="AD1020">
            <v>0</v>
          </cell>
          <cell r="AE1020">
            <v>0</v>
          </cell>
          <cell r="AF1020">
            <v>683330</v>
          </cell>
          <cell r="AG1020">
            <v>0</v>
          </cell>
          <cell r="AH1020">
            <v>0</v>
          </cell>
          <cell r="AI1020">
            <v>0</v>
          </cell>
          <cell r="AJ1020">
            <v>0</v>
          </cell>
          <cell r="AK1020">
            <v>16000</v>
          </cell>
          <cell r="AL1020">
            <v>16000</v>
          </cell>
          <cell r="AM1020">
            <v>48000</v>
          </cell>
          <cell r="AN1020">
            <v>389378</v>
          </cell>
          <cell r="AO1020">
            <v>515622</v>
          </cell>
          <cell r="AP1020">
            <v>0</v>
          </cell>
          <cell r="AQ1020">
            <v>0</v>
          </cell>
          <cell r="AR1020">
            <v>0</v>
          </cell>
          <cell r="AS1020">
            <v>0</v>
          </cell>
          <cell r="AT1020">
            <v>0</v>
          </cell>
          <cell r="AU1020">
            <v>0</v>
          </cell>
          <cell r="AV1020">
            <v>0</v>
          </cell>
          <cell r="AW1020">
            <v>985000</v>
          </cell>
          <cell r="AX1020">
            <v>985000</v>
          </cell>
          <cell r="AY1020">
            <v>0</v>
          </cell>
          <cell r="AZ1020">
            <v>985000</v>
          </cell>
          <cell r="BA1020">
            <v>985000</v>
          </cell>
          <cell r="BB1020">
            <v>985000</v>
          </cell>
          <cell r="BC1020">
            <v>-301670</v>
          </cell>
          <cell r="BD1020"/>
          <cell r="BE1020">
            <v>0.37</v>
          </cell>
          <cell r="BF1020">
            <v>151</v>
          </cell>
          <cell r="BG1020" t="str">
            <v>1 rozwojowo-modernizacyjne</v>
          </cell>
          <cell r="BH1020">
            <v>14</v>
          </cell>
          <cell r="BI1020">
            <v>8</v>
          </cell>
          <cell r="BJ1020">
            <v>0</v>
          </cell>
          <cell r="BK1020" t="str">
            <v>Odbiór ścieków sanitarnych od nowych klientów.</v>
          </cell>
          <cell r="BL1020" t="str">
            <v>Budowa kanalizacji sanitarnej DN 200mm o dł. 370m w ulicach: Szparagowa, Brokułowa i Dyniowa wraz z przyłączami . 2023 - 2025 dokumentacja techniczna 2025 - 2026 roboty budowlano - montażowe</v>
          </cell>
          <cell r="BM1020" t="str">
            <v>-</v>
          </cell>
          <cell r="BN1020" t="str">
            <v>-</v>
          </cell>
        </row>
        <row r="1021">
          <cell r="B1021" t="str">
            <v>5-05-18-065-1</v>
          </cell>
          <cell r="C1021" t="str">
            <v>5</v>
          </cell>
          <cell r="D1021" t="str">
            <v>Poznań - kanalizacja sanitarna w ul. bocznej od Dereniowej</v>
          </cell>
          <cell r="E1021" t="str">
            <v>Realizowane-dokumentacja-w toku</v>
          </cell>
          <cell r="H1021" t="str">
            <v>druga</v>
          </cell>
          <cell r="I1021" t="str">
            <v>sieci rozdzielcze</v>
          </cell>
          <cell r="J1021" t="str">
            <v>rozwojowe</v>
          </cell>
          <cell r="K1021" t="str">
            <v>nieopłacalne nie</v>
          </cell>
          <cell r="L1021" t="str">
            <v>Poznań</v>
          </cell>
          <cell r="M1021" t="str">
            <v>Przemysław Jasiński</v>
          </cell>
          <cell r="N1021" t="str">
            <v>Wioletta Frankowska</v>
          </cell>
          <cell r="O1021">
            <v>0</v>
          </cell>
          <cell r="P1021">
            <v>0</v>
          </cell>
          <cell r="Q1021">
            <v>0</v>
          </cell>
          <cell r="R1021" t="str">
            <v>05</v>
          </cell>
          <cell r="T1021">
            <v>0</v>
          </cell>
          <cell r="U1021">
            <v>0</v>
          </cell>
          <cell r="V1021">
            <v>0</v>
          </cell>
          <cell r="W1021">
            <v>16000</v>
          </cell>
          <cell r="X1021">
            <v>16000</v>
          </cell>
          <cell r="Y1021">
            <v>48000</v>
          </cell>
          <cell r="Z1021">
            <v>268000</v>
          </cell>
          <cell r="AA1021">
            <v>48000</v>
          </cell>
          <cell r="AB1021">
            <v>0</v>
          </cell>
          <cell r="AC1021">
            <v>0</v>
          </cell>
          <cell r="AD1021">
            <v>0</v>
          </cell>
          <cell r="AE1021">
            <v>0</v>
          </cell>
          <cell r="AF1021">
            <v>396000</v>
          </cell>
          <cell r="AG1021">
            <v>0</v>
          </cell>
          <cell r="AH1021">
            <v>0</v>
          </cell>
          <cell r="AI1021">
            <v>0</v>
          </cell>
          <cell r="AJ1021">
            <v>25200</v>
          </cell>
          <cell r="AK1021">
            <v>12600</v>
          </cell>
          <cell r="AL1021">
            <v>25200</v>
          </cell>
          <cell r="AM1021">
            <v>446142</v>
          </cell>
          <cell r="AN1021">
            <v>1500</v>
          </cell>
          <cell r="AO1021">
            <v>0</v>
          </cell>
          <cell r="AP1021">
            <v>0</v>
          </cell>
          <cell r="AQ1021">
            <v>0</v>
          </cell>
          <cell r="AR1021">
            <v>0</v>
          </cell>
          <cell r="AS1021">
            <v>0</v>
          </cell>
          <cell r="AT1021">
            <v>0</v>
          </cell>
          <cell r="AU1021">
            <v>0</v>
          </cell>
          <cell r="AV1021">
            <v>0</v>
          </cell>
          <cell r="AW1021">
            <v>485442</v>
          </cell>
          <cell r="AX1021">
            <v>485442</v>
          </cell>
          <cell r="AY1021">
            <v>0</v>
          </cell>
          <cell r="AZ1021">
            <v>510642</v>
          </cell>
          <cell r="BA1021">
            <v>510642</v>
          </cell>
          <cell r="BB1021">
            <v>510642</v>
          </cell>
          <cell r="BC1021">
            <v>-114642</v>
          </cell>
          <cell r="BD1021"/>
          <cell r="BE1021">
            <v>0.19</v>
          </cell>
          <cell r="BF1021">
            <v>110.5</v>
          </cell>
          <cell r="BG1021" t="str">
            <v>1 rozwojowo-modernizacyjne</v>
          </cell>
          <cell r="BH1021">
            <v>6</v>
          </cell>
          <cell r="BI1021">
            <v>0</v>
          </cell>
          <cell r="BJ1021">
            <v>0</v>
          </cell>
          <cell r="BK1021" t="str">
            <v>Odbiór ścieków sanitarnych od nowych klientów.</v>
          </cell>
          <cell r="BL1021" t="str">
            <v>Budowa kanalizacji sanitarnej Dn 200 mm o długości 190 m w ulicy 4 KDW (bocznej od Dereniowej) wraz z przyłączami 2022 - 2024 dokumentacja techniczna 2025 - 2026 roboty budowlano-montażowe</v>
          </cell>
          <cell r="BM1021" t="str">
            <v>-</v>
          </cell>
          <cell r="BN1021" t="str">
            <v>-</v>
          </cell>
        </row>
        <row r="1022">
          <cell r="B1022" t="str">
            <v>5-05-18-078-1</v>
          </cell>
          <cell r="C1022" t="str">
            <v>5</v>
          </cell>
          <cell r="D1022" t="str">
            <v>Poznań - kanalizacja sanitarna w ulicach bocznych od Porzeczkowej</v>
          </cell>
          <cell r="E1022" t="str">
            <v>Realizowane-dokumentacja-w toku</v>
          </cell>
          <cell r="H1022" t="str">
            <v>druga</v>
          </cell>
          <cell r="I1022" t="str">
            <v>sieci rozdzielcze</v>
          </cell>
          <cell r="J1022" t="str">
            <v>rozwojowe</v>
          </cell>
          <cell r="K1022" t="str">
            <v>nieopłacalne nie</v>
          </cell>
          <cell r="L1022" t="str">
            <v>Poznań</v>
          </cell>
          <cell r="M1022" t="str">
            <v>Przemysław Jasiński</v>
          </cell>
          <cell r="N1022" t="str">
            <v>Magdalena Daszkiewicz-Jankowska</v>
          </cell>
          <cell r="O1022">
            <v>0</v>
          </cell>
          <cell r="P1022">
            <v>0</v>
          </cell>
          <cell r="Q1022">
            <v>0</v>
          </cell>
          <cell r="R1022" t="str">
            <v>05</v>
          </cell>
          <cell r="T1022">
            <v>0</v>
          </cell>
          <cell r="U1022">
            <v>0</v>
          </cell>
          <cell r="V1022">
            <v>0</v>
          </cell>
          <cell r="W1022">
            <v>16000</v>
          </cell>
          <cell r="X1022">
            <v>16000</v>
          </cell>
          <cell r="Y1022">
            <v>48000</v>
          </cell>
          <cell r="Z1022">
            <v>302000</v>
          </cell>
          <cell r="AA1022">
            <v>53000</v>
          </cell>
          <cell r="AB1022">
            <v>0</v>
          </cell>
          <cell r="AC1022">
            <v>0</v>
          </cell>
          <cell r="AD1022">
            <v>0</v>
          </cell>
          <cell r="AE1022">
            <v>0</v>
          </cell>
          <cell r="AF1022">
            <v>435000</v>
          </cell>
          <cell r="AG1022">
            <v>0</v>
          </cell>
          <cell r="AH1022">
            <v>1956</v>
          </cell>
          <cell r="AI1022">
            <v>1956</v>
          </cell>
          <cell r="AJ1022">
            <v>42659.4</v>
          </cell>
          <cell r="AK1022">
            <v>49138.8</v>
          </cell>
          <cell r="AL1022">
            <v>61198.8</v>
          </cell>
          <cell r="AM1022">
            <v>336880.75</v>
          </cell>
          <cell r="AN1022">
            <v>251050.25</v>
          </cell>
          <cell r="AO1022">
            <v>0</v>
          </cell>
          <cell r="AP1022">
            <v>0</v>
          </cell>
          <cell r="AQ1022">
            <v>0</v>
          </cell>
          <cell r="AR1022">
            <v>0</v>
          </cell>
          <cell r="AS1022">
            <v>0</v>
          </cell>
          <cell r="AT1022">
            <v>0</v>
          </cell>
          <cell r="AU1022">
            <v>0</v>
          </cell>
          <cell r="AV1022">
            <v>0</v>
          </cell>
          <cell r="AW1022">
            <v>698268.6</v>
          </cell>
          <cell r="AX1022">
            <v>698268.6</v>
          </cell>
          <cell r="AY1022">
            <v>0</v>
          </cell>
          <cell r="AZ1022">
            <v>740928</v>
          </cell>
          <cell r="BA1022">
            <v>740928</v>
          </cell>
          <cell r="BB1022">
            <v>742884</v>
          </cell>
          <cell r="BC1022">
            <v>-307884</v>
          </cell>
          <cell r="BD1022"/>
          <cell r="BE1022">
            <v>0.27</v>
          </cell>
          <cell r="BF1022">
            <v>90.7</v>
          </cell>
          <cell r="BG1022" t="str">
            <v xml:space="preserve"> </v>
          </cell>
          <cell r="BH1022">
            <v>7</v>
          </cell>
          <cell r="BI1022">
            <v>5</v>
          </cell>
          <cell r="BJ1022">
            <v>0</v>
          </cell>
          <cell r="BK1022" t="str">
            <v>Odbiór ścieków sanitarnych od nowych klientów.</v>
          </cell>
          <cell r="BL1022" t="str">
            <v>Budowa kanalizacji sanitarnej grawitacyjnej Dn 200 mm o długości 200 m wraz z przyłączami 2022 - 2024 dokumentacja techniczna 2025 - 2026 roboty budowlano-montażowe</v>
          </cell>
          <cell r="BM1022" t="str">
            <v>-</v>
          </cell>
          <cell r="BN1022" t="str">
            <v>-</v>
          </cell>
        </row>
        <row r="1023">
          <cell r="B1023" t="str">
            <v>5-05-18-088-1</v>
          </cell>
          <cell r="C1023" t="str">
            <v>5</v>
          </cell>
          <cell r="D1023" t="str">
            <v>Poznań - kanalizacja sanitarna do Nowego Ogrodu Zoologicznego - etap I</v>
          </cell>
          <cell r="E1023" t="str">
            <v>Realizowane-dokumentacja-w toku</v>
          </cell>
          <cell r="F1023" t="str">
            <v>potencjalne przyspieszenie do FS7</v>
          </cell>
          <cell r="G1023" t="str">
            <v>Pule</v>
          </cell>
          <cell r="H1023" t="str">
            <v>druga</v>
          </cell>
          <cell r="I1023" t="str">
            <v>sieci rozdzielcze</v>
          </cell>
          <cell r="J1023" t="str">
            <v>rozwojowe</v>
          </cell>
          <cell r="K1023" t="str">
            <v>opłacalne</v>
          </cell>
          <cell r="L1023" t="str">
            <v>Poznań</v>
          </cell>
          <cell r="M1023" t="str">
            <v>Przemysław Jasiński</v>
          </cell>
          <cell r="N1023" t="str">
            <v>Magdalena Daszkiewicz-Jankowska</v>
          </cell>
          <cell r="O1023" t="str">
            <v>Mariusz Dados</v>
          </cell>
          <cell r="P1023" t="str">
            <v>Agnieszka Kulczyk</v>
          </cell>
          <cell r="Q1023" t="str">
            <v>Michał Plewa</v>
          </cell>
          <cell r="R1023" t="str">
            <v>05</v>
          </cell>
          <cell r="S1023" t="str">
            <v>nd</v>
          </cell>
          <cell r="T1023">
            <v>0</v>
          </cell>
          <cell r="U1023">
            <v>20020.96</v>
          </cell>
          <cell r="V1023">
            <v>32033.599999999999</v>
          </cell>
          <cell r="W1023">
            <v>32033.599999999999</v>
          </cell>
          <cell r="X1023">
            <v>382072.69999999995</v>
          </cell>
          <cell r="Y1023">
            <v>492989.42</v>
          </cell>
          <cell r="Z1023">
            <v>0</v>
          </cell>
          <cell r="AA1023">
            <v>0</v>
          </cell>
          <cell r="AB1023">
            <v>0</v>
          </cell>
          <cell r="AC1023">
            <v>0</v>
          </cell>
          <cell r="AD1023">
            <v>0</v>
          </cell>
          <cell r="AE1023">
            <v>0</v>
          </cell>
          <cell r="AF1023">
            <v>959150.28</v>
          </cell>
          <cell r="AG1023">
            <v>14618.44</v>
          </cell>
          <cell r="AH1023">
            <v>10851.890000000001</v>
          </cell>
          <cell r="AI1023">
            <v>25470.33</v>
          </cell>
          <cell r="AJ1023">
            <v>22563.550000000003</v>
          </cell>
          <cell r="AK1023">
            <v>9318.2000000000007</v>
          </cell>
          <cell r="AL1023">
            <v>657629.75</v>
          </cell>
          <cell r="AM1023">
            <v>316707.25</v>
          </cell>
          <cell r="AN1023">
            <v>0</v>
          </cell>
          <cell r="AO1023">
            <v>0</v>
          </cell>
          <cell r="AP1023">
            <v>0</v>
          </cell>
          <cell r="AQ1023">
            <v>0</v>
          </cell>
          <cell r="AR1023">
            <v>0</v>
          </cell>
          <cell r="AS1023">
            <v>0</v>
          </cell>
          <cell r="AT1023">
            <v>0</v>
          </cell>
          <cell r="AU1023">
            <v>0</v>
          </cell>
          <cell r="AV1023">
            <v>0</v>
          </cell>
          <cell r="AW1023">
            <v>983655.2</v>
          </cell>
          <cell r="AX1023">
            <v>983655.2</v>
          </cell>
          <cell r="AY1023">
            <v>0</v>
          </cell>
          <cell r="AZ1023">
            <v>1006218.75</v>
          </cell>
          <cell r="BA1023">
            <v>1006218.75</v>
          </cell>
          <cell r="BB1023">
            <v>1031689.08</v>
          </cell>
          <cell r="BC1023">
            <v>-72538.79999999993</v>
          </cell>
          <cell r="BD1023"/>
          <cell r="BE1023">
            <v>0.33</v>
          </cell>
          <cell r="BF1023">
            <v>20.399999999999999</v>
          </cell>
          <cell r="BG1023" t="str">
            <v>1 rozwojowo-modernizacyjne</v>
          </cell>
          <cell r="BH1023">
            <v>2</v>
          </cell>
          <cell r="BI1023">
            <v>0</v>
          </cell>
          <cell r="BJ1023">
            <v>0</v>
          </cell>
          <cell r="BK1023" t="str">
            <v>Z zadania wydzielono zakres 20-018. Potrzeba budowy kanalizacji sanitarnej w związku z rozbudową obiektów Nowego Ogrodu Zoologicznego.</v>
          </cell>
          <cell r="BL1023" t="str">
            <v>Rozbudowa kanalizacji sanitarnej obejmującej kanał sanitarny Dn 250 mm o długości 201,91 m w ul. Sędziwoja, Ziemowita, Kaprala Wojtka wraz z tłocznią ścieków i r. tłocznym Dn 110 mm o długości 141,89 m w ul. Kaprala Wojtka wraz z przyłączami 2020 - 2023 - dokumentacja techniczna 2024 - 2025 - roboty budowlano - montażowe</v>
          </cell>
          <cell r="BM1023" t="str">
            <v>-</v>
          </cell>
          <cell r="BN1023" t="str">
            <v>-</v>
          </cell>
        </row>
        <row r="1024">
          <cell r="B1024" t="str">
            <v>5-05-18-094-1</v>
          </cell>
          <cell r="C1024" t="str">
            <v>5</v>
          </cell>
          <cell r="D1024" t="str">
            <v>Poznań - kanalizacja sanitarna w ul. Śmigi</v>
          </cell>
          <cell r="E1024" t="str">
            <v>Realizowane-koncepcja-w toku</v>
          </cell>
          <cell r="G1024" t="str">
            <v>rezerwa "białe plamy"</v>
          </cell>
          <cell r="H1024" t="str">
            <v>druga</v>
          </cell>
          <cell r="I1024" t="str">
            <v>sieci rozdzielcze</v>
          </cell>
          <cell r="J1024" t="str">
            <v>rozwojowe</v>
          </cell>
          <cell r="K1024" t="str">
            <v>nieopłacalne nie</v>
          </cell>
          <cell r="L1024" t="str">
            <v>Poznań</v>
          </cell>
          <cell r="M1024" t="str">
            <v>Przemysław Jasiński</v>
          </cell>
          <cell r="N1024">
            <v>0</v>
          </cell>
          <cell r="O1024" t="str">
            <v>Mariusz Dados</v>
          </cell>
          <cell r="P1024">
            <v>0</v>
          </cell>
          <cell r="Q1024">
            <v>0</v>
          </cell>
          <cell r="R1024" t="str">
            <v>05</v>
          </cell>
          <cell r="S1024" t="str">
            <v>nd</v>
          </cell>
          <cell r="T1024">
            <v>0</v>
          </cell>
          <cell r="U1024">
            <v>0</v>
          </cell>
          <cell r="V1024">
            <v>0</v>
          </cell>
          <cell r="W1024">
            <v>0</v>
          </cell>
          <cell r="X1024">
            <v>0</v>
          </cell>
          <cell r="Y1024">
            <v>0</v>
          </cell>
          <cell r="Z1024">
            <v>0</v>
          </cell>
          <cell r="AA1024">
            <v>0</v>
          </cell>
          <cell r="AB1024">
            <v>0</v>
          </cell>
          <cell r="AC1024">
            <v>56000</v>
          </cell>
          <cell r="AD1024">
            <v>84000</v>
          </cell>
          <cell r="AE1024">
            <v>1565000</v>
          </cell>
          <cell r="AF1024">
            <v>140000</v>
          </cell>
          <cell r="AG1024">
            <v>0</v>
          </cell>
          <cell r="AH1024">
            <v>0</v>
          </cell>
          <cell r="AI1024">
            <v>0</v>
          </cell>
          <cell r="AJ1024">
            <v>0</v>
          </cell>
          <cell r="AK1024">
            <v>0</v>
          </cell>
          <cell r="AL1024">
            <v>0</v>
          </cell>
          <cell r="AM1024">
            <v>0</v>
          </cell>
          <cell r="AN1024">
            <v>0</v>
          </cell>
          <cell r="AO1024">
            <v>0</v>
          </cell>
          <cell r="AP1024">
            <v>60000</v>
          </cell>
          <cell r="AQ1024">
            <v>60000</v>
          </cell>
          <cell r="AR1024">
            <v>30000</v>
          </cell>
          <cell r="AS1024">
            <v>1255000</v>
          </cell>
          <cell r="AT1024">
            <v>370000</v>
          </cell>
          <cell r="AU1024">
            <v>0</v>
          </cell>
          <cell r="AV1024">
            <v>370000</v>
          </cell>
          <cell r="AW1024">
            <v>1775000</v>
          </cell>
          <cell r="AX1024">
            <v>120000</v>
          </cell>
          <cell r="AY1024">
            <v>1655000</v>
          </cell>
          <cell r="AZ1024">
            <v>1775000</v>
          </cell>
          <cell r="BA1024">
            <v>1775000</v>
          </cell>
          <cell r="BB1024">
            <v>120000</v>
          </cell>
          <cell r="BC1024">
            <v>20000</v>
          </cell>
          <cell r="BD1024"/>
          <cell r="BE1024">
            <v>0.9</v>
          </cell>
          <cell r="BF1024">
            <v>0</v>
          </cell>
          <cell r="BG1024" t="str">
            <v>1 rozwojowo-modernizacyjne</v>
          </cell>
          <cell r="BH1024">
            <v>16</v>
          </cell>
          <cell r="BI1024">
            <v>0</v>
          </cell>
          <cell r="BJ1024">
            <v>0</v>
          </cell>
          <cell r="BK1024" t="str">
            <v>Odbiór ścieków sanitarnych od nowych klientów.</v>
          </cell>
          <cell r="BL1024" t="str">
            <v>Budowa kanału sanitarnego Dn 200 mm o długości 650 m w ul. Śmigi, wraz z r. tłocznym Dn 75 mm o długości 600 m i przepompownią ścieków Q=4,0 dm3/s; przyłącza sanitarne 2028 - 2029 dokumentacja techniczna 2030 - 2031 roboty budowlano-montażowe</v>
          </cell>
          <cell r="BM1024" t="str">
            <v>-</v>
          </cell>
          <cell r="BN1024" t="str">
            <v>-</v>
          </cell>
        </row>
        <row r="1025">
          <cell r="B1025" t="str">
            <v>5-05-18-121-0</v>
          </cell>
          <cell r="C1025" t="str">
            <v>5</v>
          </cell>
          <cell r="D1025" t="str">
            <v>Poznań - kanalizacja sanitarna na os. Marysieńki</v>
          </cell>
          <cell r="E1025" t="str">
            <v>Realizowane-koncepcja-w toku</v>
          </cell>
          <cell r="G1025" t="str">
            <v>budżet - modernizacja PSK</v>
          </cell>
          <cell r="H1025" t="str">
            <v>pierwsza</v>
          </cell>
          <cell r="I1025" t="str">
            <v>sieci rozdzielcze</v>
          </cell>
          <cell r="J1025" t="str">
            <v>modernizacyjne</v>
          </cell>
          <cell r="K1025" t="str">
            <v>PSK</v>
          </cell>
          <cell r="L1025" t="str">
            <v>Poznań</v>
          </cell>
          <cell r="M1025" t="str">
            <v>Katarzyna Stawińska</v>
          </cell>
          <cell r="N1025">
            <v>0</v>
          </cell>
          <cell r="O1025" t="str">
            <v>Monika Mrozińska</v>
          </cell>
          <cell r="P1025">
            <v>0</v>
          </cell>
          <cell r="Q1025">
            <v>0</v>
          </cell>
          <cell r="R1025" t="str">
            <v>05</v>
          </cell>
          <cell r="S1025" t="str">
            <v>nd</v>
          </cell>
          <cell r="T1025">
            <v>0</v>
          </cell>
          <cell r="U1025">
            <v>0</v>
          </cell>
          <cell r="V1025">
            <v>0</v>
          </cell>
          <cell r="W1025">
            <v>0</v>
          </cell>
          <cell r="X1025">
            <v>0</v>
          </cell>
          <cell r="Y1025">
            <v>0</v>
          </cell>
          <cell r="Z1025">
            <v>0</v>
          </cell>
          <cell r="AA1025">
            <v>0</v>
          </cell>
          <cell r="AB1025">
            <v>50000</v>
          </cell>
          <cell r="AC1025">
            <v>50000</v>
          </cell>
          <cell r="AD1025">
            <v>25000</v>
          </cell>
          <cell r="AE1025">
            <v>3090000</v>
          </cell>
          <cell r="AF1025">
            <v>125000</v>
          </cell>
          <cell r="AG1025">
            <v>0</v>
          </cell>
          <cell r="AH1025">
            <v>0</v>
          </cell>
          <cell r="AI1025">
            <v>0</v>
          </cell>
          <cell r="AJ1025">
            <v>0</v>
          </cell>
          <cell r="AK1025">
            <v>0</v>
          </cell>
          <cell r="AL1025">
            <v>0</v>
          </cell>
          <cell r="AM1025">
            <v>0</v>
          </cell>
          <cell r="AN1025">
            <v>0</v>
          </cell>
          <cell r="AO1025">
            <v>0</v>
          </cell>
          <cell r="AP1025">
            <v>0</v>
          </cell>
          <cell r="AQ1025">
            <v>25000</v>
          </cell>
          <cell r="AR1025">
            <v>75000</v>
          </cell>
          <cell r="AS1025">
            <v>25000</v>
          </cell>
          <cell r="AT1025">
            <v>600000</v>
          </cell>
          <cell r="AU1025">
            <v>2490000</v>
          </cell>
          <cell r="AV1025">
            <v>3090000</v>
          </cell>
          <cell r="AW1025">
            <v>725000</v>
          </cell>
          <cell r="AX1025">
            <v>25000</v>
          </cell>
          <cell r="AY1025">
            <v>700000</v>
          </cell>
          <cell r="AZ1025">
            <v>725000</v>
          </cell>
          <cell r="BA1025">
            <v>3215000</v>
          </cell>
          <cell r="BB1025">
            <v>25000</v>
          </cell>
          <cell r="BC1025">
            <v>100000</v>
          </cell>
          <cell r="BE1025">
            <v>0</v>
          </cell>
          <cell r="BF1025">
            <v>0</v>
          </cell>
          <cell r="BG1025" t="str">
            <v>1 rozwojowo-modernizacyjne</v>
          </cell>
          <cell r="BH1025">
            <v>0</v>
          </cell>
          <cell r="BI1025">
            <v>0</v>
          </cell>
          <cell r="BJ1025">
            <v>68</v>
          </cell>
          <cell r="BK1025" t="str">
            <v>Wymiana kanalizacji sanitarnej ze względu na zły stan techniczny.</v>
          </cell>
          <cell r="BL1025" t="str">
            <v>Wymiana kanalizacji sanitarnej na os. Marysieńki w Poznaniu: DN200mm, dł. 1026m, DN250mm, dł. 547m. . 2029 - 2031 - dokumentacja projektowa 2032 - 2033 - roboty budowlano-montażowe</v>
          </cell>
          <cell r="BM1025" t="str">
            <v>-</v>
          </cell>
          <cell r="BN1025" t="str">
            <v>-</v>
          </cell>
          <cell r="BP1025"/>
        </row>
        <row r="1026">
          <cell r="B1026" t="str">
            <v>5-05-18-132-0</v>
          </cell>
          <cell r="C1026" t="str">
            <v>5</v>
          </cell>
          <cell r="D1026" t="str">
            <v>Poznań - kanalizacja sanitarna w ul. Świerzawskiej.</v>
          </cell>
          <cell r="E1026" t="str">
            <v>Realizowane-RBM-zakończono</v>
          </cell>
          <cell r="G1026" t="str">
            <v>rezerwa na zaspokojenie roszczeń z tyt realizacji sieci wod-kan</v>
          </cell>
          <cell r="H1026" t="str">
            <v>pierwsza</v>
          </cell>
          <cell r="I1026" t="str">
            <v>sieci rozdzielcze</v>
          </cell>
          <cell r="J1026" t="str">
            <v>rozwojowe</v>
          </cell>
          <cell r="K1026" t="str">
            <v>wykupy</v>
          </cell>
          <cell r="L1026" t="str">
            <v>Poznań</v>
          </cell>
          <cell r="M1026">
            <v>0</v>
          </cell>
          <cell r="N1026">
            <v>0</v>
          </cell>
          <cell r="O1026" t="str">
            <v>Michał Garbicz</v>
          </cell>
          <cell r="P1026" t="str">
            <v>Magdalena Borowska</v>
          </cell>
          <cell r="Q1026">
            <v>0</v>
          </cell>
          <cell r="R1026" t="str">
            <v>05</v>
          </cell>
          <cell r="S1026" t="str">
            <v>nd</v>
          </cell>
          <cell r="T1026">
            <v>0</v>
          </cell>
          <cell r="U1026">
            <v>779729.65</v>
          </cell>
          <cell r="V1026">
            <v>0</v>
          </cell>
          <cell r="W1026">
            <v>0</v>
          </cell>
          <cell r="X1026">
            <v>0</v>
          </cell>
          <cell r="Y1026">
            <v>0</v>
          </cell>
          <cell r="Z1026">
            <v>0</v>
          </cell>
          <cell r="AA1026">
            <v>0</v>
          </cell>
          <cell r="AB1026">
            <v>0</v>
          </cell>
          <cell r="AC1026">
            <v>0</v>
          </cell>
          <cell r="AD1026">
            <v>0</v>
          </cell>
          <cell r="AE1026">
            <v>0</v>
          </cell>
          <cell r="AF1026">
            <v>779729.65</v>
          </cell>
          <cell r="AG1026">
            <v>779729.65</v>
          </cell>
          <cell r="AH1026">
            <v>2357.46</v>
          </cell>
          <cell r="AI1026">
            <v>782087.11</v>
          </cell>
          <cell r="AJ1026">
            <v>3084</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3084</v>
          </cell>
          <cell r="BA1026">
            <v>3084</v>
          </cell>
          <cell r="BB1026">
            <v>785171.11</v>
          </cell>
          <cell r="BC1026">
            <v>-5441.4599999999627</v>
          </cell>
          <cell r="BD1026"/>
          <cell r="BE1026">
            <v>0</v>
          </cell>
          <cell r="BF1026">
            <v>0</v>
          </cell>
          <cell r="BG1026" t="str">
            <v xml:space="preserve"> </v>
          </cell>
          <cell r="BH1026">
            <v>0</v>
          </cell>
          <cell r="BI1026">
            <v>0</v>
          </cell>
          <cell r="BJ1026">
            <v>0</v>
          </cell>
          <cell r="BK1026">
            <v>0</v>
          </cell>
          <cell r="BL1026">
            <v>0</v>
          </cell>
          <cell r="BM1026" t="str">
            <v>-</v>
          </cell>
          <cell r="BN1026" t="str">
            <v>-</v>
          </cell>
        </row>
        <row r="1027">
          <cell r="B1027" t="str">
            <v>5-05-18-138-1</v>
          </cell>
          <cell r="C1027" t="str">
            <v>5</v>
          </cell>
          <cell r="D1027" t="str">
            <v>Poznań - kanalizacja sanitarna na terenie "Wolnych Torów"</v>
          </cell>
          <cell r="E1027" t="str">
            <v>Realizowane-koncepcja-w toku</v>
          </cell>
          <cell r="G1027" t="str">
            <v>Pule</v>
          </cell>
          <cell r="H1027" t="str">
            <v>druga</v>
          </cell>
          <cell r="I1027" t="str">
            <v>sieci rozdzielcze</v>
          </cell>
          <cell r="J1027" t="str">
            <v>rozwojowe</v>
          </cell>
          <cell r="K1027" t="str">
            <v>opłacalne</v>
          </cell>
          <cell r="L1027" t="str">
            <v>Poznań</v>
          </cell>
          <cell r="M1027" t="str">
            <v>Katarzyna Józefiak</v>
          </cell>
          <cell r="N1027">
            <v>0</v>
          </cell>
          <cell r="O1027" t="str">
            <v>Mariusz Dados</v>
          </cell>
          <cell r="P1027">
            <v>0</v>
          </cell>
          <cell r="Q1027">
            <v>0</v>
          </cell>
          <cell r="R1027" t="str">
            <v>05</v>
          </cell>
          <cell r="S1027" t="str">
            <v>nd</v>
          </cell>
          <cell r="T1027">
            <v>0</v>
          </cell>
          <cell r="U1027">
            <v>20000</v>
          </cell>
          <cell r="V1027">
            <v>180000</v>
          </cell>
          <cell r="W1027">
            <v>0</v>
          </cell>
          <cell r="X1027">
            <v>260000</v>
          </cell>
          <cell r="Y1027">
            <v>1140000</v>
          </cell>
          <cell r="Z1027">
            <v>500000</v>
          </cell>
          <cell r="AA1027">
            <v>0</v>
          </cell>
          <cell r="AB1027">
            <v>0</v>
          </cell>
          <cell r="AC1027">
            <v>0</v>
          </cell>
          <cell r="AD1027">
            <v>0</v>
          </cell>
          <cell r="AE1027">
            <v>0</v>
          </cell>
          <cell r="AF1027">
            <v>2100000</v>
          </cell>
          <cell r="AG1027">
            <v>7903</v>
          </cell>
          <cell r="AH1027">
            <v>0</v>
          </cell>
          <cell r="AI1027">
            <v>7903</v>
          </cell>
          <cell r="AJ1027">
            <v>55600</v>
          </cell>
          <cell r="AK1027">
            <v>224400</v>
          </cell>
          <cell r="AL1027">
            <v>364000</v>
          </cell>
          <cell r="AM1027">
            <v>1092000</v>
          </cell>
          <cell r="AN1027">
            <v>364000</v>
          </cell>
          <cell r="AO1027">
            <v>0</v>
          </cell>
          <cell r="AP1027">
            <v>0</v>
          </cell>
          <cell r="AQ1027">
            <v>0</v>
          </cell>
          <cell r="AR1027">
            <v>0</v>
          </cell>
          <cell r="AS1027">
            <v>0</v>
          </cell>
          <cell r="AT1027">
            <v>0</v>
          </cell>
          <cell r="AU1027">
            <v>0</v>
          </cell>
          <cell r="AV1027">
            <v>0</v>
          </cell>
          <cell r="AW1027">
            <v>2044400</v>
          </cell>
          <cell r="AX1027">
            <v>2044400</v>
          </cell>
          <cell r="AY1027">
            <v>0</v>
          </cell>
          <cell r="AZ1027">
            <v>2100000</v>
          </cell>
          <cell r="BA1027">
            <v>2100000</v>
          </cell>
          <cell r="BB1027">
            <v>2107903</v>
          </cell>
          <cell r="BC1027">
            <v>-7903</v>
          </cell>
          <cell r="BE1027">
            <v>0</v>
          </cell>
          <cell r="BF1027">
            <v>0</v>
          </cell>
          <cell r="BG1027" t="str">
            <v>1 rozwojowo-modernizacyjne</v>
          </cell>
          <cell r="BH1027">
            <v>0</v>
          </cell>
          <cell r="BI1027">
            <v>0</v>
          </cell>
          <cell r="BJ1027">
            <v>0</v>
          </cell>
          <cell r="BK1027" t="str">
            <v>Skanalizowanie obszaru "Wolnych Torów"</v>
          </cell>
          <cell r="BL1027" t="str">
            <v>Etap I koncepcja skanalizowania i zwodociągowania obszaru "Wolne Tory" 2022 - 2023 opracowanie koncepcji. Etap II infrastruktura kanalizacyjna na terenie "Wolnych Torów" 2024 - 2026 dokumentacja projektowa</v>
          </cell>
          <cell r="BM1027" t="str">
            <v>-</v>
          </cell>
          <cell r="BN1027" t="str">
            <v>-</v>
          </cell>
          <cell r="BP1027"/>
        </row>
        <row r="1028">
          <cell r="B1028" t="str">
            <v>5-05-18-143-1</v>
          </cell>
          <cell r="C1028" t="str">
            <v>5</v>
          </cell>
          <cell r="D1028" t="str">
            <v>Poznań - kanalizacja sanitarna w rejonie ul.Żelaznej</v>
          </cell>
          <cell r="E1028" t="str">
            <v>Realizowane-dokumentacja-w toku</v>
          </cell>
          <cell r="G1028" t="str">
            <v>Pule</v>
          </cell>
          <cell r="H1028" t="str">
            <v>druga</v>
          </cell>
          <cell r="I1028" t="str">
            <v>sieci rozdzielcze</v>
          </cell>
          <cell r="J1028" t="str">
            <v>rozwojowe</v>
          </cell>
          <cell r="K1028" t="str">
            <v>opłacalne</v>
          </cell>
          <cell r="L1028" t="str">
            <v>Poznań</v>
          </cell>
          <cell r="M1028" t="str">
            <v>Przemysław Jasiński</v>
          </cell>
          <cell r="N1028" t="str">
            <v>Wioletta Frankowska</v>
          </cell>
          <cell r="O1028" t="str">
            <v>Mariusz Dados</v>
          </cell>
          <cell r="P1028">
            <v>0</v>
          </cell>
          <cell r="Q1028">
            <v>0</v>
          </cell>
          <cell r="R1028" t="str">
            <v>05</v>
          </cell>
          <cell r="S1028" t="str">
            <v>nd</v>
          </cell>
          <cell r="T1028">
            <v>0</v>
          </cell>
          <cell r="U1028">
            <v>0</v>
          </cell>
          <cell r="V1028">
            <v>0</v>
          </cell>
          <cell r="W1028">
            <v>31200</v>
          </cell>
          <cell r="X1028">
            <v>46800</v>
          </cell>
          <cell r="Y1028">
            <v>330000</v>
          </cell>
          <cell r="Z1028">
            <v>366048</v>
          </cell>
          <cell r="AA1028">
            <v>0</v>
          </cell>
          <cell r="AB1028">
            <v>0</v>
          </cell>
          <cell r="AC1028">
            <v>0</v>
          </cell>
          <cell r="AD1028">
            <v>0</v>
          </cell>
          <cell r="AE1028">
            <v>0</v>
          </cell>
          <cell r="AF1028">
            <v>774048</v>
          </cell>
          <cell r="AG1028">
            <v>0</v>
          </cell>
          <cell r="AH1028">
            <v>0</v>
          </cell>
          <cell r="AI1028">
            <v>0</v>
          </cell>
          <cell r="AJ1028">
            <v>0</v>
          </cell>
          <cell r="AK1028">
            <v>32000</v>
          </cell>
          <cell r="AL1028">
            <v>48000</v>
          </cell>
          <cell r="AM1028">
            <v>928374</v>
          </cell>
          <cell r="AN1028">
            <v>0</v>
          </cell>
          <cell r="AO1028">
            <v>0</v>
          </cell>
          <cell r="AP1028">
            <v>0</v>
          </cell>
          <cell r="AQ1028">
            <v>0</v>
          </cell>
          <cell r="AR1028">
            <v>0</v>
          </cell>
          <cell r="AS1028">
            <v>0</v>
          </cell>
          <cell r="AT1028">
            <v>0</v>
          </cell>
          <cell r="AU1028">
            <v>0</v>
          </cell>
          <cell r="AV1028">
            <v>0</v>
          </cell>
          <cell r="AW1028">
            <v>1008374</v>
          </cell>
          <cell r="AX1028">
            <v>1008374</v>
          </cell>
          <cell r="AY1028">
            <v>0</v>
          </cell>
          <cell r="AZ1028">
            <v>1008374</v>
          </cell>
          <cell r="BA1028">
            <v>1008374</v>
          </cell>
          <cell r="BB1028">
            <v>1008374</v>
          </cell>
          <cell r="BC1028">
            <v>-234326</v>
          </cell>
          <cell r="BE1028">
            <v>0.39</v>
          </cell>
          <cell r="BF1028">
            <v>0</v>
          </cell>
          <cell r="BG1028" t="str">
            <v>1 rozwojowo-modernizacyjne</v>
          </cell>
          <cell r="BH1028">
            <v>15</v>
          </cell>
          <cell r="BI1028">
            <v>0</v>
          </cell>
          <cell r="BJ1028">
            <v>0</v>
          </cell>
          <cell r="BK1028" t="str">
            <v>Potrzeba rozbudowy sieci kanalizacji sanitarnej dla planowanego osiedla mieszkaniowego.</v>
          </cell>
          <cell r="BL1028" t="str">
            <v>Budowa kanału sanitarnego Dn 200 mm o długości 390 m w rejonie ul. Żelaznej, wraz z przyłączami 2022 - 2024 - dokumentacja projektowa 2025 - 2026 - roboty budowlano - montażowe</v>
          </cell>
          <cell r="BM1028" t="str">
            <v>-</v>
          </cell>
          <cell r="BN1028" t="str">
            <v>-</v>
          </cell>
          <cell r="BP1028"/>
        </row>
        <row r="1029">
          <cell r="B1029" t="str">
            <v>5-05-18-149-0</v>
          </cell>
          <cell r="C1029" t="str">
            <v>5</v>
          </cell>
          <cell r="D1029" t="str">
            <v>Poznań - kanalizacja sanitarna w rejonie ul. Literackiej i Biskupińskiej (LANBUD BIS).</v>
          </cell>
          <cell r="E1029" t="str">
            <v>Realizowane-RBM-w toku</v>
          </cell>
          <cell r="G1029" t="str">
            <v>rezerwa na zaspokojenie roszczeń z tyt realizacji sieci wod-kan</v>
          </cell>
          <cell r="H1029" t="str">
            <v>pierwsza</v>
          </cell>
          <cell r="I1029" t="str">
            <v>sieci rozdzielcze</v>
          </cell>
          <cell r="J1029" t="str">
            <v>rozwojowe</v>
          </cell>
          <cell r="K1029" t="str">
            <v>wykupy</v>
          </cell>
          <cell r="L1029" t="str">
            <v>Poznań</v>
          </cell>
          <cell r="M1029">
            <v>0</v>
          </cell>
          <cell r="N1029">
            <v>0</v>
          </cell>
          <cell r="O1029">
            <v>0</v>
          </cell>
          <cell r="P1029" t="str">
            <v>Magdalena Borowska</v>
          </cell>
          <cell r="Q1029">
            <v>0</v>
          </cell>
          <cell r="R1029" t="str">
            <v>05</v>
          </cell>
          <cell r="S1029" t="str">
            <v>nd</v>
          </cell>
          <cell r="T1029">
            <v>0</v>
          </cell>
          <cell r="U1029">
            <v>1473319.55</v>
          </cell>
          <cell r="V1029">
            <v>0</v>
          </cell>
          <cell r="W1029">
            <v>0</v>
          </cell>
          <cell r="X1029">
            <v>0</v>
          </cell>
          <cell r="Y1029">
            <v>0</v>
          </cell>
          <cell r="Z1029">
            <v>0</v>
          </cell>
          <cell r="AA1029">
            <v>0</v>
          </cell>
          <cell r="AB1029">
            <v>0</v>
          </cell>
          <cell r="AC1029">
            <v>0</v>
          </cell>
          <cell r="AD1029">
            <v>0</v>
          </cell>
          <cell r="AE1029">
            <v>0</v>
          </cell>
          <cell r="AF1029">
            <v>1473319.55</v>
          </cell>
          <cell r="AG1029">
            <v>1473319.55</v>
          </cell>
          <cell r="AH1029">
            <v>4962.7299999999996</v>
          </cell>
          <cell r="AI1029">
            <v>1478282.28</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1478282.28</v>
          </cell>
          <cell r="BC1029">
            <v>-4962.7299999999814</v>
          </cell>
          <cell r="BD1029"/>
          <cell r="BE1029">
            <v>0</v>
          </cell>
          <cell r="BF1029">
            <v>0</v>
          </cell>
          <cell r="BG1029" t="str">
            <v>1 rozwojowo-modernizacyjne</v>
          </cell>
          <cell r="BH1029">
            <v>0</v>
          </cell>
          <cell r="BI1029">
            <v>0</v>
          </cell>
          <cell r="BJ1029">
            <v>0</v>
          </cell>
          <cell r="BK1029">
            <v>0</v>
          </cell>
          <cell r="BL1029">
            <v>0</v>
          </cell>
          <cell r="BM1029" t="str">
            <v>-</v>
          </cell>
          <cell r="BN1029" t="str">
            <v>-</v>
          </cell>
        </row>
        <row r="1030">
          <cell r="B1030" t="str">
            <v>5-05-18-154-1</v>
          </cell>
          <cell r="C1030" t="str">
            <v>5</v>
          </cell>
          <cell r="D1030" t="str">
            <v>Poznań - kanalizacja sanitarna w ul. Cumowniczej</v>
          </cell>
          <cell r="E1030" t="str">
            <v>Realizowane-dokumentacja-w toku</v>
          </cell>
          <cell r="G1030" t="str">
            <v>Pule</v>
          </cell>
          <cell r="H1030" t="str">
            <v>druga</v>
          </cell>
          <cell r="I1030" t="str">
            <v>sieci rozdzielcze</v>
          </cell>
          <cell r="J1030" t="str">
            <v>rozwojowe</v>
          </cell>
          <cell r="K1030" t="str">
            <v>opłacalne</v>
          </cell>
          <cell r="L1030" t="str">
            <v>Poznań</v>
          </cell>
          <cell r="M1030" t="str">
            <v>Sylwia Białous</v>
          </cell>
          <cell r="N1030" t="str">
            <v>Michał Kamiński</v>
          </cell>
          <cell r="O1030" t="str">
            <v>Monika Mrozińska</v>
          </cell>
          <cell r="P1030">
            <v>0</v>
          </cell>
          <cell r="Q1030">
            <v>0</v>
          </cell>
          <cell r="R1030" t="str">
            <v>05</v>
          </cell>
          <cell r="S1030" t="str">
            <v>nd</v>
          </cell>
          <cell r="T1030">
            <v>0</v>
          </cell>
          <cell r="U1030">
            <v>0</v>
          </cell>
          <cell r="V1030">
            <v>0</v>
          </cell>
          <cell r="W1030">
            <v>0</v>
          </cell>
          <cell r="X1030">
            <v>28000</v>
          </cell>
          <cell r="Y1030">
            <v>42000</v>
          </cell>
          <cell r="Z1030">
            <v>48910</v>
          </cell>
          <cell r="AA1030">
            <v>247090</v>
          </cell>
          <cell r="AB1030">
            <v>0</v>
          </cell>
          <cell r="AC1030">
            <v>0</v>
          </cell>
          <cell r="AD1030">
            <v>0</v>
          </cell>
          <cell r="AE1030">
            <v>0</v>
          </cell>
          <cell r="AF1030">
            <v>366000</v>
          </cell>
          <cell r="AG1030">
            <v>0</v>
          </cell>
          <cell r="AH1030">
            <v>0</v>
          </cell>
          <cell r="AI1030">
            <v>0</v>
          </cell>
          <cell r="AJ1030">
            <v>0</v>
          </cell>
          <cell r="AK1030">
            <v>28000</v>
          </cell>
          <cell r="AL1030">
            <v>28000</v>
          </cell>
          <cell r="AM1030">
            <v>14000</v>
          </cell>
          <cell r="AN1030">
            <v>181546</v>
          </cell>
          <cell r="AO1030">
            <v>127954</v>
          </cell>
          <cell r="AP1030">
            <v>0</v>
          </cell>
          <cell r="AQ1030">
            <v>0</v>
          </cell>
          <cell r="AR1030">
            <v>0</v>
          </cell>
          <cell r="AS1030">
            <v>0</v>
          </cell>
          <cell r="AT1030">
            <v>0</v>
          </cell>
          <cell r="AU1030">
            <v>0</v>
          </cell>
          <cell r="AV1030">
            <v>0</v>
          </cell>
          <cell r="AW1030">
            <v>379500</v>
          </cell>
          <cell r="AX1030">
            <v>379500</v>
          </cell>
          <cell r="AY1030">
            <v>0</v>
          </cell>
          <cell r="AZ1030">
            <v>379500</v>
          </cell>
          <cell r="BA1030">
            <v>379500</v>
          </cell>
          <cell r="BB1030">
            <v>379500</v>
          </cell>
          <cell r="BC1030">
            <v>-13500</v>
          </cell>
          <cell r="BD1030"/>
          <cell r="BE1030">
            <v>0.115</v>
          </cell>
          <cell r="BF1030">
            <v>262.5</v>
          </cell>
          <cell r="BG1030" t="str">
            <v>1 rozwojowo-modernizacyjne</v>
          </cell>
          <cell r="BH1030">
            <v>9</v>
          </cell>
          <cell r="BI1030">
            <v>2</v>
          </cell>
          <cell r="BJ1030">
            <v>0</v>
          </cell>
          <cell r="BK1030" t="str">
            <v>Odbiór ścieków od nowych klientów.</v>
          </cell>
          <cell r="BL1030" t="str">
            <v>Budowa kanalizacji sanitarnej w ul. Cumowniczej DN 200 o dł. 115 m wraz z przyłączami 2023-2025 - dokumentacja projektowa 2026-2027- roboty budowlano-montażowe</v>
          </cell>
          <cell r="BM1030" t="str">
            <v>-</v>
          </cell>
          <cell r="BN1030" t="str">
            <v>-</v>
          </cell>
        </row>
        <row r="1031">
          <cell r="B1031" t="str">
            <v>5-05-19-026-1</v>
          </cell>
          <cell r="C1031" t="str">
            <v>5</v>
          </cell>
          <cell r="D1031" t="str">
            <v>Poznań - kanalizacja sanitarna w ul. Aroniowej i Berberysowej</v>
          </cell>
          <cell r="E1031" t="str">
            <v>Realizowane-koncepcja-w toku</v>
          </cell>
          <cell r="G1031" t="str">
            <v>rezerwa "białe plamy"</v>
          </cell>
          <cell r="H1031" t="str">
            <v>druga</v>
          </cell>
          <cell r="I1031" t="str">
            <v>sieci rozdzielcze</v>
          </cell>
          <cell r="J1031" t="str">
            <v>rozwojowe</v>
          </cell>
          <cell r="K1031" t="str">
            <v>nieopłacalne nie</v>
          </cell>
          <cell r="L1031" t="str">
            <v>Poznań</v>
          </cell>
          <cell r="M1031" t="str">
            <v>Przemysław Jasiński</v>
          </cell>
          <cell r="N1031">
            <v>0</v>
          </cell>
          <cell r="O1031" t="str">
            <v>Mariusz Dados</v>
          </cell>
          <cell r="P1031">
            <v>0</v>
          </cell>
          <cell r="Q1031">
            <v>0</v>
          </cell>
          <cell r="R1031" t="str">
            <v>05</v>
          </cell>
          <cell r="S1031" t="str">
            <v>nd</v>
          </cell>
          <cell r="T1031">
            <v>0</v>
          </cell>
          <cell r="U1031">
            <v>0</v>
          </cell>
          <cell r="V1031">
            <v>0</v>
          </cell>
          <cell r="W1031">
            <v>0</v>
          </cell>
          <cell r="X1031">
            <v>0</v>
          </cell>
          <cell r="Y1031">
            <v>0</v>
          </cell>
          <cell r="Z1031">
            <v>0</v>
          </cell>
          <cell r="AA1031">
            <v>0</v>
          </cell>
          <cell r="AB1031">
            <v>0</v>
          </cell>
          <cell r="AC1031">
            <v>26000</v>
          </cell>
          <cell r="AD1031">
            <v>39000</v>
          </cell>
          <cell r="AE1031">
            <v>870000</v>
          </cell>
          <cell r="AF1031">
            <v>65000</v>
          </cell>
          <cell r="AG1031">
            <v>0</v>
          </cell>
          <cell r="AH1031">
            <v>0</v>
          </cell>
          <cell r="AI1031">
            <v>0</v>
          </cell>
          <cell r="AJ1031">
            <v>0</v>
          </cell>
          <cell r="AK1031">
            <v>0</v>
          </cell>
          <cell r="AL1031">
            <v>0</v>
          </cell>
          <cell r="AM1031">
            <v>0</v>
          </cell>
          <cell r="AN1031">
            <v>0</v>
          </cell>
          <cell r="AO1031">
            <v>0</v>
          </cell>
          <cell r="AP1031">
            <v>32000</v>
          </cell>
          <cell r="AQ1031">
            <v>32000</v>
          </cell>
          <cell r="AR1031">
            <v>16000</v>
          </cell>
          <cell r="AS1031">
            <v>707500</v>
          </cell>
          <cell r="AT1031">
            <v>207500</v>
          </cell>
          <cell r="AU1031">
            <v>0</v>
          </cell>
          <cell r="AV1031">
            <v>207500</v>
          </cell>
          <cell r="AW1031">
            <v>995000</v>
          </cell>
          <cell r="AX1031">
            <v>64000</v>
          </cell>
          <cell r="AY1031">
            <v>931000</v>
          </cell>
          <cell r="AZ1031">
            <v>995000</v>
          </cell>
          <cell r="BA1031">
            <v>995000</v>
          </cell>
          <cell r="BB1031">
            <v>64000</v>
          </cell>
          <cell r="BC1031">
            <v>1000</v>
          </cell>
          <cell r="BE1031">
            <v>0.37</v>
          </cell>
          <cell r="BF1031">
            <v>0</v>
          </cell>
          <cell r="BG1031" t="str">
            <v>1 rozwojowo-modernizacyjne</v>
          </cell>
          <cell r="BH1031">
            <v>7</v>
          </cell>
          <cell r="BI1031">
            <v>5</v>
          </cell>
          <cell r="BJ1031">
            <v>0</v>
          </cell>
          <cell r="BK1031" t="str">
            <v>Odbiór ścieków sanitarnych od nowych klientów.</v>
          </cell>
          <cell r="BL1031" t="str">
            <v>Budowa kanalizacji sanitarnej DN 200 mm o długości 350 m w ulicach Aroniowej i Berberysowej, wraz z przepompownią ścieków - 1 szt. i r. tłocznym DN 75 mm o długości 100 m, przyłącza sanitarne 2028 - 2029 dokumentacja techniczna 2030 - 2031 roboty budowlano-montażowe</v>
          </cell>
          <cell r="BM1031" t="str">
            <v>-</v>
          </cell>
          <cell r="BN1031" t="str">
            <v>-</v>
          </cell>
          <cell r="BP1031"/>
        </row>
        <row r="1032">
          <cell r="B1032" t="str">
            <v>5-05-19-027-1</v>
          </cell>
          <cell r="C1032" t="str">
            <v>5</v>
          </cell>
          <cell r="D1032" t="str">
            <v>Poznań - kanalizacja sanitarna w ul. Bobrownickiej</v>
          </cell>
          <cell r="E1032" t="str">
            <v>Realizowane-dokumentacja-w toku</v>
          </cell>
          <cell r="H1032" t="str">
            <v>pierwsza</v>
          </cell>
          <cell r="I1032" t="str">
            <v>sieci rozdzielcze</v>
          </cell>
          <cell r="J1032" t="str">
            <v>rozwojowe</v>
          </cell>
          <cell r="K1032" t="str">
            <v>KPOŚK</v>
          </cell>
          <cell r="L1032" t="str">
            <v>Poznań</v>
          </cell>
          <cell r="M1032" t="str">
            <v>Przemysław Jasiński</v>
          </cell>
          <cell r="N1032" t="str">
            <v>Anna Szaszczak</v>
          </cell>
          <cell r="O1032">
            <v>0</v>
          </cell>
          <cell r="P1032">
            <v>0</v>
          </cell>
          <cell r="Q1032">
            <v>0</v>
          </cell>
          <cell r="R1032" t="str">
            <v>05</v>
          </cell>
          <cell r="T1032">
            <v>0</v>
          </cell>
          <cell r="U1032">
            <v>0</v>
          </cell>
          <cell r="V1032">
            <v>0</v>
          </cell>
          <cell r="W1032">
            <v>40000</v>
          </cell>
          <cell r="X1032">
            <v>60000</v>
          </cell>
          <cell r="Y1032">
            <v>316000</v>
          </cell>
          <cell r="Z1032">
            <v>1064000</v>
          </cell>
          <cell r="AA1032">
            <v>0</v>
          </cell>
          <cell r="AB1032">
            <v>0</v>
          </cell>
          <cell r="AC1032">
            <v>0</v>
          </cell>
          <cell r="AD1032">
            <v>0</v>
          </cell>
          <cell r="AE1032">
            <v>0</v>
          </cell>
          <cell r="AF1032">
            <v>1480000</v>
          </cell>
          <cell r="AG1032">
            <v>0</v>
          </cell>
          <cell r="AH1032">
            <v>21960</v>
          </cell>
          <cell r="AI1032">
            <v>21960</v>
          </cell>
          <cell r="AJ1032">
            <v>18640</v>
          </cell>
          <cell r="AK1032">
            <v>55920</v>
          </cell>
          <cell r="AL1032">
            <v>0</v>
          </cell>
          <cell r="AM1032">
            <v>1564800</v>
          </cell>
          <cell r="AN1032">
            <v>0</v>
          </cell>
          <cell r="AO1032">
            <v>0</v>
          </cell>
          <cell r="AP1032">
            <v>0</v>
          </cell>
          <cell r="AQ1032">
            <v>0</v>
          </cell>
          <cell r="AR1032">
            <v>0</v>
          </cell>
          <cell r="AS1032">
            <v>0</v>
          </cell>
          <cell r="AT1032">
            <v>0</v>
          </cell>
          <cell r="AU1032">
            <v>0</v>
          </cell>
          <cell r="AV1032">
            <v>0</v>
          </cell>
          <cell r="AW1032">
            <v>1620720</v>
          </cell>
          <cell r="AX1032">
            <v>1620720</v>
          </cell>
          <cell r="AY1032">
            <v>0</v>
          </cell>
          <cell r="AZ1032">
            <v>1639360</v>
          </cell>
          <cell r="BA1032">
            <v>1639360</v>
          </cell>
          <cell r="BB1032">
            <v>1661320</v>
          </cell>
          <cell r="BC1032">
            <v>-181320</v>
          </cell>
          <cell r="BE1032">
            <v>0.59</v>
          </cell>
          <cell r="BF1032">
            <v>486.4</v>
          </cell>
          <cell r="BG1032" t="str">
            <v>1 rozwojowo-modernizacyjne</v>
          </cell>
          <cell r="BH1032">
            <v>80</v>
          </cell>
          <cell r="BI1032">
            <v>2</v>
          </cell>
          <cell r="BJ1032">
            <v>0</v>
          </cell>
          <cell r="BK1032" t="str">
            <v>Odbiór ścieków sanitarnych od nowych klientów. .</v>
          </cell>
          <cell r="BL1032" t="str">
            <v>Budowa kanalizacji sanitarnej DN200mm o dł. 540m w ul. Bobrownickiej wraz z przepompownią ścieków i r. tłocznym o dł. 60 m wraz z przyłączami . 2022 - 2023 dokumentacja techniczna 2024 - 2025 roboty budowlano montażowe</v>
          </cell>
          <cell r="BM1032" t="str">
            <v>-</v>
          </cell>
          <cell r="BN1032" t="str">
            <v>-</v>
          </cell>
          <cell r="BP1032"/>
        </row>
        <row r="1033">
          <cell r="B1033" t="str">
            <v>5-05-19-030-1</v>
          </cell>
          <cell r="C1033" t="str">
            <v>5</v>
          </cell>
          <cell r="D1033" t="str">
            <v>Poznań - kanalizacja sanitarna w ulicach: Roślinna, Skibowa i Owocowa</v>
          </cell>
          <cell r="H1033" t="str">
            <v>druga</v>
          </cell>
          <cell r="I1033" t="str">
            <v>sieci rozdzielcze</v>
          </cell>
          <cell r="J1033" t="str">
            <v>rozwojowe</v>
          </cell>
          <cell r="K1033" t="str">
            <v>nieopłacalne nie</v>
          </cell>
          <cell r="L1033" t="str">
            <v>Poznań</v>
          </cell>
          <cell r="R1033" t="str">
            <v>05</v>
          </cell>
          <cell r="T1033">
            <v>0</v>
          </cell>
          <cell r="U1033">
            <v>0</v>
          </cell>
          <cell r="V1033">
            <v>0</v>
          </cell>
          <cell r="W1033">
            <v>0</v>
          </cell>
          <cell r="X1033">
            <v>0</v>
          </cell>
          <cell r="Y1033">
            <v>0</v>
          </cell>
          <cell r="Z1033">
            <v>32000</v>
          </cell>
          <cell r="AA1033">
            <v>48000</v>
          </cell>
          <cell r="AB1033">
            <v>129000</v>
          </cell>
          <cell r="AC1033">
            <v>436000</v>
          </cell>
          <cell r="AD1033">
            <v>0</v>
          </cell>
          <cell r="AE1033">
            <v>0</v>
          </cell>
          <cell r="AF1033">
            <v>645000</v>
          </cell>
          <cell r="AG1033">
            <v>0</v>
          </cell>
          <cell r="AH1033">
            <v>0</v>
          </cell>
          <cell r="AI1033">
            <v>0</v>
          </cell>
          <cell r="AJ1033">
            <v>0</v>
          </cell>
          <cell r="AK1033">
            <v>0</v>
          </cell>
          <cell r="AL1033">
            <v>0</v>
          </cell>
          <cell r="AM1033">
            <v>32000</v>
          </cell>
          <cell r="AN1033">
            <v>32000</v>
          </cell>
          <cell r="AO1033">
            <v>16000</v>
          </cell>
          <cell r="AP1033">
            <v>395630</v>
          </cell>
          <cell r="AQ1033">
            <v>204370</v>
          </cell>
          <cell r="AR1033">
            <v>0</v>
          </cell>
          <cell r="AS1033">
            <v>0</v>
          </cell>
          <cell r="AT1033">
            <v>0</v>
          </cell>
          <cell r="AU1033">
            <v>0</v>
          </cell>
          <cell r="AV1033">
            <v>0</v>
          </cell>
          <cell r="AW1033">
            <v>680000</v>
          </cell>
          <cell r="AX1033">
            <v>680000</v>
          </cell>
          <cell r="AY1033">
            <v>0</v>
          </cell>
          <cell r="AZ1033">
            <v>680000</v>
          </cell>
          <cell r="BA1033">
            <v>680000</v>
          </cell>
          <cell r="BB1033">
            <v>680000</v>
          </cell>
          <cell r="BC1033">
            <v>-35000</v>
          </cell>
          <cell r="BE1033">
            <v>0.34</v>
          </cell>
          <cell r="BF1033">
            <v>0</v>
          </cell>
          <cell r="BG1033" t="str">
            <v xml:space="preserve"> </v>
          </cell>
          <cell r="BH1033">
            <v>11</v>
          </cell>
          <cell r="BI1033">
            <v>0</v>
          </cell>
          <cell r="BJ1033">
            <v>0</v>
          </cell>
          <cell r="BK1033" t="str">
            <v>Odbiór ścieków sanitarnych od nowych klientów.</v>
          </cell>
          <cell r="BL1033" t="str">
            <v>Budowa kanalizacji sanitarnej DN 200 mm o długości 335 m w ulicach: Roślinna, Skibowa, Owocowa, wraz z przyłączami 2025 - 2026 dokumentacja techniczna 2027 - 2028 roboty budowlano-montażowe</v>
          </cell>
          <cell r="BM1033" t="str">
            <v>-</v>
          </cell>
          <cell r="BN1033" t="str">
            <v>-</v>
          </cell>
          <cell r="BP1033"/>
        </row>
        <row r="1034">
          <cell r="B1034" t="str">
            <v>5-05-19-040-1</v>
          </cell>
          <cell r="C1034" t="str">
            <v>5</v>
          </cell>
          <cell r="D1034" t="str">
            <v>Poznań - kanalizacja sanitarna w ul. Burtowej</v>
          </cell>
          <cell r="E1034" t="str">
            <v>Realizowane-dokumentacja-w toku</v>
          </cell>
          <cell r="G1034" t="str">
            <v>rezerwa "białe plamy"</v>
          </cell>
          <cell r="H1034" t="str">
            <v>druga</v>
          </cell>
          <cell r="I1034" t="str">
            <v>sieci rozdzielcze</v>
          </cell>
          <cell r="J1034" t="str">
            <v>rozwojowe</v>
          </cell>
          <cell r="K1034" t="str">
            <v>nieopłacalne nie</v>
          </cell>
          <cell r="L1034" t="str">
            <v>Poznań</v>
          </cell>
          <cell r="M1034" t="str">
            <v>Sylwia Białous</v>
          </cell>
          <cell r="N1034" t="str">
            <v>Michał Kamiński</v>
          </cell>
          <cell r="O1034" t="str">
            <v>Jolanta Kowalczyk</v>
          </cell>
          <cell r="P1034">
            <v>0</v>
          </cell>
          <cell r="Q1034">
            <v>0</v>
          </cell>
          <cell r="R1034" t="str">
            <v>05</v>
          </cell>
          <cell r="S1034" t="str">
            <v>nd</v>
          </cell>
          <cell r="T1034">
            <v>0</v>
          </cell>
          <cell r="U1034">
            <v>0</v>
          </cell>
          <cell r="V1034">
            <v>0</v>
          </cell>
          <cell r="W1034">
            <v>0</v>
          </cell>
          <cell r="X1034">
            <v>40000</v>
          </cell>
          <cell r="Y1034">
            <v>60000</v>
          </cell>
          <cell r="Z1034">
            <v>122134</v>
          </cell>
          <cell r="AA1034">
            <v>824804</v>
          </cell>
          <cell r="AB1034">
            <v>61062</v>
          </cell>
          <cell r="AC1034">
            <v>0</v>
          </cell>
          <cell r="AD1034">
            <v>0</v>
          </cell>
          <cell r="AE1034">
            <v>0</v>
          </cell>
          <cell r="AF1034">
            <v>1108000</v>
          </cell>
          <cell r="AG1034">
            <v>0</v>
          </cell>
          <cell r="AH1034">
            <v>0</v>
          </cell>
          <cell r="AI1034">
            <v>0</v>
          </cell>
          <cell r="AJ1034">
            <v>0</v>
          </cell>
          <cell r="AK1034">
            <v>32000</v>
          </cell>
          <cell r="AL1034">
            <v>32000</v>
          </cell>
          <cell r="AM1034">
            <v>16000</v>
          </cell>
          <cell r="AN1034">
            <v>577598</v>
          </cell>
          <cell r="AO1034">
            <v>692402</v>
          </cell>
          <cell r="AP1034">
            <v>0</v>
          </cell>
          <cell r="AQ1034">
            <v>0</v>
          </cell>
          <cell r="AR1034">
            <v>0</v>
          </cell>
          <cell r="AS1034">
            <v>0</v>
          </cell>
          <cell r="AT1034">
            <v>0</v>
          </cell>
          <cell r="AU1034">
            <v>0</v>
          </cell>
          <cell r="AV1034">
            <v>0</v>
          </cell>
          <cell r="AW1034">
            <v>1350000</v>
          </cell>
          <cell r="AX1034">
            <v>1350000</v>
          </cell>
          <cell r="AY1034">
            <v>0</v>
          </cell>
          <cell r="AZ1034">
            <v>1350000</v>
          </cell>
          <cell r="BA1034">
            <v>1350000</v>
          </cell>
          <cell r="BB1034">
            <v>1350000</v>
          </cell>
          <cell r="BC1034">
            <v>-242000</v>
          </cell>
          <cell r="BE1034">
            <v>0.55000000000000004</v>
          </cell>
          <cell r="BF1034">
            <v>32.1</v>
          </cell>
          <cell r="BG1034" t="str">
            <v>1 rozwojowo-modernizacyjne</v>
          </cell>
          <cell r="BH1034">
            <v>5</v>
          </cell>
          <cell r="BI1034">
            <v>32</v>
          </cell>
          <cell r="BJ1034">
            <v>0</v>
          </cell>
          <cell r="BK1034" t="str">
            <v>Odbiór ścieków sanitarnych od nowych klientów.</v>
          </cell>
          <cell r="BL1034" t="str">
            <v>Budowa kanalizacji sanitarnej w ul. Burtowej DN 200 dł. 545 m wraz z przyłączami 2023-2025 - dokumentacja projektowa 2026-2027 - roboty budowlano-montażowe</v>
          </cell>
          <cell r="BM1034" t="str">
            <v>-</v>
          </cell>
          <cell r="BN1034" t="str">
            <v>-</v>
          </cell>
          <cell r="BP1034"/>
        </row>
        <row r="1035">
          <cell r="B1035" t="str">
            <v>5-05-19-089-1</v>
          </cell>
          <cell r="C1035" t="str">
            <v>5</v>
          </cell>
          <cell r="D1035" t="str">
            <v>Poznań - kanalizacja sanitarna dla zabudowy ZKZL przy ul. Opolskiej (strona wschodnia - ETAP A)</v>
          </cell>
          <cell r="E1035" t="str">
            <v>Realizowane-koncepcja-w toku</v>
          </cell>
          <cell r="G1035" t="str">
            <v>Pule</v>
          </cell>
          <cell r="H1035" t="str">
            <v>druga</v>
          </cell>
          <cell r="I1035" t="str">
            <v>sieci rozdzielcze</v>
          </cell>
          <cell r="J1035" t="str">
            <v>rozwojowe</v>
          </cell>
          <cell r="K1035" t="str">
            <v>opłacalne</v>
          </cell>
          <cell r="L1035" t="str">
            <v>Poznań</v>
          </cell>
          <cell r="M1035" t="str">
            <v>Zuzanna Kaczmarek</v>
          </cell>
          <cell r="N1035">
            <v>0</v>
          </cell>
          <cell r="O1035" t="str">
            <v>Jolanta Kowalczyk</v>
          </cell>
          <cell r="P1035">
            <v>0</v>
          </cell>
          <cell r="Q1035">
            <v>0</v>
          </cell>
          <cell r="R1035" t="str">
            <v>05</v>
          </cell>
          <cell r="S1035" t="str">
            <v>nd</v>
          </cell>
          <cell r="T1035">
            <v>0</v>
          </cell>
          <cell r="U1035">
            <v>0</v>
          </cell>
          <cell r="V1035">
            <v>48000</v>
          </cell>
          <cell r="W1035">
            <v>145000</v>
          </cell>
          <cell r="X1035">
            <v>380800</v>
          </cell>
          <cell r="Y1035">
            <v>1243800</v>
          </cell>
          <cell r="Z1035">
            <v>1332400</v>
          </cell>
          <cell r="AA1035">
            <v>0</v>
          </cell>
          <cell r="AB1035">
            <v>0</v>
          </cell>
          <cell r="AC1035">
            <v>0</v>
          </cell>
          <cell r="AD1035">
            <v>0</v>
          </cell>
          <cell r="AE1035">
            <v>0</v>
          </cell>
          <cell r="AF1035">
            <v>3150000</v>
          </cell>
          <cell r="AG1035">
            <v>0</v>
          </cell>
          <cell r="AH1035">
            <v>0</v>
          </cell>
          <cell r="AI1035">
            <v>0</v>
          </cell>
          <cell r="AJ1035">
            <v>0</v>
          </cell>
          <cell r="AK1035">
            <v>0</v>
          </cell>
          <cell r="AL1035">
            <v>0</v>
          </cell>
          <cell r="AM1035">
            <v>0</v>
          </cell>
          <cell r="AN1035">
            <v>0</v>
          </cell>
          <cell r="AO1035">
            <v>0</v>
          </cell>
          <cell r="AP1035">
            <v>60000</v>
          </cell>
          <cell r="AQ1035">
            <v>61000</v>
          </cell>
          <cell r="AR1035">
            <v>185700</v>
          </cell>
          <cell r="AS1035">
            <v>2106400</v>
          </cell>
          <cell r="AT1035">
            <v>466900</v>
          </cell>
          <cell r="AU1035">
            <v>0</v>
          </cell>
          <cell r="AV1035">
            <v>466900</v>
          </cell>
          <cell r="AW1035">
            <v>2880000</v>
          </cell>
          <cell r="AX1035">
            <v>121000</v>
          </cell>
          <cell r="AY1035">
            <v>2759000</v>
          </cell>
          <cell r="AZ1035">
            <v>2880000</v>
          </cell>
          <cell r="BA1035">
            <v>2880000</v>
          </cell>
          <cell r="BB1035">
            <v>121000</v>
          </cell>
          <cell r="BC1035">
            <v>3029000</v>
          </cell>
          <cell r="BE1035">
            <v>1.1399999999999999</v>
          </cell>
          <cell r="BF1035">
            <v>0</v>
          </cell>
          <cell r="BG1035" t="str">
            <v>1 rozwojowo-modernizacyjne</v>
          </cell>
          <cell r="BH1035">
            <v>0</v>
          </cell>
          <cell r="BI1035">
            <v>13</v>
          </cell>
          <cell r="BJ1035">
            <v>0</v>
          </cell>
          <cell r="BK1035" t="str">
            <v>Odbiór ścieków od nowych klientów z zabudowy planowanej przez ZKZL.</v>
          </cell>
          <cell r="BL1035" t="str">
            <v>Budowa kanalizacji sanitarnej na terenie planowanej zabudowy przez ZKZL ul. Będzińska DN 200mm, dł. L=120m; ul. Czeladzka DN 400mm dł. L=255m; ul. Opolska DN 200mm, dł. L = 95m, DN 400mm, dł. L=140m; boczna od Opolskiej DN 400m, dł. L=530m - wraz z przyłączami 2028-2030 - dokumentacja projektowa 2030-2032 - roboty budowlano - montażowe</v>
          </cell>
          <cell r="BM1035" t="str">
            <v>-</v>
          </cell>
          <cell r="BN1035" t="str">
            <v>-</v>
          </cell>
          <cell r="BP1035"/>
        </row>
        <row r="1036">
          <cell r="B1036" t="str">
            <v>5-05-19-097-0</v>
          </cell>
          <cell r="C1036" t="str">
            <v>5</v>
          </cell>
          <cell r="D1036" t="str">
            <v>Poznań - sieć kanalizacyjna w ul. 28 Czerwca 1956r. (Etap II od ul. Krzyżowej do ul. Traugutta)</v>
          </cell>
          <cell r="E1036" t="str">
            <v>Realizowane-dokumentacja-w toku</v>
          </cell>
          <cell r="G1036" t="str">
            <v>koordynacja z innymi jednostkami</v>
          </cell>
          <cell r="H1036" t="str">
            <v>pierwsza</v>
          </cell>
          <cell r="I1036" t="str">
            <v>sieci rozdzielcze</v>
          </cell>
          <cell r="J1036" t="str">
            <v>modernizacyjne</v>
          </cell>
          <cell r="K1036" t="str">
            <v>koordynacja</v>
          </cell>
          <cell r="L1036" t="str">
            <v>Poznań</v>
          </cell>
          <cell r="M1036" t="str">
            <v>Marcin Ostrzycki</v>
          </cell>
          <cell r="N1036" t="str">
            <v>Wioletta Frankowska</v>
          </cell>
          <cell r="O1036" t="str">
            <v>Mariusz Dados</v>
          </cell>
          <cell r="P1036" t="str">
            <v>Anna Danek</v>
          </cell>
          <cell r="Q1036" t="str">
            <v>Łukasz Wędrychowicz</v>
          </cell>
          <cell r="R1036" t="str">
            <v>05</v>
          </cell>
          <cell r="S1036" t="str">
            <v>nd</v>
          </cell>
          <cell r="T1036">
            <v>0</v>
          </cell>
          <cell r="U1036">
            <v>0</v>
          </cell>
          <cell r="V1036">
            <v>8495</v>
          </cell>
          <cell r="W1036">
            <v>8495</v>
          </cell>
          <cell r="X1036">
            <v>25485</v>
          </cell>
          <cell r="Y1036">
            <v>61844</v>
          </cell>
          <cell r="Z1036">
            <v>1000000</v>
          </cell>
          <cell r="AA1036">
            <v>0</v>
          </cell>
          <cell r="AB1036">
            <v>0</v>
          </cell>
          <cell r="AC1036">
            <v>0</v>
          </cell>
          <cell r="AD1036">
            <v>0</v>
          </cell>
          <cell r="AE1036">
            <v>0</v>
          </cell>
          <cell r="AF1036">
            <v>1104319</v>
          </cell>
          <cell r="AG1036">
            <v>0</v>
          </cell>
          <cell r="AH1036">
            <v>0</v>
          </cell>
          <cell r="AI1036">
            <v>0</v>
          </cell>
          <cell r="AJ1036">
            <v>16160</v>
          </cell>
          <cell r="AK1036">
            <v>40689</v>
          </cell>
          <cell r="AL1036">
            <v>141264</v>
          </cell>
          <cell r="AM1036">
            <v>0</v>
          </cell>
          <cell r="AN1036">
            <v>0</v>
          </cell>
          <cell r="AO1036">
            <v>0</v>
          </cell>
          <cell r="AP1036">
            <v>0</v>
          </cell>
          <cell r="AQ1036">
            <v>0</v>
          </cell>
          <cell r="AR1036">
            <v>0</v>
          </cell>
          <cell r="AS1036">
            <v>0</v>
          </cell>
          <cell r="AT1036">
            <v>0</v>
          </cell>
          <cell r="AU1036">
            <v>0</v>
          </cell>
          <cell r="AV1036">
            <v>0</v>
          </cell>
          <cell r="AW1036">
            <v>181953</v>
          </cell>
          <cell r="AX1036">
            <v>181953</v>
          </cell>
          <cell r="AY1036">
            <v>0</v>
          </cell>
          <cell r="AZ1036">
            <v>198113</v>
          </cell>
          <cell r="BA1036">
            <v>198113</v>
          </cell>
          <cell r="BB1036">
            <v>198113</v>
          </cell>
          <cell r="BC1036">
            <v>906206</v>
          </cell>
          <cell r="BE1036">
            <v>0</v>
          </cell>
          <cell r="BF1036">
            <v>0</v>
          </cell>
          <cell r="BG1036" t="str">
            <v xml:space="preserve"> </v>
          </cell>
          <cell r="BH1036">
            <v>0</v>
          </cell>
          <cell r="BI1036">
            <v>0</v>
          </cell>
          <cell r="BJ1036">
            <v>18</v>
          </cell>
          <cell r="BK1036" t="str">
            <v>Koordynacja z planowaną przez MPK modernizacją torowiska. Zły stan techniczny sieci kanalizacyjnych.</v>
          </cell>
          <cell r="BL1036" t="str">
            <v>Przebudowa i renowacja przyłączy sanitarnych przechodzących przez modernizowany układ torowo-drogowy . 2021 - 2023 - dokumentacja projektowa 2023 - 2024 - roboty budowlano-montażowe</v>
          </cell>
          <cell r="BM1036" t="str">
            <v>-</v>
          </cell>
          <cell r="BN1036" t="str">
            <v>-</v>
          </cell>
          <cell r="BP1036">
            <v>27292.95</v>
          </cell>
        </row>
        <row r="1037">
          <cell r="B1037" t="str">
            <v>5-05-19-098-1</v>
          </cell>
          <cell r="C1037" t="str">
            <v>5</v>
          </cell>
          <cell r="D1037" t="str">
            <v>Poznań - kanalizacja sanitarna dla zabudowy ZKZL przy ul. Opolskiej (strona wschodnia - ETAP B)</v>
          </cell>
          <cell r="E1037" t="str">
            <v>Realizowane-koncepcja-w toku</v>
          </cell>
          <cell r="G1037" t="str">
            <v>Pule</v>
          </cell>
          <cell r="H1037" t="str">
            <v>druga</v>
          </cell>
          <cell r="I1037" t="str">
            <v>sieci rozdzielcze</v>
          </cell>
          <cell r="J1037" t="str">
            <v>rozwojowe</v>
          </cell>
          <cell r="K1037" t="str">
            <v>opłacalne</v>
          </cell>
          <cell r="L1037" t="str">
            <v>Poznań</v>
          </cell>
          <cell r="M1037" t="str">
            <v>Zuzanna Kaczmarek</v>
          </cell>
          <cell r="N1037">
            <v>0</v>
          </cell>
          <cell r="O1037" t="str">
            <v>Jolanta Kowalczyk</v>
          </cell>
          <cell r="P1037">
            <v>0</v>
          </cell>
          <cell r="Q1037">
            <v>0</v>
          </cell>
          <cell r="R1037" t="str">
            <v>05</v>
          </cell>
          <cell r="S1037" t="str">
            <v>nd</v>
          </cell>
          <cell r="T1037">
            <v>0</v>
          </cell>
          <cell r="U1037">
            <v>0</v>
          </cell>
          <cell r="V1037">
            <v>0</v>
          </cell>
          <cell r="W1037">
            <v>0</v>
          </cell>
          <cell r="X1037">
            <v>0</v>
          </cell>
          <cell r="Y1037">
            <v>0</v>
          </cell>
          <cell r="Z1037">
            <v>147000</v>
          </cell>
          <cell r="AA1037">
            <v>656000</v>
          </cell>
          <cell r="AB1037">
            <v>0</v>
          </cell>
          <cell r="AC1037">
            <v>0</v>
          </cell>
          <cell r="AD1037">
            <v>0</v>
          </cell>
          <cell r="AE1037">
            <v>0</v>
          </cell>
          <cell r="AF1037">
            <v>803000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803000</v>
          </cell>
          <cell r="AV1037">
            <v>803000</v>
          </cell>
          <cell r="AW1037">
            <v>0</v>
          </cell>
          <cell r="AX1037">
            <v>0</v>
          </cell>
          <cell r="AY1037">
            <v>0</v>
          </cell>
          <cell r="AZ1037">
            <v>0</v>
          </cell>
          <cell r="BA1037">
            <v>803000</v>
          </cell>
          <cell r="BB1037">
            <v>0</v>
          </cell>
          <cell r="BC1037">
            <v>803000</v>
          </cell>
          <cell r="BE1037">
            <v>0.42</v>
          </cell>
          <cell r="BF1037">
            <v>0</v>
          </cell>
          <cell r="BG1037" t="str">
            <v>1 rozwojowo-modernizacyjne</v>
          </cell>
          <cell r="BH1037">
            <v>0</v>
          </cell>
          <cell r="BI1037">
            <v>12</v>
          </cell>
          <cell r="BJ1037">
            <v>0</v>
          </cell>
          <cell r="BK1037" t="str">
            <v>Odbiór ścieków od nowych klientów z zabudowy planowanej przez ZKZL.</v>
          </cell>
          <cell r="BL1037" t="str">
            <v>Budowa kanalizacji sanitarnej na terenie planowanej zabudowy przez ZKZL: kanał sanitarny DN 200mm dł. L = 250m, DN 300mm dł. L = 170m - wraz z przyłączami 2033 - 2034 - roboty budowlano - montażowe</v>
          </cell>
          <cell r="BM1037" t="str">
            <v>-</v>
          </cell>
          <cell r="BN1037" t="str">
            <v>-</v>
          </cell>
          <cell r="BP1037"/>
        </row>
        <row r="1038">
          <cell r="B1038" t="str">
            <v>5-05-19-100-0</v>
          </cell>
          <cell r="C1038" t="str">
            <v>5</v>
          </cell>
          <cell r="D1038" t="str">
            <v>Pozna kanalizacja sanitarna w ul. Marcelińskiej i Wałbrzyskiej</v>
          </cell>
          <cell r="E1038">
            <v>0</v>
          </cell>
          <cell r="G1038" t="str">
            <v>rezerwa na zaspokojenie roszczeń z tyt realizacji sieci wod-kan</v>
          </cell>
          <cell r="H1038" t="str">
            <v>pierwsza</v>
          </cell>
          <cell r="I1038" t="str">
            <v>sieci rozdzielcze</v>
          </cell>
          <cell r="J1038" t="str">
            <v>rozwojowe</v>
          </cell>
          <cell r="K1038" t="str">
            <v>wykupy</v>
          </cell>
          <cell r="L1038" t="str">
            <v>Poznań</v>
          </cell>
          <cell r="M1038">
            <v>0</v>
          </cell>
          <cell r="N1038">
            <v>0</v>
          </cell>
          <cell r="O1038">
            <v>0</v>
          </cell>
          <cell r="P1038">
            <v>0</v>
          </cell>
          <cell r="Q1038">
            <v>0</v>
          </cell>
          <cell r="R1038" t="str">
            <v>05</v>
          </cell>
          <cell r="S1038" t="str">
            <v>nd</v>
          </cell>
          <cell r="T1038">
            <v>0</v>
          </cell>
          <cell r="U1038">
            <v>261357.87</v>
          </cell>
          <cell r="V1038">
            <v>0</v>
          </cell>
          <cell r="W1038">
            <v>0</v>
          </cell>
          <cell r="X1038">
            <v>0</v>
          </cell>
          <cell r="Y1038">
            <v>0</v>
          </cell>
          <cell r="Z1038">
            <v>0</v>
          </cell>
          <cell r="AA1038">
            <v>0</v>
          </cell>
          <cell r="AB1038">
            <v>0</v>
          </cell>
          <cell r="AC1038">
            <v>0</v>
          </cell>
          <cell r="AD1038">
            <v>0</v>
          </cell>
          <cell r="AE1038">
            <v>0</v>
          </cell>
          <cell r="AF1038">
            <v>261357.87</v>
          </cell>
          <cell r="AG1038">
            <v>261357.87</v>
          </cell>
          <cell r="AH1038">
            <v>5976.03</v>
          </cell>
          <cell r="AI1038">
            <v>267333.90000000002</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267333.90000000002</v>
          </cell>
          <cell r="BC1038">
            <v>-5976.0300000000279</v>
          </cell>
          <cell r="BD1038"/>
          <cell r="BE1038">
            <v>0</v>
          </cell>
          <cell r="BF1038">
            <v>0</v>
          </cell>
          <cell r="BG1038">
            <v>0</v>
          </cell>
          <cell r="BH1038">
            <v>0</v>
          </cell>
          <cell r="BI1038">
            <v>0</v>
          </cell>
          <cell r="BJ1038">
            <v>0</v>
          </cell>
          <cell r="BK1038">
            <v>0</v>
          </cell>
          <cell r="BL1038">
            <v>0</v>
          </cell>
          <cell r="BM1038" t="str">
            <v>-</v>
          </cell>
          <cell r="BN1038" t="str">
            <v>-</v>
          </cell>
        </row>
        <row r="1039">
          <cell r="B1039" t="str">
            <v>5-05-19-106-1</v>
          </cell>
          <cell r="C1039" t="str">
            <v>5</v>
          </cell>
          <cell r="D1039" t="str">
            <v>Poznań - kanalizacja sanitarna dla zabudowy ZKZL przy ul. Opolskiej (strona wschodnia - ETAP C)</v>
          </cell>
          <cell r="E1039" t="str">
            <v>Realizowane-koncepcja-w toku</v>
          </cell>
          <cell r="G1039" t="str">
            <v>Pule</v>
          </cell>
          <cell r="H1039" t="str">
            <v>druga</v>
          </cell>
          <cell r="I1039" t="str">
            <v>sieci rozdzielcze</v>
          </cell>
          <cell r="J1039" t="str">
            <v>rozwojowe</v>
          </cell>
          <cell r="K1039" t="str">
            <v>opłacalne</v>
          </cell>
          <cell r="L1039" t="str">
            <v>Poznań</v>
          </cell>
          <cell r="M1039" t="str">
            <v>Zuzanna Kaczmarek</v>
          </cell>
          <cell r="N1039">
            <v>0</v>
          </cell>
          <cell r="O1039" t="str">
            <v>Jolanta Kowalczyk</v>
          </cell>
          <cell r="P1039">
            <v>0</v>
          </cell>
          <cell r="Q1039">
            <v>0</v>
          </cell>
          <cell r="R1039" t="str">
            <v>05</v>
          </cell>
          <cell r="S1039" t="str">
            <v>nd</v>
          </cell>
          <cell r="T1039">
            <v>0</v>
          </cell>
          <cell r="U1039">
            <v>0</v>
          </cell>
          <cell r="V1039">
            <v>0</v>
          </cell>
          <cell r="W1039">
            <v>0</v>
          </cell>
          <cell r="X1039">
            <v>0</v>
          </cell>
          <cell r="Y1039">
            <v>0</v>
          </cell>
          <cell r="Z1039">
            <v>0</v>
          </cell>
          <cell r="AA1039">
            <v>0</v>
          </cell>
          <cell r="AB1039">
            <v>152000</v>
          </cell>
          <cell r="AC1039">
            <v>676000</v>
          </cell>
          <cell r="AD1039">
            <v>0</v>
          </cell>
          <cell r="AE1039">
            <v>0</v>
          </cell>
          <cell r="AF1039">
            <v>828000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828000</v>
          </cell>
          <cell r="AV1039">
            <v>828000</v>
          </cell>
          <cell r="AW1039">
            <v>0</v>
          </cell>
          <cell r="AX1039">
            <v>0</v>
          </cell>
          <cell r="AY1039">
            <v>0</v>
          </cell>
          <cell r="AZ1039">
            <v>0</v>
          </cell>
          <cell r="BA1039">
            <v>828000</v>
          </cell>
          <cell r="BB1039">
            <v>0</v>
          </cell>
          <cell r="BC1039">
            <v>828000</v>
          </cell>
          <cell r="BE1039">
            <v>0.48</v>
          </cell>
          <cell r="BF1039">
            <v>0</v>
          </cell>
          <cell r="BG1039" t="str">
            <v>1 rozwojowo-modernizacyjne</v>
          </cell>
          <cell r="BH1039">
            <v>0</v>
          </cell>
          <cell r="BI1039">
            <v>15</v>
          </cell>
          <cell r="BJ1039">
            <v>0</v>
          </cell>
          <cell r="BK1039" t="str">
            <v>Odbiór ścieków od nowych klientów z zabudowy planowanej przez ZKZL.</v>
          </cell>
          <cell r="BL1039" t="str">
            <v>Budowa kanalizacji sanitarnej na terenie planowanej zabudowy przez ZKZL kanał sanitarny DN 200mm dł. L = 250m, DN 300mm dł. L = 230m - wraz z przyłączami 2034 - 2035 - roboty budowlano - montażowe</v>
          </cell>
          <cell r="BM1039" t="str">
            <v>-</v>
          </cell>
          <cell r="BN1039" t="str">
            <v>-</v>
          </cell>
          <cell r="BP1039"/>
        </row>
        <row r="1040">
          <cell r="B1040" t="str">
            <v>5-05-19-124-0</v>
          </cell>
          <cell r="C1040" t="str">
            <v>5</v>
          </cell>
          <cell r="D1040" t="str">
            <v>Poznań - sieć kanalizacyjna w rejonie Starego Rynku.</v>
          </cell>
          <cell r="E1040" t="str">
            <v>Realizowane-koncepcja-w toku</v>
          </cell>
          <cell r="G1040" t="str">
            <v>koordynacja z innymi jednostkami</v>
          </cell>
          <cell r="H1040" t="str">
            <v>pierwsza</v>
          </cell>
          <cell r="I1040" t="str">
            <v>sieci rozdzielcze</v>
          </cell>
          <cell r="J1040" t="str">
            <v>modernizacyjne</v>
          </cell>
          <cell r="K1040" t="str">
            <v>koordynacja</v>
          </cell>
          <cell r="L1040" t="str">
            <v>Poznań</v>
          </cell>
          <cell r="M1040" t="str">
            <v>Marcin Ostrzycki</v>
          </cell>
          <cell r="N1040">
            <v>0</v>
          </cell>
          <cell r="O1040" t="str">
            <v>Mariusz Dados</v>
          </cell>
          <cell r="P1040" t="str">
            <v>Anna Danek</v>
          </cell>
          <cell r="Q1040" t="str">
            <v>Łukasz Wędrychowicz</v>
          </cell>
          <cell r="R1040" t="str">
            <v>05</v>
          </cell>
          <cell r="S1040" t="str">
            <v>nd</v>
          </cell>
          <cell r="T1040">
            <v>0</v>
          </cell>
          <cell r="U1040">
            <v>0</v>
          </cell>
          <cell r="V1040">
            <v>0</v>
          </cell>
          <cell r="W1040">
            <v>6826</v>
          </cell>
          <cell r="X1040">
            <v>10239</v>
          </cell>
          <cell r="Y1040">
            <v>148920</v>
          </cell>
          <cell r="Z1040">
            <v>277674</v>
          </cell>
          <cell r="AA1040">
            <v>0</v>
          </cell>
          <cell r="AB1040">
            <v>0</v>
          </cell>
          <cell r="AC1040">
            <v>0</v>
          </cell>
          <cell r="AD1040">
            <v>0</v>
          </cell>
          <cell r="AE1040">
            <v>0</v>
          </cell>
          <cell r="AF1040">
            <v>443659</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443659</v>
          </cell>
          <cell r="BD1040"/>
          <cell r="BE1040">
            <v>0</v>
          </cell>
          <cell r="BF1040">
            <v>0</v>
          </cell>
          <cell r="BG1040" t="str">
            <v xml:space="preserve"> </v>
          </cell>
          <cell r="BH1040">
            <v>0</v>
          </cell>
          <cell r="BI1040">
            <v>0</v>
          </cell>
          <cell r="BJ1040">
            <v>6</v>
          </cell>
          <cell r="BK1040" t="str">
            <v>Koordynacja planów inwestycyjnych z PIM wokół uliczek Starego Rynku. Zły stan techniczny sieci wodociągowej.</v>
          </cell>
          <cell r="BL1040" t="str">
            <v>Wymiana kanału ogólnospławnego o wymiarach 200/300mm dl. ok. 163m 2021 - 2023 - dokumentacja projektowa 2023 - 2025 - roboty budowlano-montażowe</v>
          </cell>
          <cell r="BM1040" t="str">
            <v>-</v>
          </cell>
          <cell r="BN1040" t="str">
            <v>-</v>
          </cell>
        </row>
        <row r="1041">
          <cell r="B1041" t="str">
            <v>5-05-19-129-1</v>
          </cell>
          <cell r="C1041" t="str">
            <v>5</v>
          </cell>
          <cell r="D1041" t="str">
            <v>Poznań - kanalizacja sanitarna dla projektowanego osiedla mieszkaniowego ZKZL w rejonie ulic Darzyborska - Darzyńska (zad. III)</v>
          </cell>
          <cell r="E1041" t="str">
            <v>Realizowane-koncepcja-w toku</v>
          </cell>
          <cell r="G1041" t="str">
            <v>Pule</v>
          </cell>
          <cell r="H1041" t="str">
            <v>druga</v>
          </cell>
          <cell r="I1041" t="str">
            <v>sieci rozdzielcze</v>
          </cell>
          <cell r="J1041" t="str">
            <v>rozwojowe</v>
          </cell>
          <cell r="K1041" t="str">
            <v>opłacalne</v>
          </cell>
          <cell r="L1041" t="str">
            <v>Poznań</v>
          </cell>
          <cell r="M1041" t="str">
            <v>Przemysław Jasiński</v>
          </cell>
          <cell r="N1041">
            <v>0</v>
          </cell>
          <cell r="O1041" t="str">
            <v>Mariusz Dados</v>
          </cell>
          <cell r="P1041">
            <v>0</v>
          </cell>
          <cell r="Q1041">
            <v>0</v>
          </cell>
          <cell r="R1041" t="str">
            <v>05</v>
          </cell>
          <cell r="S1041" t="str">
            <v>nd</v>
          </cell>
          <cell r="T1041">
            <v>0</v>
          </cell>
          <cell r="U1041">
            <v>0</v>
          </cell>
          <cell r="V1041">
            <v>0</v>
          </cell>
          <cell r="W1041">
            <v>52000</v>
          </cell>
          <cell r="X1041">
            <v>78000</v>
          </cell>
          <cell r="Y1041">
            <v>330000</v>
          </cell>
          <cell r="Z1041">
            <v>450000</v>
          </cell>
          <cell r="AA1041">
            <v>1000000</v>
          </cell>
          <cell r="AB1041">
            <v>0</v>
          </cell>
          <cell r="AC1041">
            <v>0</v>
          </cell>
          <cell r="AD1041">
            <v>0</v>
          </cell>
          <cell r="AE1041">
            <v>0</v>
          </cell>
          <cell r="AF1041">
            <v>1910000</v>
          </cell>
          <cell r="AG1041">
            <v>0</v>
          </cell>
          <cell r="AH1041">
            <v>0</v>
          </cell>
          <cell r="AI1041">
            <v>0</v>
          </cell>
          <cell r="AJ1041">
            <v>0</v>
          </cell>
          <cell r="AK1041">
            <v>0</v>
          </cell>
          <cell r="AL1041">
            <v>0</v>
          </cell>
          <cell r="AM1041">
            <v>0</v>
          </cell>
          <cell r="AN1041">
            <v>52000</v>
          </cell>
          <cell r="AO1041">
            <v>52000</v>
          </cell>
          <cell r="AP1041">
            <v>26000</v>
          </cell>
          <cell r="AQ1041">
            <v>1120000</v>
          </cell>
          <cell r="AR1041">
            <v>660000</v>
          </cell>
          <cell r="AS1041">
            <v>0</v>
          </cell>
          <cell r="AT1041">
            <v>0</v>
          </cell>
          <cell r="AU1041">
            <v>0</v>
          </cell>
          <cell r="AV1041">
            <v>0</v>
          </cell>
          <cell r="AW1041">
            <v>1910000</v>
          </cell>
          <cell r="AX1041">
            <v>1250000</v>
          </cell>
          <cell r="AY1041">
            <v>660000</v>
          </cell>
          <cell r="AZ1041">
            <v>1910000</v>
          </cell>
          <cell r="BA1041">
            <v>1910000</v>
          </cell>
          <cell r="BB1041">
            <v>1250000</v>
          </cell>
          <cell r="BC1041">
            <v>660000</v>
          </cell>
          <cell r="BE1041">
            <v>1.1499999999999999</v>
          </cell>
          <cell r="BF1041">
            <v>0</v>
          </cell>
          <cell r="BG1041" t="str">
            <v>1 rozwojowo-modernizacyjne</v>
          </cell>
          <cell r="BH1041">
            <v>0</v>
          </cell>
          <cell r="BI1041">
            <v>11</v>
          </cell>
          <cell r="BJ1041">
            <v>0</v>
          </cell>
          <cell r="BK1041" t="str">
            <v>Odbiór ścieków od nowych klientów - planowana budowa osiedla mieszkaniowego przez ZKZL</v>
          </cell>
          <cell r="BL1041" t="str">
            <v>Budowa kanalizacji sanitarnej Dn 200 mm o długości 1 150 m wraz z przyłączami 2022-2023 dokumentacja projektowa 2024-2026 roboty budowlano montażowe</v>
          </cell>
          <cell r="BM1041" t="str">
            <v>-</v>
          </cell>
          <cell r="BN1041" t="str">
            <v>-</v>
          </cell>
          <cell r="BP1041"/>
        </row>
        <row r="1042">
          <cell r="B1042" t="str">
            <v>5-05-19-148-1</v>
          </cell>
          <cell r="C1042" t="str">
            <v>5</v>
          </cell>
          <cell r="D1042" t="str">
            <v>Poznań - kanalizacja sanitarna w ul. Opolskiej i 28 Czerwca 1956r.</v>
          </cell>
          <cell r="E1042" t="str">
            <v>Realizowane-dokumentacja-w toku</v>
          </cell>
          <cell r="G1042" t="str">
            <v>rezerwa "białe plamy"</v>
          </cell>
          <cell r="H1042" t="str">
            <v>pierwsza</v>
          </cell>
          <cell r="I1042" t="str">
            <v>sieci rozdzielcze</v>
          </cell>
          <cell r="J1042" t="str">
            <v>rozwojowe</v>
          </cell>
          <cell r="K1042" t="str">
            <v>KPOŚK</v>
          </cell>
          <cell r="L1042" t="str">
            <v>Poznań</v>
          </cell>
          <cell r="M1042" t="str">
            <v>Zuzanna Kaczmarek</v>
          </cell>
          <cell r="N1042" t="str">
            <v>Wioletta Frankowska</v>
          </cell>
          <cell r="O1042" t="str">
            <v>Mariusz Dados</v>
          </cell>
          <cell r="P1042">
            <v>0</v>
          </cell>
          <cell r="Q1042">
            <v>0</v>
          </cell>
          <cell r="R1042" t="str">
            <v>05</v>
          </cell>
          <cell r="S1042" t="str">
            <v>nd</v>
          </cell>
          <cell r="T1042">
            <v>12431.88</v>
          </cell>
          <cell r="U1042">
            <v>0</v>
          </cell>
          <cell r="V1042">
            <v>32000</v>
          </cell>
          <cell r="W1042">
            <v>48000</v>
          </cell>
          <cell r="X1042">
            <v>173000</v>
          </cell>
          <cell r="Y1042">
            <v>263000</v>
          </cell>
          <cell r="Z1042">
            <v>0</v>
          </cell>
          <cell r="AA1042">
            <v>0</v>
          </cell>
          <cell r="AB1042">
            <v>0</v>
          </cell>
          <cell r="AC1042">
            <v>0</v>
          </cell>
          <cell r="AD1042">
            <v>0</v>
          </cell>
          <cell r="AE1042">
            <v>0</v>
          </cell>
          <cell r="AF1042">
            <v>516000</v>
          </cell>
          <cell r="AG1042">
            <v>0</v>
          </cell>
          <cell r="AH1042">
            <v>978</v>
          </cell>
          <cell r="AI1042">
            <v>13409.88</v>
          </cell>
          <cell r="AJ1042">
            <v>16000</v>
          </cell>
          <cell r="AK1042">
            <v>16000</v>
          </cell>
          <cell r="AL1042">
            <v>48000</v>
          </cell>
          <cell r="AM1042">
            <v>310000</v>
          </cell>
          <cell r="AN1042">
            <v>690297</v>
          </cell>
          <cell r="AO1042">
            <v>0</v>
          </cell>
          <cell r="AP1042">
            <v>0</v>
          </cell>
          <cell r="AQ1042">
            <v>0</v>
          </cell>
          <cell r="AR1042">
            <v>0</v>
          </cell>
          <cell r="AS1042">
            <v>0</v>
          </cell>
          <cell r="AT1042">
            <v>0</v>
          </cell>
          <cell r="AU1042">
            <v>0</v>
          </cell>
          <cell r="AV1042">
            <v>0</v>
          </cell>
          <cell r="AW1042">
            <v>1064297</v>
          </cell>
          <cell r="AX1042">
            <v>1064297</v>
          </cell>
          <cell r="AY1042">
            <v>0</v>
          </cell>
          <cell r="AZ1042">
            <v>1080297</v>
          </cell>
          <cell r="BA1042">
            <v>1080297</v>
          </cell>
          <cell r="BB1042">
            <v>1081275</v>
          </cell>
          <cell r="BC1042">
            <v>-565275</v>
          </cell>
          <cell r="BE1042">
            <v>0.25</v>
          </cell>
          <cell r="BF1042">
            <v>168</v>
          </cell>
          <cell r="BG1042" t="str">
            <v>1 rozwojowo-modernizacyjne</v>
          </cell>
          <cell r="BH1042">
            <v>12</v>
          </cell>
          <cell r="BI1042">
            <v>0</v>
          </cell>
          <cell r="BJ1042">
            <v>0</v>
          </cell>
          <cell r="BK1042" t="str">
            <v>Zadanie wydzielone z zad. 12-027. Odbiór ścieków sanitarnych od nowych klientów.</v>
          </cell>
          <cell r="BL1042" t="str">
            <v>Budowa kanalizacji sanitarnej w ul.28 Czerwca 1956 r DN200mm, dł. 150m i w ul. Opolskiej DN200mm, dł. 100m wraz z przyłączami. 2022 - 2024 - dokumentacja projektowa 2025 - 2026 - roboty budowlano-montażowe</v>
          </cell>
          <cell r="BM1042" t="str">
            <v>-</v>
          </cell>
          <cell r="BN1042" t="str">
            <v>-</v>
          </cell>
          <cell r="BP1042"/>
        </row>
        <row r="1043">
          <cell r="B1043" t="str">
            <v>5-05-19-149-1</v>
          </cell>
          <cell r="C1043" t="str">
            <v>5</v>
          </cell>
          <cell r="D1043" t="str">
            <v>Poznań - kanalizacja sanitarna w ul. Szalupowej</v>
          </cell>
          <cell r="H1043" t="str">
            <v>druga</v>
          </cell>
          <cell r="I1043" t="str">
            <v>sieci rozdzielcze</v>
          </cell>
          <cell r="J1043" t="str">
            <v>rozwojowe</v>
          </cell>
          <cell r="K1043" t="str">
            <v>nieopłacalne nie</v>
          </cell>
          <cell r="L1043" t="str">
            <v>Poznań</v>
          </cell>
          <cell r="R1043" t="str">
            <v>05</v>
          </cell>
          <cell r="T1043">
            <v>0</v>
          </cell>
          <cell r="U1043">
            <v>0</v>
          </cell>
          <cell r="V1043">
            <v>0</v>
          </cell>
          <cell r="W1043">
            <v>0</v>
          </cell>
          <cell r="X1043">
            <v>0</v>
          </cell>
          <cell r="Y1043">
            <v>0</v>
          </cell>
          <cell r="Z1043">
            <v>0</v>
          </cell>
          <cell r="AA1043">
            <v>0</v>
          </cell>
          <cell r="AB1043">
            <v>0</v>
          </cell>
          <cell r="AC1043">
            <v>28000</v>
          </cell>
          <cell r="AD1043">
            <v>42000</v>
          </cell>
          <cell r="AE1043">
            <v>79000</v>
          </cell>
          <cell r="AF1043">
            <v>70000</v>
          </cell>
          <cell r="AG1043">
            <v>0</v>
          </cell>
          <cell r="AH1043">
            <v>0</v>
          </cell>
          <cell r="AI1043">
            <v>0</v>
          </cell>
          <cell r="AJ1043">
            <v>0</v>
          </cell>
          <cell r="AK1043">
            <v>0</v>
          </cell>
          <cell r="AL1043">
            <v>40000</v>
          </cell>
          <cell r="AM1043">
            <v>10000</v>
          </cell>
          <cell r="AN1043">
            <v>115819</v>
          </cell>
          <cell r="AO1043">
            <v>38181</v>
          </cell>
          <cell r="AP1043">
            <v>0</v>
          </cell>
          <cell r="AQ1043">
            <v>0</v>
          </cell>
          <cell r="AR1043">
            <v>0</v>
          </cell>
          <cell r="AS1043">
            <v>0</v>
          </cell>
          <cell r="AT1043">
            <v>0</v>
          </cell>
          <cell r="AU1043">
            <v>0</v>
          </cell>
          <cell r="AV1043">
            <v>0</v>
          </cell>
          <cell r="AW1043">
            <v>204000</v>
          </cell>
          <cell r="AX1043">
            <v>204000</v>
          </cell>
          <cell r="AY1043">
            <v>0</v>
          </cell>
          <cell r="AZ1043">
            <v>204000</v>
          </cell>
          <cell r="BA1043">
            <v>204000</v>
          </cell>
          <cell r="BB1043">
            <v>204000</v>
          </cell>
          <cell r="BC1043">
            <v>-134000</v>
          </cell>
          <cell r="BE1043">
            <v>0.1</v>
          </cell>
          <cell r="BF1043">
            <v>70</v>
          </cell>
          <cell r="BG1043" t="str">
            <v>1 rozwojowo-modernizacyjne</v>
          </cell>
          <cell r="BH1043">
            <v>2</v>
          </cell>
          <cell r="BI1043">
            <v>2</v>
          </cell>
          <cell r="BJ1043">
            <v>0</v>
          </cell>
          <cell r="BK1043" t="str">
            <v>Odbiór ścieków sanitarnych od nowych klientów.</v>
          </cell>
          <cell r="BL1043" t="str">
            <v>Budowa kanalizacji sanitarnej w ul. Szalupowej DN 200, dł. 82 m wraz z przyłączami 2023-2025 - dokumentacja projektowa 2026-2027 - roboty budowlano-montażowe</v>
          </cell>
          <cell r="BM1043" t="str">
            <v>-</v>
          </cell>
          <cell r="BN1043" t="str">
            <v>-</v>
          </cell>
          <cell r="BP1043"/>
        </row>
        <row r="1044">
          <cell r="B1044" t="str">
            <v>5-05-19-153-0</v>
          </cell>
          <cell r="C1044" t="str">
            <v>5</v>
          </cell>
          <cell r="D1044" t="str">
            <v>Poznań - sieć kanalizacyjna w rejonie ul. Garbary - etap I</v>
          </cell>
          <cell r="E1044" t="str">
            <v>Realizowane-koncepcja-w toku</v>
          </cell>
          <cell r="G1044" t="str">
            <v>koordynacja z innymi jednostkami</v>
          </cell>
          <cell r="H1044" t="str">
            <v>pierwsza</v>
          </cell>
          <cell r="I1044" t="str">
            <v>sieci rozdzielcze</v>
          </cell>
          <cell r="J1044" t="str">
            <v>modernizacyjne</v>
          </cell>
          <cell r="K1044" t="str">
            <v>koordynacja</v>
          </cell>
          <cell r="L1044" t="str">
            <v>Poznań</v>
          </cell>
          <cell r="M1044" t="str">
            <v>Katarzyna Józefiak</v>
          </cell>
          <cell r="N1044">
            <v>0</v>
          </cell>
          <cell r="O1044" t="str">
            <v>Mariusz Dados</v>
          </cell>
          <cell r="P1044">
            <v>0</v>
          </cell>
          <cell r="Q1044">
            <v>0</v>
          </cell>
          <cell r="R1044" t="str">
            <v>05</v>
          </cell>
          <cell r="S1044" t="str">
            <v>nd</v>
          </cell>
          <cell r="T1044">
            <v>0</v>
          </cell>
          <cell r="U1044">
            <v>0</v>
          </cell>
          <cell r="V1044">
            <v>10000</v>
          </cell>
          <cell r="W1044">
            <v>10000</v>
          </cell>
          <cell r="X1044">
            <v>32000</v>
          </cell>
          <cell r="Y1044">
            <v>165000</v>
          </cell>
          <cell r="Z1044">
            <v>180000</v>
          </cell>
          <cell r="AA1044">
            <v>0</v>
          </cell>
          <cell r="AB1044">
            <v>0</v>
          </cell>
          <cell r="AC1044">
            <v>0</v>
          </cell>
          <cell r="AD1044">
            <v>0</v>
          </cell>
          <cell r="AE1044">
            <v>0</v>
          </cell>
          <cell r="AF1044">
            <v>397000</v>
          </cell>
          <cell r="AG1044">
            <v>0</v>
          </cell>
          <cell r="AH1044">
            <v>0</v>
          </cell>
          <cell r="AI1044">
            <v>0</v>
          </cell>
          <cell r="AJ1044">
            <v>0</v>
          </cell>
          <cell r="AK1044">
            <v>0</v>
          </cell>
          <cell r="AL1044">
            <v>0</v>
          </cell>
          <cell r="AM1044">
            <v>0</v>
          </cell>
          <cell r="AN1044">
            <v>0</v>
          </cell>
          <cell r="AO1044">
            <v>0</v>
          </cell>
          <cell r="AP1044">
            <v>0</v>
          </cell>
          <cell r="AQ1044">
            <v>0</v>
          </cell>
          <cell r="AR1044">
            <v>20800</v>
          </cell>
          <cell r="AS1044">
            <v>20800</v>
          </cell>
          <cell r="AT1044">
            <v>10400</v>
          </cell>
          <cell r="AU1044">
            <v>345000</v>
          </cell>
          <cell r="AV1044">
            <v>355400</v>
          </cell>
          <cell r="AW1044">
            <v>52000</v>
          </cell>
          <cell r="AX1044">
            <v>0</v>
          </cell>
          <cell r="AY1044">
            <v>52000</v>
          </cell>
          <cell r="AZ1044">
            <v>52000</v>
          </cell>
          <cell r="BA1044">
            <v>397000</v>
          </cell>
          <cell r="BB1044">
            <v>0</v>
          </cell>
          <cell r="BC1044">
            <v>397000</v>
          </cell>
          <cell r="BE1044">
            <v>0.23</v>
          </cell>
          <cell r="BF1044">
            <v>0</v>
          </cell>
          <cell r="BG1044" t="str">
            <v xml:space="preserve"> </v>
          </cell>
          <cell r="BH1044">
            <v>0</v>
          </cell>
          <cell r="BI1044">
            <v>0</v>
          </cell>
          <cell r="BJ1044">
            <v>18</v>
          </cell>
          <cell r="BK1044" t="str">
            <v>Zły stan techniczny. Modernizacja układu drogowo-torowego przez PIM</v>
          </cell>
          <cell r="BL1044" t="str">
            <v>Renowacja kanału 350/530mm, dł. ok 80m w ul. Grochowe Łąki Renowacja kanału 250/380mm, dł. ok 65m w ul. Piastowskiej wraz z przyłączami. 2030 - 2032 - dokumentacja projektowa 2033 - 2035 - roboty budowlano-montażowe</v>
          </cell>
          <cell r="BM1044" t="str">
            <v>-</v>
          </cell>
          <cell r="BN1044" t="str">
            <v>-</v>
          </cell>
          <cell r="BP1044"/>
        </row>
        <row r="1045">
          <cell r="B1045" t="str">
            <v>5-05-19-158-0</v>
          </cell>
          <cell r="C1045" t="str">
            <v>5</v>
          </cell>
          <cell r="D1045" t="str">
            <v>Poznań - sieć kanalizacyjna w rejonie ul. Garbary - etap II</v>
          </cell>
          <cell r="E1045">
            <v>0</v>
          </cell>
          <cell r="G1045" t="str">
            <v>koordynacja z innymi jednostkami</v>
          </cell>
          <cell r="H1045" t="str">
            <v>pierwsza</v>
          </cell>
          <cell r="I1045" t="str">
            <v>sieci rozdzielcze</v>
          </cell>
          <cell r="J1045" t="str">
            <v>modernizacyjne</v>
          </cell>
          <cell r="K1045" t="str">
            <v>koordynacja</v>
          </cell>
          <cell r="L1045" t="str">
            <v>Poznań</v>
          </cell>
          <cell r="M1045">
            <v>0</v>
          </cell>
          <cell r="N1045">
            <v>0</v>
          </cell>
          <cell r="O1045">
            <v>0</v>
          </cell>
          <cell r="P1045">
            <v>0</v>
          </cell>
          <cell r="Q1045">
            <v>0</v>
          </cell>
          <cell r="R1045" t="str">
            <v>05</v>
          </cell>
          <cell r="S1045" t="str">
            <v>nd</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cell r="BE1045">
            <v>0.56000000000000005</v>
          </cell>
          <cell r="BF1045">
            <v>0</v>
          </cell>
          <cell r="BG1045" t="str">
            <v xml:space="preserve"> </v>
          </cell>
          <cell r="BH1045">
            <v>0</v>
          </cell>
          <cell r="BI1045">
            <v>0</v>
          </cell>
          <cell r="BJ1045">
            <v>4</v>
          </cell>
          <cell r="BK1045">
            <v>0</v>
          </cell>
          <cell r="BL1045">
            <v>0</v>
          </cell>
          <cell r="BM1045" t="str">
            <v>-</v>
          </cell>
          <cell r="BN1045" t="str">
            <v>-</v>
          </cell>
        </row>
        <row r="1046">
          <cell r="B1046" t="str">
            <v>5-05-19-200-1</v>
          </cell>
          <cell r="C1046" t="str">
            <v>5</v>
          </cell>
          <cell r="D1046" t="str">
            <v>Poznań - kanalizacja sanitarna i sieć wodociągowa w ul. Gubińskiej - etap II</v>
          </cell>
          <cell r="H1046" t="str">
            <v>druga</v>
          </cell>
          <cell r="I1046" t="str">
            <v>sieci rozdzielcze</v>
          </cell>
          <cell r="J1046" t="str">
            <v>rozwojowe</v>
          </cell>
          <cell r="K1046" t="str">
            <v>nieopłacalne nie</v>
          </cell>
          <cell r="L1046" t="str">
            <v>Poznań</v>
          </cell>
          <cell r="R1046" t="str">
            <v>05</v>
          </cell>
          <cell r="T1046">
            <v>0</v>
          </cell>
          <cell r="U1046">
            <v>0</v>
          </cell>
          <cell r="V1046">
            <v>0</v>
          </cell>
          <cell r="W1046">
            <v>0</v>
          </cell>
          <cell r="X1046">
            <v>0</v>
          </cell>
          <cell r="Y1046">
            <v>0</v>
          </cell>
          <cell r="Z1046">
            <v>0</v>
          </cell>
          <cell r="AA1046">
            <v>0</v>
          </cell>
          <cell r="AB1046">
            <v>0</v>
          </cell>
          <cell r="AC1046">
            <v>24000</v>
          </cell>
          <cell r="AD1046">
            <v>36000</v>
          </cell>
          <cell r="AE1046">
            <v>516000</v>
          </cell>
          <cell r="AF1046">
            <v>60000</v>
          </cell>
          <cell r="AG1046">
            <v>0</v>
          </cell>
          <cell r="AH1046">
            <v>0</v>
          </cell>
          <cell r="AI1046">
            <v>0</v>
          </cell>
          <cell r="AJ1046">
            <v>0</v>
          </cell>
          <cell r="AK1046">
            <v>0</v>
          </cell>
          <cell r="AL1046">
            <v>0</v>
          </cell>
          <cell r="AM1046">
            <v>0</v>
          </cell>
          <cell r="AN1046">
            <v>26000</v>
          </cell>
          <cell r="AO1046">
            <v>29000</v>
          </cell>
          <cell r="AP1046">
            <v>13000</v>
          </cell>
          <cell r="AQ1046">
            <v>448000</v>
          </cell>
          <cell r="AR1046">
            <v>312000</v>
          </cell>
          <cell r="AS1046">
            <v>0</v>
          </cell>
          <cell r="AT1046">
            <v>0</v>
          </cell>
          <cell r="AU1046">
            <v>0</v>
          </cell>
          <cell r="AV1046">
            <v>0</v>
          </cell>
          <cell r="AW1046">
            <v>828000</v>
          </cell>
          <cell r="AX1046">
            <v>516000</v>
          </cell>
          <cell r="AY1046">
            <v>312000</v>
          </cell>
          <cell r="AZ1046">
            <v>828000</v>
          </cell>
          <cell r="BA1046">
            <v>828000</v>
          </cell>
          <cell r="BB1046">
            <v>516000</v>
          </cell>
          <cell r="BC1046">
            <v>-456000</v>
          </cell>
          <cell r="BE1046">
            <v>0.31</v>
          </cell>
          <cell r="BF1046">
            <v>91.8</v>
          </cell>
          <cell r="BG1046" t="str">
            <v>1 rozwojowo-modernizacyjne</v>
          </cell>
          <cell r="BH1046">
            <v>8</v>
          </cell>
          <cell r="BI1046">
            <v>12</v>
          </cell>
          <cell r="BJ1046">
            <v>2</v>
          </cell>
          <cell r="BK1046" t="str">
            <v>Odbiór ścieków sanitarnych od nowych klientów. Do zadania włączono zad. 17-181. Z zadania wydzielono zad. 21-083.</v>
          </cell>
          <cell r="BL1046" t="str">
            <v>Budowa kanalizacji sanitarnej w ul. Gubińskiej i Odległej: DN200 dł. 305 m wraz z przyłączami. Likwidacja istn. kanału DN200 dł. 30m. 2026-2028 - dokumentacja projektowa 2029-2030 - roboty budowlano-montażowe</v>
          </cell>
          <cell r="BM1046" t="str">
            <v>-</v>
          </cell>
          <cell r="BN1046" t="str">
            <v>-</v>
          </cell>
          <cell r="BP1046"/>
        </row>
        <row r="1047">
          <cell r="B1047" t="str">
            <v>5-05-19-211-1</v>
          </cell>
          <cell r="C1047" t="str">
            <v>5</v>
          </cell>
          <cell r="D1047" t="str">
            <v>Poznań - kanalizacja sanitarna do działki 3/173 przy ul. Rostworowskiego</v>
          </cell>
          <cell r="E1047" t="str">
            <v>Realizowane-dokumentacja-w toku</v>
          </cell>
          <cell r="G1047" t="str">
            <v>rezerwa "białe plamy"</v>
          </cell>
          <cell r="H1047" t="str">
            <v>druga</v>
          </cell>
          <cell r="I1047" t="str">
            <v>sieci rozdzielcze</v>
          </cell>
          <cell r="J1047" t="str">
            <v>rozwojowe</v>
          </cell>
          <cell r="K1047" t="str">
            <v>opłacalne</v>
          </cell>
          <cell r="L1047" t="str">
            <v>Poznań</v>
          </cell>
          <cell r="M1047" t="str">
            <v>Agata Chmurzyńska</v>
          </cell>
          <cell r="N1047" t="str">
            <v>Barbara Bartkowiak</v>
          </cell>
          <cell r="O1047" t="str">
            <v>Monika Mrozińska</v>
          </cell>
          <cell r="P1047" t="str">
            <v>Margareta Szymkowiak-Matuszak</v>
          </cell>
          <cell r="Q1047" t="str">
            <v>Maciej Urbaniak</v>
          </cell>
          <cell r="R1047" t="str">
            <v>05</v>
          </cell>
          <cell r="S1047" t="str">
            <v>nd</v>
          </cell>
          <cell r="T1047">
            <v>0</v>
          </cell>
          <cell r="U1047">
            <v>338</v>
          </cell>
          <cell r="V1047">
            <v>32297.200000000001</v>
          </cell>
          <cell r="W1047">
            <v>48445.8</v>
          </cell>
          <cell r="X1047">
            <v>132541.68</v>
          </cell>
          <cell r="Y1047">
            <v>241093.36</v>
          </cell>
          <cell r="Z1047">
            <v>0</v>
          </cell>
          <cell r="AA1047">
            <v>0</v>
          </cell>
          <cell r="AB1047">
            <v>0</v>
          </cell>
          <cell r="AC1047">
            <v>0</v>
          </cell>
          <cell r="AD1047">
            <v>0</v>
          </cell>
          <cell r="AE1047">
            <v>0</v>
          </cell>
          <cell r="AF1047">
            <v>454716.04</v>
          </cell>
          <cell r="AG1047">
            <v>4742</v>
          </cell>
          <cell r="AH1047">
            <v>0</v>
          </cell>
          <cell r="AI1047">
            <v>4742</v>
          </cell>
          <cell r="AJ1047">
            <v>27040</v>
          </cell>
          <cell r="AK1047">
            <v>192915</v>
          </cell>
          <cell r="AL1047">
            <v>267710</v>
          </cell>
          <cell r="AM1047">
            <v>0</v>
          </cell>
          <cell r="AN1047">
            <v>0</v>
          </cell>
          <cell r="AO1047">
            <v>0</v>
          </cell>
          <cell r="AP1047">
            <v>0</v>
          </cell>
          <cell r="AQ1047">
            <v>0</v>
          </cell>
          <cell r="AR1047">
            <v>0</v>
          </cell>
          <cell r="AS1047">
            <v>0</v>
          </cell>
          <cell r="AT1047">
            <v>0</v>
          </cell>
          <cell r="AU1047">
            <v>0</v>
          </cell>
          <cell r="AV1047">
            <v>0</v>
          </cell>
          <cell r="AW1047">
            <v>460625</v>
          </cell>
          <cell r="AX1047">
            <v>460625</v>
          </cell>
          <cell r="AY1047">
            <v>0</v>
          </cell>
          <cell r="AZ1047">
            <v>487665</v>
          </cell>
          <cell r="BA1047">
            <v>487665</v>
          </cell>
          <cell r="BB1047">
            <v>492407</v>
          </cell>
          <cell r="BC1047">
            <v>-37690.960000000021</v>
          </cell>
          <cell r="BE1047">
            <v>0.2</v>
          </cell>
          <cell r="BF1047">
            <v>0</v>
          </cell>
          <cell r="BG1047" t="str">
            <v xml:space="preserve"> </v>
          </cell>
          <cell r="BH1047">
            <v>0</v>
          </cell>
          <cell r="BI1047">
            <v>1</v>
          </cell>
          <cell r="BJ1047">
            <v>0</v>
          </cell>
          <cell r="BK1047" t="str">
            <v>Budowa kanalizacji sanitarnej do nowej szkoły planowanej przez Miasto Poznań.</v>
          </cell>
          <cell r="BL1047" t="str">
            <v>Budowa kanalizacji sanitarnej w ul. Fieldorfa o średnicy: DN 200 mm długość 110 m od działki 3/173 do ul. Rostworowskiego DN 250 mm długość 90 m od ul. Rostworowskiego do ul. Koszalińskiej i włączenie jej do istniejącej kanalizacji sanitarnej DN 600 w ulicy Koszalińskiej wraz z przyłączami. 2020-2022 dokumentacja projektowa 2023-2024 roboty montażowo-budowlane</v>
          </cell>
          <cell r="BM1047" t="str">
            <v>-</v>
          </cell>
          <cell r="BN1047" t="str">
            <v>-</v>
          </cell>
          <cell r="BP1047">
            <v>69093.75</v>
          </cell>
        </row>
        <row r="1048">
          <cell r="B1048" t="str">
            <v>5-05-19-221-0</v>
          </cell>
          <cell r="C1048" t="str">
            <v>5</v>
          </cell>
          <cell r="D1048" t="str">
            <v>Poznań - kanalizacja sanitarna w ul. Marcelińskiej 7/1</v>
          </cell>
          <cell r="E1048">
            <v>0</v>
          </cell>
          <cell r="G1048" t="str">
            <v>rezerwa na zaspokojenie roszczeń z tyt realizacji sieci wod-kan</v>
          </cell>
          <cell r="H1048" t="str">
            <v>pierwsza</v>
          </cell>
          <cell r="I1048" t="str">
            <v>sieci rozdzielcze</v>
          </cell>
          <cell r="J1048" t="str">
            <v>rozwojowe</v>
          </cell>
          <cell r="K1048" t="str">
            <v>wykupy</v>
          </cell>
          <cell r="L1048" t="str">
            <v>Poznań</v>
          </cell>
          <cell r="M1048">
            <v>0</v>
          </cell>
          <cell r="N1048">
            <v>0</v>
          </cell>
          <cell r="O1048">
            <v>0</v>
          </cell>
          <cell r="P1048">
            <v>0</v>
          </cell>
          <cell r="Q1048">
            <v>0</v>
          </cell>
          <cell r="R1048" t="str">
            <v>05</v>
          </cell>
          <cell r="S1048" t="str">
            <v>nd</v>
          </cell>
          <cell r="T1048">
            <v>0</v>
          </cell>
          <cell r="U1048">
            <v>539982.61</v>
          </cell>
          <cell r="V1048">
            <v>0</v>
          </cell>
          <cell r="W1048">
            <v>0</v>
          </cell>
          <cell r="X1048">
            <v>0</v>
          </cell>
          <cell r="Y1048">
            <v>0</v>
          </cell>
          <cell r="Z1048">
            <v>0</v>
          </cell>
          <cell r="AA1048">
            <v>0</v>
          </cell>
          <cell r="AB1048">
            <v>0</v>
          </cell>
          <cell r="AC1048">
            <v>0</v>
          </cell>
          <cell r="AD1048">
            <v>0</v>
          </cell>
          <cell r="AE1048">
            <v>0</v>
          </cell>
          <cell r="AF1048">
            <v>539982.61</v>
          </cell>
          <cell r="AG1048">
            <v>540676.14</v>
          </cell>
          <cell r="AH1048">
            <v>0</v>
          </cell>
          <cell r="AI1048">
            <v>540676.14</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540676.14</v>
          </cell>
          <cell r="BC1048">
            <v>-693.53000000002794</v>
          </cell>
          <cell r="BD1048"/>
          <cell r="BE1048">
            <v>0</v>
          </cell>
          <cell r="BF1048">
            <v>0</v>
          </cell>
          <cell r="BG1048">
            <v>0</v>
          </cell>
          <cell r="BH1048">
            <v>0</v>
          </cell>
          <cell r="BI1048">
            <v>0</v>
          </cell>
          <cell r="BJ1048">
            <v>0</v>
          </cell>
          <cell r="BK1048">
            <v>0</v>
          </cell>
          <cell r="BL1048">
            <v>0</v>
          </cell>
          <cell r="BM1048" t="str">
            <v>-</v>
          </cell>
          <cell r="BN1048" t="str">
            <v>-</v>
          </cell>
        </row>
        <row r="1049">
          <cell r="B1049" t="str">
            <v>5-05-19-230-1</v>
          </cell>
          <cell r="C1049" t="str">
            <v>5</v>
          </cell>
          <cell r="D1049" t="str">
            <v>Realizacja podłączeń do sieci kanalizacyjnej - etap II</v>
          </cell>
          <cell r="E1049" t="str">
            <v>Realizowane-RBM-w toku</v>
          </cell>
          <cell r="G1049" t="str">
            <v>Plan</v>
          </cell>
          <cell r="H1049" t="str">
            <v>pierwsza</v>
          </cell>
          <cell r="I1049" t="str">
            <v>sieci rozdzielcze</v>
          </cell>
          <cell r="J1049" t="str">
            <v>rozwojowe</v>
          </cell>
          <cell r="K1049" t="str">
            <v>KPOŚK</v>
          </cell>
          <cell r="L1049" t="str">
            <v>Poznań</v>
          </cell>
          <cell r="M1049" t="str">
            <v>Paulina Wilińska-Kałka</v>
          </cell>
          <cell r="N1049" t="str">
            <v>Marcin Krawczyk</v>
          </cell>
          <cell r="O1049" t="str">
            <v>Mariusz Dados</v>
          </cell>
          <cell r="P1049" t="str">
            <v>Artur Rutkowski</v>
          </cell>
          <cell r="Q1049" t="str">
            <v>Anna Michałowicz</v>
          </cell>
          <cell r="R1049" t="str">
            <v>05</v>
          </cell>
          <cell r="S1049" t="str">
            <v>nd</v>
          </cell>
          <cell r="T1049">
            <v>2824.45</v>
          </cell>
          <cell r="U1049">
            <v>5018</v>
          </cell>
          <cell r="V1049">
            <v>1568000</v>
          </cell>
          <cell r="W1049">
            <v>1575000</v>
          </cell>
          <cell r="X1049">
            <v>0</v>
          </cell>
          <cell r="Y1049">
            <v>0</v>
          </cell>
          <cell r="Z1049">
            <v>0</v>
          </cell>
          <cell r="AA1049">
            <v>0</v>
          </cell>
          <cell r="AB1049">
            <v>0</v>
          </cell>
          <cell r="AC1049">
            <v>0</v>
          </cell>
          <cell r="AD1049">
            <v>0</v>
          </cell>
          <cell r="AE1049">
            <v>0</v>
          </cell>
          <cell r="AF1049">
            <v>3148018</v>
          </cell>
          <cell r="AG1049">
            <v>10421.81</v>
          </cell>
          <cell r="AH1049">
            <v>444384.47000000003</v>
          </cell>
          <cell r="AI1049">
            <v>457630.73000000004</v>
          </cell>
          <cell r="AJ1049">
            <v>1227101.54</v>
          </cell>
          <cell r="AK1049">
            <v>65103.5</v>
          </cell>
          <cell r="AL1049">
            <v>0</v>
          </cell>
          <cell r="AM1049">
            <v>0</v>
          </cell>
          <cell r="AN1049">
            <v>0</v>
          </cell>
          <cell r="AO1049">
            <v>0</v>
          </cell>
          <cell r="AP1049">
            <v>0</v>
          </cell>
          <cell r="AQ1049">
            <v>0</v>
          </cell>
          <cell r="AR1049">
            <v>0</v>
          </cell>
          <cell r="AS1049">
            <v>0</v>
          </cell>
          <cell r="AT1049">
            <v>0</v>
          </cell>
          <cell r="AU1049">
            <v>0</v>
          </cell>
          <cell r="AV1049">
            <v>0</v>
          </cell>
          <cell r="AW1049">
            <v>65103.5</v>
          </cell>
          <cell r="AX1049">
            <v>65103.5</v>
          </cell>
          <cell r="AY1049">
            <v>0</v>
          </cell>
          <cell r="AZ1049">
            <v>1292205.04</v>
          </cell>
          <cell r="BA1049">
            <v>1292205.04</v>
          </cell>
          <cell r="BB1049">
            <v>1747011.32</v>
          </cell>
          <cell r="BC1049">
            <v>1401006.68</v>
          </cell>
          <cell r="BE1049">
            <v>0</v>
          </cell>
          <cell r="BF1049">
            <v>0</v>
          </cell>
          <cell r="BG1049" t="str">
            <v>1 rozwojowo-modernizacyjne</v>
          </cell>
          <cell r="BH1049">
            <v>100</v>
          </cell>
          <cell r="BI1049">
            <v>0</v>
          </cell>
          <cell r="BJ1049">
            <v>0</v>
          </cell>
          <cell r="BK1049" t="str">
            <v>Kontynuacja zadania 15-052. Realizacja przyłączy kanalizacyjnych w celu zrealizowania założeń KPOŚK na terenie działania Spółki, wg specjalnej oferty spółki.</v>
          </cell>
          <cell r="BL1049" t="str">
            <v>Przyłącza kanalizacyjne 2021 - 2022 - dokumentacja projektowa i roboty budowlano-montażowe</v>
          </cell>
          <cell r="BM1049" t="str">
            <v>-</v>
          </cell>
          <cell r="BN1049" t="str">
            <v>-</v>
          </cell>
          <cell r="BP1049"/>
        </row>
        <row r="1050">
          <cell r="B1050" t="str">
            <v>5-05-19-231-0</v>
          </cell>
          <cell r="C1050" t="str">
            <v>5</v>
          </cell>
          <cell r="D1050" t="str">
            <v>Poznań - kanalizacja sanitarne w ul. Rumiankowej 23</v>
          </cell>
          <cell r="E1050" t="str">
            <v>Realizowane-RBM-w toku</v>
          </cell>
          <cell r="G1050" t="str">
            <v>rezerwa na zaspokojenie roszczeń z tyt realizacji sieci wod-kan</v>
          </cell>
          <cell r="H1050" t="str">
            <v>pierwsza</v>
          </cell>
          <cell r="I1050" t="str">
            <v>sieci rozdzielcze</v>
          </cell>
          <cell r="J1050" t="str">
            <v>rozwojowe</v>
          </cell>
          <cell r="K1050" t="str">
            <v>wykupy</v>
          </cell>
          <cell r="L1050" t="str">
            <v>Poznań</v>
          </cell>
          <cell r="M1050">
            <v>0</v>
          </cell>
          <cell r="N1050">
            <v>0</v>
          </cell>
          <cell r="O1050">
            <v>0</v>
          </cell>
          <cell r="P1050" t="str">
            <v>Magdalena Borowska</v>
          </cell>
          <cell r="Q1050">
            <v>0</v>
          </cell>
          <cell r="R1050" t="str">
            <v>05</v>
          </cell>
          <cell r="S1050" t="str">
            <v>nd</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23918.3</v>
          </cell>
          <cell r="AH1050">
            <v>219.9</v>
          </cell>
          <cell r="AI1050">
            <v>24138.2</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24138.2</v>
          </cell>
          <cell r="BC1050">
            <v>-24138.2</v>
          </cell>
          <cell r="BD1050"/>
          <cell r="BE1050">
            <v>0</v>
          </cell>
          <cell r="BF1050">
            <v>0</v>
          </cell>
          <cell r="BG1050" t="str">
            <v xml:space="preserve"> </v>
          </cell>
          <cell r="BH1050">
            <v>0</v>
          </cell>
          <cell r="BI1050">
            <v>0</v>
          </cell>
          <cell r="BJ1050">
            <v>0</v>
          </cell>
          <cell r="BK1050">
            <v>0</v>
          </cell>
          <cell r="BL1050">
            <v>0</v>
          </cell>
          <cell r="BM1050" t="str">
            <v>-</v>
          </cell>
          <cell r="BN1050" t="str">
            <v>-</v>
          </cell>
        </row>
        <row r="1051">
          <cell r="B1051" t="str">
            <v>5-05-19-256-1</v>
          </cell>
          <cell r="C1051" t="str">
            <v>5</v>
          </cell>
          <cell r="D1051" t="str">
            <v>Poznań - kanalizacja sanitarna w ul. Chryzantemowej</v>
          </cell>
          <cell r="E1051" t="str">
            <v>Realizowane-dokumentacja-w toku</v>
          </cell>
          <cell r="F1051" t="str">
            <v>potencjalne przyspieszenie do FS7</v>
          </cell>
          <cell r="G1051" t="str">
            <v>rezerwa zadania wielozakresowe</v>
          </cell>
          <cell r="H1051" t="str">
            <v>druga</v>
          </cell>
          <cell r="I1051" t="str">
            <v>sieci rozdzielcze</v>
          </cell>
          <cell r="J1051" t="str">
            <v>rozwojowe</v>
          </cell>
          <cell r="K1051" t="str">
            <v>nieopłacalne nie</v>
          </cell>
          <cell r="L1051" t="str">
            <v>Poznań</v>
          </cell>
          <cell r="M1051" t="str">
            <v>Kamilla Oberenkowska</v>
          </cell>
          <cell r="N1051" t="str">
            <v>Katarzyna Grala</v>
          </cell>
          <cell r="O1051" t="str">
            <v>Jolanta Kowalczyk</v>
          </cell>
          <cell r="P1051" t="str">
            <v>Mateusz Opaluch</v>
          </cell>
          <cell r="Q1051" t="str">
            <v>Jacek Bielicki</v>
          </cell>
          <cell r="R1051" t="str">
            <v>05</v>
          </cell>
          <cell r="S1051" t="str">
            <v>nd</v>
          </cell>
          <cell r="T1051">
            <v>0</v>
          </cell>
          <cell r="U1051">
            <v>0</v>
          </cell>
          <cell r="V1051">
            <v>34609.800000000003</v>
          </cell>
          <cell r="W1051">
            <v>23073.200000000001</v>
          </cell>
          <cell r="X1051">
            <v>515946.9</v>
          </cell>
          <cell r="Y1051">
            <v>208442.1</v>
          </cell>
          <cell r="Z1051">
            <v>0</v>
          </cell>
          <cell r="AA1051">
            <v>0</v>
          </cell>
          <cell r="AB1051">
            <v>0</v>
          </cell>
          <cell r="AC1051">
            <v>0</v>
          </cell>
          <cell r="AD1051">
            <v>0</v>
          </cell>
          <cell r="AE1051">
            <v>0</v>
          </cell>
          <cell r="AF1051">
            <v>782072</v>
          </cell>
          <cell r="AG1051">
            <v>6988.1</v>
          </cell>
          <cell r="AH1051">
            <v>6988.1</v>
          </cell>
          <cell r="AI1051">
            <v>13976.2</v>
          </cell>
          <cell r="AJ1051">
            <v>20964.300000000003</v>
          </cell>
          <cell r="AK1051">
            <v>229145</v>
          </cell>
          <cell r="AL1051">
            <v>570125</v>
          </cell>
          <cell r="AM1051">
            <v>0</v>
          </cell>
          <cell r="AN1051">
            <v>0</v>
          </cell>
          <cell r="AO1051">
            <v>0</v>
          </cell>
          <cell r="AP1051">
            <v>0</v>
          </cell>
          <cell r="AQ1051">
            <v>0</v>
          </cell>
          <cell r="AR1051">
            <v>0</v>
          </cell>
          <cell r="AS1051">
            <v>0</v>
          </cell>
          <cell r="AT1051">
            <v>0</v>
          </cell>
          <cell r="AU1051">
            <v>0</v>
          </cell>
          <cell r="AV1051">
            <v>0</v>
          </cell>
          <cell r="AW1051">
            <v>799270</v>
          </cell>
          <cell r="AX1051">
            <v>799270</v>
          </cell>
          <cell r="AY1051">
            <v>0</v>
          </cell>
          <cell r="AZ1051">
            <v>820234.3</v>
          </cell>
          <cell r="BA1051">
            <v>820234.3</v>
          </cell>
          <cell r="BB1051">
            <v>834210.5</v>
          </cell>
          <cell r="BC1051">
            <v>-52138.5</v>
          </cell>
          <cell r="BE1051">
            <v>0.3</v>
          </cell>
          <cell r="BF1051">
            <v>83</v>
          </cell>
          <cell r="BG1051" t="str">
            <v>1 rozwojowo-modernizacyjne</v>
          </cell>
          <cell r="BH1051">
            <v>5</v>
          </cell>
          <cell r="BI1051">
            <v>1</v>
          </cell>
          <cell r="BJ1051">
            <v>0</v>
          </cell>
          <cell r="BK1051" t="str">
            <v>Zadanie zostało wydzielone z zadania nr 12-110. Odbiór ścieków sanitarnych od nowych klientów.</v>
          </cell>
          <cell r="BL1051" t="str">
            <v>Budowa kanalizacji sanitarnej w ulicy Chryzantemowej wraz z przyłączami: - kanały grawitacyjne DN 200 mm, dł. 210 m - rurociągi tłoczne DN 80 mm, dł. 85 m - przepompownie (dopływ do 4,0 l/s) - 1 szt. - zakup działek pod przepompownie 2020-2022 - dokumentacja projektowa 2023-2024 - roboty budowlano-montażowe</v>
          </cell>
          <cell r="BM1051" t="str">
            <v>-</v>
          </cell>
          <cell r="BN1051" t="str">
            <v>-</v>
          </cell>
          <cell r="BP1051"/>
        </row>
        <row r="1052">
          <cell r="B1052" t="str">
            <v>5-05-19-258-1</v>
          </cell>
          <cell r="C1052" t="str">
            <v>5</v>
          </cell>
          <cell r="D1052" t="str">
            <v>Poznań - kanalizacja sanitarna w ul. Rumiankowej i ul. Laurowej</v>
          </cell>
          <cell r="E1052" t="str">
            <v>Realizowane-dokumentacja-w toku</v>
          </cell>
          <cell r="F1052" t="str">
            <v>FS7 zagrożona</v>
          </cell>
          <cell r="G1052" t="str">
            <v>rezerwa zadania wielozakresowe</v>
          </cell>
          <cell r="H1052" t="str">
            <v>pierwsza</v>
          </cell>
          <cell r="I1052" t="str">
            <v>sieci rozdzielcze</v>
          </cell>
          <cell r="J1052" t="str">
            <v>rozwojowe</v>
          </cell>
          <cell r="K1052" t="str">
            <v>KPOŚK</v>
          </cell>
          <cell r="L1052" t="str">
            <v>Poznań</v>
          </cell>
          <cell r="M1052" t="str">
            <v>Katarzyna Stawińska</v>
          </cell>
          <cell r="N1052" t="str">
            <v>Wioletta Frankowska</v>
          </cell>
          <cell r="O1052" t="str">
            <v>Monika Mrozińska</v>
          </cell>
          <cell r="P1052" t="str">
            <v>Margareta Szymkowiak-Matuszak</v>
          </cell>
          <cell r="Q1052" t="str">
            <v>Anna Michałowicz</v>
          </cell>
          <cell r="R1052" t="str">
            <v>05</v>
          </cell>
          <cell r="S1052" t="str">
            <v>nd</v>
          </cell>
          <cell r="T1052">
            <v>0</v>
          </cell>
          <cell r="U1052">
            <v>38800</v>
          </cell>
          <cell r="V1052">
            <v>58200</v>
          </cell>
          <cell r="W1052">
            <v>806000</v>
          </cell>
          <cell r="X1052">
            <v>1030778</v>
          </cell>
          <cell r="Y1052">
            <v>1500000</v>
          </cell>
          <cell r="Z1052">
            <v>0</v>
          </cell>
          <cell r="AA1052">
            <v>0</v>
          </cell>
          <cell r="AB1052">
            <v>0</v>
          </cell>
          <cell r="AC1052">
            <v>0</v>
          </cell>
          <cell r="AD1052">
            <v>0</v>
          </cell>
          <cell r="AE1052">
            <v>0</v>
          </cell>
          <cell r="AF1052">
            <v>3433778</v>
          </cell>
          <cell r="AG1052">
            <v>19400</v>
          </cell>
          <cell r="AH1052">
            <v>19400</v>
          </cell>
          <cell r="AI1052">
            <v>38800</v>
          </cell>
          <cell r="AJ1052">
            <v>58200</v>
          </cell>
          <cell r="AK1052">
            <v>805516.48</v>
          </cell>
          <cell r="AL1052">
            <v>3817487</v>
          </cell>
          <cell r="AM1052">
            <v>0</v>
          </cell>
          <cell r="AN1052">
            <v>0</v>
          </cell>
          <cell r="AO1052">
            <v>0</v>
          </cell>
          <cell r="AP1052">
            <v>0</v>
          </cell>
          <cell r="AQ1052">
            <v>0</v>
          </cell>
          <cell r="AR1052">
            <v>0</v>
          </cell>
          <cell r="AS1052">
            <v>0</v>
          </cell>
          <cell r="AT1052">
            <v>0</v>
          </cell>
          <cell r="AU1052">
            <v>0</v>
          </cell>
          <cell r="AV1052">
            <v>0</v>
          </cell>
          <cell r="AW1052">
            <v>4623003.4800000004</v>
          </cell>
          <cell r="AX1052">
            <v>4623003.4800000004</v>
          </cell>
          <cell r="AY1052">
            <v>0</v>
          </cell>
          <cell r="AZ1052">
            <v>4681203.4800000004</v>
          </cell>
          <cell r="BA1052">
            <v>4681203.4800000004</v>
          </cell>
          <cell r="BB1052">
            <v>4720003.4800000004</v>
          </cell>
          <cell r="BC1052">
            <v>-1286225.4800000004</v>
          </cell>
          <cell r="BE1052">
            <v>0</v>
          </cell>
          <cell r="BF1052">
            <v>93</v>
          </cell>
          <cell r="BG1052" t="str">
            <v>1 rozwojowo-modernizacyjne</v>
          </cell>
          <cell r="BH1052">
            <v>56</v>
          </cell>
          <cell r="BI1052">
            <v>4</v>
          </cell>
          <cell r="BJ1052">
            <v>0</v>
          </cell>
          <cell r="BK1052" t="str">
            <v>Zadanie zostało wydzielone z zadania nr 13-135. Odbiór ścieków sanitarnych od nowych klientów.</v>
          </cell>
          <cell r="BL1052" t="str">
            <v>Budowa kanalizacji sanitarnej: kanał grawitacyjny DN200 w ul. Laurowej, w ul. bocznej od Laurowej (dz. nr 118/14), Rumiankowej, Naramowickiej - dł. 980m , przepompownia ścieków, rurociąg tłoczny DN90 dł. 375m wraz z przyłączami . 2020 - 2023 - dokumentacja projektowa 2023 - 2025 - roboty budowlano-montażowe</v>
          </cell>
          <cell r="BM1052" t="str">
            <v>-</v>
          </cell>
          <cell r="BN1052" t="str">
            <v>-</v>
          </cell>
          <cell r="BP1052">
            <v>693450.522</v>
          </cell>
        </row>
        <row r="1053">
          <cell r="B1053" t="str">
            <v>5-05-19-259-1</v>
          </cell>
          <cell r="C1053" t="str">
            <v>5</v>
          </cell>
          <cell r="D1053" t="str">
            <v>Poznań - kanalizacja sanitarna w zlewni programowanego Kolektora Moraskiego - ETAP I</v>
          </cell>
          <cell r="E1053" t="str">
            <v>Realizowane-koncepcja-w toku</v>
          </cell>
          <cell r="G1053" t="str">
            <v>rezerwa zadania wielozakresowe</v>
          </cell>
          <cell r="H1053" t="str">
            <v>druga</v>
          </cell>
          <cell r="I1053" t="str">
            <v>sieci rozdzielcze</v>
          </cell>
          <cell r="J1053" t="str">
            <v>rozwojowe</v>
          </cell>
          <cell r="K1053" t="str">
            <v>nieopłacalne nie</v>
          </cell>
          <cell r="L1053" t="str">
            <v>Poznań</v>
          </cell>
          <cell r="M1053" t="str">
            <v>Katarzyna Stawińska</v>
          </cell>
          <cell r="N1053">
            <v>0</v>
          </cell>
          <cell r="O1053" t="str">
            <v>Monika Mrozińska</v>
          </cell>
          <cell r="P1053">
            <v>0</v>
          </cell>
          <cell r="Q1053">
            <v>0</v>
          </cell>
          <cell r="R1053" t="str">
            <v>05</v>
          </cell>
          <cell r="S1053" t="str">
            <v>nd</v>
          </cell>
          <cell r="T1053">
            <v>0</v>
          </cell>
          <cell r="U1053">
            <v>0</v>
          </cell>
          <cell r="V1053">
            <v>0</v>
          </cell>
          <cell r="W1053">
            <v>0</v>
          </cell>
          <cell r="X1053">
            <v>58000</v>
          </cell>
          <cell r="Y1053">
            <v>58000</v>
          </cell>
          <cell r="Z1053">
            <v>174000</v>
          </cell>
          <cell r="AA1053">
            <v>1980000</v>
          </cell>
          <cell r="AB1053">
            <v>6730000</v>
          </cell>
          <cell r="AC1053">
            <v>1980000</v>
          </cell>
          <cell r="AD1053">
            <v>0</v>
          </cell>
          <cell r="AE1053">
            <v>0</v>
          </cell>
          <cell r="AF1053">
            <v>10980000</v>
          </cell>
          <cell r="AG1053">
            <v>0</v>
          </cell>
          <cell r="AH1053">
            <v>0</v>
          </cell>
          <cell r="AI1053">
            <v>0</v>
          </cell>
          <cell r="AJ1053">
            <v>12500</v>
          </cell>
          <cell r="AK1053">
            <v>0</v>
          </cell>
          <cell r="AL1053">
            <v>0</v>
          </cell>
          <cell r="AM1053">
            <v>160000</v>
          </cell>
          <cell r="AN1053">
            <v>240000</v>
          </cell>
          <cell r="AO1053">
            <v>0</v>
          </cell>
          <cell r="AP1053">
            <v>2037000</v>
          </cell>
          <cell r="AQ1053">
            <v>6821000</v>
          </cell>
          <cell r="AR1053">
            <v>2037000</v>
          </cell>
          <cell r="AS1053">
            <v>0</v>
          </cell>
          <cell r="AT1053">
            <v>0</v>
          </cell>
          <cell r="AU1053">
            <v>0</v>
          </cell>
          <cell r="AV1053">
            <v>0</v>
          </cell>
          <cell r="AW1053">
            <v>11295000</v>
          </cell>
          <cell r="AX1053">
            <v>9258000</v>
          </cell>
          <cell r="AY1053">
            <v>2037000</v>
          </cell>
          <cell r="AZ1053">
            <v>11307500</v>
          </cell>
          <cell r="BA1053">
            <v>11307500</v>
          </cell>
          <cell r="BB1053">
            <v>9270500</v>
          </cell>
          <cell r="BC1053">
            <v>1709500</v>
          </cell>
          <cell r="BE1053">
            <v>5.96</v>
          </cell>
          <cell r="BF1053">
            <v>65</v>
          </cell>
          <cell r="BG1053" t="str">
            <v>1 rozwojowo-modernizacyjne</v>
          </cell>
          <cell r="BH1053">
            <v>114</v>
          </cell>
          <cell r="BI1053">
            <v>143</v>
          </cell>
          <cell r="BJ1053">
            <v>0</v>
          </cell>
          <cell r="BK1053" t="str">
            <v>Zadanie wydzielone z zadania nr 13-135. Odbiór ścieków sanitarnych od nowych klientów.</v>
          </cell>
          <cell r="BL1053" t="str">
            <v>Budowa kanalizacji w ulicach: Bożywoja, Figowa, Kopcowa, Rubież, Malachitowa, Dolna, Brylantowa, Cyrkoniowa, Miętowa, Tymiankowa, Skrzypowa, Szałwiowa, Naramowicka, Dziurawcowa, Gorczycowa, Bazyliowa: - rurociąg tłoczny: PE140, dł. ok. 449m - przepompownia ścieków: P15 - kanały grawitacyjne: DN 200 mm, dł.ok. 5510m wraz z przyłączami. 2024-2026 - dokumentacja projektowa 2028-2030 - roboty budowlano-montażowe</v>
          </cell>
          <cell r="BM1053" t="str">
            <v>-</v>
          </cell>
          <cell r="BN1053" t="str">
            <v>-</v>
          </cell>
          <cell r="BP1053"/>
        </row>
        <row r="1054">
          <cell r="B1054" t="str">
            <v>5-05-19-260-1</v>
          </cell>
          <cell r="C1054" t="str">
            <v>5</v>
          </cell>
          <cell r="D1054" t="str">
            <v>Poznań - kanalizacja sanitarna w zlewni programowanego Kolektora Moraskiego - ETAP II</v>
          </cell>
          <cell r="E1054" t="str">
            <v>Realizowane-koncepcja-w toku</v>
          </cell>
          <cell r="G1054" t="str">
            <v>rezerwa zadania wielozakresowe</v>
          </cell>
          <cell r="H1054" t="str">
            <v>druga</v>
          </cell>
          <cell r="I1054" t="str">
            <v>sieci rozdzielcze</v>
          </cell>
          <cell r="J1054" t="str">
            <v>rozwojowe</v>
          </cell>
          <cell r="K1054" t="str">
            <v>nieopłacalne nie</v>
          </cell>
          <cell r="L1054" t="str">
            <v>Poznań</v>
          </cell>
          <cell r="M1054" t="str">
            <v>Katarzyna Stawińska</v>
          </cell>
          <cell r="N1054">
            <v>0</v>
          </cell>
          <cell r="O1054" t="str">
            <v>Monika Mrozińska</v>
          </cell>
          <cell r="P1054">
            <v>0</v>
          </cell>
          <cell r="Q1054">
            <v>0</v>
          </cell>
          <cell r="R1054" t="str">
            <v>05</v>
          </cell>
          <cell r="S1054" t="str">
            <v>nd</v>
          </cell>
          <cell r="T1054">
            <v>0</v>
          </cell>
          <cell r="U1054">
            <v>0</v>
          </cell>
          <cell r="V1054">
            <v>0</v>
          </cell>
          <cell r="W1054">
            <v>0</v>
          </cell>
          <cell r="X1054">
            <v>0</v>
          </cell>
          <cell r="Y1054">
            <v>0</v>
          </cell>
          <cell r="Z1054">
            <v>37000</v>
          </cell>
          <cell r="AA1054">
            <v>37000</v>
          </cell>
          <cell r="AB1054">
            <v>111000</v>
          </cell>
          <cell r="AC1054">
            <v>2070000</v>
          </cell>
          <cell r="AD1054">
            <v>6150000</v>
          </cell>
          <cell r="AE1054">
            <v>2050000</v>
          </cell>
          <cell r="AF1054">
            <v>8405000</v>
          </cell>
          <cell r="AG1054">
            <v>0</v>
          </cell>
          <cell r="AH1054">
            <v>0</v>
          </cell>
          <cell r="AI1054">
            <v>0</v>
          </cell>
          <cell r="AJ1054">
            <v>0</v>
          </cell>
          <cell r="AK1054">
            <v>0</v>
          </cell>
          <cell r="AL1054">
            <v>0</v>
          </cell>
          <cell r="AM1054">
            <v>0</v>
          </cell>
          <cell r="AN1054">
            <v>0</v>
          </cell>
          <cell r="AO1054">
            <v>184000</v>
          </cell>
          <cell r="AP1054">
            <v>276000</v>
          </cell>
          <cell r="AQ1054">
            <v>0</v>
          </cell>
          <cell r="AR1054">
            <v>2702000</v>
          </cell>
          <cell r="AS1054">
            <v>9051000</v>
          </cell>
          <cell r="AT1054">
            <v>2702000</v>
          </cell>
          <cell r="AU1054">
            <v>0</v>
          </cell>
          <cell r="AV1054">
            <v>2702000</v>
          </cell>
          <cell r="AW1054">
            <v>14915000</v>
          </cell>
          <cell r="AX1054">
            <v>460000</v>
          </cell>
          <cell r="AY1054">
            <v>14455000</v>
          </cell>
          <cell r="AZ1054">
            <v>14915000</v>
          </cell>
          <cell r="BA1054">
            <v>14915000</v>
          </cell>
          <cell r="BB1054">
            <v>460000</v>
          </cell>
          <cell r="BC1054">
            <v>7945000</v>
          </cell>
          <cell r="BE1054">
            <v>11.01</v>
          </cell>
          <cell r="BF1054">
            <v>29</v>
          </cell>
          <cell r="BG1054" t="str">
            <v>1 rozwojowo-modernizacyjne</v>
          </cell>
          <cell r="BH1054">
            <v>90</v>
          </cell>
          <cell r="BI1054">
            <v>61</v>
          </cell>
          <cell r="BJ1054">
            <v>0</v>
          </cell>
          <cell r="BK1054" t="str">
            <v>Zadanie wydzielone z zadania nr 13-135. Odbiór ścieków sanitarnych od nowych klientów.</v>
          </cell>
          <cell r="BL1054" t="str">
            <v>Budowa kanalizacji w ul. Piołunowa, Radojewo, Podbiałowa, Kminkowa, Halszki, Imbirowa i drogi boczne: - rurociągi tłoczne: PE 90, dł. ok.1456m; PE 110, dł. ok. 384m; PE 200, dł. ok. 142m; PE 250, dł. ok. 1024m; - przepompownie ścieków: 5 szt. P8, P9, P10, P11 i P21; - kanały grawitacyjne: DN 200mm,dł. ok. 4860m; DN250mm, dł. ok. 110m; DN 300mm, dł. 350m; DN 350mm, dł. ok. 280m; wraz z przyłączami. 2026-2028 - dokumentacja projektowa 2030-2032 - roboty budowlano-montażowe</v>
          </cell>
          <cell r="BM1054" t="str">
            <v>-</v>
          </cell>
          <cell r="BN1054" t="str">
            <v>-</v>
          </cell>
          <cell r="BP1054"/>
        </row>
        <row r="1055">
          <cell r="B1055" t="str">
            <v>5-05-19-267-0</v>
          </cell>
          <cell r="C1055" t="str">
            <v>5</v>
          </cell>
          <cell r="D1055" t="str">
            <v>Poznań - kanalizacja ogólnospławna w ul. Św. Marcina - Zakres 2.1</v>
          </cell>
          <cell r="E1055" t="str">
            <v>Realizowane-RBM-w toku</v>
          </cell>
          <cell r="G1055" t="str">
            <v>rezerwa zadania wielozakresowe</v>
          </cell>
          <cell r="H1055" t="str">
            <v>pierwsza</v>
          </cell>
          <cell r="I1055" t="str">
            <v>sieci rozdzielcze</v>
          </cell>
          <cell r="J1055" t="str">
            <v>modernizacyjne</v>
          </cell>
          <cell r="K1055" t="str">
            <v>koordynacja</v>
          </cell>
          <cell r="L1055" t="str">
            <v>Poznań</v>
          </cell>
          <cell r="M1055" t="str">
            <v>Katarzyna Józefiak</v>
          </cell>
          <cell r="N1055" t="str">
            <v>Michał Kamiński</v>
          </cell>
          <cell r="O1055" t="str">
            <v>Mariusz Dados</v>
          </cell>
          <cell r="P1055" t="str">
            <v>Anna Danek</v>
          </cell>
          <cell r="Q1055" t="str">
            <v>Łukasz Wędrychowicz</v>
          </cell>
          <cell r="R1055" t="str">
            <v>05</v>
          </cell>
          <cell r="S1055" t="str">
            <v>PIM</v>
          </cell>
          <cell r="T1055">
            <v>0</v>
          </cell>
          <cell r="U1055">
            <v>344512.25</v>
          </cell>
          <cell r="V1055">
            <v>160000</v>
          </cell>
          <cell r="W1055">
            <v>411549.36</v>
          </cell>
          <cell r="X1055">
            <v>149171.43</v>
          </cell>
          <cell r="Y1055">
            <v>0</v>
          </cell>
          <cell r="Z1055">
            <v>0</v>
          </cell>
          <cell r="AA1055">
            <v>0</v>
          </cell>
          <cell r="AB1055">
            <v>0</v>
          </cell>
          <cell r="AC1055">
            <v>0</v>
          </cell>
          <cell r="AD1055">
            <v>0</v>
          </cell>
          <cell r="AE1055">
            <v>0</v>
          </cell>
          <cell r="AF1055">
            <v>1065233.04</v>
          </cell>
          <cell r="AG1055">
            <v>177088.25</v>
          </cell>
          <cell r="AH1055">
            <v>675</v>
          </cell>
          <cell r="AI1055">
            <v>177763.25</v>
          </cell>
          <cell r="AJ1055">
            <v>225195.25999999992</v>
          </cell>
          <cell r="AK1055">
            <v>258535.49</v>
          </cell>
          <cell r="AL1055">
            <v>0</v>
          </cell>
          <cell r="AM1055">
            <v>0</v>
          </cell>
          <cell r="AN1055">
            <v>0</v>
          </cell>
          <cell r="AO1055">
            <v>0</v>
          </cell>
          <cell r="AP1055">
            <v>0</v>
          </cell>
          <cell r="AQ1055">
            <v>0</v>
          </cell>
          <cell r="AR1055">
            <v>0</v>
          </cell>
          <cell r="AS1055">
            <v>0</v>
          </cell>
          <cell r="AT1055">
            <v>0</v>
          </cell>
          <cell r="AU1055">
            <v>0</v>
          </cell>
          <cell r="AV1055">
            <v>0</v>
          </cell>
          <cell r="AW1055">
            <v>258535.49</v>
          </cell>
          <cell r="AX1055">
            <v>258535.49</v>
          </cell>
          <cell r="AY1055">
            <v>0</v>
          </cell>
          <cell r="AZ1055">
            <v>483730.74999999988</v>
          </cell>
          <cell r="BA1055">
            <v>483730.74999999988</v>
          </cell>
          <cell r="BB1055">
            <v>661493.99999999988</v>
          </cell>
          <cell r="BC1055">
            <v>403739.04000000015</v>
          </cell>
          <cell r="BE1055">
            <v>0</v>
          </cell>
          <cell r="BF1055">
            <v>0</v>
          </cell>
          <cell r="BG1055" t="str">
            <v>1 rozwojowo-modernizacyjne</v>
          </cell>
          <cell r="BH1055">
            <v>0</v>
          </cell>
          <cell r="BI1055">
            <v>0</v>
          </cell>
          <cell r="BJ1055">
            <v>2</v>
          </cell>
          <cell r="BK1055"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55" t="str">
            <v>Renowacja kanalizacji ogólnospławnej - ul. Św. Marcin odcinek S1-S2, DN300 beton, dł. ok. 115m, ul. Św. Marcin odcinek S3-S4, DN250x380 beton, dł. ok. 101m wraz z przyłączami. 2018 - 2020 - dokumentacja projektowa 2021 - 2023 - roboty budowlano - montażowe</v>
          </cell>
          <cell r="BM1055" t="str">
            <v>-</v>
          </cell>
          <cell r="BN1055" t="str">
            <v>-</v>
          </cell>
          <cell r="BP1055"/>
        </row>
        <row r="1056">
          <cell r="B1056" t="str">
            <v>5-05-19-268-0</v>
          </cell>
          <cell r="C1056" t="str">
            <v>5</v>
          </cell>
          <cell r="D1056" t="str">
            <v>Poznań - kanalizacja ogólnospławna w ul. Św. Marcina - Zakres 3</v>
          </cell>
          <cell r="E1056" t="str">
            <v>Realizowane-RBM-w toku</v>
          </cell>
          <cell r="G1056" t="str">
            <v>rezerwa zadania wielozakresowe</v>
          </cell>
          <cell r="H1056" t="str">
            <v>pierwsza</v>
          </cell>
          <cell r="I1056" t="str">
            <v>sieci rozdzielcze</v>
          </cell>
          <cell r="J1056" t="str">
            <v>modernizacyjne</v>
          </cell>
          <cell r="K1056" t="str">
            <v>koordynacja</v>
          </cell>
          <cell r="L1056" t="str">
            <v>Poznań</v>
          </cell>
          <cell r="M1056" t="str">
            <v>Katarzyna Józefiak</v>
          </cell>
          <cell r="N1056" t="str">
            <v>Michał Kamiński</v>
          </cell>
          <cell r="O1056" t="str">
            <v>Mariusz Dados</v>
          </cell>
          <cell r="P1056" t="str">
            <v>Anna Danek</v>
          </cell>
          <cell r="Q1056" t="str">
            <v>Łukasz Wędrychowicz</v>
          </cell>
          <cell r="R1056" t="str">
            <v>05</v>
          </cell>
          <cell r="S1056" t="str">
            <v>PIM</v>
          </cell>
          <cell r="T1056">
            <v>0</v>
          </cell>
          <cell r="U1056">
            <v>307500</v>
          </cell>
          <cell r="V1056">
            <v>0</v>
          </cell>
          <cell r="W1056">
            <v>1837500</v>
          </cell>
          <cell r="X1056">
            <v>1028500</v>
          </cell>
          <cell r="Y1056">
            <v>1034000</v>
          </cell>
          <cell r="Z1056">
            <v>0</v>
          </cell>
          <cell r="AA1056">
            <v>0</v>
          </cell>
          <cell r="AB1056">
            <v>0</v>
          </cell>
          <cell r="AC1056">
            <v>0</v>
          </cell>
          <cell r="AD1056">
            <v>0</v>
          </cell>
          <cell r="AE1056">
            <v>0</v>
          </cell>
          <cell r="AF1056">
            <v>4207500</v>
          </cell>
          <cell r="AG1056">
            <v>0</v>
          </cell>
          <cell r="AH1056">
            <v>1911</v>
          </cell>
          <cell r="AI1056">
            <v>1911</v>
          </cell>
          <cell r="AJ1056">
            <v>2880</v>
          </cell>
          <cell r="AK1056">
            <v>0</v>
          </cell>
          <cell r="AL1056">
            <v>2657450.21</v>
          </cell>
          <cell r="AM1056">
            <v>0</v>
          </cell>
          <cell r="AN1056">
            <v>0</v>
          </cell>
          <cell r="AO1056">
            <v>0</v>
          </cell>
          <cell r="AP1056">
            <v>0</v>
          </cell>
          <cell r="AQ1056">
            <v>0</v>
          </cell>
          <cell r="AR1056">
            <v>0</v>
          </cell>
          <cell r="AS1056">
            <v>0</v>
          </cell>
          <cell r="AT1056">
            <v>0</v>
          </cell>
          <cell r="AU1056">
            <v>0</v>
          </cell>
          <cell r="AV1056">
            <v>0</v>
          </cell>
          <cell r="AW1056">
            <v>2657450.21</v>
          </cell>
          <cell r="AX1056">
            <v>2657450.21</v>
          </cell>
          <cell r="AY1056">
            <v>0</v>
          </cell>
          <cell r="AZ1056">
            <v>2660330.21</v>
          </cell>
          <cell r="BA1056">
            <v>2660330.21</v>
          </cell>
          <cell r="BB1056">
            <v>2662241.21</v>
          </cell>
          <cell r="BC1056">
            <v>1545258.79</v>
          </cell>
          <cell r="BE1056">
            <v>0</v>
          </cell>
          <cell r="BF1056">
            <v>0</v>
          </cell>
          <cell r="BG1056" t="str">
            <v>1 rozwojowo-modernizacyjne</v>
          </cell>
          <cell r="BH1056">
            <v>0</v>
          </cell>
          <cell r="BI1056">
            <v>0</v>
          </cell>
          <cell r="BJ1056">
            <v>35</v>
          </cell>
          <cell r="BK1056"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56" t="str">
            <v>Przebudowa kanału ogólnospławnego 450/680mm ul. Św. Marcin 65,0mb. Renowacja kanału ogólnospławnego 600/900mm ul.Al. Niepodległości 55,0mb. Renowacja kanału ogólnospławnego DN600mm ul. Królowej Jadwigi 210,0mb. Renowacja kanału ogólnospławnego DN500mm ul. Topolowa 15,0mb. Przebudowa kanału ogólnospławnego 600/900mm na DN1000mm ul. Królowej Jadwigi 145,0mb. Renowacja kanału ogólnospławnego 600/900mm ul. Królowej Jadwigi 45,0mb. Renowacja studni (wymiana włazów) 12szt. wraz z przyłączami 2019 - 2020 - dokumentacja projektowa 2022 - 2024 - roboty budowlano-montażowe</v>
          </cell>
          <cell r="BM1056" t="str">
            <v>-</v>
          </cell>
          <cell r="BN1056" t="str">
            <v>-</v>
          </cell>
          <cell r="BP1056"/>
        </row>
        <row r="1057">
          <cell r="B1057" t="str">
            <v>5-05-19-269-0</v>
          </cell>
          <cell r="C1057" t="str">
            <v>5</v>
          </cell>
          <cell r="D1057" t="str">
            <v>Poznań - kanalizacja ogólnospławna w ul. Św. Marcina - Zakres 4</v>
          </cell>
          <cell r="E1057" t="str">
            <v>Realizowane-RBM-w toku</v>
          </cell>
          <cell r="G1057" t="str">
            <v>rezerwa zadania wielozakresowe</v>
          </cell>
          <cell r="H1057" t="str">
            <v>pierwsza</v>
          </cell>
          <cell r="I1057" t="str">
            <v>sieci rozdzielcze</v>
          </cell>
          <cell r="J1057" t="str">
            <v>modernizacyjne</v>
          </cell>
          <cell r="K1057" t="str">
            <v>koordynacja</v>
          </cell>
          <cell r="L1057" t="str">
            <v>Poznań</v>
          </cell>
          <cell r="M1057" t="str">
            <v>Katarzyna Józefiak</v>
          </cell>
          <cell r="N1057" t="str">
            <v>Michał Kamiński</v>
          </cell>
          <cell r="O1057" t="str">
            <v>Mariusz Dados</v>
          </cell>
          <cell r="P1057" t="str">
            <v>Anna Danek</v>
          </cell>
          <cell r="Q1057" t="str">
            <v>Łukasz Wędrychowicz</v>
          </cell>
          <cell r="R1057" t="str">
            <v>05</v>
          </cell>
          <cell r="S1057" t="str">
            <v>PIM</v>
          </cell>
          <cell r="T1057">
            <v>0</v>
          </cell>
          <cell r="U1057">
            <v>338</v>
          </cell>
          <cell r="V1057">
            <v>80000</v>
          </cell>
          <cell r="W1057">
            <v>180000</v>
          </cell>
          <cell r="X1057">
            <v>47400</v>
          </cell>
          <cell r="Y1057">
            <v>0</v>
          </cell>
          <cell r="Z1057">
            <v>0</v>
          </cell>
          <cell r="AA1057">
            <v>0</v>
          </cell>
          <cell r="AB1057">
            <v>0</v>
          </cell>
          <cell r="AC1057">
            <v>0</v>
          </cell>
          <cell r="AD1057">
            <v>0</v>
          </cell>
          <cell r="AE1057">
            <v>0</v>
          </cell>
          <cell r="AF1057">
            <v>307738</v>
          </cell>
          <cell r="AG1057">
            <v>338</v>
          </cell>
          <cell r="AH1057">
            <v>615</v>
          </cell>
          <cell r="AI1057">
            <v>953</v>
          </cell>
          <cell r="AJ1057">
            <v>100393.46999999997</v>
          </cell>
          <cell r="AK1057">
            <v>279154.98</v>
          </cell>
          <cell r="AL1057">
            <v>0</v>
          </cell>
          <cell r="AM1057">
            <v>0</v>
          </cell>
          <cell r="AN1057">
            <v>0</v>
          </cell>
          <cell r="AO1057">
            <v>0</v>
          </cell>
          <cell r="AP1057">
            <v>0</v>
          </cell>
          <cell r="AQ1057">
            <v>0</v>
          </cell>
          <cell r="AR1057">
            <v>0</v>
          </cell>
          <cell r="AS1057">
            <v>0</v>
          </cell>
          <cell r="AT1057">
            <v>0</v>
          </cell>
          <cell r="AU1057">
            <v>0</v>
          </cell>
          <cell r="AV1057">
            <v>0</v>
          </cell>
          <cell r="AW1057">
            <v>279154.98</v>
          </cell>
          <cell r="AX1057">
            <v>279154.98</v>
          </cell>
          <cell r="AY1057">
            <v>0</v>
          </cell>
          <cell r="AZ1057">
            <v>379548.44999999995</v>
          </cell>
          <cell r="BA1057">
            <v>379548.44999999995</v>
          </cell>
          <cell r="BB1057">
            <v>380501.44999999995</v>
          </cell>
          <cell r="BC1057">
            <v>-72763.449999999953</v>
          </cell>
          <cell r="BE1057">
            <v>0</v>
          </cell>
          <cell r="BF1057">
            <v>0</v>
          </cell>
          <cell r="BG1057" t="str">
            <v>1 rozwojowo-modernizacyjne</v>
          </cell>
          <cell r="BH1057">
            <v>0</v>
          </cell>
          <cell r="BI1057">
            <v>0</v>
          </cell>
          <cell r="BJ1057">
            <v>11</v>
          </cell>
          <cell r="BK1057"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57" t="str">
            <v>0Renowacja kanału DN300mm + 2 szt. Studni ul.Al. Niepodległości 43,0mb. wraz z przyłączami 2021 - 2022 - dokumentacja projektowa 2022 - 2023 - roboty budowlano-montażowe</v>
          </cell>
          <cell r="BM1057" t="str">
            <v>-</v>
          </cell>
          <cell r="BN1057" t="str">
            <v>-</v>
          </cell>
          <cell r="BP1057"/>
        </row>
        <row r="1058">
          <cell r="B1058" t="str">
            <v>5-05-19-306-1</v>
          </cell>
          <cell r="C1058" t="str">
            <v>5</v>
          </cell>
          <cell r="D1058" t="str">
            <v>Poznań - kanalizacja sanitarna w ul. Rzepińskiej poza ZRIDem</v>
          </cell>
          <cell r="E1058" t="str">
            <v>Realizowane-dokumentacja-w toku</v>
          </cell>
          <cell r="G1058" t="str">
            <v>rezerwa zadania wielozakresowe</v>
          </cell>
          <cell r="H1058" t="str">
            <v>pierwsza</v>
          </cell>
          <cell r="I1058" t="str">
            <v>sieci rozdzielcze</v>
          </cell>
          <cell r="J1058" t="str">
            <v>rozwojowe</v>
          </cell>
          <cell r="K1058" t="str">
            <v>KPOŚK</v>
          </cell>
          <cell r="L1058" t="str">
            <v>Poznań</v>
          </cell>
          <cell r="M1058" t="str">
            <v>Kamilla Oberenkowska</v>
          </cell>
          <cell r="N1058" t="str">
            <v>Barbara Bartkowiak</v>
          </cell>
          <cell r="O1058" t="str">
            <v>Jolanta Kowalczyk</v>
          </cell>
          <cell r="P1058" t="str">
            <v>Monika Mazurczak-Sadowska</v>
          </cell>
          <cell r="Q1058" t="str">
            <v>Maciej Urbaniak</v>
          </cell>
          <cell r="R1058" t="str">
            <v>05</v>
          </cell>
          <cell r="S1058" t="str">
            <v>nd</v>
          </cell>
          <cell r="T1058">
            <v>0</v>
          </cell>
          <cell r="U1058">
            <v>1300</v>
          </cell>
          <cell r="V1058">
            <v>32735.83</v>
          </cell>
          <cell r="W1058">
            <v>194524.13</v>
          </cell>
          <cell r="X1058">
            <v>0</v>
          </cell>
          <cell r="Y1058">
            <v>0</v>
          </cell>
          <cell r="Z1058">
            <v>0</v>
          </cell>
          <cell r="AA1058">
            <v>0</v>
          </cell>
          <cell r="AB1058">
            <v>0</v>
          </cell>
          <cell r="AC1058">
            <v>0</v>
          </cell>
          <cell r="AD1058">
            <v>0</v>
          </cell>
          <cell r="AE1058">
            <v>0</v>
          </cell>
          <cell r="AF1058">
            <v>228559.96000000002</v>
          </cell>
          <cell r="AG1058">
            <v>0</v>
          </cell>
          <cell r="AH1058">
            <v>0</v>
          </cell>
          <cell r="AI1058">
            <v>0</v>
          </cell>
          <cell r="AJ1058">
            <v>569763.78</v>
          </cell>
          <cell r="AK1058">
            <v>39387</v>
          </cell>
          <cell r="AL1058">
            <v>0</v>
          </cell>
          <cell r="AM1058">
            <v>0</v>
          </cell>
          <cell r="AN1058">
            <v>0</v>
          </cell>
          <cell r="AO1058">
            <v>0</v>
          </cell>
          <cell r="AP1058">
            <v>0</v>
          </cell>
          <cell r="AQ1058">
            <v>0</v>
          </cell>
          <cell r="AR1058">
            <v>0</v>
          </cell>
          <cell r="AS1058">
            <v>0</v>
          </cell>
          <cell r="AT1058">
            <v>0</v>
          </cell>
          <cell r="AU1058">
            <v>0</v>
          </cell>
          <cell r="AV1058">
            <v>0</v>
          </cell>
          <cell r="AW1058">
            <v>39387</v>
          </cell>
          <cell r="AX1058">
            <v>39387</v>
          </cell>
          <cell r="AY1058">
            <v>0</v>
          </cell>
          <cell r="AZ1058">
            <v>609150.78</v>
          </cell>
          <cell r="BA1058">
            <v>609150.78</v>
          </cell>
          <cell r="BB1058">
            <v>609150.78</v>
          </cell>
          <cell r="BC1058">
            <v>-380590.82</v>
          </cell>
          <cell r="BE1058">
            <v>0.21</v>
          </cell>
          <cell r="BF1058">
            <v>428.6</v>
          </cell>
          <cell r="BG1058" t="str">
            <v>1 rozwojowo-modernizacyjne</v>
          </cell>
          <cell r="BH1058">
            <v>5</v>
          </cell>
          <cell r="BI1058">
            <v>3</v>
          </cell>
          <cell r="BJ1058">
            <v>0</v>
          </cell>
          <cell r="BK1058" t="str">
            <v>Zadanie zostało wydzielone z zadania nr 12-106 Odbiór ścieków sanitarnych od nowych klientów.</v>
          </cell>
          <cell r="BL1058" t="str">
            <v>Budowa kanalizacji sanitarnej w ul. Cmentarnej oraz drodze bocznej od ul. Rzepińskiej dz. nr 113/1 (obręb Junikowo ark. 25): kanały grawitacyjne DN200mm, dł. 211,57m wraz z przyłączami 2020 - 2022 - dokumentacja projektowa 2022 - 2023 - roboty budowlano-montażowe</v>
          </cell>
          <cell r="BM1058" t="str">
            <v>-</v>
          </cell>
          <cell r="BN1058" t="str">
            <v>-</v>
          </cell>
          <cell r="BP1058">
            <v>5908.05</v>
          </cell>
        </row>
        <row r="1059">
          <cell r="B1059" t="str">
            <v>5-05-19-324-1</v>
          </cell>
          <cell r="C1059" t="str">
            <v>5</v>
          </cell>
          <cell r="D1059" t="str">
            <v>Poznań - kanalizacja sanitarna w ulicy Kobylepole - zakres II</v>
          </cell>
          <cell r="E1059" t="str">
            <v>Realizowane-RBM-zakończono</v>
          </cell>
          <cell r="G1059" t="str">
            <v>rezerwa zadania wielozakresowe</v>
          </cell>
          <cell r="H1059" t="str">
            <v>pierwsza</v>
          </cell>
          <cell r="I1059" t="str">
            <v>sieci rozdzielcze</v>
          </cell>
          <cell r="J1059" t="str">
            <v>rozwojowe</v>
          </cell>
          <cell r="K1059" t="str">
            <v>KPOŚK</v>
          </cell>
          <cell r="L1059" t="str">
            <v>Poznań</v>
          </cell>
          <cell r="M1059" t="str">
            <v>Przemysław Jasiński</v>
          </cell>
          <cell r="N1059">
            <v>0</v>
          </cell>
          <cell r="O1059" t="str">
            <v>Mariusz Dados</v>
          </cell>
          <cell r="P1059" t="str">
            <v>Agnieszka Kulczyk</v>
          </cell>
          <cell r="Q1059" t="str">
            <v>Michał Plewa</v>
          </cell>
          <cell r="R1059" t="str">
            <v>05</v>
          </cell>
          <cell r="S1059" t="str">
            <v>nd</v>
          </cell>
          <cell r="T1059">
            <v>0</v>
          </cell>
          <cell r="U1059">
            <v>962.25</v>
          </cell>
          <cell r="V1059">
            <v>368815.25</v>
          </cell>
          <cell r="W1059">
            <v>0</v>
          </cell>
          <cell r="X1059">
            <v>0</v>
          </cell>
          <cell r="Y1059">
            <v>0</v>
          </cell>
          <cell r="Z1059">
            <v>0</v>
          </cell>
          <cell r="AA1059">
            <v>0</v>
          </cell>
          <cell r="AB1059">
            <v>0</v>
          </cell>
          <cell r="AC1059">
            <v>0</v>
          </cell>
          <cell r="AD1059">
            <v>0</v>
          </cell>
          <cell r="AE1059">
            <v>0</v>
          </cell>
          <cell r="AF1059">
            <v>369777.5</v>
          </cell>
          <cell r="AG1059">
            <v>1412.25</v>
          </cell>
          <cell r="AH1059">
            <v>220813.75</v>
          </cell>
          <cell r="AI1059">
            <v>222226</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222226</v>
          </cell>
          <cell r="BC1059">
            <v>147551.5</v>
          </cell>
          <cell r="BD1059"/>
          <cell r="BE1059">
            <v>0</v>
          </cell>
          <cell r="BF1059">
            <v>0</v>
          </cell>
          <cell r="BG1059" t="str">
            <v>1 rozwojowo-modernizacyjne</v>
          </cell>
          <cell r="BH1059">
            <v>6</v>
          </cell>
          <cell r="BI1059">
            <v>7</v>
          </cell>
          <cell r="BJ1059">
            <v>0</v>
          </cell>
          <cell r="BK1059" t="str">
            <v>Zadanie zostało wydzielone z zadania nr 15-272. Odbiór ścieków sanitarnych od nowych klientów.</v>
          </cell>
          <cell r="BL1059" t="str">
            <v>Kanalizacja sanitarna DN200mm o dł. ok. 173m, wraz z przyłączami, a także przebudowa kanalizacji kablowej T-Mobile oraz zabezpieczenie kanalizacji kablowej TELE HAUS o dł. ok. 115m. 2017 - 2019 dokumentacja projektowa 2020 - 2021 roboty budowlano-montażowe</v>
          </cell>
          <cell r="BM1059" t="str">
            <v>-</v>
          </cell>
          <cell r="BN1059" t="str">
            <v>-</v>
          </cell>
        </row>
        <row r="1060">
          <cell r="B1060" t="str">
            <v>5-05-19-325-1</v>
          </cell>
          <cell r="C1060" t="str">
            <v>5</v>
          </cell>
          <cell r="D1060" t="str">
            <v>Poznań - kanalizacja sanitarna w ulicach Sarniej i Sośnickiej - zakres II</v>
          </cell>
          <cell r="E1060" t="str">
            <v>Realizowane-dokumentacja-w toku</v>
          </cell>
          <cell r="G1060" t="str">
            <v>rezerwa zadania wielozakresowe</v>
          </cell>
          <cell r="H1060" t="str">
            <v>druga</v>
          </cell>
          <cell r="I1060" t="str">
            <v>sieci rozdzielcze</v>
          </cell>
          <cell r="J1060" t="str">
            <v>rozwojowe</v>
          </cell>
          <cell r="K1060" t="str">
            <v>nieopłacalne nie</v>
          </cell>
          <cell r="L1060" t="str">
            <v>Poznań</v>
          </cell>
          <cell r="M1060" t="str">
            <v>Przemysław Jasiński</v>
          </cell>
          <cell r="N1060" t="str">
            <v>Michał Kamiński</v>
          </cell>
          <cell r="O1060" t="str">
            <v>Mariusz Dados</v>
          </cell>
          <cell r="P1060" t="str">
            <v>Łukasz Dąbrowski</v>
          </cell>
          <cell r="Q1060" t="str">
            <v>Michał Plewa</v>
          </cell>
          <cell r="R1060" t="str">
            <v>05</v>
          </cell>
          <cell r="S1060" t="str">
            <v>nd</v>
          </cell>
          <cell r="T1060">
            <v>0</v>
          </cell>
          <cell r="U1060">
            <v>0</v>
          </cell>
          <cell r="V1060">
            <v>20000</v>
          </cell>
          <cell r="W1060">
            <v>20000</v>
          </cell>
          <cell r="X1060">
            <v>60000</v>
          </cell>
          <cell r="Y1060">
            <v>270998</v>
          </cell>
          <cell r="Z1060">
            <v>634002</v>
          </cell>
          <cell r="AA1060">
            <v>0</v>
          </cell>
          <cell r="AB1060">
            <v>0</v>
          </cell>
          <cell r="AC1060">
            <v>0</v>
          </cell>
          <cell r="AD1060">
            <v>0</v>
          </cell>
          <cell r="AE1060">
            <v>0</v>
          </cell>
          <cell r="AF1060">
            <v>1005000</v>
          </cell>
          <cell r="AG1060">
            <v>0</v>
          </cell>
          <cell r="AH1060">
            <v>2692</v>
          </cell>
          <cell r="AI1060">
            <v>2692</v>
          </cell>
          <cell r="AJ1060">
            <v>55890</v>
          </cell>
          <cell r="AK1060">
            <v>37260</v>
          </cell>
          <cell r="AL1060">
            <v>0</v>
          </cell>
          <cell r="AM1060">
            <v>981718.3</v>
          </cell>
          <cell r="AN1060">
            <v>261117.69</v>
          </cell>
          <cell r="AO1060">
            <v>0</v>
          </cell>
          <cell r="AP1060">
            <v>0</v>
          </cell>
          <cell r="AQ1060">
            <v>0</v>
          </cell>
          <cell r="AR1060">
            <v>0</v>
          </cell>
          <cell r="AS1060">
            <v>0</v>
          </cell>
          <cell r="AT1060">
            <v>0</v>
          </cell>
          <cell r="AU1060">
            <v>0</v>
          </cell>
          <cell r="AV1060">
            <v>0</v>
          </cell>
          <cell r="AW1060">
            <v>1280095.99</v>
          </cell>
          <cell r="AX1060">
            <v>1280095.99</v>
          </cell>
          <cell r="AY1060">
            <v>0</v>
          </cell>
          <cell r="AZ1060">
            <v>1335985.99</v>
          </cell>
          <cell r="BA1060">
            <v>1335985.99</v>
          </cell>
          <cell r="BB1060">
            <v>1338677.99</v>
          </cell>
          <cell r="BC1060">
            <v>-333677.99</v>
          </cell>
          <cell r="BE1060">
            <v>0.49</v>
          </cell>
          <cell r="BF1060">
            <v>0</v>
          </cell>
          <cell r="BG1060" t="str">
            <v>1 rozwojowo-modernizacyjne</v>
          </cell>
          <cell r="BH1060">
            <v>2</v>
          </cell>
          <cell r="BI1060">
            <v>4</v>
          </cell>
          <cell r="BJ1060">
            <v>0</v>
          </cell>
          <cell r="BK1060" t="str">
            <v>Zadanie wydzielone z zadania nr 16-082. Odbiór ścieków sanitarnych od nowych klientów.</v>
          </cell>
          <cell r="BL1060" t="str">
            <v>Budowa kanalizacji sanitarnej w ulicach Sarniej i Sośnickiej DN 200 dł. 250 m, r. tłoczny DN 75 dł. ok. 240 m, przepompownia ścieków 1 szt., przyłącza sanitarne 2021 - 2023 dokumentacja projektowa 2024 - 2025 roboty budowlano - montażowe</v>
          </cell>
          <cell r="BM1060" t="str">
            <v>-</v>
          </cell>
          <cell r="BN1060" t="str">
            <v>-</v>
          </cell>
          <cell r="BP1060"/>
        </row>
        <row r="1061">
          <cell r="B1061" t="str">
            <v>5-05-19-348-1</v>
          </cell>
          <cell r="C1061" t="str">
            <v>5</v>
          </cell>
          <cell r="D1061" t="str">
            <v>Poznań - kanały sanitarne na terenie Podolan wraz z odcinkami wodociągów - zakres II</v>
          </cell>
          <cell r="E1061" t="str">
            <v>Realizowane-RBM-zakończono</v>
          </cell>
          <cell r="F1061" t="str">
            <v>FS 6</v>
          </cell>
          <cell r="G1061" t="str">
            <v>rezerwa zadania wielozakresowe</v>
          </cell>
          <cell r="H1061" t="str">
            <v>druga</v>
          </cell>
          <cell r="I1061" t="str">
            <v>sieci rozdzielcze</v>
          </cell>
          <cell r="J1061" t="str">
            <v>rozwojowe</v>
          </cell>
          <cell r="K1061" t="str">
            <v>oszczędności przetargowe</v>
          </cell>
          <cell r="L1061" t="str">
            <v>Poznań</v>
          </cell>
          <cell r="M1061" t="str">
            <v>Grażyna Solman</v>
          </cell>
          <cell r="N1061">
            <v>0</v>
          </cell>
          <cell r="O1061" t="str">
            <v>Monika Mrozińska</v>
          </cell>
          <cell r="P1061" t="str">
            <v>Anna Ossig</v>
          </cell>
          <cell r="Q1061">
            <v>0</v>
          </cell>
          <cell r="R1061" t="str">
            <v>05</v>
          </cell>
          <cell r="S1061" t="str">
            <v>nd</v>
          </cell>
          <cell r="T1061">
            <v>0</v>
          </cell>
          <cell r="U1061">
            <v>487440.55000000005</v>
          </cell>
          <cell r="V1061">
            <v>0</v>
          </cell>
          <cell r="W1061">
            <v>0</v>
          </cell>
          <cell r="X1061">
            <v>0</v>
          </cell>
          <cell r="Y1061">
            <v>0</v>
          </cell>
          <cell r="Z1061">
            <v>0</v>
          </cell>
          <cell r="AA1061">
            <v>0</v>
          </cell>
          <cell r="AB1061">
            <v>0</v>
          </cell>
          <cell r="AC1061">
            <v>0</v>
          </cell>
          <cell r="AD1061">
            <v>0</v>
          </cell>
          <cell r="AE1061">
            <v>0</v>
          </cell>
          <cell r="AF1061">
            <v>487440.55000000005</v>
          </cell>
          <cell r="AG1061">
            <v>521437.60000000009</v>
          </cell>
          <cell r="AH1061">
            <v>25574</v>
          </cell>
          <cell r="AI1061">
            <v>547011.60000000009</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547011.60000000009</v>
          </cell>
          <cell r="BC1061">
            <v>-59571.050000000047</v>
          </cell>
          <cell r="BD1061"/>
          <cell r="BE1061">
            <v>0</v>
          </cell>
          <cell r="BF1061">
            <v>0</v>
          </cell>
          <cell r="BG1061" t="str">
            <v>1 rozwojowo-modernizacyjne</v>
          </cell>
          <cell r="BH1061">
            <v>6</v>
          </cell>
          <cell r="BI1061">
            <v>4</v>
          </cell>
          <cell r="BJ1061">
            <v>0</v>
          </cell>
          <cell r="BK1061" t="str">
            <v>Zadanie zostało wydzielone z zadania nr 03-612. Odbiór ścieków sanitarnych od nowych klientów.</v>
          </cell>
          <cell r="BL1061" t="str">
            <v>Budowa sieci kanalizacji sanitarnej w ul. Dukielskiej PVC200, L=183,00m, wraz z przyłączami Budowa sieci kanalizacji sanitarnej w ul. Lubieńskiej PVC200, L=67,00m, wraz z przyłączami Aquanet inwestorem zastępczym dla ZDM przy budowie ul. Dukielskiej roboty budowlano montażowe 2019-2020</v>
          </cell>
          <cell r="BM1061" t="str">
            <v>-</v>
          </cell>
          <cell r="BN1061" t="str">
            <v>-</v>
          </cell>
        </row>
        <row r="1062">
          <cell r="B1062" t="str">
            <v>5-05-19-349-1</v>
          </cell>
          <cell r="C1062" t="str">
            <v>5</v>
          </cell>
          <cell r="D1062" t="str">
            <v>Poznań - kanały sanitarne na terenie Podolan wraz z odcinkami wodociągów - zakres III</v>
          </cell>
          <cell r="E1062" t="str">
            <v>Realizowane-RBM-zakończono</v>
          </cell>
          <cell r="F1062" t="str">
            <v>FS 6</v>
          </cell>
          <cell r="G1062" t="str">
            <v>rezerwa zadania wielozakresowe</v>
          </cell>
          <cell r="H1062" t="str">
            <v>druga</v>
          </cell>
          <cell r="I1062" t="str">
            <v>sieci rozdzielcze</v>
          </cell>
          <cell r="J1062" t="str">
            <v>rozwojowe</v>
          </cell>
          <cell r="K1062" t="str">
            <v>oszczędności przetargowe</v>
          </cell>
          <cell r="L1062" t="str">
            <v>Poznań</v>
          </cell>
          <cell r="M1062" t="str">
            <v>Grażyna Solman</v>
          </cell>
          <cell r="N1062">
            <v>0</v>
          </cell>
          <cell r="O1062" t="str">
            <v>Monika Mrozińska</v>
          </cell>
          <cell r="P1062" t="str">
            <v>Anna Ossig</v>
          </cell>
          <cell r="Q1062">
            <v>0</v>
          </cell>
          <cell r="R1062" t="str">
            <v>05</v>
          </cell>
          <cell r="S1062" t="str">
            <v>nd</v>
          </cell>
          <cell r="T1062">
            <v>0</v>
          </cell>
          <cell r="U1062">
            <v>1975272.4600000002</v>
          </cell>
          <cell r="V1062">
            <v>0</v>
          </cell>
          <cell r="W1062">
            <v>0</v>
          </cell>
          <cell r="X1062">
            <v>0</v>
          </cell>
          <cell r="Y1062">
            <v>0</v>
          </cell>
          <cell r="Z1062">
            <v>0</v>
          </cell>
          <cell r="AA1062">
            <v>0</v>
          </cell>
          <cell r="AB1062">
            <v>0</v>
          </cell>
          <cell r="AC1062">
            <v>0</v>
          </cell>
          <cell r="AD1062">
            <v>0</v>
          </cell>
          <cell r="AE1062">
            <v>0</v>
          </cell>
          <cell r="AF1062">
            <v>1975272.4600000002</v>
          </cell>
          <cell r="AG1062">
            <v>1973634.05</v>
          </cell>
          <cell r="AH1062">
            <v>37686.300000000003</v>
          </cell>
          <cell r="AI1062">
            <v>2011320.35</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2011320.35</v>
          </cell>
          <cell r="BC1062">
            <v>-36047.889999999898</v>
          </cell>
          <cell r="BD1062"/>
          <cell r="BE1062">
            <v>0</v>
          </cell>
          <cell r="BF1062">
            <v>0</v>
          </cell>
          <cell r="BG1062" t="str">
            <v>1 rozwojowo-modernizacyjne</v>
          </cell>
          <cell r="BH1062">
            <v>12</v>
          </cell>
          <cell r="BI1062">
            <v>24</v>
          </cell>
          <cell r="BJ1062">
            <v>9</v>
          </cell>
          <cell r="BK1062" t="str">
            <v>Zadanie zostało wydzielone z zadania nr 03-612. Zaopatrzenie w wodę i odbiór ścieków od nowych klientów.</v>
          </cell>
          <cell r="BL1062" t="str">
            <v>Sieć kanalizacji sanitarnej wraz z przyłączami: ul. Karwieńska PVC200, L=113,00 m; ul. Sopocka PVC200, L =28,00m; ul. Krynicka PVC200, L=66,0m; Sieć wodociągowa wraz z przyłączami: ul. Iwonicka DN150, L=85,00m; ul. Kartuska DN180, L=184,00m; ul. Rabczańska/Szczawnicka/Truskawiecka DN180, L=165,50m; ul. Kowarska DN180, L=50,00m; ul. Lubomierska DN180, L=127,00m; ul. Rewalska DN125, L=45,50m; ul. Sopocka DN125, L=27,00m; ul. Lubieńska DN180, L=73,00m; Aquanet inwestorem zastępczym dla ZDM dla budowy ul. Krynickiej etap 2b. 2014-2017 - dokumentacja projektowa 2019 - 2020 - roboty budowlano-montażowe</v>
          </cell>
          <cell r="BM1062" t="str">
            <v>-</v>
          </cell>
          <cell r="BN1062" t="str">
            <v>-</v>
          </cell>
        </row>
        <row r="1063">
          <cell r="B1063" t="str">
            <v>5-05-19-350-1</v>
          </cell>
          <cell r="C1063" t="str">
            <v>5</v>
          </cell>
          <cell r="D1063" t="str">
            <v>Poznań - kanały sanitarne na terenie Podolan wraz z odcinkami wodociągów - zakres IV</v>
          </cell>
          <cell r="E1063" t="str">
            <v>Realizowane-RBM-zakończono</v>
          </cell>
          <cell r="F1063" t="str">
            <v>FS 6</v>
          </cell>
          <cell r="G1063" t="str">
            <v>rezerwa zadania wielozakresowe</v>
          </cell>
          <cell r="H1063" t="str">
            <v>druga</v>
          </cell>
          <cell r="I1063" t="str">
            <v>sieci rozdzielcze</v>
          </cell>
          <cell r="J1063" t="str">
            <v>rozwojowe</v>
          </cell>
          <cell r="K1063" t="str">
            <v>oszczędności przetargowe</v>
          </cell>
          <cell r="L1063" t="str">
            <v>Poznań</v>
          </cell>
          <cell r="M1063" t="str">
            <v>Grażyna Solman</v>
          </cell>
          <cell r="N1063">
            <v>0</v>
          </cell>
          <cell r="O1063" t="str">
            <v>Monika Mrozińska</v>
          </cell>
          <cell r="P1063" t="str">
            <v>Anna Ossig</v>
          </cell>
          <cell r="Q1063">
            <v>0</v>
          </cell>
          <cell r="R1063" t="str">
            <v>05</v>
          </cell>
          <cell r="S1063" t="str">
            <v>nd</v>
          </cell>
          <cell r="T1063">
            <v>0</v>
          </cell>
          <cell r="U1063">
            <v>967355.5</v>
          </cell>
          <cell r="V1063">
            <v>0</v>
          </cell>
          <cell r="W1063">
            <v>0</v>
          </cell>
          <cell r="X1063">
            <v>0</v>
          </cell>
          <cell r="Y1063">
            <v>0</v>
          </cell>
          <cell r="Z1063">
            <v>0</v>
          </cell>
          <cell r="AA1063">
            <v>0</v>
          </cell>
          <cell r="AB1063">
            <v>0</v>
          </cell>
          <cell r="AC1063">
            <v>0</v>
          </cell>
          <cell r="AD1063">
            <v>0</v>
          </cell>
          <cell r="AE1063">
            <v>0</v>
          </cell>
          <cell r="AF1063">
            <v>967355.5</v>
          </cell>
          <cell r="AG1063">
            <v>1003303.77</v>
          </cell>
          <cell r="AH1063">
            <v>24050</v>
          </cell>
          <cell r="AI1063">
            <v>1027353.77</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1027353.77</v>
          </cell>
          <cell r="BC1063">
            <v>-59998.270000000019</v>
          </cell>
          <cell r="BD1063"/>
          <cell r="BE1063">
            <v>0</v>
          </cell>
          <cell r="BF1063">
            <v>0</v>
          </cell>
          <cell r="BG1063" t="str">
            <v>1 rozwojowo-modernizacyjne</v>
          </cell>
          <cell r="BH1063">
            <v>0</v>
          </cell>
          <cell r="BI1063">
            <v>2</v>
          </cell>
          <cell r="BJ1063">
            <v>31</v>
          </cell>
          <cell r="BK1063" t="str">
            <v>Zadanie zostało wydzielone z zadania nr 03-612. Zaopatrzenie w wodę nowych odbiorców.</v>
          </cell>
          <cell r="BL1063" t="str">
            <v>Budowa sieci wodociągowej wraz z przyłączami ul. Strzeszyńska DN180, L=104,00m; ul. Białczańska DN125, L=118,00m; Limanowska, DN125 L=41,50m, DN180 L=111,00m. 2014-2017 - dokumentacja projektowa 2019 - 2020 - roboty budowlano-montażowe</v>
          </cell>
          <cell r="BM1063" t="str">
            <v>-</v>
          </cell>
          <cell r="BN1063" t="str">
            <v>-</v>
          </cell>
        </row>
        <row r="1064">
          <cell r="B1064" t="str">
            <v>5-05-19-351-1</v>
          </cell>
          <cell r="C1064" t="str">
            <v>5</v>
          </cell>
          <cell r="D1064" t="str">
            <v>Poznań - kanalizacja sanitarna w ul. Mateckiego</v>
          </cell>
          <cell r="E1064" t="str">
            <v>Realizowane-RBM-zakończono</v>
          </cell>
          <cell r="F1064" t="str">
            <v>FS7</v>
          </cell>
          <cell r="G1064" t="str">
            <v>rezerwa zadania wielozakresowe</v>
          </cell>
          <cell r="H1064" t="str">
            <v>druga</v>
          </cell>
          <cell r="I1064" t="str">
            <v>sieci rozdzielcze</v>
          </cell>
          <cell r="J1064" t="str">
            <v>rozwojowe</v>
          </cell>
          <cell r="K1064" t="str">
            <v>nieopłacalne tak</v>
          </cell>
          <cell r="L1064" t="str">
            <v>Poznań</v>
          </cell>
          <cell r="M1064" t="str">
            <v>Katarzyna Stawińska</v>
          </cell>
          <cell r="N1064" t="str">
            <v>Margareta Szymkowiak-Matuszak</v>
          </cell>
          <cell r="O1064" t="str">
            <v>Monika Mrozińska</v>
          </cell>
          <cell r="P1064" t="str">
            <v>Margareta Szymkowiak-Matuszak</v>
          </cell>
          <cell r="Q1064" t="str">
            <v>Tomasz Wilas</v>
          </cell>
          <cell r="R1064" t="str">
            <v>05</v>
          </cell>
          <cell r="S1064" t="str">
            <v>PIM</v>
          </cell>
          <cell r="T1064">
            <v>0</v>
          </cell>
          <cell r="U1064">
            <v>355735</v>
          </cell>
          <cell r="V1064">
            <v>2449750</v>
          </cell>
          <cell r="W1064">
            <v>1949750</v>
          </cell>
          <cell r="X1064">
            <v>0</v>
          </cell>
          <cell r="Y1064">
            <v>0</v>
          </cell>
          <cell r="Z1064">
            <v>0</v>
          </cell>
          <cell r="AA1064">
            <v>0</v>
          </cell>
          <cell r="AB1064">
            <v>0</v>
          </cell>
          <cell r="AC1064">
            <v>0</v>
          </cell>
          <cell r="AD1064">
            <v>0</v>
          </cell>
          <cell r="AE1064">
            <v>0</v>
          </cell>
          <cell r="AF1064">
            <v>4755235</v>
          </cell>
          <cell r="AG1064">
            <v>835</v>
          </cell>
          <cell r="AH1064">
            <v>2165992.8200000003</v>
          </cell>
          <cell r="AI1064">
            <v>2166827.8200000003</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2166827.8200000003</v>
          </cell>
          <cell r="BC1064">
            <v>2588407.1799999997</v>
          </cell>
          <cell r="BD1064"/>
          <cell r="BE1064">
            <v>0</v>
          </cell>
          <cell r="BF1064">
            <v>0</v>
          </cell>
          <cell r="BG1064" t="str">
            <v>1 rozwojowo-modernizacyjne</v>
          </cell>
          <cell r="BH1064">
            <v>13</v>
          </cell>
          <cell r="BI1064">
            <v>10</v>
          </cell>
          <cell r="BJ1064">
            <v>0</v>
          </cell>
          <cell r="BK1064" t="str">
            <v>Zadanie zostało wydzielone z zadania nr 14-108. Odbiór ścieków sanitarnych od nowych klientów.</v>
          </cell>
          <cell r="BL1064" t="str">
            <v>Budowa kanalizacji sanitarnej: DN 300 mm, dł. 427m ; DN 250 mm, dł. 104 m ; DN 200 mm, dł. 63 m Budowa sieci wodociągowej i przyłączy wodociągowych do przepompowni ścieków: DN 180 mm, dł. 89 m 2016-2019 - dokumentacja projektowa 2020-2022 - roboty budowlano-montażowe</v>
          </cell>
          <cell r="BM1064" t="str">
            <v>-</v>
          </cell>
          <cell r="BN1064" t="str">
            <v>-</v>
          </cell>
        </row>
        <row r="1065">
          <cell r="B1065" t="str">
            <v>5-05-20-018-1</v>
          </cell>
          <cell r="C1065" t="str">
            <v>5</v>
          </cell>
          <cell r="D1065" t="str">
            <v>Poznań - kanalizacja sanitarna do Nowego Ogrodu Zoologicznego - etap II</v>
          </cell>
          <cell r="E1065" t="str">
            <v>Realizowane-dokumentacja-w toku</v>
          </cell>
          <cell r="G1065" t="str">
            <v>Pule</v>
          </cell>
          <cell r="H1065" t="str">
            <v>druga</v>
          </cell>
          <cell r="I1065" t="str">
            <v>sieci rozdzielcze</v>
          </cell>
          <cell r="J1065" t="str">
            <v>rozwojowe</v>
          </cell>
          <cell r="K1065" t="str">
            <v>opłacalne</v>
          </cell>
          <cell r="L1065" t="str">
            <v>Poznań</v>
          </cell>
          <cell r="M1065" t="str">
            <v>Przemysław Jasiński</v>
          </cell>
          <cell r="N1065" t="str">
            <v>Magdalena Daszkiewicz-Jankowska</v>
          </cell>
          <cell r="O1065" t="str">
            <v>Mariusz Dados</v>
          </cell>
          <cell r="P1065" t="str">
            <v>Agnieszka Kulczyk</v>
          </cell>
          <cell r="Q1065" t="str">
            <v>Michał Plewa</v>
          </cell>
          <cell r="R1065" t="str">
            <v>05</v>
          </cell>
          <cell r="S1065" t="str">
            <v>nd</v>
          </cell>
          <cell r="T1065">
            <v>0</v>
          </cell>
          <cell r="U1065">
            <v>25457.8</v>
          </cell>
          <cell r="V1065">
            <v>39847.599999999999</v>
          </cell>
          <cell r="W1065">
            <v>39847.599999999999</v>
          </cell>
          <cell r="X1065">
            <v>544575</v>
          </cell>
          <cell r="Y1065">
            <v>585125</v>
          </cell>
          <cell r="Z1065">
            <v>0</v>
          </cell>
          <cell r="AA1065">
            <v>0</v>
          </cell>
          <cell r="AB1065">
            <v>0</v>
          </cell>
          <cell r="AC1065">
            <v>0</v>
          </cell>
          <cell r="AD1065">
            <v>0</v>
          </cell>
          <cell r="AE1065">
            <v>0</v>
          </cell>
          <cell r="AF1065">
            <v>1234853</v>
          </cell>
          <cell r="AG1065">
            <v>18548</v>
          </cell>
          <cell r="AH1065">
            <v>13917.109999999999</v>
          </cell>
          <cell r="AI1065">
            <v>32465.11</v>
          </cell>
          <cell r="AJ1065">
            <v>16987.57</v>
          </cell>
          <cell r="AK1065">
            <v>24000</v>
          </cell>
          <cell r="AL1065">
            <v>548445.68000000005</v>
          </cell>
          <cell r="AM1065">
            <v>864707.8</v>
          </cell>
          <cell r="AN1065">
            <v>0</v>
          </cell>
          <cell r="AO1065">
            <v>0</v>
          </cell>
          <cell r="AP1065">
            <v>0</v>
          </cell>
          <cell r="AQ1065">
            <v>0</v>
          </cell>
          <cell r="AR1065">
            <v>0</v>
          </cell>
          <cell r="AS1065">
            <v>0</v>
          </cell>
          <cell r="AT1065">
            <v>0</v>
          </cell>
          <cell r="AU1065">
            <v>0</v>
          </cell>
          <cell r="AV1065">
            <v>0</v>
          </cell>
          <cell r="AW1065">
            <v>1437153.48</v>
          </cell>
          <cell r="AX1065">
            <v>1437153.48</v>
          </cell>
          <cell r="AY1065">
            <v>0</v>
          </cell>
          <cell r="AZ1065">
            <v>1454141.05</v>
          </cell>
          <cell r="BA1065">
            <v>1454141.05</v>
          </cell>
          <cell r="BB1065">
            <v>1486606.1600000001</v>
          </cell>
          <cell r="BC1065">
            <v>-251753.16000000015</v>
          </cell>
          <cell r="BE1065">
            <v>0.65</v>
          </cell>
          <cell r="BF1065">
            <v>5.4</v>
          </cell>
          <cell r="BG1065" t="str">
            <v>1 rozwojowo-modernizacyjne</v>
          </cell>
          <cell r="BH1065">
            <v>1</v>
          </cell>
          <cell r="BI1065">
            <v>0</v>
          </cell>
          <cell r="BJ1065">
            <v>0</v>
          </cell>
          <cell r="BK1065" t="str">
            <v>Zadanie wydzielone z zad. 18-088. Potrzeba budowy kanalizacji sanitarnej w związku z budową fokarium na terenie Nowego Ogrodu Zoologicznego</v>
          </cell>
          <cell r="BL1065" t="str">
            <v>Budowa przepompowni ścieków o wydajności 22 dm3/s wraz z tłocznym średnicy Dn 75 mm i długości 650 m w ul. Krańcowej wraz z przyłączem 2020-2023 dokumentacja projektowa 2024-2025 roboty montażowo-budowlane</v>
          </cell>
          <cell r="BM1065" t="str">
            <v>-</v>
          </cell>
          <cell r="BN1065" t="str">
            <v>-</v>
          </cell>
          <cell r="BP1065"/>
        </row>
        <row r="1066">
          <cell r="B1066" t="str">
            <v>5-05-20-023-0</v>
          </cell>
          <cell r="C1066" t="str">
            <v>5</v>
          </cell>
          <cell r="D1066" t="str">
            <v>Poznań - kanalizacja sanitarna w ul. Lubczykowej, Łopianowej, Mirtowej, Krwawnikowej, Wiesiołkowej, Arnikowej, Radojewo, Melisowej i Złocieniowej</v>
          </cell>
          <cell r="E1066" t="str">
            <v>Realizowane-dokumentacja-w toku</v>
          </cell>
          <cell r="G1066" t="str">
            <v>rezerwa na zaspokojenie roszczeń z tyt realizacji sieci wod-kan</v>
          </cell>
          <cell r="H1066" t="str">
            <v>pierwsza</v>
          </cell>
          <cell r="I1066" t="str">
            <v>sieci rozdzielcze</v>
          </cell>
          <cell r="J1066" t="str">
            <v>rozwojowe</v>
          </cell>
          <cell r="K1066" t="str">
            <v>wykupy</v>
          </cell>
          <cell r="L1066" t="str">
            <v>Poznań</v>
          </cell>
          <cell r="M1066">
            <v>0</v>
          </cell>
          <cell r="N1066">
            <v>0</v>
          </cell>
          <cell r="O1066">
            <v>0</v>
          </cell>
          <cell r="P1066" t="str">
            <v>Aleksandra Klecha</v>
          </cell>
          <cell r="Q1066">
            <v>0</v>
          </cell>
          <cell r="R1066" t="str">
            <v>05</v>
          </cell>
          <cell r="S1066" t="str">
            <v>nd</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338</v>
          </cell>
          <cell r="AH1066">
            <v>0</v>
          </cell>
          <cell r="AI1066">
            <v>338</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338</v>
          </cell>
          <cell r="BC1066">
            <v>-338</v>
          </cell>
          <cell r="BD1066"/>
          <cell r="BE1066">
            <v>0</v>
          </cell>
          <cell r="BF1066">
            <v>0</v>
          </cell>
          <cell r="BG1066" t="str">
            <v>1 rozwojowo-modernizacyjne</v>
          </cell>
          <cell r="BH1066">
            <v>0</v>
          </cell>
          <cell r="BI1066">
            <v>0</v>
          </cell>
          <cell r="BJ1066">
            <v>0</v>
          </cell>
          <cell r="BK1066">
            <v>0</v>
          </cell>
          <cell r="BL1066">
            <v>0</v>
          </cell>
          <cell r="BM1066" t="str">
            <v>-</v>
          </cell>
          <cell r="BN1066" t="str">
            <v>-</v>
          </cell>
        </row>
        <row r="1067">
          <cell r="B1067" t="str">
            <v>5-05-20-039-1</v>
          </cell>
          <cell r="C1067" t="str">
            <v>5</v>
          </cell>
          <cell r="D1067" t="str">
            <v>Poznań – kanalizacja sanitarna w ul. Grunwaldzkiej nr 280-280A - etap I</v>
          </cell>
          <cell r="E1067" t="str">
            <v>Realizowane-koncepcja-w toku</v>
          </cell>
          <cell r="G1067" t="str">
            <v xml:space="preserve">rezerwa na inwestycje nieprzewidziane </v>
          </cell>
          <cell r="H1067" t="str">
            <v>pierwsza</v>
          </cell>
          <cell r="I1067" t="str">
            <v>sieci rozdzielcze</v>
          </cell>
          <cell r="J1067" t="str">
            <v>rozwojowe</v>
          </cell>
          <cell r="K1067" t="str">
            <v>KPOŚK</v>
          </cell>
          <cell r="L1067" t="str">
            <v>Poznań</v>
          </cell>
          <cell r="M1067" t="str">
            <v>Kamilla Oberenkowska</v>
          </cell>
          <cell r="N1067">
            <v>0</v>
          </cell>
          <cell r="O1067">
            <v>0</v>
          </cell>
          <cell r="P1067">
            <v>0</v>
          </cell>
          <cell r="Q1067">
            <v>0</v>
          </cell>
          <cell r="R1067" t="str">
            <v>05</v>
          </cell>
          <cell r="S1067" t="str">
            <v>nd</v>
          </cell>
          <cell r="T1067">
            <v>0</v>
          </cell>
          <cell r="U1067">
            <v>0</v>
          </cell>
          <cell r="V1067">
            <v>0</v>
          </cell>
          <cell r="W1067">
            <v>0</v>
          </cell>
          <cell r="X1067">
            <v>28000</v>
          </cell>
          <cell r="Y1067">
            <v>42000</v>
          </cell>
          <cell r="Z1067">
            <v>64000</v>
          </cell>
          <cell r="AA1067">
            <v>143000</v>
          </cell>
          <cell r="AB1067">
            <v>0</v>
          </cell>
          <cell r="AC1067">
            <v>0</v>
          </cell>
          <cell r="AD1067">
            <v>0</v>
          </cell>
          <cell r="AE1067">
            <v>0</v>
          </cell>
          <cell r="AF1067">
            <v>277000</v>
          </cell>
          <cell r="AG1067">
            <v>0</v>
          </cell>
          <cell r="AH1067">
            <v>0</v>
          </cell>
          <cell r="AI1067">
            <v>0</v>
          </cell>
          <cell r="AJ1067">
            <v>0</v>
          </cell>
          <cell r="AK1067">
            <v>0</v>
          </cell>
          <cell r="AL1067">
            <v>20000</v>
          </cell>
          <cell r="AM1067">
            <v>22000</v>
          </cell>
          <cell r="AN1067">
            <v>10000</v>
          </cell>
          <cell r="AO1067">
            <v>231000</v>
          </cell>
          <cell r="AP1067">
            <v>102000</v>
          </cell>
          <cell r="AQ1067">
            <v>0</v>
          </cell>
          <cell r="AR1067">
            <v>0</v>
          </cell>
          <cell r="AS1067">
            <v>0</v>
          </cell>
          <cell r="AT1067">
            <v>0</v>
          </cell>
          <cell r="AU1067">
            <v>0</v>
          </cell>
          <cell r="AV1067">
            <v>0</v>
          </cell>
          <cell r="AW1067">
            <v>385000</v>
          </cell>
          <cell r="AX1067">
            <v>385000</v>
          </cell>
          <cell r="AY1067">
            <v>0</v>
          </cell>
          <cell r="AZ1067">
            <v>385000</v>
          </cell>
          <cell r="BA1067">
            <v>385000</v>
          </cell>
          <cell r="BB1067">
            <v>385000</v>
          </cell>
          <cell r="BC1067">
            <v>-108000</v>
          </cell>
          <cell r="BE1067">
            <v>5.5E-2</v>
          </cell>
          <cell r="BF1067">
            <v>127.3</v>
          </cell>
          <cell r="BG1067" t="str">
            <v>1 rozwojowo-modernizacyjne</v>
          </cell>
          <cell r="BH1067">
            <v>2</v>
          </cell>
          <cell r="BI1067">
            <v>0</v>
          </cell>
          <cell r="BJ1067">
            <v>0</v>
          </cell>
          <cell r="BK1067" t="str">
            <v>Odbiór ścieków sanitarnych od nowych klientów.</v>
          </cell>
          <cell r="BL1067" t="str">
            <v>Budowa kanalizacji sanitarnej w ul. Grunwaldzkiej DN200 dł. 55m wraz z przyłączami. 2024-2026 - dokumentacja projektowa 2027-2028 - roboty budowlano - montażowe</v>
          </cell>
          <cell r="BM1067" t="str">
            <v>-</v>
          </cell>
          <cell r="BN1067" t="str">
            <v>-</v>
          </cell>
          <cell r="BP1067"/>
        </row>
        <row r="1068">
          <cell r="B1068" t="str">
            <v>5-05-20-042-1</v>
          </cell>
          <cell r="C1068" t="str">
            <v>5</v>
          </cell>
          <cell r="D1068" t="str">
            <v>Poznań – kanalizacja sanitarna w ul. Grunwaldzkiej nr 352-356</v>
          </cell>
          <cell r="E1068" t="str">
            <v>Realizowane-koncepcja-w toku</v>
          </cell>
          <cell r="G1068" t="str">
            <v xml:space="preserve">rezerwa na inwestycje nieprzewidziane </v>
          </cell>
          <cell r="H1068" t="str">
            <v>pierwsza</v>
          </cell>
          <cell r="I1068" t="str">
            <v>sieci rozdzielcze</v>
          </cell>
          <cell r="J1068" t="str">
            <v>rozwojowe</v>
          </cell>
          <cell r="K1068" t="str">
            <v>KPOŚK</v>
          </cell>
          <cell r="L1068" t="str">
            <v>Poznań</v>
          </cell>
          <cell r="M1068" t="str">
            <v>Kamilla Oberenkowska</v>
          </cell>
          <cell r="N1068">
            <v>0</v>
          </cell>
          <cell r="O1068">
            <v>0</v>
          </cell>
          <cell r="P1068">
            <v>0</v>
          </cell>
          <cell r="Q1068">
            <v>0</v>
          </cell>
          <cell r="R1068" t="str">
            <v>05</v>
          </cell>
          <cell r="S1068" t="str">
            <v>nd</v>
          </cell>
          <cell r="T1068">
            <v>0</v>
          </cell>
          <cell r="U1068">
            <v>0</v>
          </cell>
          <cell r="V1068">
            <v>0</v>
          </cell>
          <cell r="W1068">
            <v>0</v>
          </cell>
          <cell r="X1068">
            <v>28000</v>
          </cell>
          <cell r="Y1068">
            <v>42000</v>
          </cell>
          <cell r="Z1068">
            <v>48000</v>
          </cell>
          <cell r="AA1068">
            <v>111000</v>
          </cell>
          <cell r="AB1068">
            <v>0</v>
          </cell>
          <cell r="AC1068">
            <v>0</v>
          </cell>
          <cell r="AD1068">
            <v>0</v>
          </cell>
          <cell r="AE1068">
            <v>0</v>
          </cell>
          <cell r="AF1068">
            <v>229000</v>
          </cell>
          <cell r="AG1068">
            <v>0</v>
          </cell>
          <cell r="AH1068">
            <v>0</v>
          </cell>
          <cell r="AI1068">
            <v>0</v>
          </cell>
          <cell r="AJ1068">
            <v>0</v>
          </cell>
          <cell r="AK1068">
            <v>0</v>
          </cell>
          <cell r="AL1068">
            <v>10000</v>
          </cell>
          <cell r="AM1068">
            <v>10000</v>
          </cell>
          <cell r="AN1068">
            <v>5000</v>
          </cell>
          <cell r="AO1068">
            <v>441000</v>
          </cell>
          <cell r="AP1068">
            <v>681000</v>
          </cell>
          <cell r="AQ1068">
            <v>137000</v>
          </cell>
          <cell r="AR1068">
            <v>0</v>
          </cell>
          <cell r="AS1068">
            <v>0</v>
          </cell>
          <cell r="AT1068">
            <v>0</v>
          </cell>
          <cell r="AU1068">
            <v>0</v>
          </cell>
          <cell r="AV1068">
            <v>0</v>
          </cell>
          <cell r="AW1068">
            <v>1284000</v>
          </cell>
          <cell r="AX1068">
            <v>1284000</v>
          </cell>
          <cell r="AY1068">
            <v>0</v>
          </cell>
          <cell r="AZ1068">
            <v>1284000</v>
          </cell>
          <cell r="BA1068">
            <v>1284000</v>
          </cell>
          <cell r="BB1068">
            <v>1284000</v>
          </cell>
          <cell r="BC1068">
            <v>-1055000</v>
          </cell>
          <cell r="BE1068">
            <v>0.21</v>
          </cell>
          <cell r="BF1068">
            <v>34</v>
          </cell>
          <cell r="BG1068" t="str">
            <v>1 rozwojowo-modernizacyjne</v>
          </cell>
          <cell r="BH1068">
            <v>2</v>
          </cell>
          <cell r="BI1068">
            <v>0</v>
          </cell>
          <cell r="BJ1068">
            <v>5</v>
          </cell>
          <cell r="BK1068" t="str">
            <v>Odbiór ścieków sanitarnych od nowych klientów. Uporządkowanie systemu odbioru ścieków.</v>
          </cell>
          <cell r="BL1068" t="str">
            <v>Budowa kanalizacji sanitarnej w ul. Grunwaldzkiej DN250 dł. 205m wraz z przyłączami. 2024-2026 - dokumentacja projektowa 2027-2029 - roboty budowlano - montażowe</v>
          </cell>
          <cell r="BM1068" t="str">
            <v>-</v>
          </cell>
          <cell r="BN1068" t="str">
            <v>-</v>
          </cell>
          <cell r="BP1068"/>
        </row>
        <row r="1069">
          <cell r="B1069" t="str">
            <v>5-05-20-073-0</v>
          </cell>
          <cell r="C1069" t="str">
            <v>5</v>
          </cell>
          <cell r="D1069" t="str">
            <v>Poznań - kanalizacji sanitarna w ul. Hynka, Kopy, Spadochronowej i Żwirki.</v>
          </cell>
          <cell r="E1069" t="str">
            <v>Realizowane-koncepcja-w toku</v>
          </cell>
          <cell r="H1069" t="str">
            <v>pierwsza</v>
          </cell>
          <cell r="I1069" t="str">
            <v>sieci rozdzielcze</v>
          </cell>
          <cell r="J1069" t="str">
            <v>modernizacyjne</v>
          </cell>
          <cell r="K1069" t="str">
            <v>PSK</v>
          </cell>
          <cell r="L1069" t="str">
            <v>Poznań</v>
          </cell>
          <cell r="M1069" t="str">
            <v>Agata Chmurzyńska</v>
          </cell>
          <cell r="R1069" t="str">
            <v>05</v>
          </cell>
          <cell r="T1069">
            <v>0</v>
          </cell>
          <cell r="U1069">
            <v>0</v>
          </cell>
          <cell r="V1069">
            <v>0</v>
          </cell>
          <cell r="W1069">
            <v>0</v>
          </cell>
          <cell r="X1069">
            <v>0</v>
          </cell>
          <cell r="Y1069">
            <v>0</v>
          </cell>
          <cell r="Z1069">
            <v>0</v>
          </cell>
          <cell r="AA1069">
            <v>0</v>
          </cell>
          <cell r="AB1069">
            <v>40000</v>
          </cell>
          <cell r="AC1069">
            <v>60000</v>
          </cell>
          <cell r="AD1069">
            <v>576000</v>
          </cell>
          <cell r="AE1069">
            <v>846000</v>
          </cell>
          <cell r="AF1069">
            <v>676000</v>
          </cell>
          <cell r="AG1069">
            <v>0</v>
          </cell>
          <cell r="AH1069">
            <v>0</v>
          </cell>
          <cell r="AI1069">
            <v>0</v>
          </cell>
          <cell r="AJ1069">
            <v>0</v>
          </cell>
          <cell r="AK1069">
            <v>0</v>
          </cell>
          <cell r="AL1069">
            <v>0</v>
          </cell>
          <cell r="AM1069">
            <v>0</v>
          </cell>
          <cell r="AN1069">
            <v>0</v>
          </cell>
          <cell r="AO1069">
            <v>40000</v>
          </cell>
          <cell r="AP1069">
            <v>40000</v>
          </cell>
          <cell r="AQ1069">
            <v>20000</v>
          </cell>
          <cell r="AR1069">
            <v>829264</v>
          </cell>
          <cell r="AS1069">
            <v>591736</v>
          </cell>
          <cell r="AT1069">
            <v>0</v>
          </cell>
          <cell r="AU1069">
            <v>0</v>
          </cell>
          <cell r="AV1069">
            <v>0</v>
          </cell>
          <cell r="AW1069">
            <v>1521000</v>
          </cell>
          <cell r="AX1069">
            <v>100000</v>
          </cell>
          <cell r="AY1069">
            <v>1421000</v>
          </cell>
          <cell r="AZ1069">
            <v>1521000</v>
          </cell>
          <cell r="BA1069">
            <v>1521000</v>
          </cell>
          <cell r="BB1069">
            <v>100000</v>
          </cell>
          <cell r="BC1069">
            <v>576000</v>
          </cell>
          <cell r="BE1069">
            <v>0</v>
          </cell>
          <cell r="BF1069">
            <v>0</v>
          </cell>
          <cell r="BG1069" t="str">
            <v>1 rozwojowo-modernizacyjne</v>
          </cell>
          <cell r="BH1069">
            <v>0</v>
          </cell>
          <cell r="BI1069">
            <v>0</v>
          </cell>
          <cell r="BJ1069">
            <v>40</v>
          </cell>
          <cell r="BK1069" t="str">
            <v>Uporządkowanie sieci kanalizacji sanitarnej - likwidacja instalacji na terenach prywatnych.</v>
          </cell>
          <cell r="BL1069" t="str">
            <v>Budowa kanalizacji sanitarnej w ulicach: Hynka DN200 dł. 187 m, Kopy DN200 dł. 95 m, Żwirki DN200 dł. 180 m, Spadochronowa DN200 dł. 242 m, wraz z przyłączami 2027 - 2029 - dokumentacja projektowa 2030 - 2031 - roboty montażowo-budowlane</v>
          </cell>
          <cell r="BM1069" t="str">
            <v>-</v>
          </cell>
          <cell r="BN1069" t="str">
            <v>-</v>
          </cell>
          <cell r="BP1069"/>
        </row>
        <row r="1070">
          <cell r="B1070" t="str">
            <v>5-05-20-074-1</v>
          </cell>
          <cell r="C1070" t="str">
            <v>5</v>
          </cell>
          <cell r="D1070" t="str">
            <v>Poznań - kanalizacja sanitarna w ul. Psarskie</v>
          </cell>
          <cell r="H1070" t="str">
            <v>druga</v>
          </cell>
          <cell r="I1070" t="str">
            <v>sieci rozdzielcze</v>
          </cell>
          <cell r="J1070" t="str">
            <v>rozwojowe</v>
          </cell>
          <cell r="K1070" t="str">
            <v>nieopłacalne nie</v>
          </cell>
          <cell r="L1070" t="str">
            <v>Poznań</v>
          </cell>
          <cell r="R1070" t="str">
            <v>05</v>
          </cell>
          <cell r="T1070">
            <v>0</v>
          </cell>
          <cell r="U1070">
            <v>0</v>
          </cell>
          <cell r="V1070">
            <v>0</v>
          </cell>
          <cell r="W1070">
            <v>0</v>
          </cell>
          <cell r="X1070">
            <v>0</v>
          </cell>
          <cell r="Y1070">
            <v>0</v>
          </cell>
          <cell r="Z1070">
            <v>14000</v>
          </cell>
          <cell r="AA1070">
            <v>14000</v>
          </cell>
          <cell r="AB1070">
            <v>42000</v>
          </cell>
          <cell r="AC1070">
            <v>329000</v>
          </cell>
          <cell r="AD1070">
            <v>0</v>
          </cell>
          <cell r="AE1070">
            <v>0</v>
          </cell>
          <cell r="AF1070">
            <v>399000</v>
          </cell>
          <cell r="AG1070">
            <v>0</v>
          </cell>
          <cell r="AH1070">
            <v>0</v>
          </cell>
          <cell r="AI1070">
            <v>0</v>
          </cell>
          <cell r="AJ1070">
            <v>0</v>
          </cell>
          <cell r="AK1070">
            <v>0</v>
          </cell>
          <cell r="AL1070">
            <v>0</v>
          </cell>
          <cell r="AM1070">
            <v>10000</v>
          </cell>
          <cell r="AN1070">
            <v>10000</v>
          </cell>
          <cell r="AO1070">
            <v>30000</v>
          </cell>
          <cell r="AP1070">
            <v>68910</v>
          </cell>
          <cell r="AQ1070">
            <v>348090</v>
          </cell>
          <cell r="AR1070">
            <v>0</v>
          </cell>
          <cell r="AS1070">
            <v>0</v>
          </cell>
          <cell r="AT1070">
            <v>0</v>
          </cell>
          <cell r="AU1070">
            <v>0</v>
          </cell>
          <cell r="AV1070">
            <v>0</v>
          </cell>
          <cell r="AW1070">
            <v>467000</v>
          </cell>
          <cell r="AX1070">
            <v>467000</v>
          </cell>
          <cell r="AY1070">
            <v>0</v>
          </cell>
          <cell r="AZ1070">
            <v>467000</v>
          </cell>
          <cell r="BA1070">
            <v>467000</v>
          </cell>
          <cell r="BB1070">
            <v>467000</v>
          </cell>
          <cell r="BC1070">
            <v>-68000</v>
          </cell>
          <cell r="BE1070">
            <v>0.15</v>
          </cell>
          <cell r="BF1070">
            <v>70</v>
          </cell>
          <cell r="BG1070" t="str">
            <v>1 rozwojowo-modernizacyjne</v>
          </cell>
          <cell r="BH1070">
            <v>3</v>
          </cell>
          <cell r="BI1070">
            <v>0</v>
          </cell>
          <cell r="BJ1070">
            <v>0</v>
          </cell>
          <cell r="BK1070" t="str">
            <v>Odbiór ścieków sanitarnych od nowych klientów.</v>
          </cell>
          <cell r="BL1070" t="str">
            <v>Budowa kanalizacji sanitarnej w ul. Psarskie wraz z przyłączami: -kanalizacja grawitacyjna DN 200 dł.85 m, -rurociąg tłoczny DN 90 dł. 108 m -przepompownia ścieków 2025-2027 dokumentacja projektowa 2028-2029 roboty montażowo-budowlane</v>
          </cell>
          <cell r="BM1070" t="str">
            <v>-</v>
          </cell>
          <cell r="BN1070" t="str">
            <v>-</v>
          </cell>
          <cell r="BP1070"/>
        </row>
        <row r="1071">
          <cell r="B1071" t="str">
            <v>5-05-20-080-1</v>
          </cell>
          <cell r="C1071" t="str">
            <v>5</v>
          </cell>
          <cell r="D1071" t="str">
            <v>Poznań - kanalizacja sanitarna w ul.Miłowita</v>
          </cell>
          <cell r="E1071" t="str">
            <v>Realizowane-RBM-zakończono</v>
          </cell>
          <cell r="G1071" t="str">
            <v>koordynacja z innymi jednostkami</v>
          </cell>
          <cell r="H1071" t="str">
            <v>druga</v>
          </cell>
          <cell r="I1071" t="str">
            <v>sieci rozdzielcze</v>
          </cell>
          <cell r="J1071" t="str">
            <v>rozwojowe</v>
          </cell>
          <cell r="K1071" t="str">
            <v>nieopłacalne nie</v>
          </cell>
          <cell r="L1071" t="str">
            <v>Poznań</v>
          </cell>
          <cell r="M1071" t="str">
            <v>Przemysław Jasiński</v>
          </cell>
          <cell r="N1071" t="str">
            <v>Anna Szaszczak</v>
          </cell>
          <cell r="O1071" t="str">
            <v>Mariusz Dados</v>
          </cell>
          <cell r="P1071" t="str">
            <v>Artur Rutkowski</v>
          </cell>
          <cell r="Q1071" t="str">
            <v>Michał Plewa</v>
          </cell>
          <cell r="R1071" t="str">
            <v>05</v>
          </cell>
          <cell r="S1071" t="str">
            <v>nd</v>
          </cell>
          <cell r="T1071">
            <v>0</v>
          </cell>
          <cell r="U1071">
            <v>70000</v>
          </cell>
          <cell r="V1071">
            <v>0</v>
          </cell>
          <cell r="W1071">
            <v>0</v>
          </cell>
          <cell r="X1071">
            <v>0</v>
          </cell>
          <cell r="Y1071">
            <v>0</v>
          </cell>
          <cell r="Z1071">
            <v>0</v>
          </cell>
          <cell r="AA1071">
            <v>0</v>
          </cell>
          <cell r="AB1071">
            <v>0</v>
          </cell>
          <cell r="AC1071">
            <v>0</v>
          </cell>
          <cell r="AD1071">
            <v>0</v>
          </cell>
          <cell r="AE1071">
            <v>0</v>
          </cell>
          <cell r="AF1071">
            <v>70000</v>
          </cell>
          <cell r="AG1071">
            <v>54048.53</v>
          </cell>
          <cell r="AH1071">
            <v>417.6</v>
          </cell>
          <cell r="AI1071">
            <v>54466.13</v>
          </cell>
          <cell r="AJ1071">
            <v>417.6</v>
          </cell>
          <cell r="AK1071">
            <v>6900</v>
          </cell>
          <cell r="AL1071">
            <v>0</v>
          </cell>
          <cell r="AM1071">
            <v>0</v>
          </cell>
          <cell r="AN1071">
            <v>0</v>
          </cell>
          <cell r="AO1071">
            <v>0</v>
          </cell>
          <cell r="AP1071">
            <v>0</v>
          </cell>
          <cell r="AQ1071">
            <v>0</v>
          </cell>
          <cell r="AR1071">
            <v>0</v>
          </cell>
          <cell r="AS1071">
            <v>0</v>
          </cell>
          <cell r="AT1071">
            <v>0</v>
          </cell>
          <cell r="AU1071">
            <v>0</v>
          </cell>
          <cell r="AV1071">
            <v>0</v>
          </cell>
          <cell r="AW1071">
            <v>6900</v>
          </cell>
          <cell r="AX1071">
            <v>6900</v>
          </cell>
          <cell r="AY1071">
            <v>0</v>
          </cell>
          <cell r="AZ1071">
            <v>7317.6</v>
          </cell>
          <cell r="BA1071">
            <v>7317.6</v>
          </cell>
          <cell r="BB1071">
            <v>61783.729999999996</v>
          </cell>
          <cell r="BC1071">
            <v>8216.2700000000041</v>
          </cell>
          <cell r="BE1071">
            <v>0.05</v>
          </cell>
          <cell r="BF1071">
            <v>0</v>
          </cell>
          <cell r="BG1071" t="str">
            <v>1 rozwojowo-modernizacyjne</v>
          </cell>
          <cell r="BH1071">
            <v>1</v>
          </cell>
          <cell r="BI1071">
            <v>0</v>
          </cell>
          <cell r="BJ1071">
            <v>1</v>
          </cell>
          <cell r="BK1071" t="str">
            <v>Potrzeba rozbudowy sieci w ulicy pozbawionej kanalizacji, w koordynacji z inwestycją drogową.</v>
          </cell>
          <cell r="BL1071" t="str">
            <v>Kanalizacja sanitarna DN200mm o dł. 50,0m wraz z przyłączami . 2020 - dokumentacja techniczna 2020 - roboty budowlano montażowe</v>
          </cell>
          <cell r="BM1071" t="str">
            <v>-</v>
          </cell>
          <cell r="BN1071" t="str">
            <v>-</v>
          </cell>
          <cell r="BP1071"/>
        </row>
        <row r="1072">
          <cell r="B1072" t="str">
            <v>5-05-20-083-1</v>
          </cell>
          <cell r="C1072" t="str">
            <v>5</v>
          </cell>
          <cell r="D1072" t="str">
            <v>Poznań – kanalizacja sanitarna w ul. Bogdanowskiej</v>
          </cell>
          <cell r="E1072" t="str">
            <v>Realizowane-koncepcja-w toku</v>
          </cell>
          <cell r="H1072" t="str">
            <v>pierwsza</v>
          </cell>
          <cell r="I1072" t="str">
            <v>sieci rozdzielcze</v>
          </cell>
          <cell r="J1072" t="str">
            <v>rozwojowe</v>
          </cell>
          <cell r="K1072" t="str">
            <v>KPOŚK</v>
          </cell>
          <cell r="L1072" t="str">
            <v>Poznań</v>
          </cell>
          <cell r="R1072" t="str">
            <v>05</v>
          </cell>
          <cell r="T1072">
            <v>0</v>
          </cell>
          <cell r="U1072">
            <v>0</v>
          </cell>
          <cell r="V1072">
            <v>0</v>
          </cell>
          <cell r="W1072">
            <v>0</v>
          </cell>
          <cell r="X1072">
            <v>0</v>
          </cell>
          <cell r="Y1072">
            <v>28000</v>
          </cell>
          <cell r="Z1072">
            <v>42000</v>
          </cell>
          <cell r="AA1072">
            <v>54000</v>
          </cell>
          <cell r="AB1072">
            <v>60000</v>
          </cell>
          <cell r="AC1072">
            <v>0</v>
          </cell>
          <cell r="AD1072">
            <v>0</v>
          </cell>
          <cell r="AE1072">
            <v>0</v>
          </cell>
          <cell r="AF1072">
            <v>184000</v>
          </cell>
          <cell r="AG1072">
            <v>0</v>
          </cell>
          <cell r="AH1072">
            <v>0</v>
          </cell>
          <cell r="AI1072">
            <v>0</v>
          </cell>
          <cell r="AJ1072">
            <v>0</v>
          </cell>
          <cell r="AK1072">
            <v>0</v>
          </cell>
          <cell r="AL1072">
            <v>20000</v>
          </cell>
          <cell r="AM1072">
            <v>24000</v>
          </cell>
          <cell r="AN1072">
            <v>10000</v>
          </cell>
          <cell r="AO1072">
            <v>147000</v>
          </cell>
          <cell r="AP1072">
            <v>0</v>
          </cell>
          <cell r="AQ1072">
            <v>0</v>
          </cell>
          <cell r="AR1072">
            <v>0</v>
          </cell>
          <cell r="AS1072">
            <v>0</v>
          </cell>
          <cell r="AT1072">
            <v>0</v>
          </cell>
          <cell r="AU1072">
            <v>0</v>
          </cell>
          <cell r="AV1072">
            <v>0</v>
          </cell>
          <cell r="AW1072">
            <v>201000</v>
          </cell>
          <cell r="AX1072">
            <v>201000</v>
          </cell>
          <cell r="AY1072">
            <v>0</v>
          </cell>
          <cell r="AZ1072">
            <v>201000</v>
          </cell>
          <cell r="BA1072">
            <v>201000</v>
          </cell>
          <cell r="BB1072">
            <v>201000</v>
          </cell>
          <cell r="BC1072">
            <v>-17000</v>
          </cell>
          <cell r="BE1072">
            <v>0.06</v>
          </cell>
          <cell r="BF1072">
            <v>175</v>
          </cell>
          <cell r="BG1072" t="str">
            <v>1 rozwojowo-modernizacyjne</v>
          </cell>
          <cell r="BH1072">
            <v>3</v>
          </cell>
          <cell r="BI1072">
            <v>2</v>
          </cell>
          <cell r="BJ1072">
            <v>0</v>
          </cell>
          <cell r="BK1072" t="str">
            <v>Odbiór ścieków sanitarnych od nowych klientów.</v>
          </cell>
          <cell r="BL1072" t="str">
            <v>Budowa kanalizacji sanitarnej w ul. Bogdanowskiej DN200mm, dł. 60m wraz z przyłączami. 2024-2026 - dokumentacja projektowa 2026-2027 - roboty budowlano - montażowe</v>
          </cell>
          <cell r="BM1072" t="str">
            <v>-</v>
          </cell>
          <cell r="BN1072" t="str">
            <v>-</v>
          </cell>
          <cell r="BP1072"/>
        </row>
        <row r="1073">
          <cell r="B1073" t="str">
            <v>5-05-20-086-1</v>
          </cell>
          <cell r="C1073" t="str">
            <v>5</v>
          </cell>
          <cell r="D1073" t="str">
            <v>Poznań – kanalizacja sanitarna w rejonie ul. Perzyckiej i Głowickiej</v>
          </cell>
          <cell r="H1073" t="str">
            <v>druga</v>
          </cell>
          <cell r="I1073" t="str">
            <v>sieci rozdzielcze</v>
          </cell>
          <cell r="J1073" t="str">
            <v>rozwojowe</v>
          </cell>
          <cell r="K1073" t="str">
            <v>nieopłacalne nie</v>
          </cell>
          <cell r="L1073" t="str">
            <v>Poznań</v>
          </cell>
          <cell r="R1073" t="str">
            <v>05</v>
          </cell>
          <cell r="T1073">
            <v>0</v>
          </cell>
          <cell r="U1073">
            <v>0</v>
          </cell>
          <cell r="V1073">
            <v>0</v>
          </cell>
          <cell r="W1073">
            <v>0</v>
          </cell>
          <cell r="X1073">
            <v>0</v>
          </cell>
          <cell r="Y1073">
            <v>0</v>
          </cell>
          <cell r="Z1073">
            <v>32000</v>
          </cell>
          <cell r="AA1073">
            <v>48000</v>
          </cell>
          <cell r="AB1073">
            <v>395000</v>
          </cell>
          <cell r="AC1073">
            <v>168000</v>
          </cell>
          <cell r="AD1073">
            <v>0</v>
          </cell>
          <cell r="AE1073">
            <v>0</v>
          </cell>
          <cell r="AF1073">
            <v>643000</v>
          </cell>
          <cell r="AG1073">
            <v>0</v>
          </cell>
          <cell r="AH1073">
            <v>0</v>
          </cell>
          <cell r="AI1073">
            <v>0</v>
          </cell>
          <cell r="AJ1073">
            <v>0</v>
          </cell>
          <cell r="AK1073">
            <v>0</v>
          </cell>
          <cell r="AL1073">
            <v>0</v>
          </cell>
          <cell r="AM1073">
            <v>40000</v>
          </cell>
          <cell r="AN1073">
            <v>40000</v>
          </cell>
          <cell r="AO1073">
            <v>63000</v>
          </cell>
          <cell r="AP1073">
            <v>558000</v>
          </cell>
          <cell r="AQ1073">
            <v>134000</v>
          </cell>
          <cell r="AR1073">
            <v>0</v>
          </cell>
          <cell r="AS1073">
            <v>0</v>
          </cell>
          <cell r="AT1073">
            <v>0</v>
          </cell>
          <cell r="AU1073">
            <v>0</v>
          </cell>
          <cell r="AV1073">
            <v>0</v>
          </cell>
          <cell r="AW1073">
            <v>835000</v>
          </cell>
          <cell r="AX1073">
            <v>835000</v>
          </cell>
          <cell r="AY1073">
            <v>0</v>
          </cell>
          <cell r="AZ1073">
            <v>835000</v>
          </cell>
          <cell r="BA1073">
            <v>835000</v>
          </cell>
          <cell r="BB1073">
            <v>835000</v>
          </cell>
          <cell r="BC1073">
            <v>-192000</v>
          </cell>
          <cell r="BD1073"/>
          <cell r="BE1073">
            <v>0.41</v>
          </cell>
          <cell r="BF1073">
            <v>17</v>
          </cell>
          <cell r="BG1073" t="str">
            <v>1 rozwojowo-modernizacyjne</v>
          </cell>
          <cell r="BH1073">
            <v>2</v>
          </cell>
          <cell r="BI1073">
            <v>15</v>
          </cell>
          <cell r="BJ1073">
            <v>0</v>
          </cell>
          <cell r="BK1073" t="str">
            <v>Odbiór ścieków sanitarnych od nowych klientów.</v>
          </cell>
          <cell r="BL1073" t="str">
            <v>Budowa kanalizacji sanitarnej w ul. bocznych od ul. Perzyckiej wraz z przyłączami: - kanały grawitacyjne DN 200 mm, dł. 210 m - rurociąg tłoczny DN 80 mm, dł. 200 m - przepompownia - 1 szt. - zakup działki pod przepompownię 2024-2027 dokumentacja projektowa 2027-2029 roboty montażowo-budowlane</v>
          </cell>
          <cell r="BM1073" t="str">
            <v>-</v>
          </cell>
          <cell r="BN1073" t="str">
            <v>-</v>
          </cell>
        </row>
        <row r="1074">
          <cell r="B1074" t="str">
            <v>5-05-20-092-0</v>
          </cell>
          <cell r="C1074" t="str">
            <v>5</v>
          </cell>
          <cell r="D1074" t="str">
            <v>Poznań - kanalizacja sanitarna w ul. Droga Dębińska</v>
          </cell>
          <cell r="E1074">
            <v>0</v>
          </cell>
          <cell r="G1074" t="str">
            <v>rezerwa na zaspokojenie roszczeń z tyt realizacji sieci wod-kan</v>
          </cell>
          <cell r="H1074" t="str">
            <v>pierwsza</v>
          </cell>
          <cell r="I1074" t="str">
            <v>sieci rozdzielcze</v>
          </cell>
          <cell r="J1074" t="str">
            <v>rozwojowe</v>
          </cell>
          <cell r="K1074" t="str">
            <v>wykupy</v>
          </cell>
          <cell r="L1074" t="str">
            <v>Poznań</v>
          </cell>
          <cell r="M1074">
            <v>0</v>
          </cell>
          <cell r="N1074">
            <v>0</v>
          </cell>
          <cell r="O1074">
            <v>0</v>
          </cell>
          <cell r="P1074">
            <v>0</v>
          </cell>
          <cell r="Q1074">
            <v>0</v>
          </cell>
          <cell r="R1074" t="str">
            <v>05</v>
          </cell>
          <cell r="S1074" t="str">
            <v>nd</v>
          </cell>
          <cell r="T1074">
            <v>0</v>
          </cell>
          <cell r="U1074">
            <v>900</v>
          </cell>
          <cell r="V1074">
            <v>0</v>
          </cell>
          <cell r="W1074">
            <v>0</v>
          </cell>
          <cell r="X1074">
            <v>0</v>
          </cell>
          <cell r="Y1074">
            <v>0</v>
          </cell>
          <cell r="Z1074">
            <v>0</v>
          </cell>
          <cell r="AA1074">
            <v>0</v>
          </cell>
          <cell r="AB1074">
            <v>0</v>
          </cell>
          <cell r="AC1074">
            <v>0</v>
          </cell>
          <cell r="AD1074">
            <v>0</v>
          </cell>
          <cell r="AE1074">
            <v>0</v>
          </cell>
          <cell r="AF1074">
            <v>900</v>
          </cell>
          <cell r="AG1074">
            <v>208429.21</v>
          </cell>
          <cell r="AH1074">
            <v>392.79</v>
          </cell>
          <cell r="AI1074">
            <v>208822</v>
          </cell>
          <cell r="AJ1074">
            <v>67.5</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67.5</v>
          </cell>
          <cell r="BA1074">
            <v>67.5</v>
          </cell>
          <cell r="BB1074">
            <v>208889.5</v>
          </cell>
          <cell r="BC1074">
            <v>-207989.5</v>
          </cell>
          <cell r="BD1074"/>
          <cell r="BE1074">
            <v>0</v>
          </cell>
          <cell r="BF1074">
            <v>0</v>
          </cell>
          <cell r="BG1074">
            <v>0</v>
          </cell>
          <cell r="BH1074">
            <v>0</v>
          </cell>
          <cell r="BI1074">
            <v>0</v>
          </cell>
          <cell r="BJ1074">
            <v>0</v>
          </cell>
          <cell r="BK1074">
            <v>0</v>
          </cell>
          <cell r="BL1074">
            <v>0</v>
          </cell>
          <cell r="BM1074" t="str">
            <v>-</v>
          </cell>
          <cell r="BN1074" t="str">
            <v>-</v>
          </cell>
        </row>
        <row r="1075">
          <cell r="B1075" t="str">
            <v>5-05-20-103-1</v>
          </cell>
          <cell r="C1075" t="str">
            <v>5</v>
          </cell>
          <cell r="D1075" t="str">
            <v>Poznań - kanalizacja sanitarna w ulicach Rudnicka i Mielecka</v>
          </cell>
          <cell r="E1075" t="str">
            <v>Realizowane-dokumentacja-w toku</v>
          </cell>
          <cell r="H1075" t="str">
            <v>pierwsza</v>
          </cell>
          <cell r="I1075" t="str">
            <v>sieci rozdzielcze</v>
          </cell>
          <cell r="J1075" t="str">
            <v>rozwojowe</v>
          </cell>
          <cell r="K1075" t="str">
            <v>KPOŚK</v>
          </cell>
          <cell r="L1075" t="str">
            <v>Poznań</v>
          </cell>
          <cell r="M1075" t="str">
            <v>Przemysław Jasiński</v>
          </cell>
          <cell r="N1075" t="str">
            <v>Katarzyna Grala</v>
          </cell>
          <cell r="O1075">
            <v>0</v>
          </cell>
          <cell r="P1075">
            <v>0</v>
          </cell>
          <cell r="Q1075">
            <v>0</v>
          </cell>
          <cell r="R1075" t="str">
            <v>05</v>
          </cell>
          <cell r="T1075">
            <v>0</v>
          </cell>
          <cell r="U1075">
            <v>0</v>
          </cell>
          <cell r="V1075">
            <v>0</v>
          </cell>
          <cell r="W1075">
            <v>15000</v>
          </cell>
          <cell r="X1075">
            <v>15000</v>
          </cell>
          <cell r="Y1075">
            <v>45000</v>
          </cell>
          <cell r="Z1075">
            <v>88000</v>
          </cell>
          <cell r="AA1075">
            <v>160000</v>
          </cell>
          <cell r="AB1075">
            <v>0</v>
          </cell>
          <cell r="AC1075">
            <v>0</v>
          </cell>
          <cell r="AD1075">
            <v>0</v>
          </cell>
          <cell r="AE1075">
            <v>0</v>
          </cell>
          <cell r="AF1075">
            <v>323000</v>
          </cell>
          <cell r="AG1075">
            <v>0</v>
          </cell>
          <cell r="AH1075">
            <v>3423</v>
          </cell>
          <cell r="AI1075">
            <v>3423</v>
          </cell>
          <cell r="AJ1075">
            <v>0</v>
          </cell>
          <cell r="AK1075">
            <v>9001</v>
          </cell>
          <cell r="AL1075">
            <v>18002</v>
          </cell>
          <cell r="AM1075">
            <v>25071</v>
          </cell>
          <cell r="AN1075">
            <v>88795</v>
          </cell>
          <cell r="AO1075">
            <v>0</v>
          </cell>
          <cell r="AP1075">
            <v>0</v>
          </cell>
          <cell r="AQ1075">
            <v>0</v>
          </cell>
          <cell r="AR1075">
            <v>0</v>
          </cell>
          <cell r="AS1075">
            <v>0</v>
          </cell>
          <cell r="AT1075">
            <v>0</v>
          </cell>
          <cell r="AU1075">
            <v>0</v>
          </cell>
          <cell r="AV1075">
            <v>0</v>
          </cell>
          <cell r="AW1075">
            <v>140869</v>
          </cell>
          <cell r="AX1075">
            <v>140869</v>
          </cell>
          <cell r="AY1075">
            <v>0</v>
          </cell>
          <cell r="AZ1075">
            <v>140869</v>
          </cell>
          <cell r="BA1075">
            <v>140869</v>
          </cell>
          <cell r="BB1075">
            <v>144292</v>
          </cell>
          <cell r="BC1075">
            <v>178708</v>
          </cell>
          <cell r="BD1075"/>
          <cell r="BE1075">
            <v>0.05</v>
          </cell>
          <cell r="BF1075">
            <v>233</v>
          </cell>
          <cell r="BG1075" t="str">
            <v xml:space="preserve"> </v>
          </cell>
          <cell r="BH1075">
            <v>2</v>
          </cell>
          <cell r="BI1075">
            <v>1</v>
          </cell>
          <cell r="BJ1075">
            <v>0</v>
          </cell>
          <cell r="BK1075" t="str">
            <v>Odbiór ścieków sanitarnych od nowych klientów.</v>
          </cell>
          <cell r="BL1075" t="str">
            <v>Budowa kanalizacji sanitarnej DN200mm o dł. 45m w ulicy Mieleckiej wraz z przyłączami. 2023 - 2024 - dokumentacja projektowa 2025 - 2026 - roboty budowlano - montażowe</v>
          </cell>
          <cell r="BM1075" t="str">
            <v>-</v>
          </cell>
          <cell r="BN1075" t="str">
            <v>-</v>
          </cell>
        </row>
        <row r="1076">
          <cell r="B1076" t="str">
            <v>5-05-20-106-0</v>
          </cell>
          <cell r="C1076" t="str">
            <v>5</v>
          </cell>
          <cell r="D1076" t="str">
            <v>Poznań - kolektor Swarzędzki - Etap I</v>
          </cell>
          <cell r="E1076" t="str">
            <v>Realizowane-koncepcja-w toku</v>
          </cell>
          <cell r="G1076" t="str">
            <v>rezerwa zadania wielozakresowe</v>
          </cell>
          <cell r="H1076" t="str">
            <v>pierwsza</v>
          </cell>
          <cell r="I1076" t="str">
            <v>wspólne</v>
          </cell>
          <cell r="J1076" t="str">
            <v>modernizacyjne</v>
          </cell>
          <cell r="K1076" t="str">
            <v>kolektory kanalizacyjne</v>
          </cell>
          <cell r="L1076" t="str">
            <v>Poznań</v>
          </cell>
          <cell r="M1076" t="str">
            <v>Przemysław Jasiński</v>
          </cell>
          <cell r="N1076" t="str">
            <v>Michał Kamiński</v>
          </cell>
          <cell r="O1076">
            <v>0</v>
          </cell>
          <cell r="P1076">
            <v>0</v>
          </cell>
          <cell r="Q1076" t="str">
            <v>Łukasz Wędrychowicz</v>
          </cell>
          <cell r="R1076" t="str">
            <v>05</v>
          </cell>
          <cell r="S1076" t="str">
            <v>nd</v>
          </cell>
          <cell r="T1076">
            <v>0</v>
          </cell>
          <cell r="U1076">
            <v>0</v>
          </cell>
          <cell r="V1076">
            <v>0</v>
          </cell>
          <cell r="W1076">
            <v>202500</v>
          </cell>
          <cell r="X1076">
            <v>1337500</v>
          </cell>
          <cell r="Y1076">
            <v>2500000</v>
          </cell>
          <cell r="Z1076">
            <v>0</v>
          </cell>
          <cell r="AA1076">
            <v>0</v>
          </cell>
          <cell r="AB1076">
            <v>0</v>
          </cell>
          <cell r="AC1076">
            <v>0</v>
          </cell>
          <cell r="AD1076">
            <v>0</v>
          </cell>
          <cell r="AE1076">
            <v>0</v>
          </cell>
          <cell r="AF1076">
            <v>4040000</v>
          </cell>
          <cell r="AG1076">
            <v>0</v>
          </cell>
          <cell r="AH1076">
            <v>0</v>
          </cell>
          <cell r="AI1076">
            <v>0</v>
          </cell>
          <cell r="AJ1076">
            <v>40000</v>
          </cell>
          <cell r="AK1076">
            <v>2375000</v>
          </cell>
          <cell r="AL1076">
            <v>1625000</v>
          </cell>
          <cell r="AM1076">
            <v>0</v>
          </cell>
          <cell r="AN1076">
            <v>0</v>
          </cell>
          <cell r="AO1076">
            <v>0</v>
          </cell>
          <cell r="AP1076">
            <v>0</v>
          </cell>
          <cell r="AQ1076">
            <v>0</v>
          </cell>
          <cell r="AR1076">
            <v>0</v>
          </cell>
          <cell r="AS1076">
            <v>0</v>
          </cell>
          <cell r="AT1076">
            <v>0</v>
          </cell>
          <cell r="AU1076">
            <v>0</v>
          </cell>
          <cell r="AV1076">
            <v>0</v>
          </cell>
          <cell r="AW1076">
            <v>4000000</v>
          </cell>
          <cell r="AX1076">
            <v>4000000</v>
          </cell>
          <cell r="AY1076">
            <v>0</v>
          </cell>
          <cell r="AZ1076">
            <v>4040000</v>
          </cell>
          <cell r="BA1076">
            <v>4040000</v>
          </cell>
          <cell r="BB1076">
            <v>4040000</v>
          </cell>
          <cell r="BC1076">
            <v>0</v>
          </cell>
          <cell r="BD1076"/>
          <cell r="BE1076">
            <v>1.077</v>
          </cell>
          <cell r="BF1076">
            <v>0</v>
          </cell>
          <cell r="BG1076" t="str">
            <v>1 rozwojowo-modernizacyjne</v>
          </cell>
          <cell r="BH1076">
            <v>0</v>
          </cell>
          <cell r="BI1076">
            <v>0</v>
          </cell>
          <cell r="BJ1076">
            <v>0</v>
          </cell>
          <cell r="BK1076" t="str">
            <v>Zadanie wydzielone z zdania 5-05-07-006-0 Potrzeba renowacji kolektora z uwagi na zły stan techniczny.</v>
          </cell>
          <cell r="BL1076" t="str">
            <v>Renowacja kolektora DN800mm i DN1000mm o łącznej dł. 1 077 m 2022 - dokumentacja techniczna 2023 - 2024 - roboty budowlano-montażowe</v>
          </cell>
          <cell r="BM1076" t="str">
            <v>-</v>
          </cell>
          <cell r="BN1076" t="str">
            <v>-</v>
          </cell>
        </row>
        <row r="1077">
          <cell r="B1077" t="str">
            <v>5-05-20-109-0</v>
          </cell>
          <cell r="C1077" t="str">
            <v>5</v>
          </cell>
          <cell r="D1077" t="str">
            <v>Poznań - kanalizacja sanitarna na terenie m.Poznań</v>
          </cell>
          <cell r="E1077" t="str">
            <v>Realizowane-inne-w toku</v>
          </cell>
          <cell r="G1077" t="str">
            <v>Nabycie infrastruktury wod.-kan. od gmin</v>
          </cell>
          <cell r="H1077" t="str">
            <v>pierwsza</v>
          </cell>
          <cell r="I1077" t="str">
            <v>sieci rozdzielcze</v>
          </cell>
          <cell r="J1077" t="str">
            <v>rozwojowe</v>
          </cell>
          <cell r="K1077" t="str">
            <v>nabycie infrastruktury od Gmin</v>
          </cell>
          <cell r="L1077" t="str">
            <v>Poznań</v>
          </cell>
          <cell r="M1077">
            <v>0</v>
          </cell>
          <cell r="N1077">
            <v>0</v>
          </cell>
          <cell r="O1077">
            <v>0</v>
          </cell>
          <cell r="P1077" t="str">
            <v>Dariusz Schmidt</v>
          </cell>
          <cell r="Q1077">
            <v>0</v>
          </cell>
          <cell r="R1077" t="str">
            <v>05</v>
          </cell>
          <cell r="S1077" t="str">
            <v>nd</v>
          </cell>
          <cell r="T1077">
            <v>0</v>
          </cell>
          <cell r="U1077">
            <v>15824660</v>
          </cell>
          <cell r="V1077">
            <v>0</v>
          </cell>
          <cell r="W1077">
            <v>0</v>
          </cell>
          <cell r="X1077">
            <v>0</v>
          </cell>
          <cell r="Y1077">
            <v>0</v>
          </cell>
          <cell r="Z1077">
            <v>0</v>
          </cell>
          <cell r="AA1077">
            <v>0</v>
          </cell>
          <cell r="AB1077">
            <v>0</v>
          </cell>
          <cell r="AC1077">
            <v>0</v>
          </cell>
          <cell r="AD1077">
            <v>0</v>
          </cell>
          <cell r="AE1077">
            <v>0</v>
          </cell>
          <cell r="AF1077">
            <v>15824660</v>
          </cell>
          <cell r="AG1077">
            <v>15831075.73</v>
          </cell>
          <cell r="AH1077">
            <v>0</v>
          </cell>
          <cell r="AI1077">
            <v>15831075.73</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15831075.73</v>
          </cell>
          <cell r="BC1077">
            <v>-6415.730000000447</v>
          </cell>
          <cell r="BD1077"/>
          <cell r="BE1077">
            <v>0</v>
          </cell>
          <cell r="BF1077">
            <v>0</v>
          </cell>
          <cell r="BG1077" t="str">
            <v>1 rozwojowo-modernizacyjne</v>
          </cell>
          <cell r="BH1077">
            <v>0</v>
          </cell>
          <cell r="BI1077">
            <v>0</v>
          </cell>
          <cell r="BJ1077">
            <v>0</v>
          </cell>
          <cell r="BK1077">
            <v>0</v>
          </cell>
          <cell r="BL1077" t="str">
            <v>Wykup infrastruktury kanalizacyjnej 2020 - realizacja</v>
          </cell>
          <cell r="BM1077" t="str">
            <v>-</v>
          </cell>
          <cell r="BN1077" t="str">
            <v>-</v>
          </cell>
        </row>
        <row r="1078">
          <cell r="B1078" t="str">
            <v>5-05-20-112-1</v>
          </cell>
          <cell r="C1078" t="str">
            <v>5</v>
          </cell>
          <cell r="D1078" t="str">
            <v>Poznań - kanalizacja sanitarna dla rejonu ulic: Kobylepole, Darzyńska, Darzyborska - zakres II</v>
          </cell>
          <cell r="E1078" t="str">
            <v>Realizowane-RBM-w toku</v>
          </cell>
          <cell r="F1078" t="str">
            <v>FS7</v>
          </cell>
          <cell r="G1078" t="str">
            <v>rezerwa zadania wielozakresowe</v>
          </cell>
          <cell r="H1078" t="str">
            <v>druga</v>
          </cell>
          <cell r="I1078" t="str">
            <v>sieci rozdzielcze</v>
          </cell>
          <cell r="J1078" t="str">
            <v>rozwojowe</v>
          </cell>
          <cell r="K1078" t="str">
            <v>nieopłacalne tak</v>
          </cell>
          <cell r="L1078" t="str">
            <v>Poznań</v>
          </cell>
          <cell r="M1078">
            <v>0</v>
          </cell>
          <cell r="N1078" t="str">
            <v>Wioletta Frankowska</v>
          </cell>
          <cell r="O1078" t="str">
            <v>Mariusz Dados</v>
          </cell>
          <cell r="P1078" t="str">
            <v>Agnieszka Kulczyk</v>
          </cell>
          <cell r="Q1078" t="str">
            <v>Michał Plewa</v>
          </cell>
          <cell r="R1078" t="str">
            <v>05</v>
          </cell>
          <cell r="S1078" t="str">
            <v>nd</v>
          </cell>
          <cell r="T1078">
            <v>0</v>
          </cell>
          <cell r="U1078">
            <v>0</v>
          </cell>
          <cell r="V1078">
            <v>550000</v>
          </cell>
          <cell r="W1078">
            <v>1295390</v>
          </cell>
          <cell r="X1078">
            <v>1000000</v>
          </cell>
          <cell r="Y1078">
            <v>0</v>
          </cell>
          <cell r="Z1078">
            <v>0</v>
          </cell>
          <cell r="AA1078">
            <v>0</v>
          </cell>
          <cell r="AB1078">
            <v>0</v>
          </cell>
          <cell r="AC1078">
            <v>0</v>
          </cell>
          <cell r="AD1078">
            <v>0</v>
          </cell>
          <cell r="AE1078">
            <v>0</v>
          </cell>
          <cell r="AF1078">
            <v>2845390</v>
          </cell>
          <cell r="AG1078">
            <v>0</v>
          </cell>
          <cell r="AH1078">
            <v>5265</v>
          </cell>
          <cell r="AI1078">
            <v>5265</v>
          </cell>
          <cell r="AJ1078">
            <v>32081</v>
          </cell>
          <cell r="AK1078">
            <v>10250</v>
          </cell>
          <cell r="AL1078">
            <v>10250</v>
          </cell>
          <cell r="AM1078">
            <v>6150</v>
          </cell>
          <cell r="AN1078">
            <v>0</v>
          </cell>
          <cell r="AO1078">
            <v>0</v>
          </cell>
          <cell r="AP1078">
            <v>0</v>
          </cell>
          <cell r="AQ1078">
            <v>0</v>
          </cell>
          <cell r="AR1078">
            <v>0</v>
          </cell>
          <cell r="AS1078">
            <v>0</v>
          </cell>
          <cell r="AT1078">
            <v>0</v>
          </cell>
          <cell r="AU1078">
            <v>0</v>
          </cell>
          <cell r="AV1078">
            <v>0</v>
          </cell>
          <cell r="AW1078">
            <v>26650</v>
          </cell>
          <cell r="AX1078">
            <v>26650</v>
          </cell>
          <cell r="AY1078">
            <v>0</v>
          </cell>
          <cell r="AZ1078">
            <v>58731</v>
          </cell>
          <cell r="BA1078">
            <v>58731</v>
          </cell>
          <cell r="BB1078">
            <v>63996</v>
          </cell>
          <cell r="BC1078">
            <v>2781394</v>
          </cell>
          <cell r="BD1078"/>
          <cell r="BE1078">
            <v>0</v>
          </cell>
          <cell r="BF1078">
            <v>0</v>
          </cell>
          <cell r="BG1078" t="str">
            <v>1 rozwojowo-modernizacyjne</v>
          </cell>
          <cell r="BH1078">
            <v>16</v>
          </cell>
          <cell r="BI1078">
            <v>0</v>
          </cell>
          <cell r="BJ1078">
            <v>0</v>
          </cell>
          <cell r="BK1078" t="str">
            <v>Zadanie zostało wydzielone z zadania nr 14-212. Odbiór ścieków sanitarnych od nowych klientów planowanej zabudowy mieszkaniowej ZKZL.</v>
          </cell>
          <cell r="BL1078" t="str">
            <v>Budowa sieci kanalizacji sanitarnej wraz z przyłączami w ulicy Darzyńskiej i Darzyborskiej: w ul. Darzyborskiej DN 300 mm dł., 300 m ; w ul. Darzyborskiej DN 250 mm dł. 175 m ; w ul. Darzyborskiej DN 200 mm dł. 330 m ; w planowanej ulicy DN 200 dł. 170 m w ulicach: Darzyborskiej rurociąg tłoczny o dł. 370 m przepompownie ścieków - 1 szt. 2017-2021 - dokumentacja projektowa 2022-2023 - roboty budowlano - montażowe</v>
          </cell>
          <cell r="BM1078" t="str">
            <v>-</v>
          </cell>
          <cell r="BN1078" t="str">
            <v>-</v>
          </cell>
        </row>
        <row r="1079">
          <cell r="B1079" t="str">
            <v>5-05-20-152-0</v>
          </cell>
          <cell r="C1079" t="str">
            <v>5</v>
          </cell>
          <cell r="D1079" t="str">
            <v>Poznań - kanalizacja ogólnospławna w ul. Św. Marcina - Zakres 2.2</v>
          </cell>
          <cell r="E1079" t="str">
            <v>Realizowane-RBM-w toku</v>
          </cell>
          <cell r="G1079" t="str">
            <v>rezerwa zadania wielozakresowe</v>
          </cell>
          <cell r="H1079" t="str">
            <v>pierwsza</v>
          </cell>
          <cell r="I1079" t="str">
            <v>sieci rozdzielcze</v>
          </cell>
          <cell r="J1079" t="str">
            <v>modernizacyjne</v>
          </cell>
          <cell r="K1079" t="str">
            <v>koordynacja</v>
          </cell>
          <cell r="L1079" t="str">
            <v>Poznań</v>
          </cell>
          <cell r="M1079">
            <v>0</v>
          </cell>
          <cell r="N1079" t="str">
            <v>Michał Kamiński</v>
          </cell>
          <cell r="O1079" t="str">
            <v>Mariusz Dados</v>
          </cell>
          <cell r="P1079" t="str">
            <v>Anna Danek</v>
          </cell>
          <cell r="Q1079" t="str">
            <v>Łukasz Wędrychowicz</v>
          </cell>
          <cell r="R1079" t="str">
            <v>05</v>
          </cell>
          <cell r="S1079" t="str">
            <v>PIM</v>
          </cell>
          <cell r="T1079">
            <v>0</v>
          </cell>
          <cell r="U1079">
            <v>51480</v>
          </cell>
          <cell r="V1079">
            <v>295000</v>
          </cell>
          <cell r="W1079">
            <v>479921</v>
          </cell>
          <cell r="X1079">
            <v>153447.12</v>
          </cell>
          <cell r="Y1079">
            <v>64254</v>
          </cell>
          <cell r="Z1079">
            <v>0</v>
          </cell>
          <cell r="AA1079">
            <v>0</v>
          </cell>
          <cell r="AB1079">
            <v>0</v>
          </cell>
          <cell r="AC1079">
            <v>0</v>
          </cell>
          <cell r="AD1079">
            <v>0</v>
          </cell>
          <cell r="AE1079">
            <v>0</v>
          </cell>
          <cell r="AF1079">
            <v>1044102.12</v>
          </cell>
          <cell r="AG1079">
            <v>0</v>
          </cell>
          <cell r="AH1079">
            <v>0</v>
          </cell>
          <cell r="AI1079">
            <v>0</v>
          </cell>
          <cell r="AJ1079">
            <v>66536.25</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66536.25</v>
          </cell>
          <cell r="BA1079">
            <v>66536.25</v>
          </cell>
          <cell r="BB1079">
            <v>66536.25</v>
          </cell>
          <cell r="BC1079">
            <v>977565.87</v>
          </cell>
          <cell r="BD1079"/>
          <cell r="BE1079">
            <v>0</v>
          </cell>
          <cell r="BF1079">
            <v>0</v>
          </cell>
          <cell r="BG1079" t="str">
            <v>1 rozwojowo-modernizacyjne</v>
          </cell>
          <cell r="BH1079">
            <v>0</v>
          </cell>
          <cell r="BI1079">
            <v>0</v>
          </cell>
          <cell r="BJ1079">
            <v>15</v>
          </cell>
          <cell r="BK1079"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79" t="str">
            <v>Renowacja sieci kanalizacji ogólnospławnej - ok. 207m DN200x300 - DN400x600 w Al. Marcinkowskiego wraz z przyłączami. 2020 - 2021 - dokumentacja projektowa 2021 - 2024 - roboty budowlano-montażowe</v>
          </cell>
          <cell r="BM1079" t="str">
            <v>-</v>
          </cell>
          <cell r="BN1079" t="str">
            <v>-</v>
          </cell>
        </row>
        <row r="1080">
          <cell r="B1080" t="str">
            <v>5-05-20-153-0</v>
          </cell>
          <cell r="C1080" t="str">
            <v>5</v>
          </cell>
          <cell r="D1080" t="str">
            <v>Poznań - kanalizacja ogólnospławna w ul. Św. Marcina - Zakres 2.3</v>
          </cell>
          <cell r="E1080" t="str">
            <v>Realizowane-RBM-w toku</v>
          </cell>
          <cell r="G1080" t="str">
            <v>rezerwa zadania wielozakresowe</v>
          </cell>
          <cell r="H1080" t="str">
            <v>pierwsza</v>
          </cell>
          <cell r="I1080" t="str">
            <v>sieci rozdzielcze</v>
          </cell>
          <cell r="J1080" t="str">
            <v>modernizacyjne</v>
          </cell>
          <cell r="K1080" t="str">
            <v>koordynacja</v>
          </cell>
          <cell r="L1080" t="str">
            <v>Poznań</v>
          </cell>
          <cell r="M1080">
            <v>0</v>
          </cell>
          <cell r="N1080" t="str">
            <v>Michał Kamiński</v>
          </cell>
          <cell r="O1080" t="str">
            <v>Mariusz Dados</v>
          </cell>
          <cell r="P1080" t="str">
            <v>Anna Danek</v>
          </cell>
          <cell r="Q1080" t="str">
            <v>Łukasz Wędrychowicz</v>
          </cell>
          <cell r="R1080" t="str">
            <v>05</v>
          </cell>
          <cell r="S1080" t="str">
            <v>PIM</v>
          </cell>
          <cell r="T1080">
            <v>0</v>
          </cell>
          <cell r="U1080">
            <v>0</v>
          </cell>
          <cell r="V1080">
            <v>487900.29</v>
          </cell>
          <cell r="W1080">
            <v>700000</v>
          </cell>
          <cell r="X1080">
            <v>576276.79</v>
          </cell>
          <cell r="Y1080">
            <v>0</v>
          </cell>
          <cell r="Z1080">
            <v>0</v>
          </cell>
          <cell r="AA1080">
            <v>0</v>
          </cell>
          <cell r="AB1080">
            <v>0</v>
          </cell>
          <cell r="AC1080">
            <v>0</v>
          </cell>
          <cell r="AD1080">
            <v>0</v>
          </cell>
          <cell r="AE1080">
            <v>0</v>
          </cell>
          <cell r="AF1080">
            <v>1764177.08</v>
          </cell>
          <cell r="AG1080">
            <v>0</v>
          </cell>
          <cell r="AH1080">
            <v>0</v>
          </cell>
          <cell r="AI1080">
            <v>0</v>
          </cell>
          <cell r="AJ1080">
            <v>260059.84000000003</v>
          </cell>
          <cell r="AK1080">
            <v>829791.48</v>
          </cell>
          <cell r="AL1080">
            <v>0</v>
          </cell>
          <cell r="AM1080">
            <v>0</v>
          </cell>
          <cell r="AN1080">
            <v>0</v>
          </cell>
          <cell r="AO1080">
            <v>0</v>
          </cell>
          <cell r="AP1080">
            <v>0</v>
          </cell>
          <cell r="AQ1080">
            <v>0</v>
          </cell>
          <cell r="AR1080">
            <v>0</v>
          </cell>
          <cell r="AS1080">
            <v>0</v>
          </cell>
          <cell r="AT1080">
            <v>0</v>
          </cell>
          <cell r="AU1080">
            <v>0</v>
          </cell>
          <cell r="AV1080">
            <v>0</v>
          </cell>
          <cell r="AW1080">
            <v>829791.48</v>
          </cell>
          <cell r="AX1080">
            <v>829791.48</v>
          </cell>
          <cell r="AY1080">
            <v>0</v>
          </cell>
          <cell r="AZ1080">
            <v>1089851.32</v>
          </cell>
          <cell r="BA1080">
            <v>1089851.32</v>
          </cell>
          <cell r="BB1080">
            <v>1089851.32</v>
          </cell>
          <cell r="BC1080">
            <v>674325.76</v>
          </cell>
          <cell r="BD1080"/>
          <cell r="BE1080">
            <v>0</v>
          </cell>
          <cell r="BF1080">
            <v>0</v>
          </cell>
          <cell r="BG1080" t="str">
            <v>1 rozwojowo-modernizacyjne</v>
          </cell>
          <cell r="BH1080">
            <v>0</v>
          </cell>
          <cell r="BI1080">
            <v>0</v>
          </cell>
          <cell r="BJ1080">
            <v>0</v>
          </cell>
          <cell r="BK1080"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80" t="str">
            <v>Sieć kanalizacji sanitarnej/ogólnospławnej - wymiana ok.269m DN150-DN200 w ul. Ratajczaka, Św. Marcin, 27 Grudnia, pl. Wolności. 2021 - 2023 - roboty budowlano-montażowe</v>
          </cell>
          <cell r="BM1080" t="str">
            <v>-</v>
          </cell>
          <cell r="BN1080" t="str">
            <v>-</v>
          </cell>
        </row>
        <row r="1081">
          <cell r="B1081" t="str">
            <v>5-05-20-154-0</v>
          </cell>
          <cell r="C1081" t="str">
            <v>5</v>
          </cell>
          <cell r="D1081" t="str">
            <v>Poznań - kanalizacja ogólnospławna w ul. Św. Marcina - Zakres 2.4</v>
          </cell>
          <cell r="E1081" t="str">
            <v>Realizowane-RBM-w toku</v>
          </cell>
          <cell r="G1081" t="str">
            <v>rezerwa zadania wielozakresowe</v>
          </cell>
          <cell r="H1081" t="str">
            <v>pierwsza</v>
          </cell>
          <cell r="I1081" t="str">
            <v>sieci rozdzielcze</v>
          </cell>
          <cell r="J1081" t="str">
            <v>modernizacyjne</v>
          </cell>
          <cell r="K1081" t="str">
            <v>koordynacja</v>
          </cell>
          <cell r="L1081" t="str">
            <v>Poznań</v>
          </cell>
          <cell r="M1081">
            <v>0</v>
          </cell>
          <cell r="N1081" t="str">
            <v>Michał Kamiński</v>
          </cell>
          <cell r="O1081" t="str">
            <v>Mariusz Dados</v>
          </cell>
          <cell r="P1081" t="str">
            <v>Anna Danek</v>
          </cell>
          <cell r="Q1081" t="str">
            <v>Łukasz Wędrychowicz</v>
          </cell>
          <cell r="R1081" t="str">
            <v>05</v>
          </cell>
          <cell r="S1081" t="str">
            <v>PIM</v>
          </cell>
          <cell r="T1081">
            <v>0</v>
          </cell>
          <cell r="U1081">
            <v>0</v>
          </cell>
          <cell r="V1081">
            <v>385000</v>
          </cell>
          <cell r="W1081">
            <v>531500</v>
          </cell>
          <cell r="X1081">
            <v>168500</v>
          </cell>
          <cell r="Y1081">
            <v>0</v>
          </cell>
          <cell r="Z1081">
            <v>0</v>
          </cell>
          <cell r="AA1081">
            <v>0</v>
          </cell>
          <cell r="AB1081">
            <v>0</v>
          </cell>
          <cell r="AC1081">
            <v>0</v>
          </cell>
          <cell r="AD1081">
            <v>0</v>
          </cell>
          <cell r="AE1081">
            <v>0</v>
          </cell>
          <cell r="AF1081">
            <v>1085000</v>
          </cell>
          <cell r="AG1081">
            <v>0</v>
          </cell>
          <cell r="AH1081">
            <v>14046</v>
          </cell>
          <cell r="AI1081">
            <v>14046</v>
          </cell>
          <cell r="AJ1081">
            <v>0</v>
          </cell>
          <cell r="AK1081">
            <v>0</v>
          </cell>
          <cell r="AL1081">
            <v>651654.43000000005</v>
          </cell>
          <cell r="AM1081">
            <v>0</v>
          </cell>
          <cell r="AN1081">
            <v>0</v>
          </cell>
          <cell r="AO1081">
            <v>0</v>
          </cell>
          <cell r="AP1081">
            <v>0</v>
          </cell>
          <cell r="AQ1081">
            <v>0</v>
          </cell>
          <cell r="AR1081">
            <v>0</v>
          </cell>
          <cell r="AS1081">
            <v>0</v>
          </cell>
          <cell r="AT1081">
            <v>0</v>
          </cell>
          <cell r="AU1081">
            <v>0</v>
          </cell>
          <cell r="AV1081">
            <v>0</v>
          </cell>
          <cell r="AW1081">
            <v>651654.43000000005</v>
          </cell>
          <cell r="AX1081">
            <v>651654.43000000005</v>
          </cell>
          <cell r="AY1081">
            <v>0</v>
          </cell>
          <cell r="AZ1081">
            <v>651654.43000000005</v>
          </cell>
          <cell r="BA1081">
            <v>651654.43000000005</v>
          </cell>
          <cell r="BB1081">
            <v>665700.43000000005</v>
          </cell>
          <cell r="BC1081">
            <v>419299.56999999995</v>
          </cell>
          <cell r="BD1081"/>
          <cell r="BE1081">
            <v>0</v>
          </cell>
          <cell r="BF1081">
            <v>0</v>
          </cell>
          <cell r="BG1081" t="str">
            <v>1 rozwojowo-modernizacyjne</v>
          </cell>
          <cell r="BH1081">
            <v>0</v>
          </cell>
          <cell r="BI1081">
            <v>0</v>
          </cell>
          <cell r="BJ1081">
            <v>26</v>
          </cell>
          <cell r="BK1081" t="str">
            <v>Zadanie zostało wydzielone z zadania nr 14-158. Koordynacja w ramach programu Centrum. Na przedmiotowym obszarze znajduje się sieć wod-kan. wybudowana w latach 1896 - 1902, która jest obecnie w złym stanie technicznym i została zakwalifikowana do modernizacji.</v>
          </cell>
          <cell r="BL1081" t="str">
            <v>Kanalizacja sanitarna - renowacja ok. 323m sieci DN200x300, DN250, DN250x380 w ul. Gwarnej, Kantaka wraz z przyłączami. 2021 - dokumentacja projektowa 2021 - 2023 - roboty budowlano-montażowe</v>
          </cell>
          <cell r="BM1081" t="str">
            <v>-</v>
          </cell>
          <cell r="BN1081" t="str">
            <v>-</v>
          </cell>
        </row>
        <row r="1082">
          <cell r="B1082" t="str">
            <v>5-05-20-235-0</v>
          </cell>
          <cell r="C1082" t="str">
            <v>5</v>
          </cell>
          <cell r="D1082" t="str">
            <v>Poznań - kanalizacja sanitarna w ul. bocznej od ul. Katowickiej</v>
          </cell>
          <cell r="E1082">
            <v>0</v>
          </cell>
          <cell r="G1082" t="str">
            <v>rezerwa na zaspokojenie roszczeń z tyt realizacji sieci wod-kan</v>
          </cell>
          <cell r="H1082" t="str">
            <v>pierwsza</v>
          </cell>
          <cell r="I1082" t="str">
            <v>sieci rozdzielcze</v>
          </cell>
          <cell r="J1082" t="str">
            <v>rozwojowe</v>
          </cell>
          <cell r="K1082" t="str">
            <v>wykupy</v>
          </cell>
          <cell r="L1082" t="str">
            <v>Poznań</v>
          </cell>
          <cell r="M1082">
            <v>0</v>
          </cell>
          <cell r="N1082">
            <v>0</v>
          </cell>
          <cell r="O1082">
            <v>0</v>
          </cell>
          <cell r="P1082">
            <v>0</v>
          </cell>
          <cell r="Q1082">
            <v>0</v>
          </cell>
          <cell r="R1082" t="str">
            <v>05</v>
          </cell>
          <cell r="S1082" t="str">
            <v>nd</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31375</v>
          </cell>
          <cell r="AI1082">
            <v>31375</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31375</v>
          </cell>
          <cell r="BC1082">
            <v>-31375</v>
          </cell>
          <cell r="BD1082"/>
          <cell r="BE1082">
            <v>0</v>
          </cell>
          <cell r="BF1082">
            <v>0</v>
          </cell>
          <cell r="BG1082">
            <v>0</v>
          </cell>
          <cell r="BH1082">
            <v>0</v>
          </cell>
          <cell r="BI1082">
            <v>0</v>
          </cell>
          <cell r="BJ1082">
            <v>0</v>
          </cell>
          <cell r="BK1082">
            <v>0</v>
          </cell>
          <cell r="BL1082">
            <v>0</v>
          </cell>
          <cell r="BM1082" t="str">
            <v>-</v>
          </cell>
          <cell r="BN1082" t="str">
            <v>-</v>
          </cell>
        </row>
        <row r="1083">
          <cell r="B1083" t="str">
            <v>5-05-21-004-1</v>
          </cell>
          <cell r="C1083" t="str">
            <v>5</v>
          </cell>
          <cell r="D1083" t="str">
            <v>Poznań – kanalizacja sanitarna w rejonie ul. Nowe Kotowo</v>
          </cell>
          <cell r="E1083" t="str">
            <v>Realizowane-koncepcja-w toku</v>
          </cell>
          <cell r="H1083" t="str">
            <v>druga</v>
          </cell>
          <cell r="I1083" t="str">
            <v>sieci rozdzielcze</v>
          </cell>
          <cell r="J1083" t="str">
            <v>rozwojowe</v>
          </cell>
          <cell r="K1083" t="str">
            <v>nieopłacalne nie</v>
          </cell>
          <cell r="L1083" t="str">
            <v>Poznań</v>
          </cell>
          <cell r="M1083" t="str">
            <v>Kamilla Oberenkowska</v>
          </cell>
          <cell r="N1083" t="str">
            <v>Honorata Łoza</v>
          </cell>
          <cell r="O1083">
            <v>0</v>
          </cell>
          <cell r="P1083">
            <v>0</v>
          </cell>
          <cell r="Q1083">
            <v>0</v>
          </cell>
          <cell r="R1083" t="str">
            <v>05</v>
          </cell>
          <cell r="S1083" t="str">
            <v>nd</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96000</v>
          </cell>
          <cell r="AL1083">
            <v>96000</v>
          </cell>
          <cell r="AM1083">
            <v>296000</v>
          </cell>
          <cell r="AN1083">
            <v>3528000</v>
          </cell>
          <cell r="AO1083">
            <v>24131000</v>
          </cell>
          <cell r="AP1083">
            <v>17630000</v>
          </cell>
          <cell r="AQ1083">
            <v>0</v>
          </cell>
          <cell r="AR1083">
            <v>0</v>
          </cell>
          <cell r="AS1083">
            <v>0</v>
          </cell>
          <cell r="AT1083">
            <v>0</v>
          </cell>
          <cell r="AU1083">
            <v>0</v>
          </cell>
          <cell r="AV1083">
            <v>0</v>
          </cell>
          <cell r="AW1083">
            <v>45777000</v>
          </cell>
          <cell r="AX1083">
            <v>45777000</v>
          </cell>
          <cell r="AY1083">
            <v>0</v>
          </cell>
          <cell r="AZ1083">
            <v>45777000</v>
          </cell>
          <cell r="BA1083">
            <v>45777000</v>
          </cell>
          <cell r="BB1083">
            <v>45777000</v>
          </cell>
          <cell r="BC1083">
            <v>-45777000</v>
          </cell>
          <cell r="BD1083"/>
          <cell r="BE1083">
            <v>6.98</v>
          </cell>
          <cell r="BF1083">
            <v>15</v>
          </cell>
          <cell r="BG1083" t="str">
            <v>1 rozwojowo-modernizacyjne</v>
          </cell>
          <cell r="BH1083">
            <v>30</v>
          </cell>
          <cell r="BI1083">
            <v>5</v>
          </cell>
          <cell r="BJ1083">
            <v>0</v>
          </cell>
          <cell r="BK1083" t="str">
            <v>Odbiór ścieków sanitarnych od nowych klientów. Zadanie wydzielone z zadania nr 5-05-15-187-1.</v>
          </cell>
          <cell r="BL1083" t="str">
            <v>Budowa kanalizacji sanitarnej w ulicach: Głogowska, Fabianowo, B. Lerczakówny, Nowe Kotowo, Trzebińska, Krzeszowicka, Wołczyńska: - kanały grawitacyjne: DN1000 dł. 1666m, DN800 dł. 714m, DN600 dł. 828m, DN500 dł. 408m, DN400 dł. 100m, DN300 dł. 10m, DN250 dł. 200m, DN200 dł. 629m, - rurociągi tłoczne: DN500 dł. 2426m, - przepompownia - 1 szt. - zakup działki pod przepompownię wraz z drogą eksploatacyjną i przyłączami. 2023-2025 - dokumentacja projektowa 2026-2028 - roboty budowlano-montażowe</v>
          </cell>
          <cell r="BM1083" t="str">
            <v>-</v>
          </cell>
          <cell r="BN1083" t="str">
            <v>-</v>
          </cell>
        </row>
        <row r="1084">
          <cell r="B1084" t="str">
            <v>5-05-21-052-1</v>
          </cell>
          <cell r="C1084" t="str">
            <v>5</v>
          </cell>
          <cell r="D1084" t="str">
            <v>Poznań - kanalizacja sanitarna w zlewni kanału w ul. Huby Moraskie</v>
          </cell>
          <cell r="E1084" t="str">
            <v>Realizowane-koncepcja-w toku</v>
          </cell>
          <cell r="G1084" t="str">
            <v>rezerwa na inwestycje nieprzewidziane</v>
          </cell>
          <cell r="H1084" t="str">
            <v>druga</v>
          </cell>
          <cell r="I1084" t="str">
            <v>sieci rozdzielcze</v>
          </cell>
          <cell r="J1084" t="str">
            <v>rozwojowe</v>
          </cell>
          <cell r="K1084" t="str">
            <v>nieopłacalne nie</v>
          </cell>
          <cell r="L1084" t="str">
            <v>Poznań</v>
          </cell>
          <cell r="M1084" t="str">
            <v>Sylwia Białous</v>
          </cell>
          <cell r="N1084">
            <v>0</v>
          </cell>
          <cell r="O1084">
            <v>0</v>
          </cell>
          <cell r="P1084">
            <v>0</v>
          </cell>
          <cell r="Q1084">
            <v>0</v>
          </cell>
          <cell r="R1084" t="str">
            <v>05</v>
          </cell>
          <cell r="S1084" t="str">
            <v>nd</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615</v>
          </cell>
          <cell r="AI1084">
            <v>615</v>
          </cell>
          <cell r="AJ1084">
            <v>0</v>
          </cell>
          <cell r="AK1084">
            <v>0</v>
          </cell>
          <cell r="AL1084">
            <v>56000</v>
          </cell>
          <cell r="AM1084">
            <v>168000</v>
          </cell>
          <cell r="AN1084">
            <v>56000</v>
          </cell>
          <cell r="AO1084">
            <v>2704475</v>
          </cell>
          <cell r="AP1084">
            <v>3377220</v>
          </cell>
          <cell r="AQ1084">
            <v>844305</v>
          </cell>
          <cell r="AR1084">
            <v>0</v>
          </cell>
          <cell r="AS1084">
            <v>0</v>
          </cell>
          <cell r="AT1084">
            <v>0</v>
          </cell>
          <cell r="AU1084">
            <v>0</v>
          </cell>
          <cell r="AV1084">
            <v>0</v>
          </cell>
          <cell r="AW1084">
            <v>7206000</v>
          </cell>
          <cell r="AX1084">
            <v>7206000</v>
          </cell>
          <cell r="AY1084">
            <v>0</v>
          </cell>
          <cell r="AZ1084">
            <v>7206000</v>
          </cell>
          <cell r="BA1084">
            <v>7206000</v>
          </cell>
          <cell r="BB1084">
            <v>7206615</v>
          </cell>
          <cell r="BC1084">
            <v>-7206615</v>
          </cell>
          <cell r="BD1084"/>
          <cell r="BE1084">
            <v>4</v>
          </cell>
          <cell r="BF1084">
            <v>51.6</v>
          </cell>
          <cell r="BG1084" t="str">
            <v>1 rozwojowo-modernizacyjne</v>
          </cell>
          <cell r="BH1084">
            <v>59</v>
          </cell>
          <cell r="BI1084">
            <v>70</v>
          </cell>
          <cell r="BJ1084">
            <v>0</v>
          </cell>
          <cell r="BK1084" t="str">
            <v>Zadanie wydzielone z zadania 5-05-15-115-1. Odbiór ścieków sanitarnych od nowych klientów.</v>
          </cell>
          <cell r="BL1084" t="str">
            <v>Budowa kanalizacji sanitarnej w zlewni ul. Huby Moraskie wraz z przyłączami. W ulicach: Huby Moraskie, Rumiankowej, Szklarniowej, Porannej Rosy, Babiego Lata oraz dwie drogi boczne od ul. Huby Moraskie (289/4, 298/12 i 298/17) i droga boczna od ul. Szklarniowej (237/10). Kanały grawitacyjne: DN 200 mm, dł. 2275 m; DN 250 mm, dł. 425 m; DN 300 mm, dł. 141 m; DN 350 mm, dł. 442 m; DN 400 mm, dł. 717 m 2024-2026 - dokumentacja projektowa 2027-2029 - roboty budowlano-montażowe</v>
          </cell>
          <cell r="BM1084" t="str">
            <v>-</v>
          </cell>
          <cell r="BN1084" t="str">
            <v>-</v>
          </cell>
        </row>
        <row r="1085">
          <cell r="B1085" t="str">
            <v>5-05-21-053-1</v>
          </cell>
          <cell r="C1085" t="str">
            <v>5</v>
          </cell>
          <cell r="D1085" t="str">
            <v>Poznań - kanalizacja sanitarna w rejonie ul. Deszczowej</v>
          </cell>
          <cell r="E1085" t="str">
            <v>Realizowane-koncepcja-w toku</v>
          </cell>
          <cell r="G1085" t="str">
            <v>rezerwa zadania wielozakresowe</v>
          </cell>
          <cell r="H1085" t="str">
            <v>druga</v>
          </cell>
          <cell r="I1085" t="str">
            <v>sieci rozdzielcze</v>
          </cell>
          <cell r="J1085" t="str">
            <v>rozwojowe</v>
          </cell>
          <cell r="K1085" t="str">
            <v>nieopłacalne nie</v>
          </cell>
          <cell r="L1085" t="str">
            <v>Poznań</v>
          </cell>
          <cell r="R1085" t="str">
            <v>05</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48000</v>
          </cell>
          <cell r="AR1085">
            <v>48000</v>
          </cell>
          <cell r="AS1085">
            <v>228728</v>
          </cell>
          <cell r="AT1085">
            <v>1011272</v>
          </cell>
          <cell r="AU1085">
            <v>0</v>
          </cell>
          <cell r="AV1085">
            <v>1011272</v>
          </cell>
          <cell r="AW1085">
            <v>1336000</v>
          </cell>
          <cell r="AX1085">
            <v>48000</v>
          </cell>
          <cell r="AY1085">
            <v>1288000</v>
          </cell>
          <cell r="AZ1085">
            <v>1336000</v>
          </cell>
          <cell r="BA1085">
            <v>1336000</v>
          </cell>
          <cell r="BB1085">
            <v>48000</v>
          </cell>
          <cell r="BC1085">
            <v>-48000</v>
          </cell>
          <cell r="BD1085"/>
          <cell r="BE1085">
            <v>0.99</v>
          </cell>
          <cell r="BF1085">
            <v>17.8</v>
          </cell>
          <cell r="BG1085" t="str">
            <v>1 rozwojowo-modernizacyjne</v>
          </cell>
          <cell r="BH1085">
            <v>5</v>
          </cell>
          <cell r="BI1085">
            <v>30</v>
          </cell>
          <cell r="BJ1085">
            <v>0</v>
          </cell>
          <cell r="BK1085" t="str">
            <v>Zadanie wydzielone z zadania 5-05-14-191-1. Odbiór ścieków sanitarnych od nowych klientów.</v>
          </cell>
          <cell r="BL1085" t="str">
            <v>Budowa kanalizacji sanitarnej w rejonie ul. Deszczowej wraz z przyłączami kanał grawitacyjny: DN200mm, dł. 985m 2028 - 2030 dokumentacja projektowa 2031 - 2032 roboty budowlano-montażowe</v>
          </cell>
          <cell r="BM1085" t="str">
            <v>-</v>
          </cell>
          <cell r="BN1085" t="str">
            <v>-</v>
          </cell>
        </row>
        <row r="1086">
          <cell r="B1086" t="str">
            <v>5-05-21-139-1</v>
          </cell>
          <cell r="C1086" t="str">
            <v>5</v>
          </cell>
          <cell r="D1086" t="str">
            <v>Poznań - kanalizacja sanitarna na terenie osiedla Kiekrz (Psarskie)</v>
          </cell>
          <cell r="E1086" t="str">
            <v>Realizowane-dokumentacja-w toku</v>
          </cell>
          <cell r="F1086" t="str">
            <v>FS7 zagrożona</v>
          </cell>
          <cell r="G1086" t="str">
            <v>rezerwa wielozakres</v>
          </cell>
          <cell r="H1086" t="str">
            <v>druga</v>
          </cell>
          <cell r="I1086" t="str">
            <v>sieci rozdzielcze</v>
          </cell>
          <cell r="J1086" t="str">
            <v>rozwojowe</v>
          </cell>
          <cell r="K1086" t="str">
            <v>opłacalne</v>
          </cell>
          <cell r="L1086" t="str">
            <v>Poznań</v>
          </cell>
          <cell r="M1086" t="str">
            <v>Sylwia Białous</v>
          </cell>
          <cell r="N1086" t="str">
            <v>Aleksandra Wąsiak-Piechota</v>
          </cell>
          <cell r="O1086" t="str">
            <v>Jolanta Kowalczyk</v>
          </cell>
          <cell r="P1086" t="str">
            <v>Aleksandra Wąsiak-Piechota</v>
          </cell>
          <cell r="Q1086" t="str">
            <v>Łukasz Bil</v>
          </cell>
          <cell r="R1086" t="str">
            <v>05</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406546.01</v>
          </cell>
          <cell r="AK1086">
            <v>1690891.04</v>
          </cell>
          <cell r="AL1086">
            <v>2651476.14</v>
          </cell>
          <cell r="AM1086">
            <v>2855696.5</v>
          </cell>
          <cell r="AN1086">
            <v>6000000</v>
          </cell>
          <cell r="AO1086">
            <v>0</v>
          </cell>
          <cell r="AP1086">
            <v>0</v>
          </cell>
          <cell r="AQ1086">
            <v>0</v>
          </cell>
          <cell r="AR1086">
            <v>0</v>
          </cell>
          <cell r="AS1086">
            <v>0</v>
          </cell>
          <cell r="AT1086">
            <v>0</v>
          </cell>
          <cell r="AU1086">
            <v>0</v>
          </cell>
          <cell r="AV1086">
            <v>0</v>
          </cell>
          <cell r="AW1086">
            <v>13198063.68</v>
          </cell>
          <cell r="AX1086">
            <v>13198063.68</v>
          </cell>
          <cell r="AY1086">
            <v>0</v>
          </cell>
          <cell r="AZ1086">
            <v>13604609.689999999</v>
          </cell>
          <cell r="BA1086">
            <v>13604609.689999999</v>
          </cell>
          <cell r="BB1086">
            <v>13604609.689999999</v>
          </cell>
          <cell r="BC1086">
            <v>-13604609.689999999</v>
          </cell>
          <cell r="BD1086"/>
          <cell r="BE1086">
            <v>6.17</v>
          </cell>
          <cell r="BF1086">
            <v>0</v>
          </cell>
          <cell r="BG1086" t="str">
            <v>1 rozwojowo-modernizacyjne</v>
          </cell>
          <cell r="BH1086">
            <v>0</v>
          </cell>
          <cell r="BI1086">
            <v>0</v>
          </cell>
          <cell r="BJ1086">
            <v>0</v>
          </cell>
          <cell r="BK1086" t="str">
            <v>Zadanie wydzielone z zadania nr 5-05-12-111-1.</v>
          </cell>
          <cell r="BL1086" t="str">
            <v>Budowa kanalizacji sanitarnej na os. Psarskie (Kiekrz): Nad Jeziorem, Rekreacyjnej, Spacerowej, boczna od ul. Rekreacyjnej (Mpzp 3KD-Dxs), Psarskie, Koszalińskiej (do wysokości posesji nr 40), Łagiewnickiej, Słodyńskiej oraz drogach bocznych od tej ulicy, Złotnickiej oraz w wydzielonej drodze na terenie działki nr geod. 20/6 i 20/8 (boczna od ul. Psarskie). Kanalizacja grawitacyjna: 5 126,30 m Rurociąg tłoczny: 1 046,50 m Przepompownie ścieków: 3 szt Przyłącza: 130 szt 2017-2021 - dokumentacja projektowa 2022-2024 - roboty budowlano-montażowe Spółka Aquanet jest inwestorem zastępczym dla ZDM w zakresie realizacji kanalizacji deszczowej oraz modernizacji układu drogowego. Spółka Aquanet jest inwestorem zastępczym dla ZDM w zakresie realizacji kanalizacji deszczowej oraz modernizacji układu drogowego.</v>
          </cell>
          <cell r="BM1086" t="str">
            <v>-</v>
          </cell>
          <cell r="BN1086" t="str">
            <v>-</v>
          </cell>
        </row>
        <row r="1087">
          <cell r="B1087" t="str">
            <v>5-05-21-173-1</v>
          </cell>
          <cell r="C1087" t="str">
            <v>5</v>
          </cell>
          <cell r="D1087" t="str">
            <v>Poznań – zdalny monitoring - pomiar przepływu ścieków przez strategiczne rurociągi przesyłowe przechodzące pod rzeką Wartą</v>
          </cell>
          <cell r="E1087" t="str">
            <v>Realizowane-koncepcja-w toku</v>
          </cell>
          <cell r="G1087" t="str">
            <v>budżet - modernizacja PSK</v>
          </cell>
          <cell r="H1087" t="str">
            <v>pierwsza</v>
          </cell>
          <cell r="I1087" t="str">
            <v>sieci rozdzielcze</v>
          </cell>
          <cell r="J1087" t="str">
            <v>modernizacyjne</v>
          </cell>
          <cell r="K1087" t="str">
            <v>PSK</v>
          </cell>
          <cell r="L1087" t="str">
            <v>Poznań</v>
          </cell>
          <cell r="M1087" t="str">
            <v>Marcin Ostrzycki</v>
          </cell>
          <cell r="N1087">
            <v>0</v>
          </cell>
          <cell r="O1087">
            <v>0</v>
          </cell>
          <cell r="P1087">
            <v>0</v>
          </cell>
          <cell r="Q1087">
            <v>0</v>
          </cell>
          <cell r="R1087" t="str">
            <v>05</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50000</v>
          </cell>
          <cell r="AL1087">
            <v>374546</v>
          </cell>
          <cell r="AM1087">
            <v>295454</v>
          </cell>
          <cell r="AN1087">
            <v>0</v>
          </cell>
          <cell r="AO1087">
            <v>0</v>
          </cell>
          <cell r="AP1087">
            <v>0</v>
          </cell>
          <cell r="AQ1087">
            <v>0</v>
          </cell>
          <cell r="AR1087">
            <v>0</v>
          </cell>
          <cell r="AS1087">
            <v>0</v>
          </cell>
          <cell r="AT1087">
            <v>0</v>
          </cell>
          <cell r="AU1087">
            <v>0</v>
          </cell>
          <cell r="AV1087">
            <v>0</v>
          </cell>
          <cell r="AW1087">
            <v>720000</v>
          </cell>
          <cell r="AX1087">
            <v>720000</v>
          </cell>
          <cell r="AY1087">
            <v>0</v>
          </cell>
          <cell r="AZ1087">
            <v>720000</v>
          </cell>
          <cell r="BA1087">
            <v>720000</v>
          </cell>
          <cell r="BB1087">
            <v>720000</v>
          </cell>
          <cell r="BC1087">
            <v>-720000</v>
          </cell>
          <cell r="BD1087"/>
          <cell r="BE1087">
            <v>0</v>
          </cell>
          <cell r="BF1087">
            <v>0</v>
          </cell>
          <cell r="BG1087" t="str">
            <v>1 rozwojowo-modernizacyjne</v>
          </cell>
          <cell r="BH1087">
            <v>0</v>
          </cell>
          <cell r="BI1087">
            <v>0</v>
          </cell>
          <cell r="BJ1087">
            <v>0</v>
          </cell>
          <cell r="BK1087" t="str">
            <v>Zdalny nadzór nad pracą strategicznych rurociągów przesyłowych pod rzeką Wartą w sytuacjach awaryjnych.</v>
          </cell>
          <cell r="BL1087" t="str">
            <v>Opomiarowanie natężenia przepływu dla 6 strategicznych kolektorów pod rzeką Wartą w rejonie mostu Lecha, Przemysła I (ul. Hetmańska), oraz syfonu kanalizacyjnego Karpia. Łącznie 11 punktów pomiarowych natężenia przepływu. Zakup i montaż bezinwazyjnych urządzeń pomiarowych, nabudowanie 5 studni pomiarowych, wykonanie przyłączy ENEA, wprowadzenie danych do systemu zdalnego nadzoru. 2022 - 2023 - PFU 2024 - 2025 - roboty budowlano-montażowe</v>
          </cell>
          <cell r="BM1087" t="str">
            <v>-</v>
          </cell>
          <cell r="BN1087" t="str">
            <v>-</v>
          </cell>
        </row>
        <row r="1088">
          <cell r="B1088" t="str">
            <v>5-07-13-118-1</v>
          </cell>
          <cell r="C1088" t="str">
            <v>5</v>
          </cell>
          <cell r="D1088" t="str">
            <v>Swarzędz - kanalizacja sanitarna w ul. Pszenna, Sołecka, Włodarska, Rutkowskiego, Kmieca, Wójtowska, Chabrowa, Gromadzka, Leszka, Mieszka, Kazimierza, Ziemowita i Tulipanowa w Jasiniu - zakres I</v>
          </cell>
          <cell r="E1088" t="str">
            <v>Realizowane-RBM-w toku</v>
          </cell>
          <cell r="F1088" t="str">
            <v>FS7</v>
          </cell>
          <cell r="G1088" t="str">
            <v>Plan</v>
          </cell>
          <cell r="H1088" t="str">
            <v>druga</v>
          </cell>
          <cell r="I1088" t="str">
            <v>sieci rozdzielcze</v>
          </cell>
          <cell r="J1088" t="str">
            <v>rozwojowe</v>
          </cell>
          <cell r="K1088" t="str">
            <v>nieopłacalne tak</v>
          </cell>
          <cell r="L1088" t="str">
            <v>Swarzędz</v>
          </cell>
          <cell r="M1088" t="str">
            <v>Przemysław Jasiński</v>
          </cell>
          <cell r="N1088" t="str">
            <v>Alina Wachowska</v>
          </cell>
          <cell r="O1088" t="str">
            <v>Mariusz Dados</v>
          </cell>
          <cell r="P1088" t="str">
            <v>Beata Nowakowska</v>
          </cell>
          <cell r="Q1088" t="str">
            <v>Anna Michałowicz</v>
          </cell>
          <cell r="R1088" t="str">
            <v>07</v>
          </cell>
          <cell r="S1088" t="str">
            <v>nd</v>
          </cell>
          <cell r="T1088">
            <v>975112.48</v>
          </cell>
          <cell r="U1088">
            <v>422220.79999999999</v>
          </cell>
          <cell r="V1088">
            <v>800000</v>
          </cell>
          <cell r="W1088">
            <v>1900000</v>
          </cell>
          <cell r="X1088">
            <v>1883581.03</v>
          </cell>
          <cell r="Y1088">
            <v>0</v>
          </cell>
          <cell r="Z1088">
            <v>0</v>
          </cell>
          <cell r="AA1088">
            <v>0</v>
          </cell>
          <cell r="AB1088">
            <v>0</v>
          </cell>
          <cell r="AC1088">
            <v>0</v>
          </cell>
          <cell r="AD1088">
            <v>0</v>
          </cell>
          <cell r="AE1088">
            <v>0</v>
          </cell>
          <cell r="AF1088">
            <v>5005801.83</v>
          </cell>
          <cell r="AG1088">
            <v>110419.67</v>
          </cell>
          <cell r="AH1088">
            <v>107620.15000000002</v>
          </cell>
          <cell r="AI1088">
            <v>1193152.2999999998</v>
          </cell>
          <cell r="AJ1088">
            <v>2753795.31</v>
          </cell>
          <cell r="AK1088">
            <v>690000</v>
          </cell>
          <cell r="AL1088">
            <v>0</v>
          </cell>
          <cell r="AM1088">
            <v>1801095.79</v>
          </cell>
          <cell r="AN1088">
            <v>0</v>
          </cell>
          <cell r="AO1088">
            <v>0</v>
          </cell>
          <cell r="AP1088">
            <v>0</v>
          </cell>
          <cell r="AQ1088">
            <v>0</v>
          </cell>
          <cell r="AR1088">
            <v>0</v>
          </cell>
          <cell r="AS1088">
            <v>0</v>
          </cell>
          <cell r="AT1088">
            <v>0</v>
          </cell>
          <cell r="AU1088">
            <v>0</v>
          </cell>
          <cell r="AV1088">
            <v>0</v>
          </cell>
          <cell r="AW1088">
            <v>2491095.79</v>
          </cell>
          <cell r="AX1088">
            <v>2491095.79</v>
          </cell>
          <cell r="AY1088">
            <v>0</v>
          </cell>
          <cell r="AZ1088">
            <v>5244891.0999999996</v>
          </cell>
          <cell r="BA1088">
            <v>5244891.0999999996</v>
          </cell>
          <cell r="BB1088">
            <v>5462930.9199999999</v>
          </cell>
          <cell r="BC1088">
            <v>-457129.08999999985</v>
          </cell>
          <cell r="BD1088"/>
          <cell r="BE1088">
            <v>3.08</v>
          </cell>
          <cell r="BF1088">
            <v>0</v>
          </cell>
          <cell r="BG1088" t="str">
            <v>1 rozwojowo-modernizacyjne</v>
          </cell>
          <cell r="BH1088">
            <v>36</v>
          </cell>
          <cell r="BI1088">
            <v>49</v>
          </cell>
          <cell r="BJ1088">
            <v>0</v>
          </cell>
          <cell r="BK1088" t="str">
            <v>Odbiór ścieków sanitarnych od nowych klientów.</v>
          </cell>
          <cell r="BL1088" t="str">
            <v>Budowa sieci kanalizacji sanitarnej w ul. Sołecka, Tulipanowa, Jadwigi, Władysława, Rutkowskiego, Kazimierza, Piasta, Ziemowita, Mieszka, Pszenna i Grudzińskiego DN300 mm dł. 533 m oraz DN250 mm dł. 2.550 m wraz z przyłączami ETAP 1 - ul. Sołecka i Tulipanowa DN250 mm dł. 429 m wraz z przyłączami ETAP 2 - ul. Władysława DN300 mm dł. 26 m oraz DN250 mm dł. 63 m wraz z przyłączami ETAP 3 - ul. Jadwigi, Rutkowskiego, Kazimierza, Piasta, Ziemowita i Mieszka DN300 mm dł. 470 m oraz DN250 mm dł. 1.468 m wraz z przyłączami ETAP 4 - ul. Pszenna i Grudzińskiego DN300 mm dł. 37 m oraz DN250 mm dł. 590 m wraz z przyłączami 2015-2018 - dokumentacja projektowa 2019-2023 - roboty budowlano-montażowe</v>
          </cell>
          <cell r="BM1088" t="str">
            <v>-</v>
          </cell>
          <cell r="BN1088" t="str">
            <v>-</v>
          </cell>
        </row>
        <row r="1089">
          <cell r="B1089" t="str">
            <v>5-07-13-143-0</v>
          </cell>
          <cell r="C1089" t="str">
            <v>5</v>
          </cell>
          <cell r="D1089" t="str">
            <v>Swarzędz - kanalizacja sanitarna na os. Czwartaków, Kościuszkowców, Dąbrowszczaków (ETAP II i III)</v>
          </cell>
          <cell r="E1089">
            <v>0</v>
          </cell>
          <cell r="G1089" t="str">
            <v>Plan</v>
          </cell>
          <cell r="H1089" t="str">
            <v>pierwsza</v>
          </cell>
          <cell r="I1089" t="str">
            <v>sieci rozdzielcze</v>
          </cell>
          <cell r="J1089" t="str">
            <v>modernizacyjne</v>
          </cell>
          <cell r="K1089" t="str">
            <v>PSK</v>
          </cell>
          <cell r="L1089" t="str">
            <v>Swarzędz</v>
          </cell>
          <cell r="M1089">
            <v>0</v>
          </cell>
          <cell r="N1089">
            <v>0</v>
          </cell>
          <cell r="O1089">
            <v>0</v>
          </cell>
          <cell r="P1089">
            <v>0</v>
          </cell>
          <cell r="Q1089">
            <v>0</v>
          </cell>
          <cell r="R1089" t="str">
            <v>07</v>
          </cell>
          <cell r="S1089" t="str">
            <v>Gmina Swarzędz</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cell r="BE1089">
            <v>0</v>
          </cell>
          <cell r="BF1089">
            <v>0</v>
          </cell>
          <cell r="BG1089" t="str">
            <v>1 rozwojowo-modernizacyjne</v>
          </cell>
          <cell r="BH1089">
            <v>0</v>
          </cell>
          <cell r="BI1089">
            <v>0</v>
          </cell>
          <cell r="BJ1089">
            <v>13</v>
          </cell>
          <cell r="BK1089">
            <v>0</v>
          </cell>
          <cell r="BL1089">
            <v>0</v>
          </cell>
          <cell r="BM1089" t="str">
            <v>-</v>
          </cell>
          <cell r="BN1089" t="str">
            <v>-</v>
          </cell>
        </row>
        <row r="1090">
          <cell r="B1090" t="str">
            <v>5-07-14-219-1</v>
          </cell>
          <cell r="C1090" t="str">
            <v>5</v>
          </cell>
          <cell r="D1090" t="str">
            <v>Swarzędz - kanalizacja sanitarna w ul. Cmentarna, Słowackiego, Cybińska, Cicha</v>
          </cell>
          <cell r="E1090" t="str">
            <v>Realizowane-RBM-w toku</v>
          </cell>
          <cell r="G1090" t="str">
            <v>rezerwa "białe plamy"</v>
          </cell>
          <cell r="H1090" t="str">
            <v>pierwsza</v>
          </cell>
          <cell r="I1090" t="str">
            <v>sieci rozdzielcze</v>
          </cell>
          <cell r="J1090" t="str">
            <v>rozwojowe</v>
          </cell>
          <cell r="K1090" t="str">
            <v>KPOŚK</v>
          </cell>
          <cell r="L1090" t="str">
            <v>Swarzędz</v>
          </cell>
          <cell r="M1090" t="str">
            <v>Przemysław Jasiński</v>
          </cell>
          <cell r="N1090" t="str">
            <v>Alina Wachowska</v>
          </cell>
          <cell r="O1090" t="str">
            <v>Mariusz Dados</v>
          </cell>
          <cell r="P1090" t="str">
            <v>Łukasz Dąbrowski</v>
          </cell>
          <cell r="Q1090" t="str">
            <v>Michał Plewa</v>
          </cell>
          <cell r="R1090" t="str">
            <v>07</v>
          </cell>
          <cell r="S1090" t="str">
            <v>Gmina Swarzędz</v>
          </cell>
          <cell r="T1090">
            <v>1045104.9600000001</v>
          </cell>
          <cell r="U1090">
            <v>127298.4</v>
          </cell>
          <cell r="V1090">
            <v>1799474</v>
          </cell>
          <cell r="W1090">
            <v>1683710</v>
          </cell>
          <cell r="X1090">
            <v>0</v>
          </cell>
          <cell r="Y1090">
            <v>0</v>
          </cell>
          <cell r="Z1090">
            <v>0</v>
          </cell>
          <cell r="AA1090">
            <v>0</v>
          </cell>
          <cell r="AB1090">
            <v>0</v>
          </cell>
          <cell r="AC1090">
            <v>0</v>
          </cell>
          <cell r="AD1090">
            <v>0</v>
          </cell>
          <cell r="AE1090">
            <v>0</v>
          </cell>
          <cell r="AF1090">
            <v>3610482.4</v>
          </cell>
          <cell r="AG1090">
            <v>14482.67</v>
          </cell>
          <cell r="AH1090">
            <v>1720305.53</v>
          </cell>
          <cell r="AI1090">
            <v>2779893.16</v>
          </cell>
          <cell r="AJ1090">
            <v>1350482.68</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1350482.68</v>
          </cell>
          <cell r="BA1090">
            <v>1350482.68</v>
          </cell>
          <cell r="BB1090">
            <v>3085270.88</v>
          </cell>
          <cell r="BC1090">
            <v>525211.52</v>
          </cell>
          <cell r="BE1090">
            <v>0</v>
          </cell>
          <cell r="BF1090">
            <v>0</v>
          </cell>
          <cell r="BG1090" t="str">
            <v>1 rozwojowo-modernizacyjne</v>
          </cell>
          <cell r="BH1090">
            <v>53</v>
          </cell>
          <cell r="BI1090">
            <v>36</v>
          </cell>
          <cell r="BJ1090">
            <v>2</v>
          </cell>
          <cell r="BK1090" t="str">
            <v>Odbiór ścieków sanitarnych od nowych klientów.</v>
          </cell>
          <cell r="BL1090" t="str">
            <v>Etap I - o średnicy DN200mm o dł. ok. 578m, przepompownia ścieków - 1 szt. wraz z przyłączami Etap II - o średnicy DN200mm o dł. ok. 1288m, punkt podnoszenia ścieków - 1 szt. wraz z przyłączami 2017-2021 - dokumentacja projektowa 2021-2022 - roboty budowlano-montażowe</v>
          </cell>
          <cell r="BM1090" t="str">
            <v>-</v>
          </cell>
          <cell r="BN1090" t="str">
            <v>-</v>
          </cell>
          <cell r="BP1090"/>
        </row>
        <row r="1091">
          <cell r="B1091" t="str">
            <v>5-07-15-053-1</v>
          </cell>
          <cell r="C1091" t="str">
            <v>5</v>
          </cell>
          <cell r="D1091" t="str">
            <v>Swarzędz - kanalizacja w ul. Poznańskiej w Jasiniu</v>
          </cell>
          <cell r="E1091" t="str">
            <v>Realizowane-dokumentacja-w toku</v>
          </cell>
          <cell r="G1091" t="str">
            <v>rezerwa "białe plamy"</v>
          </cell>
          <cell r="H1091" t="str">
            <v>druga</v>
          </cell>
          <cell r="I1091" t="str">
            <v>sieci rozdzielcze</v>
          </cell>
          <cell r="J1091" t="str">
            <v>rozwojowe</v>
          </cell>
          <cell r="K1091" t="str">
            <v>nieopłacalne tak</v>
          </cell>
          <cell r="L1091" t="str">
            <v>Swarzędz</v>
          </cell>
          <cell r="M1091" t="str">
            <v>Przemysław Jasiński</v>
          </cell>
          <cell r="N1091" t="str">
            <v>Alina Wachowska</v>
          </cell>
          <cell r="O1091" t="str">
            <v>Mariusz Dados</v>
          </cell>
          <cell r="P1091" t="str">
            <v>Julita Andrzejewska</v>
          </cell>
          <cell r="Q1091">
            <v>0</v>
          </cell>
          <cell r="R1091" t="str">
            <v>07</v>
          </cell>
          <cell r="S1091" t="str">
            <v>Gmina Swarzędz</v>
          </cell>
          <cell r="T1091">
            <v>35552.959999999999</v>
          </cell>
          <cell r="U1091">
            <v>7186.68</v>
          </cell>
          <cell r="V1091">
            <v>0</v>
          </cell>
          <cell r="W1091">
            <v>103075</v>
          </cell>
          <cell r="X1091">
            <v>572177</v>
          </cell>
          <cell r="Y1091">
            <v>1966752</v>
          </cell>
          <cell r="Z1091">
            <v>0</v>
          </cell>
          <cell r="AA1091">
            <v>0</v>
          </cell>
          <cell r="AB1091">
            <v>0</v>
          </cell>
          <cell r="AC1091">
            <v>0</v>
          </cell>
          <cell r="AD1091">
            <v>0</v>
          </cell>
          <cell r="AE1091">
            <v>0</v>
          </cell>
          <cell r="AF1091">
            <v>2649190.6799999997</v>
          </cell>
          <cell r="AG1091">
            <v>8425.06</v>
          </cell>
          <cell r="AH1091">
            <v>137.63999999999999</v>
          </cell>
          <cell r="AI1091">
            <v>44115.659999999996</v>
          </cell>
          <cell r="AJ1091">
            <v>0</v>
          </cell>
          <cell r="AK1091">
            <v>0</v>
          </cell>
          <cell r="AL1091">
            <v>103075</v>
          </cell>
          <cell r="AM1091">
            <v>5425</v>
          </cell>
          <cell r="AN1091">
            <v>1764323</v>
          </cell>
          <cell r="AO1091">
            <v>801965</v>
          </cell>
          <cell r="AP1091">
            <v>0</v>
          </cell>
          <cell r="AQ1091">
            <v>0</v>
          </cell>
          <cell r="AR1091">
            <v>0</v>
          </cell>
          <cell r="AS1091">
            <v>0</v>
          </cell>
          <cell r="AT1091">
            <v>0</v>
          </cell>
          <cell r="AU1091">
            <v>0</v>
          </cell>
          <cell r="AV1091">
            <v>0</v>
          </cell>
          <cell r="AW1091">
            <v>2674788</v>
          </cell>
          <cell r="AX1091">
            <v>2674788</v>
          </cell>
          <cell r="AY1091">
            <v>0</v>
          </cell>
          <cell r="AZ1091">
            <v>2674788</v>
          </cell>
          <cell r="BA1091">
            <v>2674788</v>
          </cell>
          <cell r="BB1091">
            <v>2683350.7000000002</v>
          </cell>
          <cell r="BC1091">
            <v>-34160.020000000484</v>
          </cell>
          <cell r="BE1091">
            <v>0.95</v>
          </cell>
          <cell r="BF1091">
            <v>40.5</v>
          </cell>
          <cell r="BG1091" t="str">
            <v>1 rozwojowo-modernizacyjne</v>
          </cell>
          <cell r="BH1091">
            <v>11</v>
          </cell>
          <cell r="BI1091">
            <v>9</v>
          </cell>
          <cell r="BJ1091">
            <v>0</v>
          </cell>
          <cell r="BK1091" t="str">
            <v>Odbiór ścieków sanitarnych od nowych klientów.</v>
          </cell>
          <cell r="BL1091" t="str">
            <v>Budowa kanalizacji sanitarnej DN 200 mm o dł. ok. 950 m, 1 przepompownia ścieków , przyłącza kanalizacji sanitarnej 2018-2024 - dokumentacja projektowa, Gmina inwestorem zastępczym 2025-2026 - roboty budowlano-montażowe</v>
          </cell>
          <cell r="BM1091" t="str">
            <v>-</v>
          </cell>
          <cell r="BN1091" t="str">
            <v>-</v>
          </cell>
          <cell r="BP1091"/>
        </row>
        <row r="1092">
          <cell r="B1092" t="str">
            <v>5-07-15-129-1</v>
          </cell>
          <cell r="C1092" t="str">
            <v>5</v>
          </cell>
          <cell r="D1092" t="str">
            <v>Swarzędz - kanalizacja sanitarna w ul. Polnej</v>
          </cell>
          <cell r="E1092" t="str">
            <v>Zakończone</v>
          </cell>
          <cell r="G1092" t="str">
            <v>rezerwa "białe plamy"</v>
          </cell>
          <cell r="H1092" t="str">
            <v>pierwsza</v>
          </cell>
          <cell r="I1092" t="str">
            <v>sieci rozdzielcze</v>
          </cell>
          <cell r="J1092" t="str">
            <v>rozwojowe</v>
          </cell>
          <cell r="K1092" t="str">
            <v>KPOŚK</v>
          </cell>
          <cell r="L1092" t="str">
            <v>Swarzędz</v>
          </cell>
          <cell r="M1092" t="str">
            <v>Przemysław Jasiński</v>
          </cell>
          <cell r="N1092" t="str">
            <v>Alina Wachowska</v>
          </cell>
          <cell r="O1092" t="str">
            <v>Mariusz Dados</v>
          </cell>
          <cell r="P1092" t="str">
            <v>Julita Andrzejewska</v>
          </cell>
          <cell r="Q1092" t="str">
            <v>Anna Michałowicz</v>
          </cell>
          <cell r="R1092" t="str">
            <v>07</v>
          </cell>
          <cell r="S1092" t="str">
            <v>nd</v>
          </cell>
          <cell r="T1092">
            <v>13983.220000000001</v>
          </cell>
          <cell r="U1092">
            <v>14877</v>
          </cell>
          <cell r="V1092">
            <v>125257</v>
          </cell>
          <cell r="W1092">
            <v>168363</v>
          </cell>
          <cell r="X1092">
            <v>0</v>
          </cell>
          <cell r="Y1092">
            <v>0</v>
          </cell>
          <cell r="Z1092">
            <v>0</v>
          </cell>
          <cell r="AA1092">
            <v>0</v>
          </cell>
          <cell r="AB1092">
            <v>0</v>
          </cell>
          <cell r="AC1092">
            <v>0</v>
          </cell>
          <cell r="AD1092">
            <v>0</v>
          </cell>
          <cell r="AE1092">
            <v>0</v>
          </cell>
          <cell r="AF1092">
            <v>308497</v>
          </cell>
          <cell r="AG1092">
            <v>14877</v>
          </cell>
          <cell r="AH1092">
            <v>200880.2</v>
          </cell>
          <cell r="AI1092">
            <v>229740.42</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215757.2</v>
          </cell>
          <cell r="BC1092">
            <v>92739.799999999988</v>
          </cell>
          <cell r="BD1092"/>
          <cell r="BE1092">
            <v>0.09</v>
          </cell>
          <cell r="BF1092">
            <v>0</v>
          </cell>
          <cell r="BG1092" t="str">
            <v>1 rozwojowo-modernizacyjne</v>
          </cell>
          <cell r="BH1092">
            <v>4</v>
          </cell>
          <cell r="BI1092">
            <v>0</v>
          </cell>
          <cell r="BJ1092">
            <v>0</v>
          </cell>
          <cell r="BK1092" t="str">
            <v>Odbiór ścieków sanitarnych od nowych klientów.</v>
          </cell>
          <cell r="BL1092" t="str">
            <v>Budowa kanalizacji sanitarnej o średnicy DN300 o dł. 90 m oraz przyłącza 2018 - 2020 - dokumentacja projektowa 2021 - 2022 - roboty budowlano-montażowe</v>
          </cell>
          <cell r="BM1092" t="str">
            <v>-</v>
          </cell>
          <cell r="BN1092" t="str">
            <v>-</v>
          </cell>
        </row>
        <row r="1093">
          <cell r="B1093" t="str">
            <v>5-07-16-052-0</v>
          </cell>
          <cell r="C1093" t="str">
            <v>5</v>
          </cell>
          <cell r="D1093" t="str">
            <v>Swarzędz - kanalizacja sanitarna w rejonie ulic Cieszkowskiego i Kwaśniewskiego</v>
          </cell>
          <cell r="E1093" t="str">
            <v>Realizowane-RBM-w toku</v>
          </cell>
          <cell r="G1093" t="str">
            <v>budżet - modernizacja PSK</v>
          </cell>
          <cell r="H1093" t="str">
            <v>pierwsza</v>
          </cell>
          <cell r="I1093" t="str">
            <v>sieci rozdzielcze</v>
          </cell>
          <cell r="J1093" t="str">
            <v>modernizacyjne</v>
          </cell>
          <cell r="K1093" t="str">
            <v>PSK</v>
          </cell>
          <cell r="L1093" t="str">
            <v>Swarzędz</v>
          </cell>
          <cell r="M1093" t="str">
            <v>Przemysław Jasiński</v>
          </cell>
          <cell r="N1093" t="str">
            <v>Michał Kamiński</v>
          </cell>
          <cell r="O1093" t="str">
            <v>Mariusz Dados</v>
          </cell>
          <cell r="P1093" t="str">
            <v>Beata Nowakowska</v>
          </cell>
          <cell r="Q1093" t="str">
            <v>Michał Plewa</v>
          </cell>
          <cell r="R1093" t="str">
            <v>07</v>
          </cell>
          <cell r="S1093" t="str">
            <v>Gmina Swarzędz</v>
          </cell>
          <cell r="T1093">
            <v>57260.29</v>
          </cell>
          <cell r="U1093">
            <v>0</v>
          </cell>
          <cell r="V1093">
            <v>618759</v>
          </cell>
          <cell r="W1093">
            <v>0</v>
          </cell>
          <cell r="X1093">
            <v>0</v>
          </cell>
          <cell r="Y1093">
            <v>0</v>
          </cell>
          <cell r="Z1093">
            <v>0</v>
          </cell>
          <cell r="AA1093">
            <v>0</v>
          </cell>
          <cell r="AB1093">
            <v>0</v>
          </cell>
          <cell r="AC1093">
            <v>0</v>
          </cell>
          <cell r="AD1093">
            <v>0</v>
          </cell>
          <cell r="AE1093">
            <v>0</v>
          </cell>
          <cell r="AF1093">
            <v>618759</v>
          </cell>
          <cell r="AG1093">
            <v>1000</v>
          </cell>
          <cell r="AH1093">
            <v>310767.52999999997</v>
          </cell>
          <cell r="AI1093">
            <v>369027.81999999995</v>
          </cell>
          <cell r="AJ1093">
            <v>121712.55</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121712.55</v>
          </cell>
          <cell r="BA1093">
            <v>121712.55</v>
          </cell>
          <cell r="BB1093">
            <v>433480.07999999996</v>
          </cell>
          <cell r="BC1093">
            <v>185278.92000000004</v>
          </cell>
          <cell r="BE1093">
            <v>0.26</v>
          </cell>
          <cell r="BF1093">
            <v>0</v>
          </cell>
          <cell r="BG1093" t="str">
            <v>1 rozwojowo-modernizacyjne</v>
          </cell>
          <cell r="BH1093">
            <v>0</v>
          </cell>
          <cell r="BI1093">
            <v>0</v>
          </cell>
          <cell r="BJ1093">
            <v>6</v>
          </cell>
          <cell r="BK1093" t="str">
            <v>Zużycie techniczne istniejącej kanalizacji. Niewystarczający przekrój kanału przyczyną podtopień.</v>
          </cell>
          <cell r="BL1093" t="str">
            <v>Budowa kanalizacji sanitarnej DN315mm i DN200 mm dł. 264m wraz z przyłączami 2017-2018 - dokumentacja projektowa 2021-2022 - roboty budowlano-montażowe</v>
          </cell>
          <cell r="BM1093" t="str">
            <v>-</v>
          </cell>
          <cell r="BN1093" t="str">
            <v>-</v>
          </cell>
          <cell r="BP1093"/>
        </row>
        <row r="1094">
          <cell r="B1094" t="str">
            <v>5-07-16-090-1</v>
          </cell>
          <cell r="C1094" t="str">
            <v>5</v>
          </cell>
          <cell r="D1094" t="str">
            <v>Swarzędz - kanalizacja sanitarna w obrębie cieku Mielcuch (ETAP III)</v>
          </cell>
          <cell r="E1094" t="str">
            <v>Zakończone</v>
          </cell>
          <cell r="G1094" t="str">
            <v>rezerwa "białe plamy"</v>
          </cell>
          <cell r="H1094" t="str">
            <v>pierwsza</v>
          </cell>
          <cell r="I1094" t="str">
            <v>sieci rozdzielcze</v>
          </cell>
          <cell r="J1094" t="str">
            <v>rozwojowe</v>
          </cell>
          <cell r="K1094" t="str">
            <v>KPOŚK</v>
          </cell>
          <cell r="L1094" t="str">
            <v>Swarzędz</v>
          </cell>
          <cell r="M1094" t="str">
            <v>Przemysław Jasiński</v>
          </cell>
          <cell r="N1094" t="str">
            <v>Alina Wachowska</v>
          </cell>
          <cell r="O1094" t="str">
            <v>Mariusz Dados</v>
          </cell>
          <cell r="P1094" t="str">
            <v>Julita Andrzejewska</v>
          </cell>
          <cell r="Q1094" t="str">
            <v>Anna Michałowicz</v>
          </cell>
          <cell r="R1094" t="str">
            <v>07</v>
          </cell>
          <cell r="S1094" t="str">
            <v>nd</v>
          </cell>
          <cell r="T1094">
            <v>39434.939999999995</v>
          </cell>
          <cell r="U1094">
            <v>9270</v>
          </cell>
          <cell r="V1094">
            <v>427233</v>
          </cell>
          <cell r="W1094">
            <v>661863</v>
          </cell>
          <cell r="X1094">
            <v>0</v>
          </cell>
          <cell r="Y1094">
            <v>0</v>
          </cell>
          <cell r="Z1094">
            <v>0</v>
          </cell>
          <cell r="AA1094">
            <v>0</v>
          </cell>
          <cell r="AB1094">
            <v>0</v>
          </cell>
          <cell r="AC1094">
            <v>0</v>
          </cell>
          <cell r="AD1094">
            <v>0</v>
          </cell>
          <cell r="AE1094">
            <v>0</v>
          </cell>
          <cell r="AF1094">
            <v>1098366</v>
          </cell>
          <cell r="AG1094">
            <v>30252</v>
          </cell>
          <cell r="AH1094">
            <v>166976.49</v>
          </cell>
          <cell r="AI1094">
            <v>236663.43</v>
          </cell>
          <cell r="AJ1094">
            <v>662563.9</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662563.9</v>
          </cell>
          <cell r="BA1094">
            <v>662563.9</v>
          </cell>
          <cell r="BB1094">
            <v>859792.39</v>
          </cell>
          <cell r="BC1094">
            <v>238573.61</v>
          </cell>
          <cell r="BE1094">
            <v>0.2</v>
          </cell>
          <cell r="BF1094">
            <v>0</v>
          </cell>
          <cell r="BG1094" t="str">
            <v>1 rozwojowo-modernizacyjne</v>
          </cell>
          <cell r="BH1094">
            <v>12</v>
          </cell>
          <cell r="BI1094">
            <v>2</v>
          </cell>
          <cell r="BJ1094">
            <v>1</v>
          </cell>
          <cell r="BK1094" t="str">
            <v>Odbiór ścieków sanitarnych od nowych klientów.</v>
          </cell>
          <cell r="BL1094" t="str">
            <v>Budowa kanalizacji sanitarnej DN250 dł.84m, DN200 dl. 273m, punkt podnoszenia ścieków 1szt. wraz z przyłączami 2017-2020 - dokumentacja projektowa 2021-2022 - roboty budowlano-montażowe</v>
          </cell>
          <cell r="BM1094" t="str">
            <v>-</v>
          </cell>
          <cell r="BN1094" t="str">
            <v>-</v>
          </cell>
          <cell r="BP1094"/>
        </row>
        <row r="1095">
          <cell r="B1095" t="str">
            <v>5-07-16-091-1</v>
          </cell>
          <cell r="C1095" t="str">
            <v>5</v>
          </cell>
          <cell r="D1095" t="str">
            <v>Swarzędz - kanalizacja sanitarna w ul. Planetarnej w Zalasewie</v>
          </cell>
          <cell r="E1095" t="str">
            <v>Realizowane-dokumentacja-w toku</v>
          </cell>
          <cell r="F1095" t="str">
            <v>przesunięte FS8/FS9</v>
          </cell>
          <cell r="G1095" t="str">
            <v>Plan</v>
          </cell>
          <cell r="H1095" t="str">
            <v>druga</v>
          </cell>
          <cell r="I1095" t="str">
            <v>sieci rozdzielcze</v>
          </cell>
          <cell r="J1095" t="str">
            <v>rozwojowe</v>
          </cell>
          <cell r="K1095" t="str">
            <v>nieopłacalne nie</v>
          </cell>
          <cell r="L1095" t="str">
            <v>Swarzędz</v>
          </cell>
          <cell r="M1095" t="str">
            <v>Przemysław Jasiński</v>
          </cell>
          <cell r="N1095" t="str">
            <v>Alina Wachowska</v>
          </cell>
          <cell r="O1095" t="str">
            <v>Mariusz Dados</v>
          </cell>
          <cell r="P1095" t="str">
            <v>Julita Andrzejewska</v>
          </cell>
          <cell r="Q1095" t="str">
            <v>Michał Plewa</v>
          </cell>
          <cell r="R1095" t="str">
            <v>07</v>
          </cell>
          <cell r="S1095" t="str">
            <v>Gmina Swarzędz</v>
          </cell>
          <cell r="T1095">
            <v>85123.91</v>
          </cell>
          <cell r="U1095">
            <v>9774.130000000001</v>
          </cell>
          <cell r="V1095">
            <v>70800</v>
          </cell>
          <cell r="W1095">
            <v>1727609</v>
          </cell>
          <cell r="X1095">
            <v>1714783</v>
          </cell>
          <cell r="Y1095">
            <v>500000</v>
          </cell>
          <cell r="Z1095">
            <v>0</v>
          </cell>
          <cell r="AA1095">
            <v>0</v>
          </cell>
          <cell r="AB1095">
            <v>0</v>
          </cell>
          <cell r="AC1095">
            <v>0</v>
          </cell>
          <cell r="AD1095">
            <v>0</v>
          </cell>
          <cell r="AE1095">
            <v>0</v>
          </cell>
          <cell r="AF1095">
            <v>4022966.13</v>
          </cell>
          <cell r="AG1095">
            <v>14316.01</v>
          </cell>
          <cell r="AH1095">
            <v>7325.8600000000006</v>
          </cell>
          <cell r="AI1095">
            <v>106765.78</v>
          </cell>
          <cell r="AJ1095">
            <v>75808.399999999994</v>
          </cell>
          <cell r="AK1095">
            <v>38123</v>
          </cell>
          <cell r="AL1095">
            <v>2199480</v>
          </cell>
          <cell r="AM1095">
            <v>1702540</v>
          </cell>
          <cell r="AN1095">
            <v>0</v>
          </cell>
          <cell r="AO1095">
            <v>0</v>
          </cell>
          <cell r="AP1095">
            <v>0</v>
          </cell>
          <cell r="AQ1095">
            <v>0</v>
          </cell>
          <cell r="AR1095">
            <v>0</v>
          </cell>
          <cell r="AS1095">
            <v>0</v>
          </cell>
          <cell r="AT1095">
            <v>0</v>
          </cell>
          <cell r="AU1095">
            <v>0</v>
          </cell>
          <cell r="AV1095">
            <v>0</v>
          </cell>
          <cell r="AW1095">
            <v>3940143</v>
          </cell>
          <cell r="AX1095">
            <v>3940143</v>
          </cell>
          <cell r="AY1095">
            <v>0</v>
          </cell>
          <cell r="AZ1095">
            <v>4015951.4</v>
          </cell>
          <cell r="BA1095">
            <v>4015951.4</v>
          </cell>
          <cell r="BB1095">
            <v>4037593.27</v>
          </cell>
          <cell r="BC1095">
            <v>-14627.14000000013</v>
          </cell>
          <cell r="BE1095">
            <v>0</v>
          </cell>
          <cell r="BF1095">
            <v>0</v>
          </cell>
          <cell r="BG1095" t="str">
            <v>1 rozwojowo-modernizacyjne</v>
          </cell>
          <cell r="BH1095">
            <v>0</v>
          </cell>
          <cell r="BI1095">
            <v>16</v>
          </cell>
          <cell r="BJ1095">
            <v>0</v>
          </cell>
          <cell r="BK1095" t="str">
            <v>Odbiór ścieków sanitarnych od nowych klientów.</v>
          </cell>
          <cell r="BL1095" t="str">
            <v>Budowa kanalizacji sanitarnej DN 400 mm o dł. 550 m, kanał sanitarny DN 200 mm o dł. 400 m, przepompownia ścieków 39 dm3/s, r. tłoczny o dł. 410 m, przyłącza kanalizacji sanitarnej, 2018-2021 - dokumentacja projektowa, Gmina inwestorem zastępczym 2022-2024 - roboty budowlano-montażowe</v>
          </cell>
          <cell r="BM1095" t="str">
            <v>-</v>
          </cell>
          <cell r="BN1095" t="str">
            <v>-</v>
          </cell>
          <cell r="BP1095"/>
        </row>
        <row r="1096">
          <cell r="B1096" t="str">
            <v>5-07-16-151-0</v>
          </cell>
          <cell r="C1096" t="str">
            <v>5</v>
          </cell>
          <cell r="D1096" t="str">
            <v>Swarzędz - kanalizacja sanitarna w ul. Zamkowej, Krótkiej, pl. Powstańców Wielkopolskich, Mickiewicza, Nowy Świat, Mylnej, Bramkowej i Gołębiej</v>
          </cell>
          <cell r="E1096" t="str">
            <v>Realizowane-RBM-w toku</v>
          </cell>
          <cell r="F1096" t="str">
            <v>FS7</v>
          </cell>
          <cell r="G1096" t="str">
            <v>Plan</v>
          </cell>
          <cell r="H1096" t="str">
            <v>pierwsza</v>
          </cell>
          <cell r="I1096" t="str">
            <v>sieci rozdzielcze</v>
          </cell>
          <cell r="J1096" t="str">
            <v>modernizacyjne</v>
          </cell>
          <cell r="K1096" t="str">
            <v>koordynacja</v>
          </cell>
          <cell r="L1096" t="str">
            <v>Swarzędz</v>
          </cell>
          <cell r="M1096" t="str">
            <v>Przemysław Jasiński</v>
          </cell>
          <cell r="N1096" t="str">
            <v>Julita Andrzejewska</v>
          </cell>
          <cell r="O1096" t="str">
            <v>Mariusz Dados</v>
          </cell>
          <cell r="P1096" t="str">
            <v>Łukasz Dąbrowski</v>
          </cell>
          <cell r="Q1096">
            <v>0</v>
          </cell>
          <cell r="R1096" t="str">
            <v>07</v>
          </cell>
          <cell r="S1096" t="str">
            <v>Gmina Swarzędz</v>
          </cell>
          <cell r="T1096">
            <v>53053.4</v>
          </cell>
          <cell r="U1096">
            <v>52330.95</v>
          </cell>
          <cell r="V1096">
            <v>100000</v>
          </cell>
          <cell r="W1096">
            <v>940389.95000000019</v>
          </cell>
          <cell r="X1096">
            <v>869359.34000000008</v>
          </cell>
          <cell r="Y1096">
            <v>4000000</v>
          </cell>
          <cell r="Z1096">
            <v>0</v>
          </cell>
          <cell r="AA1096">
            <v>0</v>
          </cell>
          <cell r="AB1096">
            <v>0</v>
          </cell>
          <cell r="AC1096">
            <v>0</v>
          </cell>
          <cell r="AD1096">
            <v>0</v>
          </cell>
          <cell r="AE1096">
            <v>0</v>
          </cell>
          <cell r="AF1096">
            <v>5962080.2400000002</v>
          </cell>
          <cell r="AG1096">
            <v>51535.18</v>
          </cell>
          <cell r="AH1096">
            <v>58593.820000000007</v>
          </cell>
          <cell r="AI1096">
            <v>163182.40000000002</v>
          </cell>
          <cell r="AJ1096">
            <v>2369140.0299999998</v>
          </cell>
          <cell r="AK1096">
            <v>2654506.0699999998</v>
          </cell>
          <cell r="AL1096">
            <v>0</v>
          </cell>
          <cell r="AM1096">
            <v>0</v>
          </cell>
          <cell r="AN1096">
            <v>0</v>
          </cell>
          <cell r="AO1096">
            <v>0</v>
          </cell>
          <cell r="AP1096">
            <v>0</v>
          </cell>
          <cell r="AQ1096">
            <v>0</v>
          </cell>
          <cell r="AR1096">
            <v>0</v>
          </cell>
          <cell r="AS1096">
            <v>0</v>
          </cell>
          <cell r="AT1096">
            <v>0</v>
          </cell>
          <cell r="AU1096">
            <v>0</v>
          </cell>
          <cell r="AV1096">
            <v>0</v>
          </cell>
          <cell r="AW1096">
            <v>2654506.0699999998</v>
          </cell>
          <cell r="AX1096">
            <v>2654506.0699999998</v>
          </cell>
          <cell r="AY1096">
            <v>0</v>
          </cell>
          <cell r="AZ1096">
            <v>5023646.0999999996</v>
          </cell>
          <cell r="BA1096">
            <v>5023646.0999999996</v>
          </cell>
          <cell r="BB1096">
            <v>5133775.0999999996</v>
          </cell>
          <cell r="BC1096">
            <v>828305.1400000006</v>
          </cell>
          <cell r="BE1096">
            <v>1.04</v>
          </cell>
          <cell r="BF1096">
            <v>0</v>
          </cell>
          <cell r="BG1096" t="str">
            <v>1 rozwojowo-modernizacyjne</v>
          </cell>
          <cell r="BH1096">
            <v>16</v>
          </cell>
          <cell r="BI1096">
            <v>1</v>
          </cell>
          <cell r="BJ1096">
            <v>79</v>
          </cell>
          <cell r="BK1096" t="str">
            <v>Wymiana, ze względu na rozdział sieci kanalizacji ogólnospławnej. Gmina inwestorem zastępczym</v>
          </cell>
          <cell r="BL1096" t="str">
            <v>Budowa sieci kanalizacji sanitarnej w ul. Zamkowej, Krótkiej, pl. Powstańców Wielkopolskich, Mickiewicza, Nowy Świat, Mylnej, Bramkowej i Gołębiej DN250mm dł. 181m oraz DN200mm dł. 854m wraz z przyłączami 2016-2020 - dokumentacja projektowa 2021-2023- roboty budowlano-montażowe</v>
          </cell>
          <cell r="BM1096" t="str">
            <v>-</v>
          </cell>
          <cell r="BN1096" t="str">
            <v>-</v>
          </cell>
          <cell r="BP1096"/>
        </row>
        <row r="1097">
          <cell r="B1097" t="str">
            <v>5-07-16-214-0</v>
          </cell>
          <cell r="C1097" t="str">
            <v>5</v>
          </cell>
          <cell r="D1097" t="str">
            <v>Swarzędz - kanalizacja sanitarna w ulicach: Teligi i Zacisze</v>
          </cell>
          <cell r="E1097" t="str">
            <v>Realizowane-RBM-zakończono</v>
          </cell>
          <cell r="G1097" t="str">
            <v xml:space="preserve">rezerwa na inwestycje nieprzewidziane </v>
          </cell>
          <cell r="H1097" t="str">
            <v>pierwsza</v>
          </cell>
          <cell r="I1097" t="str">
            <v>inne</v>
          </cell>
          <cell r="J1097" t="str">
            <v>inne</v>
          </cell>
          <cell r="K1097" t="str">
            <v>inwestycje nieprzewidziane</v>
          </cell>
          <cell r="L1097" t="str">
            <v>Swarzędz</v>
          </cell>
          <cell r="R1097" t="str">
            <v>07</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-127650</v>
          </cell>
          <cell r="AI1097">
            <v>-127650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-127650</v>
          </cell>
          <cell r="BC1097">
            <v>127650</v>
          </cell>
          <cell r="BD1097"/>
          <cell r="BE1097">
            <v>0</v>
          </cell>
          <cell r="BF1097">
            <v>0</v>
          </cell>
          <cell r="BG1097" t="str">
            <v>1 rozwojowo-modernizacyjne</v>
          </cell>
          <cell r="BH1097">
            <v>0</v>
          </cell>
          <cell r="BI1097">
            <v>0</v>
          </cell>
          <cell r="BJ1097">
            <v>0</v>
          </cell>
          <cell r="BK1097">
            <v>0</v>
          </cell>
          <cell r="BL1097">
            <v>0</v>
          </cell>
          <cell r="BM1097" t="str">
            <v>-</v>
          </cell>
          <cell r="BN1097" t="str">
            <v>-</v>
          </cell>
        </row>
        <row r="1098">
          <cell r="B1098" t="str">
            <v>5-07-17-157-1</v>
          </cell>
          <cell r="C1098" t="str">
            <v>5</v>
          </cell>
          <cell r="D1098" t="str">
            <v>Swarzędz - kanalizacja sanitarna w ul.Zamkowej</v>
          </cell>
          <cell r="E1098" t="str">
            <v>Realizowane-dokumentacja-w toku</v>
          </cell>
          <cell r="G1098" t="str">
            <v>budżet - modernizacja PSK</v>
          </cell>
          <cell r="H1098" t="str">
            <v>pierwsza</v>
          </cell>
          <cell r="I1098" t="str">
            <v>sieci rozdzielcze</v>
          </cell>
          <cell r="J1098" t="str">
            <v>modernizacyjne</v>
          </cell>
          <cell r="K1098" t="str">
            <v>PSK</v>
          </cell>
          <cell r="L1098" t="str">
            <v>Swarzędz</v>
          </cell>
          <cell r="M1098" t="str">
            <v>Przemysław Jasiński</v>
          </cell>
          <cell r="N1098" t="str">
            <v>Alina Wachowska</v>
          </cell>
          <cell r="O1098" t="str">
            <v>Mariusz Dados</v>
          </cell>
          <cell r="P1098" t="str">
            <v>Julita Andrzejewska</v>
          </cell>
          <cell r="Q1098" t="str">
            <v>Anna Michałowicz</v>
          </cell>
          <cell r="R1098" t="str">
            <v>07</v>
          </cell>
          <cell r="S1098" t="str">
            <v>nd</v>
          </cell>
          <cell r="T1098">
            <v>0</v>
          </cell>
          <cell r="U1098">
            <v>0</v>
          </cell>
          <cell r="V1098">
            <v>28384</v>
          </cell>
          <cell r="W1098">
            <v>42576</v>
          </cell>
          <cell r="X1098">
            <v>234162</v>
          </cell>
          <cell r="Y1098">
            <v>78054</v>
          </cell>
          <cell r="Z1098">
            <v>0</v>
          </cell>
          <cell r="AA1098">
            <v>0</v>
          </cell>
          <cell r="AB1098">
            <v>0</v>
          </cell>
          <cell r="AC1098">
            <v>0</v>
          </cell>
          <cell r="AD1098">
            <v>0</v>
          </cell>
          <cell r="AE1098">
            <v>0</v>
          </cell>
          <cell r="AF1098">
            <v>383176</v>
          </cell>
          <cell r="AG1098">
            <v>15414</v>
          </cell>
          <cell r="AH1098">
            <v>28800</v>
          </cell>
          <cell r="AI1098">
            <v>44214</v>
          </cell>
          <cell r="AJ1098">
            <v>33827</v>
          </cell>
          <cell r="AK1098">
            <v>331300</v>
          </cell>
          <cell r="AL1098">
            <v>65460</v>
          </cell>
          <cell r="AM1098">
            <v>0</v>
          </cell>
          <cell r="AN1098">
            <v>0</v>
          </cell>
          <cell r="AO1098">
            <v>0</v>
          </cell>
          <cell r="AP1098">
            <v>0</v>
          </cell>
          <cell r="AQ1098">
            <v>0</v>
          </cell>
          <cell r="AR1098">
            <v>0</v>
          </cell>
          <cell r="AS1098">
            <v>0</v>
          </cell>
          <cell r="AT1098">
            <v>0</v>
          </cell>
          <cell r="AU1098">
            <v>0</v>
          </cell>
          <cell r="AV1098">
            <v>0</v>
          </cell>
          <cell r="AW1098">
            <v>396760</v>
          </cell>
          <cell r="AX1098">
            <v>396760</v>
          </cell>
          <cell r="AY1098">
            <v>0</v>
          </cell>
          <cell r="AZ1098">
            <v>430587</v>
          </cell>
          <cell r="BA1098">
            <v>430587</v>
          </cell>
          <cell r="BB1098">
            <v>474801</v>
          </cell>
          <cell r="BC1098">
            <v>-91625</v>
          </cell>
          <cell r="BE1098">
            <v>0.12</v>
          </cell>
          <cell r="BF1098">
            <v>56</v>
          </cell>
          <cell r="BG1098" t="str">
            <v>1 rozwojowo-modernizacyjne</v>
          </cell>
          <cell r="BH1098">
            <v>2</v>
          </cell>
          <cell r="BI1098">
            <v>0</v>
          </cell>
          <cell r="BJ1098">
            <v>3</v>
          </cell>
          <cell r="BK1098" t="str">
            <v>Uporządkowanie systemu kanalizacji sanitarnej.</v>
          </cell>
          <cell r="BL1098" t="str">
            <v>Budowa kanalizacji sanitarnej w ulicy Zamkowej, DN200mm, dł. 124,6m wraz z przyłączami 5 szt. 2021 - 2022 - dokumentacja projektowa 2023 - 2024 - roboty budowlano-montażowe</v>
          </cell>
          <cell r="BM1098" t="str">
            <v>-</v>
          </cell>
          <cell r="BN1098" t="str">
            <v>-</v>
          </cell>
          <cell r="BP1098">
            <v>59514</v>
          </cell>
        </row>
        <row r="1099">
          <cell r="B1099" t="str">
            <v>5-07-17-221-0</v>
          </cell>
          <cell r="C1099" t="str">
            <v>5</v>
          </cell>
          <cell r="D1099" t="str">
            <v>Swarzędz - kanalizacja sanitarna w ul. Galileusza w Zalasewie</v>
          </cell>
          <cell r="E1099" t="str">
            <v>Realizowane-RBM-w toku</v>
          </cell>
          <cell r="G1099" t="str">
            <v>rezerwa na zaspokojenie roszczeń z tyt realizacji sieci wod-kan</v>
          </cell>
          <cell r="H1099" t="str">
            <v>pierwsza</v>
          </cell>
          <cell r="I1099" t="str">
            <v>sieci rozdzielcze</v>
          </cell>
          <cell r="J1099" t="str">
            <v>rozwojowe</v>
          </cell>
          <cell r="K1099" t="str">
            <v>wykupy</v>
          </cell>
          <cell r="L1099" t="str">
            <v>Swarzędz</v>
          </cell>
          <cell r="M1099">
            <v>0</v>
          </cell>
          <cell r="N1099">
            <v>0</v>
          </cell>
          <cell r="O1099" t="str">
            <v>Michał Garbicz</v>
          </cell>
          <cell r="P1099" t="str">
            <v>Magdalena Borowska</v>
          </cell>
          <cell r="Q1099">
            <v>0</v>
          </cell>
          <cell r="R1099" t="str">
            <v>07</v>
          </cell>
          <cell r="S1099" t="str">
            <v>nd</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cell r="BE1099">
            <v>0</v>
          </cell>
          <cell r="BF1099">
            <v>0</v>
          </cell>
          <cell r="BG1099" t="str">
            <v xml:space="preserve"> </v>
          </cell>
          <cell r="BH1099">
            <v>0</v>
          </cell>
          <cell r="BI1099">
            <v>0</v>
          </cell>
          <cell r="BJ1099">
            <v>0</v>
          </cell>
          <cell r="BK1099">
            <v>0</v>
          </cell>
          <cell r="BL1099">
            <v>0</v>
          </cell>
          <cell r="BM1099" t="str">
            <v>-</v>
          </cell>
          <cell r="BN1099" t="str">
            <v>-</v>
          </cell>
        </row>
        <row r="1100">
          <cell r="B1100" t="str">
            <v>5-07-18-022-1</v>
          </cell>
          <cell r="C1100" t="str">
            <v>5</v>
          </cell>
          <cell r="D1100" t="str">
            <v>Swarzędz - kanalizacja sanitarna w ulicy Sołeckiej w Jasiniu</v>
          </cell>
          <cell r="E1100" t="str">
            <v>Zakończone</v>
          </cell>
          <cell r="H1100" t="str">
            <v>pierwsza</v>
          </cell>
          <cell r="I1100" t="str">
            <v>sieci rozdzielcze</v>
          </cell>
          <cell r="J1100" t="str">
            <v>rozwojowe</v>
          </cell>
          <cell r="K1100" t="str">
            <v>KPOŚK</v>
          </cell>
          <cell r="L1100" t="str">
            <v>Swarzędz</v>
          </cell>
          <cell r="M1100" t="str">
            <v>Przemysław Jasiński</v>
          </cell>
          <cell r="N1100" t="str">
            <v>Anna Szaszczak</v>
          </cell>
          <cell r="O1100" t="str">
            <v>Mariusz Dados</v>
          </cell>
          <cell r="P1100" t="str">
            <v>Julita Andrzejewska</v>
          </cell>
          <cell r="Q1100" t="str">
            <v>Anna Michałowicz</v>
          </cell>
          <cell r="R1100" t="str">
            <v>07</v>
          </cell>
          <cell r="T1100">
            <v>0</v>
          </cell>
          <cell r="U1100">
            <v>0</v>
          </cell>
          <cell r="V1100">
            <v>0</v>
          </cell>
          <cell r="W1100">
            <v>14000</v>
          </cell>
          <cell r="X1100">
            <v>42000</v>
          </cell>
          <cell r="Y1100">
            <v>47000</v>
          </cell>
          <cell r="Z1100">
            <v>188000</v>
          </cell>
          <cell r="AA1100">
            <v>0</v>
          </cell>
          <cell r="AB1100">
            <v>0</v>
          </cell>
          <cell r="AC1100">
            <v>0</v>
          </cell>
          <cell r="AD1100">
            <v>0</v>
          </cell>
          <cell r="AE1100">
            <v>0</v>
          </cell>
          <cell r="AF1100">
            <v>291000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291000</v>
          </cell>
          <cell r="BD1100"/>
          <cell r="BE1100">
            <v>7.0000000000000007E-2</v>
          </cell>
          <cell r="BF1100">
            <v>0</v>
          </cell>
          <cell r="BG1100" t="str">
            <v>1 rozwojowo-modernizacyjne</v>
          </cell>
          <cell r="BH1100">
            <v>8</v>
          </cell>
          <cell r="BI1100">
            <v>0</v>
          </cell>
          <cell r="BJ1100">
            <v>0</v>
          </cell>
          <cell r="BK1100" t="str">
            <v>Odbiór ścieków sanitarnych od nowych klientów.</v>
          </cell>
          <cell r="BL1100" t="str">
            <v>Budowa kanalizacji sanitarnej DN200mm o dł. 65 m wraz z przyłączami . 2022 - 2024 - dokumentacja techniczna 2024 - 2025 - roboty budowlano montażowe</v>
          </cell>
          <cell r="BM1100" t="str">
            <v>-</v>
          </cell>
          <cell r="BN1100" t="str">
            <v>-</v>
          </cell>
        </row>
        <row r="1101">
          <cell r="B1101" t="str">
            <v>5-07-18-052-1</v>
          </cell>
          <cell r="C1101" t="str">
            <v>5</v>
          </cell>
          <cell r="D1101" t="str">
            <v>Swarzędz - kanalizacja sanitarna w ulicy Kosteckiego w Zalasewie</v>
          </cell>
          <cell r="E1101" t="str">
            <v>Realizowane-dokumentacja-w toku</v>
          </cell>
          <cell r="G1101" t="str">
            <v xml:space="preserve">rezerwa na inwestycje nieprzewidziane </v>
          </cell>
          <cell r="H1101" t="str">
            <v>pierwsza</v>
          </cell>
          <cell r="I1101" t="str">
            <v>sieci rozdzielcze</v>
          </cell>
          <cell r="J1101" t="str">
            <v>rozwojowe</v>
          </cell>
          <cell r="K1101" t="str">
            <v>KPOŚK</v>
          </cell>
          <cell r="L1101" t="str">
            <v>Swarzędz</v>
          </cell>
          <cell r="M1101" t="str">
            <v>Przemysław Jasiński</v>
          </cell>
          <cell r="N1101" t="str">
            <v>Anna Szaszczak</v>
          </cell>
          <cell r="O1101">
            <v>0</v>
          </cell>
          <cell r="P1101">
            <v>0</v>
          </cell>
          <cell r="Q1101">
            <v>0</v>
          </cell>
          <cell r="R1101" t="str">
            <v>07</v>
          </cell>
          <cell r="S1101" t="str">
            <v>nd</v>
          </cell>
          <cell r="T1101">
            <v>0</v>
          </cell>
          <cell r="U1101">
            <v>0</v>
          </cell>
          <cell r="V1101">
            <v>0</v>
          </cell>
          <cell r="W1101">
            <v>0</v>
          </cell>
          <cell r="X1101">
            <v>14000</v>
          </cell>
          <cell r="Y1101">
            <v>42000</v>
          </cell>
          <cell r="Z1101">
            <v>67000</v>
          </cell>
          <cell r="AA1101">
            <v>298000</v>
          </cell>
          <cell r="AB1101">
            <v>0</v>
          </cell>
          <cell r="AC1101">
            <v>0</v>
          </cell>
          <cell r="AD1101">
            <v>0</v>
          </cell>
          <cell r="AE1101">
            <v>0</v>
          </cell>
          <cell r="AF1101">
            <v>421000</v>
          </cell>
          <cell r="AG1101">
            <v>0</v>
          </cell>
          <cell r="AH1101">
            <v>0</v>
          </cell>
          <cell r="AI1101">
            <v>0</v>
          </cell>
          <cell r="AJ1101">
            <v>0</v>
          </cell>
          <cell r="AK1101">
            <v>20000</v>
          </cell>
          <cell r="AL1101">
            <v>40000</v>
          </cell>
          <cell r="AM1101">
            <v>20000</v>
          </cell>
          <cell r="AN1101">
            <v>426000</v>
          </cell>
          <cell r="AO1101">
            <v>0</v>
          </cell>
          <cell r="AP1101">
            <v>0</v>
          </cell>
          <cell r="AQ1101">
            <v>0</v>
          </cell>
          <cell r="AR1101">
            <v>0</v>
          </cell>
          <cell r="AS1101">
            <v>0</v>
          </cell>
          <cell r="AT1101">
            <v>0</v>
          </cell>
          <cell r="AU1101">
            <v>0</v>
          </cell>
          <cell r="AV1101">
            <v>0</v>
          </cell>
          <cell r="AW1101">
            <v>506000</v>
          </cell>
          <cell r="AX1101">
            <v>506000</v>
          </cell>
          <cell r="AY1101">
            <v>0</v>
          </cell>
          <cell r="AZ1101">
            <v>506000</v>
          </cell>
          <cell r="BA1101">
            <v>506000</v>
          </cell>
          <cell r="BB1101">
            <v>506000</v>
          </cell>
          <cell r="BC1101">
            <v>-85000</v>
          </cell>
          <cell r="BE1101">
            <v>0.19</v>
          </cell>
          <cell r="BF1101">
            <v>239</v>
          </cell>
          <cell r="BG1101" t="str">
            <v>1 rozwojowo-modernizacyjne</v>
          </cell>
          <cell r="BH1101">
            <v>13</v>
          </cell>
          <cell r="BI1101">
            <v>2</v>
          </cell>
          <cell r="BJ1101">
            <v>0</v>
          </cell>
          <cell r="BK1101" t="str">
            <v>Odbiór ścieków sanitarnych od nowych klientów.</v>
          </cell>
          <cell r="BL1101" t="str">
            <v>Budowa kanalizacji sanitarnej DN 200mm o dł.190m w ul. Kosteckiego, wraz z przyłączami . 2023 - 2024 - dokumentacja techniczna 2025 - 2026 - roboty budowlano montażowe</v>
          </cell>
          <cell r="BM1101" t="str">
            <v>-</v>
          </cell>
          <cell r="BN1101" t="str">
            <v>-</v>
          </cell>
          <cell r="BP1101"/>
        </row>
        <row r="1102">
          <cell r="B1102" t="str">
            <v>5-07-18-128-0</v>
          </cell>
          <cell r="C1102" t="str">
            <v>5</v>
          </cell>
          <cell r="D1102" t="str">
            <v>Swarzędz - kanalizacja sanitarna w ul. Konarskiego.</v>
          </cell>
          <cell r="E1102">
            <v>0</v>
          </cell>
          <cell r="G1102" t="str">
            <v>rezerwa na zaspokojenie roszczeń z tyt realizacji sieci wod-kan</v>
          </cell>
          <cell r="H1102" t="str">
            <v>pierwsza</v>
          </cell>
          <cell r="I1102" t="str">
            <v>sieci rozdzielcze</v>
          </cell>
          <cell r="J1102" t="str">
            <v>rozwojowe</v>
          </cell>
          <cell r="K1102" t="str">
            <v>wykupy</v>
          </cell>
          <cell r="L1102" t="str">
            <v>Swarzędz</v>
          </cell>
          <cell r="M1102">
            <v>0</v>
          </cell>
          <cell r="N1102">
            <v>0</v>
          </cell>
          <cell r="O1102">
            <v>0</v>
          </cell>
          <cell r="P1102">
            <v>0</v>
          </cell>
          <cell r="Q1102">
            <v>0</v>
          </cell>
          <cell r="R1102" t="str">
            <v>07</v>
          </cell>
          <cell r="S1102" t="str">
            <v>nd</v>
          </cell>
          <cell r="T1102">
            <v>0</v>
          </cell>
          <cell r="U1102">
            <v>457.92</v>
          </cell>
          <cell r="V1102">
            <v>0</v>
          </cell>
          <cell r="W1102">
            <v>0</v>
          </cell>
          <cell r="X1102">
            <v>0</v>
          </cell>
          <cell r="Y1102">
            <v>0</v>
          </cell>
          <cell r="Z1102">
            <v>0</v>
          </cell>
          <cell r="AA1102">
            <v>0</v>
          </cell>
          <cell r="AB1102">
            <v>0</v>
          </cell>
          <cell r="AC1102">
            <v>0</v>
          </cell>
          <cell r="AD1102">
            <v>0</v>
          </cell>
          <cell r="AE1102">
            <v>0</v>
          </cell>
          <cell r="AF1102">
            <v>457.92</v>
          </cell>
          <cell r="AG1102">
            <v>457.92</v>
          </cell>
          <cell r="AH1102">
            <v>0</v>
          </cell>
          <cell r="AI1102">
            <v>457.92</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457.92</v>
          </cell>
          <cell r="BC1102">
            <v>0</v>
          </cell>
          <cell r="BD1102"/>
          <cell r="BE1102">
            <v>0</v>
          </cell>
          <cell r="BF1102">
            <v>0</v>
          </cell>
          <cell r="BG1102">
            <v>0</v>
          </cell>
          <cell r="BH1102">
            <v>0</v>
          </cell>
          <cell r="BI1102">
            <v>0</v>
          </cell>
          <cell r="BJ1102">
            <v>0</v>
          </cell>
          <cell r="BK1102">
            <v>0</v>
          </cell>
          <cell r="BL1102">
            <v>0</v>
          </cell>
          <cell r="BM1102" t="str">
            <v>-</v>
          </cell>
          <cell r="BN1102" t="str">
            <v>-</v>
          </cell>
        </row>
        <row r="1103">
          <cell r="B1103" t="str">
            <v>5-07-19-296-0</v>
          </cell>
          <cell r="C1103" t="str">
            <v>5</v>
          </cell>
          <cell r="D1103" t="str">
            <v>Swarzędz - kanalizacja sanitarna w ul. Ziołowej i Swarzedzkiej w Gortatowie</v>
          </cell>
          <cell r="E1103" t="str">
            <v>Realizowane-RBM-zakończono</v>
          </cell>
          <cell r="G1103" t="str">
            <v>rezerwa na zaspokojenie roszczeń z tyt realizacji sieci wod-kan</v>
          </cell>
          <cell r="H1103" t="str">
            <v>pierwsza</v>
          </cell>
          <cell r="I1103" t="str">
            <v>sieci rozdzielcze</v>
          </cell>
          <cell r="J1103" t="str">
            <v>rozwojowe</v>
          </cell>
          <cell r="K1103" t="str">
            <v>wykupy</v>
          </cell>
          <cell r="L1103" t="str">
            <v>Swarzędz</v>
          </cell>
          <cell r="M1103">
            <v>0</v>
          </cell>
          <cell r="N1103">
            <v>0</v>
          </cell>
          <cell r="O1103">
            <v>0</v>
          </cell>
          <cell r="P1103" t="str">
            <v>Magdalena Borowska</v>
          </cell>
          <cell r="Q1103">
            <v>0</v>
          </cell>
          <cell r="R1103" t="str">
            <v>07</v>
          </cell>
          <cell r="S1103" t="str">
            <v>nd</v>
          </cell>
          <cell r="T1103">
            <v>0</v>
          </cell>
          <cell r="U1103">
            <v>800</v>
          </cell>
          <cell r="V1103">
            <v>0</v>
          </cell>
          <cell r="W1103">
            <v>0</v>
          </cell>
          <cell r="X1103">
            <v>0</v>
          </cell>
          <cell r="Y1103">
            <v>0</v>
          </cell>
          <cell r="Z1103">
            <v>0</v>
          </cell>
          <cell r="AA1103">
            <v>0</v>
          </cell>
          <cell r="AB1103">
            <v>0</v>
          </cell>
          <cell r="AC1103">
            <v>0</v>
          </cell>
          <cell r="AD1103">
            <v>0</v>
          </cell>
          <cell r="AE1103">
            <v>0</v>
          </cell>
          <cell r="AF1103">
            <v>800</v>
          </cell>
          <cell r="AG1103">
            <v>89781.96</v>
          </cell>
          <cell r="AH1103">
            <v>333.83</v>
          </cell>
          <cell r="AI1103">
            <v>90115.790000000008</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90115.790000000008</v>
          </cell>
          <cell r="BC1103">
            <v>-89315.790000000008</v>
          </cell>
          <cell r="BD1103"/>
          <cell r="BE1103">
            <v>0</v>
          </cell>
          <cell r="BF1103">
            <v>0</v>
          </cell>
          <cell r="BG1103" t="str">
            <v xml:space="preserve"> </v>
          </cell>
          <cell r="BH1103">
            <v>0</v>
          </cell>
          <cell r="BI1103">
            <v>0</v>
          </cell>
          <cell r="BJ1103">
            <v>0</v>
          </cell>
          <cell r="BK1103">
            <v>0</v>
          </cell>
          <cell r="BL1103">
            <v>0</v>
          </cell>
          <cell r="BM1103" t="str">
            <v>-</v>
          </cell>
          <cell r="BN1103" t="str">
            <v>-</v>
          </cell>
        </row>
        <row r="1104">
          <cell r="B1104" t="str">
            <v>5-07-19-326-1</v>
          </cell>
          <cell r="C1104" t="str">
            <v>5</v>
          </cell>
          <cell r="D1104" t="str">
            <v>Swarzędz - kanalizacja sanitarna w ul. Pszenna, Sołecka, Włodarska, Rutkowskiego, Kmieca, Wójtowska, Chabrowa, Gromadzka, Leszka, Mieszka, Kazimierza, Ziemowita i Tulipanowa w Jasiniu - zakres II</v>
          </cell>
          <cell r="E1104" t="str">
            <v>Realizowane-dokumentacja-w toku</v>
          </cell>
          <cell r="G1104" t="str">
            <v>rezerwa zadania wielozakresowe</v>
          </cell>
          <cell r="H1104" t="str">
            <v>druga</v>
          </cell>
          <cell r="I1104" t="str">
            <v>sieci rozdzielcze</v>
          </cell>
          <cell r="J1104" t="str">
            <v>rozwojowe</v>
          </cell>
          <cell r="K1104" t="str">
            <v>nieopłacalne nie</v>
          </cell>
          <cell r="L1104" t="str">
            <v>Swarzędz</v>
          </cell>
          <cell r="M1104" t="str">
            <v>Przemysław Jasiński</v>
          </cell>
          <cell r="N1104" t="str">
            <v>Alina Wachowska</v>
          </cell>
          <cell r="O1104" t="str">
            <v>Mariusz Dados</v>
          </cell>
          <cell r="P1104" t="str">
            <v>Julita Andrzejewska</v>
          </cell>
          <cell r="Q1104" t="str">
            <v>Michał Plewa</v>
          </cell>
          <cell r="R1104" t="str">
            <v>07</v>
          </cell>
          <cell r="S1104" t="str">
            <v>nd</v>
          </cell>
          <cell r="T1104">
            <v>0</v>
          </cell>
          <cell r="U1104">
            <v>40000</v>
          </cell>
          <cell r="V1104">
            <v>0</v>
          </cell>
          <cell r="W1104">
            <v>911878</v>
          </cell>
          <cell r="X1104">
            <v>1353130</v>
          </cell>
          <cell r="Y1104">
            <v>5500000</v>
          </cell>
          <cell r="Z1104">
            <v>0</v>
          </cell>
          <cell r="AA1104">
            <v>0</v>
          </cell>
          <cell r="AB1104">
            <v>0</v>
          </cell>
          <cell r="AC1104">
            <v>0</v>
          </cell>
          <cell r="AD1104">
            <v>0</v>
          </cell>
          <cell r="AE1104">
            <v>0</v>
          </cell>
          <cell r="AF1104">
            <v>7805008</v>
          </cell>
          <cell r="AG1104">
            <v>478</v>
          </cell>
          <cell r="AH1104">
            <v>1476</v>
          </cell>
          <cell r="AI1104">
            <v>1954</v>
          </cell>
          <cell r="AJ1104">
            <v>78000</v>
          </cell>
          <cell r="AK1104">
            <v>39000</v>
          </cell>
          <cell r="AL1104">
            <v>78000</v>
          </cell>
          <cell r="AM1104">
            <v>2163483</v>
          </cell>
          <cell r="AN1104">
            <v>2878644</v>
          </cell>
          <cell r="AO1104">
            <v>719661</v>
          </cell>
          <cell r="AP1104">
            <v>0</v>
          </cell>
          <cell r="AQ1104">
            <v>0</v>
          </cell>
          <cell r="AR1104">
            <v>0</v>
          </cell>
          <cell r="AS1104">
            <v>0</v>
          </cell>
          <cell r="AT1104">
            <v>0</v>
          </cell>
          <cell r="AU1104">
            <v>0</v>
          </cell>
          <cell r="AV1104">
            <v>0</v>
          </cell>
          <cell r="AW1104">
            <v>5878788</v>
          </cell>
          <cell r="AX1104">
            <v>5878788</v>
          </cell>
          <cell r="AY1104">
            <v>0</v>
          </cell>
          <cell r="AZ1104">
            <v>5956788</v>
          </cell>
          <cell r="BA1104">
            <v>5956788</v>
          </cell>
          <cell r="BB1104">
            <v>5958742</v>
          </cell>
          <cell r="BC1104">
            <v>1846266</v>
          </cell>
          <cell r="BE1104">
            <v>2.16</v>
          </cell>
          <cell r="BF1104">
            <v>105.3</v>
          </cell>
          <cell r="BG1104" t="str">
            <v>1 rozwojowo-modernizacyjne</v>
          </cell>
          <cell r="BH1104">
            <v>65</v>
          </cell>
          <cell r="BI1104">
            <v>39</v>
          </cell>
          <cell r="BJ1104">
            <v>0</v>
          </cell>
          <cell r="BK1104" t="str">
            <v>Zadanie zostało wydzielone z zadania nr 13-118. Odbiór ścieków sanitarnych od nowych klientów.</v>
          </cell>
          <cell r="BL1104" t="str">
            <v>Budowa kanalizacji sanitarnej DN 250mm o dł. ok.1230m, DN300 o dł. ok.925m, przyłącza kanalizacji sanitarnej Z uwagi na kwestie terenowo-prawne dokumentacja projektowa podzielona została na 2 etapy: - etap I - uJadwigi, Władysława, Piasta, Tulipanowa - pozwolenie na budowę nr 5160/17 z dn. 20.09.2017. - etap II - ulice lice Sołecka, Rutkowskiego, Mieszka, Kazimierza, Ziemowita, Sołecka, Włodarska, Rutkowskiego, Kmieca, Wójtowska, Gromadzka, Leszka, Bolesława 2015-2020 - dokumentacja projektowa w ramach zadania13-118 2022-2024 - dokumentacja projektowa w ramach zadania 19-326 2021-2023 - roboty budowlano-montażowe w ramach zadania 13-118 2025-2026 - roboty budowlano-montażowe w ramach zadania 19-326</v>
          </cell>
          <cell r="BM1104" t="str">
            <v>-</v>
          </cell>
          <cell r="BN1104" t="str">
            <v>-</v>
          </cell>
          <cell r="BP1104"/>
        </row>
        <row r="1105">
          <cell r="B1105" t="str">
            <v>5-09-15-122-1</v>
          </cell>
          <cell r="C1105" t="str">
            <v>5</v>
          </cell>
          <cell r="D1105" t="str">
            <v>Puszczykowo - kanalizacja sanitarna w ul. bocznej od Gołębiej</v>
          </cell>
          <cell r="E1105" t="str">
            <v>Realizowane-dokumentacja-w toku</v>
          </cell>
          <cell r="G1105" t="str">
            <v>rezerwa "białe plamy"</v>
          </cell>
          <cell r="H1105" t="str">
            <v>druga</v>
          </cell>
          <cell r="I1105" t="str">
            <v>sieci rozdzielcze</v>
          </cell>
          <cell r="J1105" t="str">
            <v>rozwojowe</v>
          </cell>
          <cell r="K1105" t="str">
            <v>nieopłacalne tak</v>
          </cell>
          <cell r="L1105" t="str">
            <v>Puszczykowo</v>
          </cell>
          <cell r="M1105" t="str">
            <v>Irena Romaszewska-Malak</v>
          </cell>
          <cell r="N1105" t="str">
            <v>Michał Garbicz</v>
          </cell>
          <cell r="O1105" t="str">
            <v>Monika Mrozińska</v>
          </cell>
          <cell r="P1105" t="str">
            <v>Michał Garbicz</v>
          </cell>
          <cell r="Q1105" t="str">
            <v>Maciej Urbaniak</v>
          </cell>
          <cell r="R1105" t="str">
            <v>09</v>
          </cell>
          <cell r="S1105" t="str">
            <v>Gmina Puszczykowo</v>
          </cell>
          <cell r="T1105">
            <v>41412.030000000006</v>
          </cell>
          <cell r="U1105">
            <v>0</v>
          </cell>
          <cell r="V1105">
            <v>0</v>
          </cell>
          <cell r="W1105">
            <v>399000</v>
          </cell>
          <cell r="X1105">
            <v>0</v>
          </cell>
          <cell r="Y1105">
            <v>0</v>
          </cell>
          <cell r="Z1105">
            <v>0</v>
          </cell>
          <cell r="AA1105">
            <v>0</v>
          </cell>
          <cell r="AB1105">
            <v>0</v>
          </cell>
          <cell r="AC1105">
            <v>0</v>
          </cell>
          <cell r="AD1105">
            <v>0</v>
          </cell>
          <cell r="AE1105">
            <v>0</v>
          </cell>
          <cell r="AF1105">
            <v>399000</v>
          </cell>
          <cell r="AG1105">
            <v>0</v>
          </cell>
          <cell r="AH1105">
            <v>2503.9899999999998</v>
          </cell>
          <cell r="AI1105">
            <v>43916.020000000004</v>
          </cell>
          <cell r="AJ1105">
            <v>8191</v>
          </cell>
          <cell r="AK1105">
            <v>596531.38</v>
          </cell>
          <cell r="AL1105">
            <v>0</v>
          </cell>
          <cell r="AM1105">
            <v>0</v>
          </cell>
          <cell r="AN1105">
            <v>0</v>
          </cell>
          <cell r="AO1105">
            <v>0</v>
          </cell>
          <cell r="AP1105">
            <v>0</v>
          </cell>
          <cell r="AQ1105">
            <v>0</v>
          </cell>
          <cell r="AR1105">
            <v>0</v>
          </cell>
          <cell r="AS1105">
            <v>0</v>
          </cell>
          <cell r="AT1105">
            <v>0</v>
          </cell>
          <cell r="AU1105">
            <v>0</v>
          </cell>
          <cell r="AV1105">
            <v>0</v>
          </cell>
          <cell r="AW1105">
            <v>596531.38</v>
          </cell>
          <cell r="AX1105">
            <v>596531.38</v>
          </cell>
          <cell r="AY1105">
            <v>0</v>
          </cell>
          <cell r="AZ1105">
            <v>604722.38</v>
          </cell>
          <cell r="BA1105">
            <v>604722.38</v>
          </cell>
          <cell r="BB1105">
            <v>607226.37</v>
          </cell>
          <cell r="BC1105">
            <v>-208226.37</v>
          </cell>
          <cell r="BE1105">
            <v>0.26</v>
          </cell>
          <cell r="BF1105">
            <v>0</v>
          </cell>
          <cell r="BG1105" t="str">
            <v>1 rozwojowo-modernizacyjne</v>
          </cell>
          <cell r="BH1105">
            <v>4</v>
          </cell>
          <cell r="BI1105">
            <v>0</v>
          </cell>
          <cell r="BJ1105">
            <v>0</v>
          </cell>
          <cell r="BK1105" t="str">
            <v>Odbiór ścieków sanitarnych od nowych klientów.</v>
          </cell>
          <cell r="BL1105" t="str">
            <v>Budowa kanalizacji sanitarne: - kanał sanitarny DN 200 mm o dł. 2-3 m - doprowadzający ścieki do tłoczni ścieków - tłocznia ścieków - rurociąg tłoczny DN 63 mm o dł. 90 m - studnia rozprężna - kan. san DN 200 mm o dł. 2-3 m - łączący studnię rozprężną ze studzienka na istn. kan. san. Gmina inwestorem zastępczym 2019-2022 - tryb zaprojektuj i wybuduj</v>
          </cell>
          <cell r="BM1105" t="str">
            <v>-</v>
          </cell>
          <cell r="BN1105" t="str">
            <v>-</v>
          </cell>
          <cell r="BP1105"/>
        </row>
        <row r="1106">
          <cell r="B1106" t="str">
            <v>5-09-15-128-1</v>
          </cell>
          <cell r="C1106" t="str">
            <v>5</v>
          </cell>
          <cell r="D1106" t="str">
            <v>Puszczykowo - kanalizacja sanitarna w ul. Gołębiej</v>
          </cell>
          <cell r="E1106" t="str">
            <v>Realizowane-koncepcja-w toku</v>
          </cell>
          <cell r="G1106" t="str">
            <v>rezerwa "białe plamy"</v>
          </cell>
          <cell r="H1106" t="str">
            <v>druga</v>
          </cell>
          <cell r="I1106" t="str">
            <v>sieci rozdzielcze</v>
          </cell>
          <cell r="J1106" t="str">
            <v>rozwojowe</v>
          </cell>
          <cell r="K1106" t="str">
            <v>nieopłacalne nie</v>
          </cell>
          <cell r="L1106" t="str">
            <v>Puszczykowo</v>
          </cell>
          <cell r="M1106" t="str">
            <v>Irena Romaszewska-Malak</v>
          </cell>
          <cell r="N1106" t="str">
            <v>Joanna Matysiak-Olek</v>
          </cell>
          <cell r="O1106" t="str">
            <v>Monika Mrozińska</v>
          </cell>
          <cell r="P1106">
            <v>0</v>
          </cell>
          <cell r="Q1106">
            <v>0</v>
          </cell>
          <cell r="R1106" t="str">
            <v>09</v>
          </cell>
          <cell r="S1106" t="str">
            <v>nd</v>
          </cell>
          <cell r="T1106">
            <v>0</v>
          </cell>
          <cell r="U1106">
            <v>0</v>
          </cell>
          <cell r="V1106">
            <v>0</v>
          </cell>
          <cell r="W1106">
            <v>0</v>
          </cell>
          <cell r="X1106">
            <v>0</v>
          </cell>
          <cell r="Y1106">
            <v>0</v>
          </cell>
          <cell r="Z1106">
            <v>14000</v>
          </cell>
          <cell r="AA1106">
            <v>14000</v>
          </cell>
          <cell r="AB1106">
            <v>42000</v>
          </cell>
          <cell r="AC1106">
            <v>140000</v>
          </cell>
          <cell r="AD1106">
            <v>0</v>
          </cell>
          <cell r="AE1106">
            <v>0</v>
          </cell>
          <cell r="AF1106">
            <v>210000</v>
          </cell>
          <cell r="AG1106">
            <v>0</v>
          </cell>
          <cell r="AH1106">
            <v>0</v>
          </cell>
          <cell r="AI1106">
            <v>0</v>
          </cell>
          <cell r="AJ1106">
            <v>0</v>
          </cell>
          <cell r="AK1106">
            <v>0</v>
          </cell>
          <cell r="AL1106">
            <v>0</v>
          </cell>
          <cell r="AM1106">
            <v>28000</v>
          </cell>
          <cell r="AN1106">
            <v>28000</v>
          </cell>
          <cell r="AO1106">
            <v>47300</v>
          </cell>
          <cell r="AP1106">
            <v>106700</v>
          </cell>
          <cell r="AQ1106">
            <v>0</v>
          </cell>
          <cell r="AR1106">
            <v>0</v>
          </cell>
          <cell r="AS1106">
            <v>0</v>
          </cell>
          <cell r="AT1106">
            <v>0</v>
          </cell>
          <cell r="AU1106">
            <v>0</v>
          </cell>
          <cell r="AV1106">
            <v>0</v>
          </cell>
          <cell r="AW1106">
            <v>210000</v>
          </cell>
          <cell r="AX1106">
            <v>210000</v>
          </cell>
          <cell r="AY1106">
            <v>0</v>
          </cell>
          <cell r="AZ1106">
            <v>210000</v>
          </cell>
          <cell r="BA1106">
            <v>210000</v>
          </cell>
          <cell r="BB1106">
            <v>210000</v>
          </cell>
          <cell r="BC1106">
            <v>0</v>
          </cell>
          <cell r="BE1106">
            <v>0.09</v>
          </cell>
          <cell r="BF1106">
            <v>38.799999999999997</v>
          </cell>
          <cell r="BG1106" t="str">
            <v>1 rozwojowo-modernizacyjne</v>
          </cell>
          <cell r="BH1106">
            <v>1</v>
          </cell>
          <cell r="BI1106">
            <v>4</v>
          </cell>
          <cell r="BJ1106">
            <v>0</v>
          </cell>
          <cell r="BK1106" t="str">
            <v>Odbiór ścieków sanitarnych od nowych klientów.</v>
          </cell>
          <cell r="BL1106" t="str">
            <v>Budowa kanalizacji sanitarnej w ulicy Gołębiej DN 200 mm o dł. 90 m wraz z przyłączami 2025 - 2027 - dokumentacja projektowa 2027 - 2028 - roboty budowlano - montażowe</v>
          </cell>
          <cell r="BM1106" t="str">
            <v>-</v>
          </cell>
          <cell r="BN1106" t="str">
            <v>-</v>
          </cell>
          <cell r="BP1106"/>
        </row>
        <row r="1107">
          <cell r="B1107" t="str">
            <v>5-09-15-133-1</v>
          </cell>
          <cell r="C1107" t="str">
            <v>5</v>
          </cell>
          <cell r="D1107" t="str">
            <v>Puszczykowo - kanalizacja sanitarna w ul. Na Skarpie</v>
          </cell>
          <cell r="E1107" t="str">
            <v>Realizowane-RBM-zakończono</v>
          </cell>
          <cell r="G1107" t="str">
            <v>rezerwa "białe plamy"</v>
          </cell>
          <cell r="H1107" t="str">
            <v>druga</v>
          </cell>
          <cell r="I1107" t="str">
            <v>sieci rozdzielcze</v>
          </cell>
          <cell r="J1107" t="str">
            <v>rozwojowe</v>
          </cell>
          <cell r="K1107" t="str">
            <v>nieopłacalne tak</v>
          </cell>
          <cell r="L1107" t="str">
            <v>Puszczykowo</v>
          </cell>
          <cell r="M1107" t="str">
            <v>Zuzanna Kaczmarek</v>
          </cell>
          <cell r="N1107">
            <v>0</v>
          </cell>
          <cell r="O1107" t="str">
            <v>Monika Mrozińska</v>
          </cell>
          <cell r="P1107" t="str">
            <v>Michał Garbicz</v>
          </cell>
          <cell r="Q1107">
            <v>0</v>
          </cell>
          <cell r="R1107" t="str">
            <v>09</v>
          </cell>
          <cell r="S1107" t="str">
            <v>Gmina Puszczykowo</v>
          </cell>
          <cell r="T1107">
            <v>94673.27</v>
          </cell>
          <cell r="U1107">
            <v>804</v>
          </cell>
          <cell r="V1107">
            <v>0</v>
          </cell>
          <cell r="W1107">
            <v>0</v>
          </cell>
          <cell r="X1107">
            <v>0</v>
          </cell>
          <cell r="Y1107">
            <v>0</v>
          </cell>
          <cell r="Z1107">
            <v>0</v>
          </cell>
          <cell r="AA1107">
            <v>0</v>
          </cell>
          <cell r="AB1107">
            <v>0</v>
          </cell>
          <cell r="AC1107">
            <v>0</v>
          </cell>
          <cell r="AD1107">
            <v>0</v>
          </cell>
          <cell r="AE1107">
            <v>0</v>
          </cell>
          <cell r="AF1107">
            <v>804</v>
          </cell>
          <cell r="AG1107">
            <v>804</v>
          </cell>
          <cell r="AH1107">
            <v>0</v>
          </cell>
          <cell r="AI1107">
            <v>95477.27</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804</v>
          </cell>
          <cell r="BC1107">
            <v>0</v>
          </cell>
          <cell r="BD1107"/>
          <cell r="BE1107">
            <v>0.15</v>
          </cell>
          <cell r="BF1107">
            <v>0</v>
          </cell>
          <cell r="BG1107" t="str">
            <v>1 rozwojowo-modernizacyjne</v>
          </cell>
          <cell r="BH1107">
            <v>0</v>
          </cell>
          <cell r="BI1107">
            <v>0</v>
          </cell>
          <cell r="BJ1107">
            <v>0</v>
          </cell>
          <cell r="BK1107" t="str">
            <v>Odbiór ścieków sanitarnych od nowych klientów.</v>
          </cell>
          <cell r="BL1107" t="str">
            <v>Budowa kanalizacji sanitarnej w ulicy Na Skarpie DN 200 mm,dł.145 m wraz z przyłączami Gmina inwestorem zastępczym 2018-2019 - dokumentacja projektowa 2019-2020 - roboty budowlano - montażowe</v>
          </cell>
          <cell r="BM1107" t="str">
            <v>-</v>
          </cell>
          <cell r="BN1107" t="str">
            <v>-</v>
          </cell>
        </row>
        <row r="1108">
          <cell r="B1108" t="str">
            <v>5-09-15-135-1</v>
          </cell>
          <cell r="C1108" t="str">
            <v>5</v>
          </cell>
          <cell r="D1108" t="str">
            <v>Puszczykowo - kanalizacja sanitarna w ul. Janaszka</v>
          </cell>
          <cell r="E1108" t="str">
            <v>Realizowane-koncepcja-w toku</v>
          </cell>
          <cell r="G1108" t="str">
            <v>rezerwa "białe plamy"</v>
          </cell>
          <cell r="H1108" t="str">
            <v>druga</v>
          </cell>
          <cell r="I1108" t="str">
            <v>sieci rozdzielcze</v>
          </cell>
          <cell r="J1108" t="str">
            <v>rozwojowe</v>
          </cell>
          <cell r="K1108" t="str">
            <v>nieopłacalne nie</v>
          </cell>
          <cell r="L1108" t="str">
            <v>Puszczykowo</v>
          </cell>
          <cell r="M1108" t="str">
            <v>Irena Romaszewska-Malak</v>
          </cell>
          <cell r="N1108">
            <v>0</v>
          </cell>
          <cell r="O1108" t="str">
            <v>Monika Mrozińska</v>
          </cell>
          <cell r="P1108">
            <v>0</v>
          </cell>
          <cell r="Q1108">
            <v>0</v>
          </cell>
          <cell r="R1108" t="str">
            <v>09</v>
          </cell>
          <cell r="S1108" t="str">
            <v>nd</v>
          </cell>
          <cell r="T1108">
            <v>0</v>
          </cell>
          <cell r="U1108">
            <v>0</v>
          </cell>
          <cell r="V1108">
            <v>0</v>
          </cell>
          <cell r="W1108">
            <v>0</v>
          </cell>
          <cell r="X1108">
            <v>0</v>
          </cell>
          <cell r="Y1108">
            <v>0</v>
          </cell>
          <cell r="Z1108">
            <v>0</v>
          </cell>
          <cell r="AA1108">
            <v>0</v>
          </cell>
          <cell r="AB1108">
            <v>20000</v>
          </cell>
          <cell r="AC1108">
            <v>30000</v>
          </cell>
          <cell r="AD1108">
            <v>220000</v>
          </cell>
          <cell r="AE1108">
            <v>760000</v>
          </cell>
          <cell r="AF1108">
            <v>270000</v>
          </cell>
          <cell r="AG1108">
            <v>0</v>
          </cell>
          <cell r="AH1108">
            <v>0</v>
          </cell>
          <cell r="AI1108">
            <v>0</v>
          </cell>
          <cell r="AJ1108">
            <v>0</v>
          </cell>
          <cell r="AK1108">
            <v>0</v>
          </cell>
          <cell r="AL1108">
            <v>0</v>
          </cell>
          <cell r="AM1108">
            <v>0</v>
          </cell>
          <cell r="AN1108">
            <v>0</v>
          </cell>
          <cell r="AO1108">
            <v>41200</v>
          </cell>
          <cell r="AP1108">
            <v>41200</v>
          </cell>
          <cell r="AQ1108">
            <v>20600</v>
          </cell>
          <cell r="AR1108">
            <v>234000</v>
          </cell>
          <cell r="AS1108">
            <v>748000</v>
          </cell>
          <cell r="AT1108">
            <v>0</v>
          </cell>
          <cell r="AU1108">
            <v>0</v>
          </cell>
          <cell r="AV1108">
            <v>0</v>
          </cell>
          <cell r="AW1108">
            <v>1085000</v>
          </cell>
          <cell r="AX1108">
            <v>103000</v>
          </cell>
          <cell r="AY1108">
            <v>982000</v>
          </cell>
          <cell r="AZ1108">
            <v>1085000</v>
          </cell>
          <cell r="BA1108">
            <v>1085000</v>
          </cell>
          <cell r="BB1108">
            <v>103000</v>
          </cell>
          <cell r="BC1108">
            <v>167000</v>
          </cell>
          <cell r="BE1108">
            <v>0.79</v>
          </cell>
          <cell r="BF1108">
            <v>4.43</v>
          </cell>
          <cell r="BG1108" t="str">
            <v>1 rozwojowo-modernizacyjne</v>
          </cell>
          <cell r="BH1108">
            <v>1</v>
          </cell>
          <cell r="BI1108">
            <v>31</v>
          </cell>
          <cell r="BJ1108">
            <v>0</v>
          </cell>
          <cell r="BK1108" t="str">
            <v>Odbiór ścieków sanitarnych od nowych klientów.</v>
          </cell>
          <cell r="BL1108" t="str">
            <v>Budowa kanalizacji sanitarnej w ulicy Janaszka DN 200 mm, dł.790 m wraz z przyłączami 2026-2029 - dokumentacja projektowa 2029-2031 - roboty budowlano - montażowe</v>
          </cell>
          <cell r="BM1108" t="str">
            <v>-</v>
          </cell>
          <cell r="BN1108" t="str">
            <v>-</v>
          </cell>
          <cell r="BP1108"/>
        </row>
        <row r="1109">
          <cell r="B1109" t="str">
            <v>5-09-15-143-1</v>
          </cell>
          <cell r="C1109" t="str">
            <v>5</v>
          </cell>
          <cell r="D1109" t="str">
            <v>Puszczykowo - kanalizacja sanitarna w ul. Sowiej, Morenowej i Lodowcowej.</v>
          </cell>
          <cell r="E1109" t="str">
            <v>Realizowane-koncepcja-w toku</v>
          </cell>
          <cell r="G1109" t="str">
            <v>rezerwa "białe plamy"</v>
          </cell>
          <cell r="H1109" t="str">
            <v>druga</v>
          </cell>
          <cell r="I1109" t="str">
            <v>sieci rozdzielcze</v>
          </cell>
          <cell r="J1109" t="str">
            <v>rozwojowe</v>
          </cell>
          <cell r="K1109" t="str">
            <v>nieopłacalne nie</v>
          </cell>
          <cell r="L1109" t="str">
            <v>Puszczykowo</v>
          </cell>
          <cell r="M1109" t="str">
            <v>Irena Romaszewska-Malak</v>
          </cell>
          <cell r="N1109">
            <v>0</v>
          </cell>
          <cell r="O1109" t="str">
            <v>Monika Mrozińska</v>
          </cell>
          <cell r="P1109">
            <v>0</v>
          </cell>
          <cell r="Q1109">
            <v>0</v>
          </cell>
          <cell r="R1109" t="str">
            <v>09</v>
          </cell>
          <cell r="S1109" t="str">
            <v>nd</v>
          </cell>
          <cell r="T1109">
            <v>0</v>
          </cell>
          <cell r="U1109">
            <v>0</v>
          </cell>
          <cell r="V1109">
            <v>0</v>
          </cell>
          <cell r="W1109">
            <v>0</v>
          </cell>
          <cell r="X1109">
            <v>0</v>
          </cell>
          <cell r="Y1109">
            <v>0</v>
          </cell>
          <cell r="Z1109">
            <v>42000</v>
          </cell>
          <cell r="AA1109">
            <v>64000</v>
          </cell>
          <cell r="AB1109">
            <v>194000</v>
          </cell>
          <cell r="AC1109">
            <v>824000</v>
          </cell>
          <cell r="AD1109">
            <v>0</v>
          </cell>
          <cell r="AE1109">
            <v>0</v>
          </cell>
          <cell r="AF1109">
            <v>1124000</v>
          </cell>
          <cell r="AG1109">
            <v>0</v>
          </cell>
          <cell r="AH1109">
            <v>0</v>
          </cell>
          <cell r="AI1109">
            <v>0</v>
          </cell>
          <cell r="AJ1109">
            <v>0</v>
          </cell>
          <cell r="AK1109">
            <v>0</v>
          </cell>
          <cell r="AL1109">
            <v>0</v>
          </cell>
          <cell r="AM1109">
            <v>42800</v>
          </cell>
          <cell r="AN1109">
            <v>42800</v>
          </cell>
          <cell r="AO1109">
            <v>21400</v>
          </cell>
          <cell r="AP1109">
            <v>241600</v>
          </cell>
          <cell r="AQ1109">
            <v>774400</v>
          </cell>
          <cell r="AR1109">
            <v>0</v>
          </cell>
          <cell r="AS1109">
            <v>0</v>
          </cell>
          <cell r="AT1109">
            <v>0</v>
          </cell>
          <cell r="AU1109">
            <v>0</v>
          </cell>
          <cell r="AV1109">
            <v>0</v>
          </cell>
          <cell r="AW1109">
            <v>1123000</v>
          </cell>
          <cell r="AX1109">
            <v>1123000</v>
          </cell>
          <cell r="AY1109">
            <v>0</v>
          </cell>
          <cell r="AZ1109">
            <v>1123000</v>
          </cell>
          <cell r="BA1109">
            <v>1123000</v>
          </cell>
          <cell r="BB1109">
            <v>1123000</v>
          </cell>
          <cell r="BC1109">
            <v>1000</v>
          </cell>
          <cell r="BE1109">
            <v>0.71</v>
          </cell>
          <cell r="BF1109">
            <v>0</v>
          </cell>
          <cell r="BG1109" t="str">
            <v>1 rozwojowo-modernizacyjne</v>
          </cell>
          <cell r="BH1109">
            <v>0</v>
          </cell>
          <cell r="BI1109">
            <v>18</v>
          </cell>
          <cell r="BJ1109">
            <v>0</v>
          </cell>
          <cell r="BK1109" t="str">
            <v>Z zadania wydzielone zostało zad. 5-09-20-172-1. Odbiór ścieków sanitarnych od nowych klientów.</v>
          </cell>
          <cell r="BL1109" t="str">
            <v>Budowa kanalizacji sanitarnej w ul. Sowia, Morenowa, Lodowcowa DN 200mm, dł. 510m wraz z przyłączami 2024-2027 - dokumentacja projektowa 2027-2029 - roboty budowlano-montażowe</v>
          </cell>
          <cell r="BM1109" t="str">
            <v>-</v>
          </cell>
          <cell r="BN1109" t="str">
            <v>-</v>
          </cell>
          <cell r="BP1109"/>
        </row>
        <row r="1110">
          <cell r="B1110" t="str">
            <v>5-09-15-145-1</v>
          </cell>
          <cell r="C1110" t="str">
            <v>5</v>
          </cell>
          <cell r="D1110" t="str">
            <v>Puszczykowo - kanalizacja sanitarna w ul. Nadwarciańskiej w stronę ul. Niwka Stara i w ul. Moniuszki nr 9-13</v>
          </cell>
          <cell r="E1110" t="str">
            <v>Realizowane-koncepcja-w toku</v>
          </cell>
          <cell r="G1110" t="str">
            <v>rezerwa "białe plamy"</v>
          </cell>
          <cell r="H1110" t="str">
            <v>druga</v>
          </cell>
          <cell r="I1110" t="str">
            <v>sieci rozdzielcze</v>
          </cell>
          <cell r="J1110" t="str">
            <v>rozwojowe</v>
          </cell>
          <cell r="K1110" t="str">
            <v>nieopłacalne nie</v>
          </cell>
          <cell r="L1110" t="str">
            <v>Puszczykowo</v>
          </cell>
          <cell r="M1110" t="str">
            <v>Irena Romaszewska-Malak</v>
          </cell>
          <cell r="N1110">
            <v>0</v>
          </cell>
          <cell r="O1110" t="str">
            <v>Monika Mrozińska</v>
          </cell>
          <cell r="P1110">
            <v>0</v>
          </cell>
          <cell r="Q1110">
            <v>0</v>
          </cell>
          <cell r="R1110" t="str">
            <v>09</v>
          </cell>
          <cell r="S1110" t="str">
            <v>nd</v>
          </cell>
          <cell r="T1110">
            <v>0</v>
          </cell>
          <cell r="U1110">
            <v>0</v>
          </cell>
          <cell r="V1110">
            <v>0</v>
          </cell>
          <cell r="W1110">
            <v>0</v>
          </cell>
          <cell r="X1110">
            <v>0</v>
          </cell>
          <cell r="Y1110">
            <v>20000</v>
          </cell>
          <cell r="Z1110">
            <v>30000</v>
          </cell>
          <cell r="AA1110">
            <v>138000</v>
          </cell>
          <cell r="AB1110">
            <v>472000</v>
          </cell>
          <cell r="AC1110">
            <v>0</v>
          </cell>
          <cell r="AD1110">
            <v>0</v>
          </cell>
          <cell r="AE1110">
            <v>0</v>
          </cell>
          <cell r="AF1110">
            <v>660000</v>
          </cell>
          <cell r="AG1110">
            <v>0</v>
          </cell>
          <cell r="AH1110">
            <v>0</v>
          </cell>
          <cell r="AI1110">
            <v>0</v>
          </cell>
          <cell r="AJ1110">
            <v>0</v>
          </cell>
          <cell r="AK1110">
            <v>16600</v>
          </cell>
          <cell r="AL1110">
            <v>49800</v>
          </cell>
          <cell r="AM1110">
            <v>16600</v>
          </cell>
          <cell r="AN1110">
            <v>119000</v>
          </cell>
          <cell r="AO1110">
            <v>505000</v>
          </cell>
          <cell r="AP1110">
            <v>0</v>
          </cell>
          <cell r="AQ1110">
            <v>0</v>
          </cell>
          <cell r="AR1110">
            <v>0</v>
          </cell>
          <cell r="AS1110">
            <v>0</v>
          </cell>
          <cell r="AT1110">
            <v>0</v>
          </cell>
          <cell r="AU1110">
            <v>0</v>
          </cell>
          <cell r="AV1110">
            <v>0</v>
          </cell>
          <cell r="AW1110">
            <v>707000</v>
          </cell>
          <cell r="AX1110">
            <v>707000</v>
          </cell>
          <cell r="AY1110">
            <v>0</v>
          </cell>
          <cell r="AZ1110">
            <v>707000</v>
          </cell>
          <cell r="BA1110">
            <v>707000</v>
          </cell>
          <cell r="BB1110">
            <v>707000</v>
          </cell>
          <cell r="BC1110">
            <v>-47000</v>
          </cell>
          <cell r="BE1110">
            <v>0.32</v>
          </cell>
          <cell r="BF1110">
            <v>0</v>
          </cell>
          <cell r="BG1110" t="str">
            <v>1 rozwojowo-modernizacyjne</v>
          </cell>
          <cell r="BH1110">
            <v>0</v>
          </cell>
          <cell r="BI1110">
            <v>13</v>
          </cell>
          <cell r="BJ1110">
            <v>0</v>
          </cell>
          <cell r="BK1110" t="str">
            <v>Odbiór ścieków od nowych klientów.</v>
          </cell>
          <cell r="BL1110" t="str">
            <v>Budowa kanalizacji sanitarnej w ulicy Jeździeckiej wraz z przyłączami - kanał grawitacyjny DN 200 mm, dł. 215 m, - rurociąg tłoczny DN 80 mm dł.10 m, - przepompownia ścieków - 1 szt. Budowa kanalizacji sanitarnej w ulicy Moniuszki DN 200 mm, dł. 80 m wraz z przyłączami 2023-2025 - dokumentacja projektowa 2026-2027 - roboty budowlano-montażowe</v>
          </cell>
          <cell r="BM1110" t="str">
            <v>-</v>
          </cell>
          <cell r="BN1110" t="str">
            <v>-</v>
          </cell>
          <cell r="BP1110"/>
        </row>
        <row r="1111">
          <cell r="B1111" t="str">
            <v>5-09-15-258-1</v>
          </cell>
          <cell r="C1111" t="str">
            <v>5</v>
          </cell>
          <cell r="D1111" t="str">
            <v>Puszczykowo - kanalizacja sanitarna w ul. Nowe Osiedle i bocznej od ul. Nowe Osiedle</v>
          </cell>
          <cell r="E1111">
            <v>0</v>
          </cell>
          <cell r="G1111" t="str">
            <v>rezerwa "białe plamy"</v>
          </cell>
          <cell r="H1111" t="str">
            <v>druga</v>
          </cell>
          <cell r="I1111" t="str">
            <v>sieci rozdzielcze</v>
          </cell>
          <cell r="J1111" t="str">
            <v>rozwojowe</v>
          </cell>
          <cell r="K1111" t="str">
            <v>nieopłacalne tak</v>
          </cell>
          <cell r="L1111" t="str">
            <v>Puszczykowo</v>
          </cell>
          <cell r="M1111">
            <v>0</v>
          </cell>
          <cell r="N1111">
            <v>0</v>
          </cell>
          <cell r="O1111">
            <v>0</v>
          </cell>
          <cell r="P1111">
            <v>0</v>
          </cell>
          <cell r="Q1111">
            <v>0</v>
          </cell>
          <cell r="R1111" t="str">
            <v>09</v>
          </cell>
          <cell r="S1111" t="str">
            <v>Gmina Puszczykowo</v>
          </cell>
          <cell r="T1111">
            <v>0</v>
          </cell>
          <cell r="U1111">
            <v>1318.4</v>
          </cell>
          <cell r="V1111">
            <v>0</v>
          </cell>
          <cell r="W1111">
            <v>0</v>
          </cell>
          <cell r="X1111">
            <v>0</v>
          </cell>
          <cell r="Y1111">
            <v>0</v>
          </cell>
          <cell r="Z1111">
            <v>0</v>
          </cell>
          <cell r="AA1111">
            <v>0</v>
          </cell>
          <cell r="AB1111">
            <v>0</v>
          </cell>
          <cell r="AC1111">
            <v>0</v>
          </cell>
          <cell r="AD1111">
            <v>0</v>
          </cell>
          <cell r="AE1111">
            <v>0</v>
          </cell>
          <cell r="AF1111">
            <v>1318.4</v>
          </cell>
          <cell r="AG1111">
            <v>1318.4</v>
          </cell>
          <cell r="AH1111">
            <v>659.2</v>
          </cell>
          <cell r="AI1111">
            <v>1977.6000000000001</v>
          </cell>
          <cell r="AJ1111">
            <v>659.2</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659.2</v>
          </cell>
          <cell r="BA1111">
            <v>659.2</v>
          </cell>
          <cell r="BB1111">
            <v>2636.8</v>
          </cell>
          <cell r="BC1111">
            <v>-1318.4</v>
          </cell>
          <cell r="BD1111"/>
          <cell r="BE1111">
            <v>0.27</v>
          </cell>
          <cell r="BF1111">
            <v>0</v>
          </cell>
          <cell r="BG1111" t="str">
            <v>1 rozwojowo-modernizacyjne</v>
          </cell>
          <cell r="BH1111">
            <v>0</v>
          </cell>
          <cell r="BI1111">
            <v>12</v>
          </cell>
          <cell r="BJ1111">
            <v>0</v>
          </cell>
          <cell r="BK1111">
            <v>0</v>
          </cell>
          <cell r="BL1111">
            <v>0</v>
          </cell>
          <cell r="BM1111" t="str">
            <v>-</v>
          </cell>
          <cell r="BN1111" t="str">
            <v>-</v>
          </cell>
        </row>
        <row r="1112">
          <cell r="B1112" t="str">
            <v>5-09-16-079-1</v>
          </cell>
          <cell r="C1112" t="str">
            <v>5</v>
          </cell>
          <cell r="D1112" t="str">
            <v>Puszczykowo - kanalizacja sanitarna w ul. Stromej</v>
          </cell>
          <cell r="E1112">
            <v>0</v>
          </cell>
          <cell r="G1112" t="str">
            <v>rezerwa "białe plamy"</v>
          </cell>
          <cell r="H1112" t="str">
            <v>druga</v>
          </cell>
          <cell r="I1112" t="str">
            <v>sieci rozdzielcze</v>
          </cell>
          <cell r="J1112" t="str">
            <v>rozwojowe</v>
          </cell>
          <cell r="K1112" t="str">
            <v>nieopłacalne tak</v>
          </cell>
          <cell r="L1112" t="str">
            <v>Puszczykowo</v>
          </cell>
          <cell r="M1112">
            <v>0</v>
          </cell>
          <cell r="N1112">
            <v>0</v>
          </cell>
          <cell r="O1112">
            <v>0</v>
          </cell>
          <cell r="P1112">
            <v>0</v>
          </cell>
          <cell r="Q1112">
            <v>0</v>
          </cell>
          <cell r="R1112" t="str">
            <v>09</v>
          </cell>
          <cell r="S1112" t="str">
            <v>Gmina Puszczykowo</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cell r="BE1112">
            <v>0</v>
          </cell>
          <cell r="BF1112">
            <v>0</v>
          </cell>
          <cell r="BG1112" t="str">
            <v>1 rozwojowo-modernizacyjne</v>
          </cell>
          <cell r="BH1112">
            <v>1</v>
          </cell>
          <cell r="BI1112">
            <v>1</v>
          </cell>
          <cell r="BJ1112">
            <v>0</v>
          </cell>
          <cell r="BK1112">
            <v>0</v>
          </cell>
          <cell r="BL1112">
            <v>0</v>
          </cell>
          <cell r="BM1112" t="str">
            <v>-</v>
          </cell>
          <cell r="BN1112" t="str">
            <v>-</v>
          </cell>
        </row>
        <row r="1113">
          <cell r="B1113" t="str">
            <v>5-09-19-023-1</v>
          </cell>
          <cell r="C1113" t="str">
            <v>5</v>
          </cell>
          <cell r="D1113" t="str">
            <v>Puszczykowo - kanalizacja sanitarna w ul. bocznej (dz. nr 287/2) od ul. Stromej</v>
          </cell>
          <cell r="E1113" t="str">
            <v>Realizowane-dokumentacja-w toku</v>
          </cell>
          <cell r="G1113" t="str">
            <v>rezerwa "białe plamy"</v>
          </cell>
          <cell r="H1113" t="str">
            <v>druga</v>
          </cell>
          <cell r="I1113" t="str">
            <v>sieci rozdzielcze</v>
          </cell>
          <cell r="J1113" t="str">
            <v>rozwojowe</v>
          </cell>
          <cell r="K1113" t="str">
            <v>nieopłacalne nie</v>
          </cell>
          <cell r="L1113" t="str">
            <v>Puszczykowo</v>
          </cell>
          <cell r="M1113" t="str">
            <v>Irena Romaszewska-Malak</v>
          </cell>
          <cell r="N1113" t="str">
            <v>Julia Szczepańska</v>
          </cell>
          <cell r="O1113" t="str">
            <v>Monika Mrozińska</v>
          </cell>
          <cell r="P1113" t="str">
            <v>Michał Garbicz</v>
          </cell>
          <cell r="Q1113" t="str">
            <v>Maciej Urbaniak</v>
          </cell>
          <cell r="R1113" t="str">
            <v>09</v>
          </cell>
          <cell r="S1113" t="str">
            <v>nd</v>
          </cell>
          <cell r="T1113">
            <v>0</v>
          </cell>
          <cell r="U1113">
            <v>0</v>
          </cell>
          <cell r="V1113">
            <v>28050</v>
          </cell>
          <cell r="W1113">
            <v>42075</v>
          </cell>
          <cell r="X1113">
            <v>138791</v>
          </cell>
          <cell r="Y1113">
            <v>91308</v>
          </cell>
          <cell r="Z1113">
            <v>0</v>
          </cell>
          <cell r="AA1113">
            <v>0</v>
          </cell>
          <cell r="AB1113">
            <v>0</v>
          </cell>
          <cell r="AC1113">
            <v>0</v>
          </cell>
          <cell r="AD1113">
            <v>0</v>
          </cell>
          <cell r="AE1113">
            <v>0</v>
          </cell>
          <cell r="AF1113">
            <v>300224</v>
          </cell>
          <cell r="AG1113">
            <v>3984</v>
          </cell>
          <cell r="AH1113">
            <v>22640</v>
          </cell>
          <cell r="AI1113">
            <v>26624</v>
          </cell>
          <cell r="AJ1113">
            <v>33960</v>
          </cell>
          <cell r="AK1113">
            <v>85000</v>
          </cell>
          <cell r="AL1113">
            <v>241626</v>
          </cell>
          <cell r="AM1113">
            <v>0</v>
          </cell>
          <cell r="AN1113">
            <v>0</v>
          </cell>
          <cell r="AO1113">
            <v>0</v>
          </cell>
          <cell r="AP1113">
            <v>0</v>
          </cell>
          <cell r="AQ1113">
            <v>0</v>
          </cell>
          <cell r="AR1113">
            <v>0</v>
          </cell>
          <cell r="AS1113">
            <v>0</v>
          </cell>
          <cell r="AT1113">
            <v>0</v>
          </cell>
          <cell r="AU1113">
            <v>0</v>
          </cell>
          <cell r="AV1113">
            <v>0</v>
          </cell>
          <cell r="AW1113">
            <v>326626</v>
          </cell>
          <cell r="AX1113">
            <v>326626</v>
          </cell>
          <cell r="AY1113">
            <v>0</v>
          </cell>
          <cell r="AZ1113">
            <v>360586</v>
          </cell>
          <cell r="BA1113">
            <v>360586</v>
          </cell>
          <cell r="BB1113">
            <v>387210</v>
          </cell>
          <cell r="BC1113">
            <v>-86986</v>
          </cell>
          <cell r="BE1113">
            <v>0.13</v>
          </cell>
          <cell r="BF1113">
            <v>0</v>
          </cell>
          <cell r="BG1113" t="str">
            <v>1 rozwojowo-modernizacyjne</v>
          </cell>
          <cell r="BH1113">
            <v>0</v>
          </cell>
          <cell r="BI1113">
            <v>8</v>
          </cell>
          <cell r="BJ1113">
            <v>0</v>
          </cell>
          <cell r="BK1113" t="str">
            <v>Odbiór ścieków od nowych klientów.</v>
          </cell>
          <cell r="BL1113" t="str">
            <v>Budowa kanalizacji sanitarnej w ulicy bocznej od ul. Stromej DN 250mm , dł. ok. 130m wraz z przyłączami 2021-2022 - dokumentacja projektowa 2023-2024 - roboty budowlano - montażowe</v>
          </cell>
          <cell r="BM1113" t="str">
            <v>-</v>
          </cell>
          <cell r="BN1113" t="str">
            <v>-</v>
          </cell>
          <cell r="BP1113">
            <v>48993.9</v>
          </cell>
        </row>
        <row r="1114">
          <cell r="B1114" t="str">
            <v>5-09-19-119-0</v>
          </cell>
          <cell r="C1114" t="str">
            <v>5</v>
          </cell>
          <cell r="D1114" t="str">
            <v>Puszczykowo - kanalizacja sanitarna w ul. Nadwarciańskiej</v>
          </cell>
          <cell r="E1114">
            <v>0</v>
          </cell>
          <cell r="G1114" t="str">
            <v>rezerwa na zaspokojenie roszczeń z tyt realizacji sieci wod-kan</v>
          </cell>
          <cell r="H1114" t="str">
            <v>pierwsza</v>
          </cell>
          <cell r="I1114" t="str">
            <v>sieci rozdzielcze</v>
          </cell>
          <cell r="J1114" t="str">
            <v>rozwojowe</v>
          </cell>
          <cell r="K1114" t="str">
            <v>wykupy</v>
          </cell>
          <cell r="L1114" t="str">
            <v>Puszczykowo</v>
          </cell>
          <cell r="M1114">
            <v>0</v>
          </cell>
          <cell r="N1114">
            <v>0</v>
          </cell>
          <cell r="O1114">
            <v>0</v>
          </cell>
          <cell r="P1114">
            <v>0</v>
          </cell>
          <cell r="Q1114">
            <v>0</v>
          </cell>
          <cell r="R1114" t="str">
            <v>09</v>
          </cell>
          <cell r="S1114" t="str">
            <v>nd</v>
          </cell>
          <cell r="T1114">
            <v>0</v>
          </cell>
          <cell r="U1114">
            <v>16900.2</v>
          </cell>
          <cell r="V1114">
            <v>0</v>
          </cell>
          <cell r="W1114">
            <v>0</v>
          </cell>
          <cell r="X1114">
            <v>0</v>
          </cell>
          <cell r="Y1114">
            <v>0</v>
          </cell>
          <cell r="Z1114">
            <v>0</v>
          </cell>
          <cell r="AA1114">
            <v>0</v>
          </cell>
          <cell r="AB1114">
            <v>0</v>
          </cell>
          <cell r="AC1114">
            <v>0</v>
          </cell>
          <cell r="AD1114">
            <v>0</v>
          </cell>
          <cell r="AE1114">
            <v>0</v>
          </cell>
          <cell r="AF1114">
            <v>16900.2</v>
          </cell>
          <cell r="AG1114">
            <v>16900.2</v>
          </cell>
          <cell r="AH1114">
            <v>0</v>
          </cell>
          <cell r="AI1114">
            <v>16900.2</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16900.2</v>
          </cell>
          <cell r="BC1114">
            <v>0</v>
          </cell>
          <cell r="BD1114"/>
          <cell r="BE1114">
            <v>0</v>
          </cell>
          <cell r="BF1114">
            <v>0</v>
          </cell>
          <cell r="BG1114">
            <v>0</v>
          </cell>
          <cell r="BH1114">
            <v>0</v>
          </cell>
          <cell r="BI1114">
            <v>0</v>
          </cell>
          <cell r="BJ1114">
            <v>0</v>
          </cell>
          <cell r="BK1114">
            <v>0</v>
          </cell>
          <cell r="BL1114">
            <v>0</v>
          </cell>
          <cell r="BM1114" t="str">
            <v>-</v>
          </cell>
          <cell r="BN1114" t="str">
            <v>-</v>
          </cell>
        </row>
        <row r="1115">
          <cell r="B1115" t="str">
            <v>5-09-19-145-1</v>
          </cell>
          <cell r="C1115" t="str">
            <v>5</v>
          </cell>
          <cell r="D1115" t="str">
            <v>Puszczykowo - kanalizacja sanitarna w rejonie pomiędzy ulicami: Cicha, Sobieskiego i Janaszka</v>
          </cell>
          <cell r="E1115" t="str">
            <v>Realizowane-koncepcja-w toku</v>
          </cell>
          <cell r="G1115" t="str">
            <v>rezerwa "białe plamy"</v>
          </cell>
          <cell r="H1115" t="str">
            <v>druga</v>
          </cell>
          <cell r="I1115" t="str">
            <v>sieci rozdzielcze</v>
          </cell>
          <cell r="J1115" t="str">
            <v>rozwojowe</v>
          </cell>
          <cell r="K1115" t="str">
            <v>nieopłacalne nie</v>
          </cell>
          <cell r="L1115" t="str">
            <v>Puszczykowo</v>
          </cell>
          <cell r="M1115" t="str">
            <v>Irena Romaszewska-Malak</v>
          </cell>
          <cell r="N1115">
            <v>0</v>
          </cell>
          <cell r="O1115" t="str">
            <v>Monika Mrozińska</v>
          </cell>
          <cell r="P1115">
            <v>0</v>
          </cell>
          <cell r="Q1115">
            <v>0</v>
          </cell>
          <cell r="R1115" t="str">
            <v>09</v>
          </cell>
          <cell r="S1115" t="str">
            <v>nd</v>
          </cell>
          <cell r="T1115">
            <v>0</v>
          </cell>
          <cell r="U1115">
            <v>0</v>
          </cell>
          <cell r="V1115">
            <v>0</v>
          </cell>
          <cell r="W1115">
            <v>0</v>
          </cell>
          <cell r="X1115">
            <v>0</v>
          </cell>
          <cell r="Y1115">
            <v>0</v>
          </cell>
          <cell r="Z1115">
            <v>0</v>
          </cell>
          <cell r="AA1115">
            <v>0</v>
          </cell>
          <cell r="AB1115">
            <v>0</v>
          </cell>
          <cell r="AC1115">
            <v>0</v>
          </cell>
          <cell r="AD1115">
            <v>58000</v>
          </cell>
          <cell r="AE1115">
            <v>2405000</v>
          </cell>
          <cell r="AF1115">
            <v>58000</v>
          </cell>
          <cell r="AG1115">
            <v>0</v>
          </cell>
          <cell r="AH1115">
            <v>0</v>
          </cell>
          <cell r="AI1115">
            <v>0</v>
          </cell>
          <cell r="AJ1115">
            <v>0</v>
          </cell>
          <cell r="AK1115">
            <v>0</v>
          </cell>
          <cell r="AL1115">
            <v>0</v>
          </cell>
          <cell r="AM1115">
            <v>0</v>
          </cell>
          <cell r="AN1115">
            <v>0</v>
          </cell>
          <cell r="AO1115">
            <v>0</v>
          </cell>
          <cell r="AP1115">
            <v>0</v>
          </cell>
          <cell r="AQ1115">
            <v>57200</v>
          </cell>
          <cell r="AR1115">
            <v>85800</v>
          </cell>
          <cell r="AS1115">
            <v>437400</v>
          </cell>
          <cell r="AT1115">
            <v>1881600</v>
          </cell>
          <cell r="AU1115">
            <v>0</v>
          </cell>
          <cell r="AV1115">
            <v>1881600</v>
          </cell>
          <cell r="AW1115">
            <v>2462000</v>
          </cell>
          <cell r="AX1115">
            <v>57200</v>
          </cell>
          <cell r="AY1115">
            <v>2404800</v>
          </cell>
          <cell r="AZ1115">
            <v>2462000</v>
          </cell>
          <cell r="BA1115">
            <v>2462000</v>
          </cell>
          <cell r="BB1115">
            <v>57200</v>
          </cell>
          <cell r="BC1115">
            <v>800</v>
          </cell>
          <cell r="BE1115">
            <v>1.75</v>
          </cell>
          <cell r="BF1115">
            <v>0</v>
          </cell>
          <cell r="BG1115" t="str">
            <v>1 rozwojowo-modernizacyjne</v>
          </cell>
          <cell r="BH1115">
            <v>0</v>
          </cell>
          <cell r="BI1115">
            <v>43</v>
          </cell>
          <cell r="BJ1115">
            <v>0</v>
          </cell>
          <cell r="BK1115" t="str">
            <v>Odbiór ścieków bytowych od nowych Klientów.</v>
          </cell>
          <cell r="BL1115" t="str">
            <v>Budowa kanalizacji sanitarnej na obszarze pomiędzy ulicami Cicha, Sobieskiego i Janaszka - DN 200mm dł. L = 1750m wraz z przyłączami 2028 - 2030 - dokumentacja projektowa 2031 - 2032 - roboty budowlano - montażowe</v>
          </cell>
          <cell r="BM1115" t="str">
            <v>-</v>
          </cell>
          <cell r="BN1115" t="str">
            <v>-</v>
          </cell>
          <cell r="BP1115"/>
        </row>
        <row r="1116">
          <cell r="B1116" t="str">
            <v>5-09-20-172-1</v>
          </cell>
          <cell r="C1116" t="str">
            <v>5</v>
          </cell>
          <cell r="D1116" t="str">
            <v>Puszczykowo - kanalizacja sanitarna w ul. Myśliwskiej, Hotelowej i Krętej</v>
          </cell>
          <cell r="H1116" t="str">
            <v>druga</v>
          </cell>
          <cell r="I1116" t="str">
            <v>sieci rozdzielcze</v>
          </cell>
          <cell r="J1116" t="str">
            <v>rozwojowe</v>
          </cell>
          <cell r="K1116" t="str">
            <v>nieopłacalne nie</v>
          </cell>
          <cell r="L1116" t="str">
            <v>Puszczykowo</v>
          </cell>
          <cell r="R1116" t="str">
            <v>09</v>
          </cell>
          <cell r="T1116">
            <v>0</v>
          </cell>
          <cell r="U1116">
            <v>0</v>
          </cell>
          <cell r="V1116">
            <v>0</v>
          </cell>
          <cell r="W1116">
            <v>0</v>
          </cell>
          <cell r="X1116">
            <v>0</v>
          </cell>
          <cell r="Y1116">
            <v>0</v>
          </cell>
          <cell r="Z1116">
            <v>0</v>
          </cell>
          <cell r="AA1116">
            <v>0</v>
          </cell>
          <cell r="AB1116">
            <v>0</v>
          </cell>
          <cell r="AC1116">
            <v>0</v>
          </cell>
          <cell r="AD1116">
            <v>0</v>
          </cell>
          <cell r="AE1116">
            <v>1059000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40000</v>
          </cell>
          <cell r="AS1116">
            <v>60000</v>
          </cell>
          <cell r="AT1116">
            <v>0</v>
          </cell>
          <cell r="AU1116">
            <v>959000</v>
          </cell>
          <cell r="AV1116">
            <v>959000</v>
          </cell>
          <cell r="AW1116">
            <v>100000</v>
          </cell>
          <cell r="AX1116">
            <v>0</v>
          </cell>
          <cell r="AY1116">
            <v>100000</v>
          </cell>
          <cell r="AZ1116">
            <v>100000</v>
          </cell>
          <cell r="BA1116">
            <v>1059000</v>
          </cell>
          <cell r="BB1116">
            <v>0</v>
          </cell>
          <cell r="BC1116">
            <v>0</v>
          </cell>
          <cell r="BE1116">
            <v>0.68500000000000005</v>
          </cell>
          <cell r="BF1116">
            <v>0</v>
          </cell>
          <cell r="BG1116" t="str">
            <v>1 rozwojowo-modernizacyjne</v>
          </cell>
          <cell r="BH1116">
            <v>0</v>
          </cell>
          <cell r="BI1116">
            <v>21</v>
          </cell>
          <cell r="BJ1116">
            <v>0</v>
          </cell>
          <cell r="BK1116" t="str">
            <v>Zadanie wydzielone z zadania 5-09-15-143-1. Odbiór ścieków sanitarnych od nowych klientów.</v>
          </cell>
          <cell r="BL1116" t="str">
            <v>Budowa kanalizacji sanitarnej w ul. Hotelowej , Myśliwskiej DN 200mm, dł. 420m wraz z przyłączami Budowa kanalizacji sanitarnej w ulicy Krętej (od strony Sobieskiego w kierunku Zapłaty) DN200mm, dł. 265m wraz z przyłączami 2029 - 2031 - dokumentacja projektowa 2032 - 2034 - roboty budowlano - montażowe</v>
          </cell>
          <cell r="BM1116" t="str">
            <v>-</v>
          </cell>
          <cell r="BN1116" t="str">
            <v>-</v>
          </cell>
          <cell r="BP1116"/>
        </row>
        <row r="1117">
          <cell r="B1117" t="str">
            <v>5-10-19-056-0</v>
          </cell>
          <cell r="C1117" t="str">
            <v>5</v>
          </cell>
          <cell r="D1117" t="str">
            <v>Pobiedziska - kanalizacja sanitarna w ul. Czereśniowej w Biskupicach</v>
          </cell>
          <cell r="E1117" t="str">
            <v>Realizowane-RBM-w toku</v>
          </cell>
          <cell r="G1117" t="str">
            <v>rezerwa na zaspokojenie roszczeń z tyt realizacji sieci wod-kan</v>
          </cell>
          <cell r="H1117" t="str">
            <v>pierwsza</v>
          </cell>
          <cell r="I1117" t="str">
            <v>sieci rozdzielcze</v>
          </cell>
          <cell r="J1117" t="str">
            <v>rozwojowe</v>
          </cell>
          <cell r="K1117" t="str">
            <v>wykupy</v>
          </cell>
          <cell r="L1117" t="str">
            <v>Pobiedziska</v>
          </cell>
          <cell r="M1117">
            <v>0</v>
          </cell>
          <cell r="N1117">
            <v>0</v>
          </cell>
          <cell r="O1117">
            <v>0</v>
          </cell>
          <cell r="P1117" t="str">
            <v>Magdalena Borowska</v>
          </cell>
          <cell r="Q1117">
            <v>0</v>
          </cell>
          <cell r="R1117" t="str">
            <v>10</v>
          </cell>
          <cell r="S1117" t="str">
            <v>nd</v>
          </cell>
          <cell r="T1117">
            <v>0</v>
          </cell>
          <cell r="U1117">
            <v>14901.27</v>
          </cell>
          <cell r="V1117">
            <v>0</v>
          </cell>
          <cell r="W1117">
            <v>0</v>
          </cell>
          <cell r="X1117">
            <v>0</v>
          </cell>
          <cell r="Y1117">
            <v>0</v>
          </cell>
          <cell r="Z1117">
            <v>0</v>
          </cell>
          <cell r="AA1117">
            <v>0</v>
          </cell>
          <cell r="AB1117">
            <v>0</v>
          </cell>
          <cell r="AC1117">
            <v>0</v>
          </cell>
          <cell r="AD1117">
            <v>0</v>
          </cell>
          <cell r="AE1117">
            <v>0</v>
          </cell>
          <cell r="AF1117">
            <v>14901.27</v>
          </cell>
          <cell r="AG1117">
            <v>14901.27</v>
          </cell>
          <cell r="AH1117">
            <v>0</v>
          </cell>
          <cell r="AI1117">
            <v>14901.27</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14901.27</v>
          </cell>
          <cell r="BC1117">
            <v>0</v>
          </cell>
          <cell r="BD1117"/>
          <cell r="BE1117">
            <v>0</v>
          </cell>
          <cell r="BF1117">
            <v>0</v>
          </cell>
          <cell r="BG1117" t="str">
            <v xml:space="preserve"> </v>
          </cell>
          <cell r="BH1117">
            <v>0</v>
          </cell>
          <cell r="BI1117">
            <v>0</v>
          </cell>
          <cell r="BJ1117">
            <v>0</v>
          </cell>
          <cell r="BK1117">
            <v>0</v>
          </cell>
          <cell r="BL1117">
            <v>0</v>
          </cell>
          <cell r="BM1117" t="str">
            <v>-</v>
          </cell>
          <cell r="BN1117" t="str">
            <v>-</v>
          </cell>
        </row>
        <row r="1118">
          <cell r="B1118" t="str">
            <v>5-11-13-173-1</v>
          </cell>
          <cell r="C1118" t="str">
            <v>5</v>
          </cell>
          <cell r="D1118" t="str">
            <v>Kórnik - kanalizacja sanitarna w rejonie ul. Zwierzynieckiej w Bninie</v>
          </cell>
          <cell r="E1118" t="str">
            <v>Realizowane-RBM-zakończono</v>
          </cell>
          <cell r="G1118" t="str">
            <v>rezerwa oszczędności przetargowe</v>
          </cell>
          <cell r="H1118" t="str">
            <v>druga</v>
          </cell>
          <cell r="I1118" t="str">
            <v>sieci rozdzielcze</v>
          </cell>
          <cell r="J1118" t="str">
            <v>rozwojowe</v>
          </cell>
          <cell r="K1118" t="str">
            <v>oszczędności przetargowe</v>
          </cell>
          <cell r="L1118" t="str">
            <v>Kórnik</v>
          </cell>
          <cell r="M1118" t="str">
            <v>Kamilla Oberenkowska</v>
          </cell>
          <cell r="N1118">
            <v>0</v>
          </cell>
          <cell r="O1118" t="str">
            <v>Jolanta Kowalczyk</v>
          </cell>
          <cell r="P1118" t="str">
            <v>Sonia Sperling</v>
          </cell>
          <cell r="Q1118">
            <v>0</v>
          </cell>
          <cell r="R1118" t="str">
            <v>11</v>
          </cell>
          <cell r="S1118" t="str">
            <v>Gmina Kórnik</v>
          </cell>
          <cell r="T1118">
            <v>43115.96</v>
          </cell>
          <cell r="U1118">
            <v>592132.63</v>
          </cell>
          <cell r="V1118">
            <v>0</v>
          </cell>
          <cell r="W1118">
            <v>0</v>
          </cell>
          <cell r="X1118">
            <v>0</v>
          </cell>
          <cell r="Y1118">
            <v>0</v>
          </cell>
          <cell r="Z1118">
            <v>0</v>
          </cell>
          <cell r="AA1118">
            <v>0</v>
          </cell>
          <cell r="AB1118">
            <v>0</v>
          </cell>
          <cell r="AC1118">
            <v>0</v>
          </cell>
          <cell r="AD1118">
            <v>0</v>
          </cell>
          <cell r="AE1118">
            <v>0</v>
          </cell>
          <cell r="AF1118">
            <v>592132.63</v>
          </cell>
          <cell r="AG1118">
            <v>575047.39</v>
          </cell>
          <cell r="AH1118">
            <v>3772.8</v>
          </cell>
          <cell r="AI1118">
            <v>621936.15</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578820.19000000006</v>
          </cell>
          <cell r="BC1118">
            <v>13312.439999999944</v>
          </cell>
          <cell r="BD1118"/>
          <cell r="BE1118">
            <v>0</v>
          </cell>
          <cell r="BF1118">
            <v>0</v>
          </cell>
          <cell r="BG1118" t="str">
            <v>1 rozwojowo-modernizacyjne</v>
          </cell>
          <cell r="BH1118">
            <v>0</v>
          </cell>
          <cell r="BI1118">
            <v>27</v>
          </cell>
          <cell r="BJ1118">
            <v>0</v>
          </cell>
          <cell r="BK1118" t="str">
            <v>Brak sieci kanalizacji sanitarnej dla nowego osiedla zabudowy jednorodzinnej. Odbiór ścieków od nowych odbiorców.</v>
          </cell>
          <cell r="BL1118" t="str">
            <v>Budowa sieci kanalizacji sanitarnej grawitacyjnej DN200 i dł. ok. 600m wraz z przyłączami 2016-2017 - dokumentacja projektowa 2019-2020 - roboty budowlano-montażowe</v>
          </cell>
          <cell r="BM1118" t="str">
            <v>-</v>
          </cell>
          <cell r="BN1118" t="str">
            <v>-</v>
          </cell>
        </row>
        <row r="1119">
          <cell r="B1119" t="str">
            <v>5-11-13-174-1</v>
          </cell>
          <cell r="C1119" t="str">
            <v>5</v>
          </cell>
          <cell r="D1119" t="str">
            <v>Kórnik - kanalizacja sanitarna w rejonie ul. Katowickiej i Czereśniowej w Dziećmierowie</v>
          </cell>
          <cell r="E1119" t="str">
            <v>Realizowane-dokumentacja-w toku</v>
          </cell>
          <cell r="G1119" t="str">
            <v>rezerwa oszczędności przetargowe</v>
          </cell>
          <cell r="H1119" t="str">
            <v>druga</v>
          </cell>
          <cell r="I1119" t="str">
            <v>sieci rozdzielcze</v>
          </cell>
          <cell r="J1119" t="str">
            <v>rozwojowe</v>
          </cell>
          <cell r="K1119" t="str">
            <v>oszczędności przetargowe</v>
          </cell>
          <cell r="L1119" t="str">
            <v>Kórnik</v>
          </cell>
          <cell r="M1119" t="str">
            <v>Kamilla Oberenkowska</v>
          </cell>
          <cell r="N1119" t="str">
            <v>Barbara Bartkowiak</v>
          </cell>
          <cell r="O1119">
            <v>0</v>
          </cell>
          <cell r="P1119">
            <v>0</v>
          </cell>
          <cell r="Q1119">
            <v>0</v>
          </cell>
          <cell r="R1119" t="str">
            <v>11</v>
          </cell>
          <cell r="S1119" t="str">
            <v>Gmina Kórnik</v>
          </cell>
          <cell r="T1119">
            <v>2921</v>
          </cell>
          <cell r="U1119">
            <v>0</v>
          </cell>
          <cell r="V1119">
            <v>36500</v>
          </cell>
          <cell r="W1119">
            <v>84500</v>
          </cell>
          <cell r="X1119">
            <v>0</v>
          </cell>
          <cell r="Y1119">
            <v>0</v>
          </cell>
          <cell r="Z1119">
            <v>0</v>
          </cell>
          <cell r="AA1119">
            <v>0</v>
          </cell>
          <cell r="AB1119">
            <v>0</v>
          </cell>
          <cell r="AC1119">
            <v>0</v>
          </cell>
          <cell r="AD1119">
            <v>0</v>
          </cell>
          <cell r="AE1119">
            <v>0</v>
          </cell>
          <cell r="AF1119">
            <v>121000</v>
          </cell>
          <cell r="AG1119">
            <v>3313.67</v>
          </cell>
          <cell r="AH1119">
            <v>3181</v>
          </cell>
          <cell r="AI1119">
            <v>9415.67</v>
          </cell>
          <cell r="AJ1119">
            <v>37558</v>
          </cell>
          <cell r="AK1119">
            <v>80116</v>
          </cell>
          <cell r="AL1119">
            <v>804767.28</v>
          </cell>
          <cell r="AM1119">
            <v>1279668.8</v>
          </cell>
          <cell r="AN1119">
            <v>0</v>
          </cell>
          <cell r="AO1119">
            <v>0</v>
          </cell>
          <cell r="AP1119">
            <v>0</v>
          </cell>
          <cell r="AQ1119">
            <v>0</v>
          </cell>
          <cell r="AR1119">
            <v>0</v>
          </cell>
          <cell r="AS1119">
            <v>0</v>
          </cell>
          <cell r="AT1119">
            <v>0</v>
          </cell>
          <cell r="AU1119">
            <v>0</v>
          </cell>
          <cell r="AV1119">
            <v>0</v>
          </cell>
          <cell r="AW1119">
            <v>2164552.08</v>
          </cell>
          <cell r="AX1119">
            <v>2164552.08</v>
          </cell>
          <cell r="AY1119">
            <v>0</v>
          </cell>
          <cell r="AZ1119">
            <v>2202110.08</v>
          </cell>
          <cell r="BA1119">
            <v>2202110.08</v>
          </cell>
          <cell r="BB1119">
            <v>2208604.75</v>
          </cell>
          <cell r="BC1119">
            <v>-2087604.75</v>
          </cell>
          <cell r="BE1119">
            <v>0.76</v>
          </cell>
          <cell r="BF1119">
            <v>69.069999999999993</v>
          </cell>
          <cell r="BG1119" t="str">
            <v>1 rozwojowo-modernizacyjne</v>
          </cell>
          <cell r="BH1119">
            <v>15</v>
          </cell>
          <cell r="BI1119">
            <v>6</v>
          </cell>
          <cell r="BJ1119">
            <v>0</v>
          </cell>
          <cell r="BK1119" t="str">
            <v>Odbiór ścieków sanitarnych od nowych klientów</v>
          </cell>
          <cell r="BL1119" t="str">
            <v>Budowa kanalizacji sanitarnej w ul. Czereśniowej i Katowickiej: DN 200 mm, dł. 760 m wraz z przyłączami. 2022-2024 - dokumentacja projektowa 2024-2026 - roboty budowlano-montażowe</v>
          </cell>
          <cell r="BM1119" t="str">
            <v>-</v>
          </cell>
          <cell r="BN1119" t="str">
            <v>-</v>
          </cell>
          <cell r="BP1119"/>
        </row>
        <row r="1120">
          <cell r="B1120" t="str">
            <v>5-11-14-093-1</v>
          </cell>
          <cell r="C1120" t="str">
            <v>5</v>
          </cell>
          <cell r="D1120" t="str">
            <v>Kórnik - kanalizacja sanitarna w ul. Leśnej w Borówcu</v>
          </cell>
          <cell r="E1120" t="str">
            <v>Realizowane-koncepcja-w toku</v>
          </cell>
          <cell r="G1120" t="str">
            <v>rezerwa "białe plamy"</v>
          </cell>
          <cell r="H1120" t="str">
            <v>druga</v>
          </cell>
          <cell r="I1120" t="str">
            <v>sieci rozdzielcze</v>
          </cell>
          <cell r="J1120" t="str">
            <v>rozwojowe</v>
          </cell>
          <cell r="K1120" t="str">
            <v>nieopłacalne Nie</v>
          </cell>
          <cell r="L1120" t="str">
            <v>Kórnik</v>
          </cell>
          <cell r="M1120" t="str">
            <v>Kamilla Oberenkowska</v>
          </cell>
          <cell r="N1120">
            <v>0</v>
          </cell>
          <cell r="O1120" t="str">
            <v>Jolanta Kowalczyk</v>
          </cell>
          <cell r="P1120">
            <v>0</v>
          </cell>
          <cell r="Q1120">
            <v>0</v>
          </cell>
          <cell r="R1120" t="str">
            <v>11</v>
          </cell>
          <cell r="S1120" t="str">
            <v>nd</v>
          </cell>
          <cell r="T1120">
            <v>0</v>
          </cell>
          <cell r="U1120">
            <v>0</v>
          </cell>
          <cell r="V1120">
            <v>0</v>
          </cell>
          <cell r="W1120">
            <v>0</v>
          </cell>
          <cell r="X1120">
            <v>0</v>
          </cell>
          <cell r="Y1120">
            <v>0</v>
          </cell>
          <cell r="Z1120">
            <v>0</v>
          </cell>
          <cell r="AA1120">
            <v>0</v>
          </cell>
          <cell r="AB1120">
            <v>0</v>
          </cell>
          <cell r="AC1120">
            <v>4000</v>
          </cell>
          <cell r="AD1120">
            <v>6000</v>
          </cell>
          <cell r="AE1120">
            <v>818000</v>
          </cell>
          <cell r="AF1120">
            <v>10000</v>
          </cell>
          <cell r="AG1120">
            <v>0</v>
          </cell>
          <cell r="AH1120">
            <v>0</v>
          </cell>
          <cell r="AI1120">
            <v>0</v>
          </cell>
          <cell r="AJ1120">
            <v>0</v>
          </cell>
          <cell r="AK1120">
            <v>0</v>
          </cell>
          <cell r="AL1120">
            <v>0</v>
          </cell>
          <cell r="AM1120">
            <v>0</v>
          </cell>
          <cell r="AN1120">
            <v>0</v>
          </cell>
          <cell r="AO1120">
            <v>0</v>
          </cell>
          <cell r="AP1120">
            <v>40000</v>
          </cell>
          <cell r="AQ1120">
            <v>40000</v>
          </cell>
          <cell r="AR1120">
            <v>20000</v>
          </cell>
          <cell r="AS1120">
            <v>752000</v>
          </cell>
          <cell r="AT1120">
            <v>232000</v>
          </cell>
          <cell r="AU1120">
            <v>0</v>
          </cell>
          <cell r="AV1120">
            <v>232000</v>
          </cell>
          <cell r="AW1120">
            <v>1084000</v>
          </cell>
          <cell r="AX1120">
            <v>80000</v>
          </cell>
          <cell r="AY1120">
            <v>1004000</v>
          </cell>
          <cell r="AZ1120">
            <v>1084000</v>
          </cell>
          <cell r="BA1120">
            <v>1084000</v>
          </cell>
          <cell r="BB1120">
            <v>80000</v>
          </cell>
          <cell r="BC1120">
            <v>-70000</v>
          </cell>
          <cell r="BE1120">
            <v>0.49</v>
          </cell>
          <cell r="BF1120">
            <v>0</v>
          </cell>
          <cell r="BG1120" t="str">
            <v>1 rozwojowo-modernizacyjne</v>
          </cell>
          <cell r="BH1120">
            <v>11</v>
          </cell>
          <cell r="BI1120">
            <v>0</v>
          </cell>
          <cell r="BJ1120">
            <v>0</v>
          </cell>
          <cell r="BK1120" t="str">
            <v>Odbiór ścieków sanitarnych od nowych klientów.</v>
          </cell>
          <cell r="BL1120" t="str">
            <v>Budowa kanalizacji sanitarnej wraz z przyłączami w ulicy Leśnej i Poznańskiej: - kanał grawitacyjny DN 200 mm, dł. 315 m - rurociąg tłoczny DN 100 mm, dł. 410 m - przepompownia - 1 szt. - zakup działki pod przepompownię 2028-2030 - dokumentacja projektowa 2030-2032 - roboty budowlano-montażowe</v>
          </cell>
          <cell r="BM1120" t="str">
            <v>-</v>
          </cell>
          <cell r="BN1120" t="str">
            <v>-</v>
          </cell>
          <cell r="BP1120"/>
        </row>
        <row r="1121">
          <cell r="B1121" t="str">
            <v>5-11-14-095-1</v>
          </cell>
          <cell r="C1121" t="str">
            <v>5</v>
          </cell>
          <cell r="D1121" t="str">
            <v>Kórnik - kanalizacja sanitarna w ul. Krętej i Prostej w Borówcu</v>
          </cell>
          <cell r="E1121" t="str">
            <v>Realizowane-dokumentacja-w toku</v>
          </cell>
          <cell r="F1121" t="str">
            <v>przesunięte FS8/FS9</v>
          </cell>
          <cell r="G1121" t="str">
            <v>rezerwa "białe plamy"</v>
          </cell>
          <cell r="H1121" t="str">
            <v>druga</v>
          </cell>
          <cell r="I1121" t="str">
            <v>sieci rozdzielcze</v>
          </cell>
          <cell r="J1121" t="str">
            <v>rozwojowe</v>
          </cell>
          <cell r="K1121" t="str">
            <v>nieopłacalne Nie</v>
          </cell>
          <cell r="L1121" t="str">
            <v>Kórnik</v>
          </cell>
          <cell r="M1121" t="str">
            <v>Kamilla Oberenkowska</v>
          </cell>
          <cell r="N1121" t="str">
            <v>Honorata Łoza</v>
          </cell>
          <cell r="O1121" t="str">
            <v>Jolanta Kowalczyk</v>
          </cell>
          <cell r="P1121" t="str">
            <v>Aleksandra Jukiewicz</v>
          </cell>
          <cell r="Q1121" t="str">
            <v>Maciej Antecki</v>
          </cell>
          <cell r="R1121" t="str">
            <v>11</v>
          </cell>
          <cell r="S1121" t="str">
            <v>nd</v>
          </cell>
          <cell r="T1121">
            <v>34634.68</v>
          </cell>
          <cell r="U1121">
            <v>2870.24</v>
          </cell>
          <cell r="V1121">
            <v>20000</v>
          </cell>
          <cell r="W1121">
            <v>20000</v>
          </cell>
          <cell r="X1121">
            <v>138000</v>
          </cell>
          <cell r="Y1121">
            <v>1267000</v>
          </cell>
          <cell r="Z1121">
            <v>0</v>
          </cell>
          <cell r="AA1121">
            <v>0</v>
          </cell>
          <cell r="AB1121">
            <v>0</v>
          </cell>
          <cell r="AC1121">
            <v>0</v>
          </cell>
          <cell r="AD1121">
            <v>0</v>
          </cell>
          <cell r="AE1121">
            <v>0</v>
          </cell>
          <cell r="AF1121">
            <v>1447870.24</v>
          </cell>
          <cell r="AG1121">
            <v>2870.24</v>
          </cell>
          <cell r="AH1121">
            <v>48125.270000000004</v>
          </cell>
          <cell r="AI1121">
            <v>85630.19</v>
          </cell>
          <cell r="AJ1121">
            <v>5156.7800000000007</v>
          </cell>
          <cell r="AK1121">
            <v>44520</v>
          </cell>
          <cell r="AL1121">
            <v>373206</v>
          </cell>
          <cell r="AM1121">
            <v>1383396</v>
          </cell>
          <cell r="AN1121">
            <v>115289</v>
          </cell>
          <cell r="AO1121">
            <v>0</v>
          </cell>
          <cell r="AP1121">
            <v>0</v>
          </cell>
          <cell r="AQ1121">
            <v>0</v>
          </cell>
          <cell r="AR1121">
            <v>0</v>
          </cell>
          <cell r="AS1121">
            <v>0</v>
          </cell>
          <cell r="AT1121">
            <v>0</v>
          </cell>
          <cell r="AU1121">
            <v>0</v>
          </cell>
          <cell r="AV1121">
            <v>0</v>
          </cell>
          <cell r="AW1121">
            <v>1916411</v>
          </cell>
          <cell r="AX1121">
            <v>1916411</v>
          </cell>
          <cell r="AY1121">
            <v>0</v>
          </cell>
          <cell r="AZ1121">
            <v>1921567.78</v>
          </cell>
          <cell r="BA1121">
            <v>1921567.78</v>
          </cell>
          <cell r="BB1121">
            <v>1972563.29</v>
          </cell>
          <cell r="BC1121">
            <v>-524693.05000000005</v>
          </cell>
          <cell r="BD1121"/>
          <cell r="BE1121">
            <v>0.52</v>
          </cell>
          <cell r="BF1121">
            <v>283</v>
          </cell>
          <cell r="BG1121" t="str">
            <v>1 rozwojowo-modernizacyjne</v>
          </cell>
          <cell r="BH1121">
            <v>42</v>
          </cell>
          <cell r="BI1121">
            <v>7</v>
          </cell>
          <cell r="BJ1121">
            <v>0</v>
          </cell>
          <cell r="BK1121" t="str">
            <v>Z zadania zostały wydzielone zakresy 19-303 i 19-304. Odbiór ścieków sanitarnych od nowych klientów.</v>
          </cell>
          <cell r="BL1121" t="str">
            <v>Budowa kanalizacji sanitarnej wraz z przyłączami w ul. Krętej i Prostej w Borówcu: - kanał grawitacyjny DN200, dł. 475 m - rurociąg tłoczny DN80, dł. 120 m - przepompownia - 1 szt. - zakup działki pod przepompownię 2021-2023 - dokumentacja projektowa 2024-2026 - roboty budowlano-montażowe</v>
          </cell>
          <cell r="BM1121" t="str">
            <v>-</v>
          </cell>
          <cell r="BN1121" t="str">
            <v>-</v>
          </cell>
        </row>
        <row r="1122">
          <cell r="B1122" t="str">
            <v>5-11-14-096-1</v>
          </cell>
          <cell r="C1122" t="str">
            <v>5</v>
          </cell>
          <cell r="D1122" t="str">
            <v>Kórnik - kanalizacja sanitarna w ul. Widokowej w Borówcu</v>
          </cell>
          <cell r="E1122" t="str">
            <v>Realizowane-dokumentacja-w toku</v>
          </cell>
          <cell r="G1122" t="str">
            <v>rezerwa "białe plamy"</v>
          </cell>
          <cell r="H1122" t="str">
            <v>pierwsza</v>
          </cell>
          <cell r="I1122" t="str">
            <v>sieci rozdzielcze</v>
          </cell>
          <cell r="J1122" t="str">
            <v>rozwojowe</v>
          </cell>
          <cell r="K1122" t="str">
            <v>KPOŚK</v>
          </cell>
          <cell r="L1122" t="str">
            <v>Kórnik</v>
          </cell>
          <cell r="M1122" t="str">
            <v>Kamilla Oberenkowska</v>
          </cell>
          <cell r="N1122" t="str">
            <v>Magdalena Daszkiewicz-Jankowska</v>
          </cell>
          <cell r="O1122" t="str">
            <v>Jolanta Kowalczyk</v>
          </cell>
          <cell r="P1122">
            <v>0</v>
          </cell>
          <cell r="Q1122">
            <v>0</v>
          </cell>
          <cell r="R1122" t="str">
            <v>11</v>
          </cell>
          <cell r="S1122" t="str">
            <v>nd</v>
          </cell>
          <cell r="T1122">
            <v>0</v>
          </cell>
          <cell r="U1122">
            <v>0</v>
          </cell>
          <cell r="V1122">
            <v>0</v>
          </cell>
          <cell r="W1122">
            <v>60000</v>
          </cell>
          <cell r="X1122">
            <v>144000</v>
          </cell>
          <cell r="Y1122">
            <v>456000</v>
          </cell>
          <cell r="Z1122">
            <v>0</v>
          </cell>
          <cell r="AA1122">
            <v>0</v>
          </cell>
          <cell r="AB1122">
            <v>0</v>
          </cell>
          <cell r="AC1122">
            <v>0</v>
          </cell>
          <cell r="AD1122">
            <v>0</v>
          </cell>
          <cell r="AE1122">
            <v>0</v>
          </cell>
          <cell r="AF1122">
            <v>660000</v>
          </cell>
          <cell r="AG1122">
            <v>0</v>
          </cell>
          <cell r="AH1122">
            <v>5179</v>
          </cell>
          <cell r="AI1122">
            <v>5179</v>
          </cell>
          <cell r="AJ1122">
            <v>20000</v>
          </cell>
          <cell r="AK1122">
            <v>10000</v>
          </cell>
          <cell r="AL1122">
            <v>20000</v>
          </cell>
          <cell r="AM1122">
            <v>381592.5</v>
          </cell>
          <cell r="AN1122">
            <v>381087.5</v>
          </cell>
          <cell r="AO1122">
            <v>0</v>
          </cell>
          <cell r="AP1122">
            <v>0</v>
          </cell>
          <cell r="AQ1122">
            <v>0</v>
          </cell>
          <cell r="AR1122">
            <v>0</v>
          </cell>
          <cell r="AS1122">
            <v>0</v>
          </cell>
          <cell r="AT1122">
            <v>0</v>
          </cell>
          <cell r="AU1122">
            <v>0</v>
          </cell>
          <cell r="AV1122">
            <v>0</v>
          </cell>
          <cell r="AW1122">
            <v>792680</v>
          </cell>
          <cell r="AX1122">
            <v>792680</v>
          </cell>
          <cell r="AY1122">
            <v>0</v>
          </cell>
          <cell r="AZ1122">
            <v>812680</v>
          </cell>
          <cell r="BA1122">
            <v>812680</v>
          </cell>
          <cell r="BB1122">
            <v>817859</v>
          </cell>
          <cell r="BC1122">
            <v>-157859</v>
          </cell>
          <cell r="BE1122">
            <v>0.36</v>
          </cell>
          <cell r="BF1122">
            <v>136.1</v>
          </cell>
          <cell r="BG1122" t="str">
            <v>1 rozwojowo-modernizacyjne</v>
          </cell>
          <cell r="BH1122">
            <v>14</v>
          </cell>
          <cell r="BI1122">
            <v>10</v>
          </cell>
          <cell r="BJ1122">
            <v>0</v>
          </cell>
          <cell r="BK1122" t="str">
            <v>Odbiór ścieków sanitarnych od nowych klientów.</v>
          </cell>
          <cell r="BL1122" t="str">
            <v>Budowa kanalizacji sanitarnej w ul. Widokowej: DN300mm, dł. 360m wraz z przyłączami. 2021 - 2024 - dokumentacja projektowa 2025 - 2026 - roboty budowlano-montażowe</v>
          </cell>
          <cell r="BM1122" t="str">
            <v>-</v>
          </cell>
          <cell r="BN1122" t="str">
            <v>-</v>
          </cell>
          <cell r="BP1122"/>
        </row>
        <row r="1123">
          <cell r="B1123" t="str">
            <v>5-11-14-097-1</v>
          </cell>
          <cell r="C1123" t="str">
            <v>5</v>
          </cell>
          <cell r="D1123" t="str">
            <v>Kórnik - kanalizacja sanitarna w rejonie ul. Źródlanej w Borówcu</v>
          </cell>
          <cell r="E1123" t="str">
            <v>Realizowane-dokumentacja-w toku</v>
          </cell>
          <cell r="F1123" t="str">
            <v>potencjalne przyspieszenie do FS7</v>
          </cell>
          <cell r="G1123" t="str">
            <v>rezerwa "białe plamy"</v>
          </cell>
          <cell r="H1123" t="str">
            <v>pierwsza</v>
          </cell>
          <cell r="I1123" t="str">
            <v>sieci rozdzielcze</v>
          </cell>
          <cell r="J1123" t="str">
            <v>rozwojowe</v>
          </cell>
          <cell r="K1123" t="str">
            <v>KPOŚK</v>
          </cell>
          <cell r="L1123" t="str">
            <v>Kórnik</v>
          </cell>
          <cell r="M1123" t="str">
            <v>Kamilla Oberenkowska</v>
          </cell>
          <cell r="N1123" t="str">
            <v>Katarzyna Grala</v>
          </cell>
          <cell r="O1123" t="str">
            <v>Jolanta Kowalczyk</v>
          </cell>
          <cell r="P1123" t="str">
            <v>Małgorzata Stopińska-Khrystych</v>
          </cell>
          <cell r="Q1123" t="str">
            <v>Maciej Antecki</v>
          </cell>
          <cell r="R1123" t="str">
            <v>11</v>
          </cell>
          <cell r="S1123" t="str">
            <v>nd</v>
          </cell>
          <cell r="T1123">
            <v>0</v>
          </cell>
          <cell r="U1123">
            <v>4260.54</v>
          </cell>
          <cell r="V1123">
            <v>47940</v>
          </cell>
          <cell r="W1123">
            <v>31960</v>
          </cell>
          <cell r="X1123">
            <v>537426.69999999995</v>
          </cell>
          <cell r="Y1123">
            <v>332391.3</v>
          </cell>
          <cell r="Z1123">
            <v>0</v>
          </cell>
          <cell r="AA1123">
            <v>0</v>
          </cell>
          <cell r="AB1123">
            <v>0</v>
          </cell>
          <cell r="AC1123">
            <v>0</v>
          </cell>
          <cell r="AD1123">
            <v>0</v>
          </cell>
          <cell r="AE1123">
            <v>0</v>
          </cell>
          <cell r="AF1123">
            <v>953978.54</v>
          </cell>
          <cell r="AG1123">
            <v>20696.41</v>
          </cell>
          <cell r="AH1123">
            <v>31919</v>
          </cell>
          <cell r="AI1123">
            <v>52615.41</v>
          </cell>
          <cell r="AJ1123">
            <v>66480</v>
          </cell>
          <cell r="AK1123">
            <v>365242.5</v>
          </cell>
          <cell r="AL1123">
            <v>685666.5</v>
          </cell>
          <cell r="AM1123">
            <v>0</v>
          </cell>
          <cell r="AN1123">
            <v>0</v>
          </cell>
          <cell r="AO1123">
            <v>0</v>
          </cell>
          <cell r="AP1123">
            <v>0</v>
          </cell>
          <cell r="AQ1123">
            <v>0</v>
          </cell>
          <cell r="AR1123">
            <v>0</v>
          </cell>
          <cell r="AS1123">
            <v>0</v>
          </cell>
          <cell r="AT1123">
            <v>0</v>
          </cell>
          <cell r="AU1123">
            <v>0</v>
          </cell>
          <cell r="AV1123">
            <v>0</v>
          </cell>
          <cell r="AW1123">
            <v>1050909</v>
          </cell>
          <cell r="AX1123">
            <v>1050909</v>
          </cell>
          <cell r="AY1123">
            <v>0</v>
          </cell>
          <cell r="AZ1123">
            <v>1117389</v>
          </cell>
          <cell r="BA1123">
            <v>1117389</v>
          </cell>
          <cell r="BB1123">
            <v>1170004.4100000001</v>
          </cell>
          <cell r="BC1123">
            <v>-216025.87000000011</v>
          </cell>
          <cell r="BE1123">
            <v>0.37</v>
          </cell>
          <cell r="BF1123">
            <v>179</v>
          </cell>
          <cell r="BG1123" t="str">
            <v>1 rozwojowo-modernizacyjne</v>
          </cell>
          <cell r="BH1123">
            <v>19</v>
          </cell>
          <cell r="BI1123">
            <v>9</v>
          </cell>
          <cell r="BJ1123">
            <v>0</v>
          </cell>
          <cell r="BK1123" t="str">
            <v>Z zadania zostało wydzielone zad. 19-257. Odbiór ścieków sanitarnych od nowych klientów.</v>
          </cell>
          <cell r="BL1123" t="str">
            <v>Budowa kanalizacji sanitarnej w ul. Źródlanej, Zacisze, Dojazd: DN200mm, dł. 370 m, przepompownia ścieków - 1 szt. wraz z przyłączami. 2020 - 2022 - dokumentacja projektowa 2023 - 2024 - roboty budowlano-montażowe</v>
          </cell>
          <cell r="BM1123" t="str">
            <v>-</v>
          </cell>
          <cell r="BN1123" t="str">
            <v>-</v>
          </cell>
          <cell r="BP1123"/>
        </row>
        <row r="1124">
          <cell r="B1124" t="str">
            <v>5-11-14-098-1</v>
          </cell>
          <cell r="C1124" t="str">
            <v>5</v>
          </cell>
          <cell r="D1124" t="str">
            <v>Kórnik - kanalizacja sanitarna w ul. Zielona Dolina w Borówcu</v>
          </cell>
          <cell r="E1124" t="str">
            <v>Realizowane-RBM-zakończono</v>
          </cell>
          <cell r="G1124" t="str">
            <v>Pule</v>
          </cell>
          <cell r="H1124" t="str">
            <v>druga</v>
          </cell>
          <cell r="I1124" t="str">
            <v>sieci rozdzielcze</v>
          </cell>
          <cell r="J1124" t="str">
            <v>rozwojowe</v>
          </cell>
          <cell r="K1124" t="str">
            <v>opłacalne</v>
          </cell>
          <cell r="L1124" t="str">
            <v>Kórnik</v>
          </cell>
          <cell r="M1124" t="str">
            <v>Kamilla Oberenkowska</v>
          </cell>
          <cell r="N1124" t="str">
            <v>Agnieszka Stasiak</v>
          </cell>
          <cell r="O1124" t="str">
            <v>Jolanta Kowalczyk</v>
          </cell>
          <cell r="P1124" t="str">
            <v>Monika Mazurczak-Sadowska</v>
          </cell>
          <cell r="Q1124" t="str">
            <v>Jacek Bielicki</v>
          </cell>
          <cell r="R1124" t="str">
            <v>11</v>
          </cell>
          <cell r="S1124" t="str">
            <v>nd</v>
          </cell>
          <cell r="T1124">
            <v>29589.39</v>
          </cell>
          <cell r="U1124">
            <v>226919</v>
          </cell>
          <cell r="V1124">
            <v>0</v>
          </cell>
          <cell r="W1124">
            <v>0</v>
          </cell>
          <cell r="X1124">
            <v>0</v>
          </cell>
          <cell r="Y1124">
            <v>0</v>
          </cell>
          <cell r="Z1124">
            <v>0</v>
          </cell>
          <cell r="AA1124">
            <v>0</v>
          </cell>
          <cell r="AB1124">
            <v>0</v>
          </cell>
          <cell r="AC1124">
            <v>0</v>
          </cell>
          <cell r="AD1124">
            <v>0</v>
          </cell>
          <cell r="AE1124">
            <v>0</v>
          </cell>
          <cell r="AF1124">
            <v>226919</v>
          </cell>
          <cell r="AG1124">
            <v>218961.5</v>
          </cell>
          <cell r="AH1124">
            <v>905.1</v>
          </cell>
          <cell r="AI1124">
            <v>249455.99000000002</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219866.6</v>
          </cell>
          <cell r="BC1124">
            <v>7052.3999999999942</v>
          </cell>
          <cell r="BD1124"/>
          <cell r="BE1124">
            <v>0</v>
          </cell>
          <cell r="BF1124">
            <v>0</v>
          </cell>
          <cell r="BG1124" t="str">
            <v>1 rozwojowo-modernizacyjne</v>
          </cell>
          <cell r="BH1124">
            <v>5</v>
          </cell>
          <cell r="BI1124">
            <v>5</v>
          </cell>
          <cell r="BJ1124">
            <v>0</v>
          </cell>
          <cell r="BK1124" t="str">
            <v>Brak sieci kanalizacji sanitarnej. Odbiór ścieków od nowych odbiorców.</v>
          </cell>
          <cell r="BL1124" t="str">
            <v>Budowa sieci kanalizacji sanitarnej grawitacyjnej DN 200m i dł. ok. 115m wraz z przyłączami 2018-2019 - dokumentacja projektowa 2020 - roboty budowlano-montażowe</v>
          </cell>
          <cell r="BM1124" t="str">
            <v>-</v>
          </cell>
          <cell r="BN1124" t="str">
            <v>-</v>
          </cell>
        </row>
        <row r="1125">
          <cell r="B1125" t="str">
            <v>5-11-14-102-1</v>
          </cell>
          <cell r="C1125" t="str">
            <v>5</v>
          </cell>
          <cell r="D1125" t="str">
            <v>Kórnik - kanalizacja sanitarna w rejonie ul. Warzywnej i Polnej w Borówcu</v>
          </cell>
          <cell r="E1125" t="str">
            <v>Realizowane-koncepcja-w toku</v>
          </cell>
          <cell r="G1125" t="str">
            <v>rezerwa "białe plamy"</v>
          </cell>
          <cell r="H1125" t="str">
            <v>druga</v>
          </cell>
          <cell r="I1125" t="str">
            <v>sieci rozdzielcze</v>
          </cell>
          <cell r="J1125" t="str">
            <v>rozwojowe</v>
          </cell>
          <cell r="K1125" t="str">
            <v>nieopłacalne Nie</v>
          </cell>
          <cell r="L1125" t="str">
            <v>Kórnik</v>
          </cell>
          <cell r="M1125" t="str">
            <v>Kamilla Oberenkowska</v>
          </cell>
          <cell r="N1125">
            <v>0</v>
          </cell>
          <cell r="O1125" t="str">
            <v>Jolanta Kowalczyk</v>
          </cell>
          <cell r="P1125">
            <v>0</v>
          </cell>
          <cell r="Q1125">
            <v>0</v>
          </cell>
          <cell r="R1125" t="str">
            <v>11</v>
          </cell>
          <cell r="S1125" t="str">
            <v>nd</v>
          </cell>
          <cell r="T1125">
            <v>0</v>
          </cell>
          <cell r="U1125">
            <v>0</v>
          </cell>
          <cell r="V1125">
            <v>0</v>
          </cell>
          <cell r="W1125">
            <v>0</v>
          </cell>
          <cell r="X1125">
            <v>0</v>
          </cell>
          <cell r="Y1125">
            <v>0</v>
          </cell>
          <cell r="Z1125">
            <v>0</v>
          </cell>
          <cell r="AA1125">
            <v>0</v>
          </cell>
          <cell r="AB1125">
            <v>0</v>
          </cell>
          <cell r="AC1125">
            <v>6000</v>
          </cell>
          <cell r="AD1125">
            <v>12000</v>
          </cell>
          <cell r="AE1125">
            <v>1049000</v>
          </cell>
          <cell r="AF1125">
            <v>18000</v>
          </cell>
          <cell r="AG1125">
            <v>0</v>
          </cell>
          <cell r="AH1125">
            <v>0</v>
          </cell>
          <cell r="AI1125">
            <v>0</v>
          </cell>
          <cell r="AJ1125">
            <v>0</v>
          </cell>
          <cell r="AK1125">
            <v>0</v>
          </cell>
          <cell r="AL1125">
            <v>0</v>
          </cell>
          <cell r="AM1125">
            <v>0</v>
          </cell>
          <cell r="AN1125">
            <v>0</v>
          </cell>
          <cell r="AO1125">
            <v>0</v>
          </cell>
          <cell r="AP1125">
            <v>28000</v>
          </cell>
          <cell r="AQ1125">
            <v>31000</v>
          </cell>
          <cell r="AR1125">
            <v>14000</v>
          </cell>
          <cell r="AS1125">
            <v>998000</v>
          </cell>
          <cell r="AT1125">
            <v>313000</v>
          </cell>
          <cell r="AU1125">
            <v>0</v>
          </cell>
          <cell r="AV1125">
            <v>313000</v>
          </cell>
          <cell r="AW1125">
            <v>1384000</v>
          </cell>
          <cell r="AX1125">
            <v>59000</v>
          </cell>
          <cell r="AY1125">
            <v>1325000</v>
          </cell>
          <cell r="AZ1125">
            <v>1384000</v>
          </cell>
          <cell r="BA1125">
            <v>1384000</v>
          </cell>
          <cell r="BB1125">
            <v>59000</v>
          </cell>
          <cell r="BC1125">
            <v>-41000</v>
          </cell>
          <cell r="BE1125">
            <v>0.75</v>
          </cell>
          <cell r="BF1125">
            <v>0</v>
          </cell>
          <cell r="BG1125" t="str">
            <v>1 rozwojowo-modernizacyjne</v>
          </cell>
          <cell r="BH1125">
            <v>14</v>
          </cell>
          <cell r="BI1125">
            <v>6</v>
          </cell>
          <cell r="BJ1125">
            <v>0</v>
          </cell>
          <cell r="BK1125" t="str">
            <v>Odbiór ścieków sanitarnych od nowych klientów.</v>
          </cell>
          <cell r="BL1125" t="str">
            <v>Budowa kanalizacji sanitarnej wraz z przyłączami w ul. Leśnej, Polnej i Warzywnej oraz dz. 244/2 (Ark.8 Borówiec): - kanały grawitacyjne DN 200 mm, dł. 605 m - rurociąg tłoczny DN 100 mm, dł. 175 m - przepompownia - 1 szt. - zakup działki pod przepompownię 2028-2030 - dokumentacja projektowa 2030-2032 - roboty budowlano-montażowe</v>
          </cell>
          <cell r="BM1125" t="str">
            <v>-</v>
          </cell>
          <cell r="BN1125" t="str">
            <v>-</v>
          </cell>
          <cell r="BP1125"/>
        </row>
        <row r="1126">
          <cell r="B1126" t="str">
            <v>5-11-14-104-1</v>
          </cell>
          <cell r="C1126" t="str">
            <v>5</v>
          </cell>
          <cell r="D1126" t="str">
            <v>Kórnik - kanalizacja sanitarna w ul. Uroczysko w Borówcu</v>
          </cell>
          <cell r="E1126" t="str">
            <v>Realizowane-koncepcja-w toku</v>
          </cell>
          <cell r="G1126" t="str">
            <v>rezerwa "białe plamy"</v>
          </cell>
          <cell r="H1126" t="str">
            <v>druga</v>
          </cell>
          <cell r="I1126" t="str">
            <v>sieci rozdzielcze</v>
          </cell>
          <cell r="J1126" t="str">
            <v>rozwojowe</v>
          </cell>
          <cell r="K1126" t="str">
            <v>nieopłacalne Nie</v>
          </cell>
          <cell r="L1126" t="str">
            <v>Kórnik</v>
          </cell>
          <cell r="M1126" t="str">
            <v>Kamilla Oberenkowska</v>
          </cell>
          <cell r="N1126">
            <v>0</v>
          </cell>
          <cell r="O1126" t="str">
            <v>Jolanta Kowalczyk</v>
          </cell>
          <cell r="P1126">
            <v>0</v>
          </cell>
          <cell r="Q1126">
            <v>0</v>
          </cell>
          <cell r="R1126" t="str">
            <v>11</v>
          </cell>
          <cell r="S1126" t="str">
            <v>nd</v>
          </cell>
          <cell r="T1126">
            <v>0</v>
          </cell>
          <cell r="U1126">
            <v>0</v>
          </cell>
          <cell r="V1126">
            <v>0</v>
          </cell>
          <cell r="W1126">
            <v>0</v>
          </cell>
          <cell r="X1126">
            <v>0</v>
          </cell>
          <cell r="Y1126">
            <v>0</v>
          </cell>
          <cell r="Z1126">
            <v>0</v>
          </cell>
          <cell r="AA1126">
            <v>0</v>
          </cell>
          <cell r="AB1126">
            <v>0</v>
          </cell>
          <cell r="AC1126">
            <v>4000</v>
          </cell>
          <cell r="AD1126">
            <v>6000</v>
          </cell>
          <cell r="AE1126">
            <v>767000</v>
          </cell>
          <cell r="AF1126">
            <v>10000</v>
          </cell>
          <cell r="AG1126">
            <v>0</v>
          </cell>
          <cell r="AH1126">
            <v>0</v>
          </cell>
          <cell r="AI1126">
            <v>0</v>
          </cell>
          <cell r="AJ1126">
            <v>0</v>
          </cell>
          <cell r="AK1126">
            <v>0</v>
          </cell>
          <cell r="AL1126">
            <v>0</v>
          </cell>
          <cell r="AM1126">
            <v>0</v>
          </cell>
          <cell r="AN1126">
            <v>0</v>
          </cell>
          <cell r="AO1126">
            <v>0</v>
          </cell>
          <cell r="AP1126">
            <v>18000</v>
          </cell>
          <cell r="AQ1126">
            <v>20000</v>
          </cell>
          <cell r="AR1126">
            <v>9000</v>
          </cell>
          <cell r="AS1126">
            <v>648000</v>
          </cell>
          <cell r="AT1126">
            <v>206000</v>
          </cell>
          <cell r="AU1126">
            <v>0</v>
          </cell>
          <cell r="AV1126">
            <v>206000</v>
          </cell>
          <cell r="AW1126">
            <v>901000</v>
          </cell>
          <cell r="AX1126">
            <v>38000</v>
          </cell>
          <cell r="AY1126">
            <v>863000</v>
          </cell>
          <cell r="AZ1126">
            <v>901000</v>
          </cell>
          <cell r="BA1126">
            <v>901000</v>
          </cell>
          <cell r="BB1126">
            <v>38000</v>
          </cell>
          <cell r="BC1126">
            <v>-28000</v>
          </cell>
          <cell r="BE1126">
            <v>0.56000000000000005</v>
          </cell>
          <cell r="BF1126">
            <v>0</v>
          </cell>
          <cell r="BG1126" t="str">
            <v>1 rozwojowo-modernizacyjne</v>
          </cell>
          <cell r="BH1126">
            <v>9</v>
          </cell>
          <cell r="BI1126">
            <v>4</v>
          </cell>
          <cell r="BJ1126">
            <v>0</v>
          </cell>
          <cell r="BK1126" t="str">
            <v>Odbiór ścieków sanitarnych od nowych klientów. Wspólna realizacja z zadaniem nr 14-102.</v>
          </cell>
          <cell r="BL1126" t="str">
            <v>Budowa kanalizacji sanitarnej wraz z przyłączami w ul. Uroczysko: - kanały grawitacyjne DN 200 mm, dł. 200 m - rurociąg tłoczny DN 100 mm, dł. 507 m - przepompownia - 1 szt. - zakup działki pod przepompownię 2028-2030 - dokumentacja projektowa 2030-2032 - roboty budowlano-montażowe</v>
          </cell>
          <cell r="BM1126" t="str">
            <v>-</v>
          </cell>
          <cell r="BN1126" t="str">
            <v>-</v>
          </cell>
          <cell r="BP1126"/>
        </row>
        <row r="1127">
          <cell r="B1127" t="str">
            <v>5-11-14-105-1</v>
          </cell>
          <cell r="C1127" t="str">
            <v>5</v>
          </cell>
          <cell r="D1127" t="str">
            <v>Kórnik - kanalizacja sanitarna w ul. bocznej od ul. Poznańskiej dz. nr 34/8 (rej. ul. Źródlanej i Łąkowej) w Borówcu</v>
          </cell>
          <cell r="E1127" t="str">
            <v>Realizowane-koncepcja-w toku</v>
          </cell>
          <cell r="G1127" t="str">
            <v>rezerwa "białe plamy"</v>
          </cell>
          <cell r="H1127" t="str">
            <v>druga</v>
          </cell>
          <cell r="I1127" t="str">
            <v>sieci rozdzielcze</v>
          </cell>
          <cell r="J1127" t="str">
            <v>rozwojowe</v>
          </cell>
          <cell r="K1127" t="str">
            <v>nieopłacalne Nie</v>
          </cell>
          <cell r="L1127" t="str">
            <v>Kórnik</v>
          </cell>
          <cell r="M1127" t="str">
            <v>Kamilla Oberenkowska</v>
          </cell>
          <cell r="N1127">
            <v>0</v>
          </cell>
          <cell r="O1127" t="str">
            <v>Jolanta Kowalczyk</v>
          </cell>
          <cell r="P1127">
            <v>0</v>
          </cell>
          <cell r="Q1127">
            <v>0</v>
          </cell>
          <cell r="R1127" t="str">
            <v>11</v>
          </cell>
          <cell r="S1127" t="str">
            <v>nd</v>
          </cell>
          <cell r="T1127">
            <v>0</v>
          </cell>
          <cell r="U1127">
            <v>0</v>
          </cell>
          <cell r="V1127">
            <v>0</v>
          </cell>
          <cell r="W1127">
            <v>0</v>
          </cell>
          <cell r="X1127">
            <v>0</v>
          </cell>
          <cell r="Y1127">
            <v>0</v>
          </cell>
          <cell r="Z1127">
            <v>0</v>
          </cell>
          <cell r="AA1127">
            <v>0</v>
          </cell>
          <cell r="AB1127">
            <v>0</v>
          </cell>
          <cell r="AC1127">
            <v>8000</v>
          </cell>
          <cell r="AD1127">
            <v>12000</v>
          </cell>
          <cell r="AE1127">
            <v>100000</v>
          </cell>
          <cell r="AF1127">
            <v>20000</v>
          </cell>
          <cell r="AG1127">
            <v>0</v>
          </cell>
          <cell r="AH1127">
            <v>0</v>
          </cell>
          <cell r="AI1127">
            <v>0</v>
          </cell>
          <cell r="AJ1127">
            <v>0</v>
          </cell>
          <cell r="AK1127">
            <v>0</v>
          </cell>
          <cell r="AL1127">
            <v>0</v>
          </cell>
          <cell r="AM1127">
            <v>0</v>
          </cell>
          <cell r="AN1127">
            <v>0</v>
          </cell>
          <cell r="AO1127">
            <v>0</v>
          </cell>
          <cell r="AP1127">
            <v>28000</v>
          </cell>
          <cell r="AQ1127">
            <v>28000</v>
          </cell>
          <cell r="AR1127">
            <v>14000</v>
          </cell>
          <cell r="AS1127">
            <v>135000</v>
          </cell>
          <cell r="AT1127">
            <v>0</v>
          </cell>
          <cell r="AU1127">
            <v>0</v>
          </cell>
          <cell r="AV1127">
            <v>0</v>
          </cell>
          <cell r="AW1127">
            <v>205000</v>
          </cell>
          <cell r="AX1127">
            <v>56000</v>
          </cell>
          <cell r="AY1127">
            <v>149000</v>
          </cell>
          <cell r="AZ1127">
            <v>205000</v>
          </cell>
          <cell r="BA1127">
            <v>205000</v>
          </cell>
          <cell r="BB1127">
            <v>56000</v>
          </cell>
          <cell r="BC1127">
            <v>-36000</v>
          </cell>
          <cell r="BE1127">
            <v>0.09</v>
          </cell>
          <cell r="BF1127">
            <v>0</v>
          </cell>
          <cell r="BG1127" t="str">
            <v>1 rozwojowo-modernizacyjne</v>
          </cell>
          <cell r="BH1127">
            <v>2</v>
          </cell>
          <cell r="BI1127">
            <v>5</v>
          </cell>
          <cell r="BJ1127">
            <v>0</v>
          </cell>
          <cell r="BK1127" t="str">
            <v>Odbiór ścieków sanitarnych od nowych klientów.</v>
          </cell>
          <cell r="BL1127" t="str">
            <v>Budowa kanalizacji sanitarnej wraz z przyłączami w ulicy bocznej od ul. Poznańskiej dz. nr 34/8 (Ark. 1 Borówiec): DN 250 mm, dł. 90 m 2028-2030 - dokumentacja projektowa 2030-2031 - roboty budowlano-montażowe</v>
          </cell>
          <cell r="BM1127" t="str">
            <v>-</v>
          </cell>
          <cell r="BN1127" t="str">
            <v>-</v>
          </cell>
          <cell r="BP1127"/>
        </row>
        <row r="1128">
          <cell r="B1128" t="str">
            <v>5-11-14-110-1</v>
          </cell>
          <cell r="C1128" t="str">
            <v>5</v>
          </cell>
          <cell r="D1128" t="str">
            <v>Kórnik - kanalizacja sanitarna w ul. Morelowej, Gruszkowej i Śliwkowej w Borówcu</v>
          </cell>
          <cell r="E1128" t="str">
            <v>Realizowane-koncepcja-w toku</v>
          </cell>
          <cell r="G1128" t="str">
            <v>rezerwa "białe plamy"</v>
          </cell>
          <cell r="H1128" t="str">
            <v>druga</v>
          </cell>
          <cell r="I1128" t="str">
            <v>sieci rozdzielcze</v>
          </cell>
          <cell r="J1128" t="str">
            <v>rozwojowe</v>
          </cell>
          <cell r="K1128" t="str">
            <v>nieopłacalne Nie</v>
          </cell>
          <cell r="L1128" t="str">
            <v>Kórnik</v>
          </cell>
          <cell r="M1128" t="str">
            <v>Kamilla Oberenkowska</v>
          </cell>
          <cell r="N1128">
            <v>0</v>
          </cell>
          <cell r="O1128" t="str">
            <v>Jolanta Kowalczyk</v>
          </cell>
          <cell r="P1128">
            <v>0</v>
          </cell>
          <cell r="Q1128">
            <v>0</v>
          </cell>
          <cell r="R1128" t="str">
            <v>11</v>
          </cell>
          <cell r="S1128" t="str">
            <v>nd</v>
          </cell>
          <cell r="T1128">
            <v>0</v>
          </cell>
          <cell r="U1128">
            <v>0</v>
          </cell>
          <cell r="V1128">
            <v>0</v>
          </cell>
          <cell r="W1128">
            <v>0</v>
          </cell>
          <cell r="X1128">
            <v>0</v>
          </cell>
          <cell r="Y1128">
            <v>0</v>
          </cell>
          <cell r="Z1128">
            <v>0</v>
          </cell>
          <cell r="AA1128">
            <v>0</v>
          </cell>
          <cell r="AB1128">
            <v>0</v>
          </cell>
          <cell r="AC1128">
            <v>2000</v>
          </cell>
          <cell r="AD1128">
            <v>5000</v>
          </cell>
          <cell r="AE1128">
            <v>693000</v>
          </cell>
          <cell r="AF1128">
            <v>7000</v>
          </cell>
          <cell r="AG1128">
            <v>0</v>
          </cell>
          <cell r="AH1128">
            <v>0</v>
          </cell>
          <cell r="AI1128">
            <v>0</v>
          </cell>
          <cell r="AJ1128">
            <v>0</v>
          </cell>
          <cell r="AK1128">
            <v>0</v>
          </cell>
          <cell r="AL1128">
            <v>0</v>
          </cell>
          <cell r="AM1128">
            <v>0</v>
          </cell>
          <cell r="AN1128">
            <v>0</v>
          </cell>
          <cell r="AO1128">
            <v>0</v>
          </cell>
          <cell r="AP1128">
            <v>40000</v>
          </cell>
          <cell r="AQ1128">
            <v>40000</v>
          </cell>
          <cell r="AR1128">
            <v>20000</v>
          </cell>
          <cell r="AS1128">
            <v>713000</v>
          </cell>
          <cell r="AT1128">
            <v>227000</v>
          </cell>
          <cell r="AU1128">
            <v>0</v>
          </cell>
          <cell r="AV1128">
            <v>227000</v>
          </cell>
          <cell r="AW1128">
            <v>1040000</v>
          </cell>
          <cell r="AX1128">
            <v>80000</v>
          </cell>
          <cell r="AY1128">
            <v>960000</v>
          </cell>
          <cell r="AZ1128">
            <v>1040000</v>
          </cell>
          <cell r="BA1128">
            <v>1040000</v>
          </cell>
          <cell r="BB1128">
            <v>80000</v>
          </cell>
          <cell r="BC1128">
            <v>-73000</v>
          </cell>
          <cell r="BE1128">
            <v>0.59</v>
          </cell>
          <cell r="BF1128">
            <v>0</v>
          </cell>
          <cell r="BG1128" t="str">
            <v>1 rozwojowo-modernizacyjne</v>
          </cell>
          <cell r="BH1128">
            <v>15</v>
          </cell>
          <cell r="BI1128">
            <v>11</v>
          </cell>
          <cell r="BJ1128">
            <v>0</v>
          </cell>
          <cell r="BK1128" t="str">
            <v>Odbiór ścieków sanitarnych od nowych klientów.</v>
          </cell>
          <cell r="BL1128" t="str">
            <v>Budowa kanalizacji sanitarnej wraz z przyłączami w ul. Morelowej, Gruszkowej i Śliwkowej: - kanały grawitacyjne: DN 400 mm, dł. 250 m DN 250 mm, dł. 200m DN 200 mm, dł. 140 m 2028-2030 - dokumentacja projektowa 2030-2032 - roboty budowlano-montażowe</v>
          </cell>
          <cell r="BM1128" t="str">
            <v>-</v>
          </cell>
          <cell r="BN1128" t="str">
            <v>-</v>
          </cell>
          <cell r="BP1128"/>
        </row>
        <row r="1129">
          <cell r="B1129" t="str">
            <v>5-11-14-112-1</v>
          </cell>
          <cell r="C1129" t="str">
            <v>5</v>
          </cell>
          <cell r="D1129" t="str">
            <v>Kórnik - kanalizacja sanitarna w ul. Wiśniowej w Borówcu</v>
          </cell>
          <cell r="E1129" t="str">
            <v>Realizowane-koncepcja-w toku</v>
          </cell>
          <cell r="G1129" t="str">
            <v>rezerwa "białe plamy"</v>
          </cell>
          <cell r="H1129" t="str">
            <v>druga</v>
          </cell>
          <cell r="I1129" t="str">
            <v>sieci rozdzielcze</v>
          </cell>
          <cell r="J1129" t="str">
            <v>rozwojowe</v>
          </cell>
          <cell r="K1129" t="str">
            <v>nieopłacalne Nie</v>
          </cell>
          <cell r="L1129" t="str">
            <v>Kórnik</v>
          </cell>
          <cell r="M1129" t="str">
            <v>Kamilla Oberenkowska</v>
          </cell>
          <cell r="N1129">
            <v>0</v>
          </cell>
          <cell r="O1129" t="str">
            <v>Jolanta Kowalczyk</v>
          </cell>
          <cell r="P1129">
            <v>0</v>
          </cell>
          <cell r="Q1129">
            <v>0</v>
          </cell>
          <cell r="R1129" t="str">
            <v>11</v>
          </cell>
          <cell r="S1129" t="str">
            <v>nd</v>
          </cell>
          <cell r="T1129">
            <v>0</v>
          </cell>
          <cell r="U1129">
            <v>0</v>
          </cell>
          <cell r="V1129">
            <v>0</v>
          </cell>
          <cell r="W1129">
            <v>0</v>
          </cell>
          <cell r="X1129">
            <v>0</v>
          </cell>
          <cell r="Y1129">
            <v>0</v>
          </cell>
          <cell r="Z1129">
            <v>0</v>
          </cell>
          <cell r="AA1129">
            <v>0</v>
          </cell>
          <cell r="AB1129">
            <v>0</v>
          </cell>
          <cell r="AC1129">
            <v>26000</v>
          </cell>
          <cell r="AD1129">
            <v>39000</v>
          </cell>
          <cell r="AE1129">
            <v>496000</v>
          </cell>
          <cell r="AF1129">
            <v>65000</v>
          </cell>
          <cell r="AG1129">
            <v>0</v>
          </cell>
          <cell r="AH1129">
            <v>0</v>
          </cell>
          <cell r="AI1129">
            <v>0</v>
          </cell>
          <cell r="AJ1129">
            <v>0</v>
          </cell>
          <cell r="AK1129">
            <v>0</v>
          </cell>
          <cell r="AL1129">
            <v>0</v>
          </cell>
          <cell r="AM1129">
            <v>0</v>
          </cell>
          <cell r="AN1129">
            <v>0</v>
          </cell>
          <cell r="AO1129">
            <v>0</v>
          </cell>
          <cell r="AP1129">
            <v>32000</v>
          </cell>
          <cell r="AQ1129">
            <v>36000</v>
          </cell>
          <cell r="AR1129">
            <v>16000</v>
          </cell>
          <cell r="AS1129">
            <v>506000</v>
          </cell>
          <cell r="AT1129">
            <v>161000</v>
          </cell>
          <cell r="AU1129">
            <v>0</v>
          </cell>
          <cell r="AV1129">
            <v>161000</v>
          </cell>
          <cell r="AW1129">
            <v>751000</v>
          </cell>
          <cell r="AX1129">
            <v>68000</v>
          </cell>
          <cell r="AY1129">
            <v>683000</v>
          </cell>
          <cell r="AZ1129">
            <v>751000</v>
          </cell>
          <cell r="BA1129">
            <v>751000</v>
          </cell>
          <cell r="BB1129">
            <v>68000</v>
          </cell>
          <cell r="BC1129">
            <v>-3000</v>
          </cell>
          <cell r="BE1129">
            <v>0.42</v>
          </cell>
          <cell r="BF1129">
            <v>0</v>
          </cell>
          <cell r="BG1129" t="str">
            <v>1 rozwojowo-modernizacyjne</v>
          </cell>
          <cell r="BH1129">
            <v>11</v>
          </cell>
          <cell r="BI1129">
            <v>17</v>
          </cell>
          <cell r="BJ1129">
            <v>0</v>
          </cell>
          <cell r="BK1129" t="str">
            <v>Odbiór ścieków sanitarnych od nowych klientów.</v>
          </cell>
          <cell r="BL1129" t="str">
            <v>Budowa kanalizacji sanitarnej w ul. Wiśniowej DN 250 mm, dł. 420 m wraz z przyłączami 2028-2030 - dokumentacja projektowa 2030-2032 - roboty budowlano-montażowe Wymagana koordynacja z zad. 14-113.</v>
          </cell>
          <cell r="BM1129" t="str">
            <v>-</v>
          </cell>
          <cell r="BN1129" t="str">
            <v>-</v>
          </cell>
          <cell r="BP1129"/>
        </row>
        <row r="1130">
          <cell r="B1130" t="str">
            <v>5-11-14-114-1</v>
          </cell>
          <cell r="C1130" t="str">
            <v>5</v>
          </cell>
          <cell r="D1130" t="str">
            <v>Zadanie wstrzymane na etapie RBM. Kórnik - kanalizacja sanitarna w rejonie ul. Kempingowej w Borówcu</v>
          </cell>
          <cell r="E1130" t="str">
            <v>Realizowane-koncepcja-w toku</v>
          </cell>
          <cell r="H1130" t="str">
            <v>druga</v>
          </cell>
          <cell r="I1130" t="str">
            <v>sieci rozdzielcze</v>
          </cell>
          <cell r="J1130" t="str">
            <v>rozwojowe</v>
          </cell>
          <cell r="K1130" t="str">
            <v>nieopłacalne Nie</v>
          </cell>
          <cell r="L1130" t="str">
            <v>Kórnik</v>
          </cell>
          <cell r="M1130" t="str">
            <v>Kamilla Oberenkowska</v>
          </cell>
          <cell r="N1130" t="str">
            <v>Anna Szaszczak</v>
          </cell>
          <cell r="O1130">
            <v>0</v>
          </cell>
          <cell r="P1130">
            <v>0</v>
          </cell>
          <cell r="Q1130">
            <v>0</v>
          </cell>
          <cell r="R1130" t="str">
            <v>11</v>
          </cell>
          <cell r="S1130" t="str">
            <v>nd</v>
          </cell>
          <cell r="T1130">
            <v>0</v>
          </cell>
          <cell r="U1130">
            <v>0</v>
          </cell>
          <cell r="V1130">
            <v>0</v>
          </cell>
          <cell r="W1130">
            <v>0</v>
          </cell>
          <cell r="X1130">
            <v>75000</v>
          </cell>
          <cell r="Y1130">
            <v>256000</v>
          </cell>
          <cell r="Z1130">
            <v>824000</v>
          </cell>
          <cell r="AA1130">
            <v>0</v>
          </cell>
          <cell r="AB1130">
            <v>0</v>
          </cell>
          <cell r="AC1130">
            <v>0</v>
          </cell>
          <cell r="AD1130">
            <v>0</v>
          </cell>
          <cell r="AE1130">
            <v>0</v>
          </cell>
          <cell r="AF1130">
            <v>1155000</v>
          </cell>
          <cell r="AG1130">
            <v>0</v>
          </cell>
          <cell r="AH1130">
            <v>0</v>
          </cell>
          <cell r="AI1130">
            <v>0</v>
          </cell>
          <cell r="AJ1130">
            <v>0</v>
          </cell>
          <cell r="AK1130">
            <v>20000</v>
          </cell>
          <cell r="AL1130">
            <v>60000</v>
          </cell>
          <cell r="AM1130">
            <v>20000</v>
          </cell>
          <cell r="AN1130">
            <v>688000</v>
          </cell>
          <cell r="AO1130">
            <v>764000</v>
          </cell>
          <cell r="AP1130">
            <v>0</v>
          </cell>
          <cell r="AQ1130">
            <v>0</v>
          </cell>
          <cell r="AR1130">
            <v>0</v>
          </cell>
          <cell r="AS1130">
            <v>0</v>
          </cell>
          <cell r="AT1130">
            <v>0</v>
          </cell>
          <cell r="AU1130">
            <v>0</v>
          </cell>
          <cell r="AV1130">
            <v>0</v>
          </cell>
          <cell r="AW1130">
            <v>1552000</v>
          </cell>
          <cell r="AX1130">
            <v>1552000</v>
          </cell>
          <cell r="AY1130">
            <v>0</v>
          </cell>
          <cell r="AZ1130">
            <v>1552000</v>
          </cell>
          <cell r="BA1130">
            <v>1552000</v>
          </cell>
          <cell r="BB1130">
            <v>1552000</v>
          </cell>
          <cell r="BC1130">
            <v>-397000</v>
          </cell>
          <cell r="BE1130">
            <v>0.67</v>
          </cell>
          <cell r="BF1130">
            <v>0</v>
          </cell>
          <cell r="BG1130" t="str">
            <v>1 rozwojowo-modernizacyjne</v>
          </cell>
          <cell r="BH1130">
            <v>9</v>
          </cell>
          <cell r="BI1130">
            <v>1</v>
          </cell>
          <cell r="BJ1130">
            <v>0</v>
          </cell>
          <cell r="BK1130" t="str">
            <v>Odbiór ścieków sanitarnych od nowych klientów.</v>
          </cell>
          <cell r="BL1130" t="str">
            <v>Budowa kanalizacji sanitarnej w rejonie ul. Kempingowej wraz z przyłączami. 2023-2025 - dokumentacja projektowa 2026-2027 - roboty budowlano-montażowe</v>
          </cell>
          <cell r="BM1130" t="str">
            <v>-</v>
          </cell>
          <cell r="BN1130" t="str">
            <v>-</v>
          </cell>
          <cell r="BP1130"/>
        </row>
        <row r="1131">
          <cell r="B1131" t="str">
            <v>5-11-14-121-1</v>
          </cell>
          <cell r="C1131" t="str">
            <v>5</v>
          </cell>
          <cell r="D1131" t="str">
            <v>Kórnik - kanalizacja sanitarna dla m. Błażejewo</v>
          </cell>
          <cell r="E1131" t="str">
            <v>Realizowane-dokumentacja-w toku</v>
          </cell>
          <cell r="F1131" t="str">
            <v>FS7 zagrożona</v>
          </cell>
          <cell r="G1131" t="str">
            <v>rezerwa "białe plamy"</v>
          </cell>
          <cell r="H1131" t="str">
            <v>pierwsza</v>
          </cell>
          <cell r="I1131" t="str">
            <v>sieci rozdzielcze</v>
          </cell>
          <cell r="J1131" t="str">
            <v>rozwojowe</v>
          </cell>
          <cell r="K1131" t="str">
            <v>KPOŚK</v>
          </cell>
          <cell r="L1131" t="str">
            <v>Kórnik</v>
          </cell>
          <cell r="M1131" t="str">
            <v>Kamilla Oberenkowska</v>
          </cell>
          <cell r="N1131" t="str">
            <v>Michał Kamiński</v>
          </cell>
          <cell r="O1131" t="str">
            <v>Jolanta Kowalczyk</v>
          </cell>
          <cell r="P1131" t="str">
            <v>Małgorzata Stopińska-Khrystych</v>
          </cell>
          <cell r="Q1131" t="str">
            <v>Maciej Antecki</v>
          </cell>
          <cell r="R1131" t="str">
            <v>11</v>
          </cell>
          <cell r="S1131" t="str">
            <v>nd</v>
          </cell>
          <cell r="T1131">
            <v>53600.2</v>
          </cell>
          <cell r="U1131">
            <v>108866.04000000001</v>
          </cell>
          <cell r="V1131">
            <v>150000</v>
          </cell>
          <cell r="W1131">
            <v>3334858.5</v>
          </cell>
          <cell r="X1131">
            <v>5902453.5</v>
          </cell>
          <cell r="Y1131">
            <v>0</v>
          </cell>
          <cell r="Z1131">
            <v>0</v>
          </cell>
          <cell r="AA1131">
            <v>0</v>
          </cell>
          <cell r="AB1131">
            <v>0</v>
          </cell>
          <cell r="AC1131">
            <v>0</v>
          </cell>
          <cell r="AD1131">
            <v>0</v>
          </cell>
          <cell r="AE1131">
            <v>0</v>
          </cell>
          <cell r="AF1131">
            <v>9496178.0399999991</v>
          </cell>
          <cell r="AG1131">
            <v>86828.46</v>
          </cell>
          <cell r="AH1131">
            <v>52081.14</v>
          </cell>
          <cell r="AI1131">
            <v>192509.8</v>
          </cell>
          <cell r="AJ1131">
            <v>235270.74</v>
          </cell>
          <cell r="AK1131">
            <v>0</v>
          </cell>
          <cell r="AL1131">
            <v>2718505</v>
          </cell>
          <cell r="AM1131">
            <v>2950700</v>
          </cell>
          <cell r="AN1131">
            <v>3000000</v>
          </cell>
          <cell r="AO1131">
            <v>0</v>
          </cell>
          <cell r="AP1131">
            <v>0</v>
          </cell>
          <cell r="AQ1131">
            <v>0</v>
          </cell>
          <cell r="AR1131">
            <v>0</v>
          </cell>
          <cell r="AS1131">
            <v>0</v>
          </cell>
          <cell r="AT1131">
            <v>0</v>
          </cell>
          <cell r="AU1131">
            <v>0</v>
          </cell>
          <cell r="AV1131">
            <v>0</v>
          </cell>
          <cell r="AW1131">
            <v>8669205</v>
          </cell>
          <cell r="AX1131">
            <v>8669205</v>
          </cell>
          <cell r="AY1131">
            <v>0</v>
          </cell>
          <cell r="AZ1131">
            <v>8904475.7400000002</v>
          </cell>
          <cell r="BA1131">
            <v>8904475.7400000002</v>
          </cell>
          <cell r="BB1131">
            <v>9043385.3399999999</v>
          </cell>
          <cell r="BC1131">
            <v>452792.69999999925</v>
          </cell>
          <cell r="BE1131">
            <v>0</v>
          </cell>
          <cell r="BF1131">
            <v>0</v>
          </cell>
          <cell r="BG1131" t="str">
            <v>1 rozwojowo-modernizacyjne</v>
          </cell>
          <cell r="BH1131">
            <v>92</v>
          </cell>
          <cell r="BI1131">
            <v>8</v>
          </cell>
          <cell r="BJ1131">
            <v>0</v>
          </cell>
          <cell r="BK1131" t="str">
            <v>Odbiór ścieków sanitarnych od nowych klientów.</v>
          </cell>
          <cell r="BL1131" t="str">
            <v>Budowa systemu kanalizacyjnego: a) aktualizacja projektu wykonawczego do dokumentacji nr 810/181/2011 obejmującego budowę: sieci kanalizacji sanit. grawit: DN200mm i dł. ok. 428m, DN250mm i dł. ok. 1867m, przepompowni ścieków, rurociągu tłocznego o średnicy 180mm i dł. ok. 517m, przyłącza b) aktualizacja projektu wykonawczego do dokumentacji nr 810/6/2012 obejmującego przebudowę: istniejącej przepompowni w Bninie wraz z budową przyłącza wodociągowego, istniejącego ruroc. tłocznego o DN110mm na DN160mm na dł. ok. 233m, c) przebudowa istniejącej sieci kanalizacji sanitarnej grawitacyjnej o DN200mm na DN250mm na dł. ok. 141m wraz z przełączeniem sieci i przyłączy, d) podłączenie nowej zabudowy: sieci kanalizacji sanitarnej grawitacyjnej DN200mm i dł. ok. 770m wraz z przyłączami, rurociągi tłoczne o dł. ok. 570m, przepompownie ścieków - 3 szt. , brakujące przyłącza kanalizacji sanitarnej, sieci wodociągowe o średnicy DN100 i dł. ok. 460m wraz z przyłączami Odkupienie dokumentacji nr 810/181/2011. Zakup terenu pod przepompownie. 2016 - 2021 - dokumentacja projektowa 2022 - 2023 - roboty budowlano-montażowe</v>
          </cell>
          <cell r="BM1131" t="str">
            <v>-</v>
          </cell>
          <cell r="BN1131" t="str">
            <v>-</v>
          </cell>
          <cell r="BP1131"/>
        </row>
        <row r="1132">
          <cell r="B1132" t="str">
            <v>5-11-14-129-1</v>
          </cell>
          <cell r="C1132" t="str">
            <v>5</v>
          </cell>
          <cell r="D1132" t="str">
            <v>Kórnik - kanalizacja sanitarna dla m. Biernatki</v>
          </cell>
          <cell r="E1132" t="str">
            <v>Realizowane-dokumentacja-w toku</v>
          </cell>
          <cell r="F1132" t="str">
            <v>FS7 zagrożona</v>
          </cell>
          <cell r="G1132" t="str">
            <v>rezerwa "białe plamy"</v>
          </cell>
          <cell r="H1132" t="str">
            <v>pierwsza</v>
          </cell>
          <cell r="I1132" t="str">
            <v>sieci rozdzielcze</v>
          </cell>
          <cell r="J1132" t="str">
            <v>rozwojowe</v>
          </cell>
          <cell r="K1132" t="str">
            <v>KPOŚK</v>
          </cell>
          <cell r="L1132" t="str">
            <v>Kórnik</v>
          </cell>
          <cell r="M1132" t="str">
            <v>Kamilla Oberenkowska</v>
          </cell>
          <cell r="N1132" t="str">
            <v>Michał Kamiński</v>
          </cell>
          <cell r="O1132" t="str">
            <v>Jolanta Kowalczyk</v>
          </cell>
          <cell r="P1132" t="str">
            <v>Aleksandra Wąsiak-Piechota</v>
          </cell>
          <cell r="Q1132" t="str">
            <v>Maciej Antecki</v>
          </cell>
          <cell r="R1132" t="str">
            <v>11</v>
          </cell>
          <cell r="S1132" t="str">
            <v>nd</v>
          </cell>
          <cell r="T1132">
            <v>92277.62999999999</v>
          </cell>
          <cell r="U1132">
            <v>175057.75</v>
          </cell>
          <cell r="V1132">
            <v>246500</v>
          </cell>
          <cell r="W1132">
            <v>3350820</v>
          </cell>
          <cell r="X1132">
            <v>4082720</v>
          </cell>
          <cell r="Y1132">
            <v>0</v>
          </cell>
          <cell r="Z1132">
            <v>0</v>
          </cell>
          <cell r="AA1132">
            <v>0</v>
          </cell>
          <cell r="AB1132">
            <v>0</v>
          </cell>
          <cell r="AC1132">
            <v>0</v>
          </cell>
          <cell r="AD1132">
            <v>0</v>
          </cell>
          <cell r="AE1132">
            <v>0</v>
          </cell>
          <cell r="AF1132">
            <v>7855097.75</v>
          </cell>
          <cell r="AG1132">
            <v>65133.780000000006</v>
          </cell>
          <cell r="AH1132">
            <v>16343.09</v>
          </cell>
          <cell r="AI1132">
            <v>173754.5</v>
          </cell>
          <cell r="AJ1132">
            <v>149720.65</v>
          </cell>
          <cell r="AK1132">
            <v>1980883.92</v>
          </cell>
          <cell r="AL1132">
            <v>3838937.08</v>
          </cell>
          <cell r="AM1132">
            <v>3000000</v>
          </cell>
          <cell r="AN1132">
            <v>0</v>
          </cell>
          <cell r="AO1132">
            <v>0</v>
          </cell>
          <cell r="AP1132">
            <v>0</v>
          </cell>
          <cell r="AQ1132">
            <v>0</v>
          </cell>
          <cell r="AR1132">
            <v>0</v>
          </cell>
          <cell r="AS1132">
            <v>0</v>
          </cell>
          <cell r="AT1132">
            <v>0</v>
          </cell>
          <cell r="AU1132">
            <v>0</v>
          </cell>
          <cell r="AV1132">
            <v>0</v>
          </cell>
          <cell r="AW1132">
            <v>8819821</v>
          </cell>
          <cell r="AX1132">
            <v>8819821</v>
          </cell>
          <cell r="AY1132">
            <v>0</v>
          </cell>
          <cell r="AZ1132">
            <v>8969541.6500000004</v>
          </cell>
          <cell r="BA1132">
            <v>8969541.6500000004</v>
          </cell>
          <cell r="BB1132">
            <v>9051018.5199999996</v>
          </cell>
          <cell r="BC1132">
            <v>-1195920.7699999996</v>
          </cell>
          <cell r="BE1132">
            <v>0</v>
          </cell>
          <cell r="BF1132">
            <v>0</v>
          </cell>
          <cell r="BG1132" t="str">
            <v>1 rozwojowo-modernizacyjne</v>
          </cell>
          <cell r="BH1132">
            <v>139</v>
          </cell>
          <cell r="BI1132">
            <v>47</v>
          </cell>
          <cell r="BJ1132">
            <v>0</v>
          </cell>
          <cell r="BK1132" t="str">
            <v>Odbiór ścieków sanitarnych od nowych klientów.</v>
          </cell>
          <cell r="BL1132" t="str">
            <v>Budowa systemu kanalizacyjnego: a) aktualizacja projektu nr 810/245/2010 obejmującego: sieci kanalizacji sanitarnej grawitacyjnej o średnicy: 200mm i dł. ok. 469m, 250mm i dł. ok. 2084m, przepompownie ścieków - 2 szt., rurociąg tłoczny o średnicy: 90mm i dł. ok. 24m, 110mm i dł. ok. 5m, 125mm i dł. ok. 1445m, przyłącza b) podłączenie nowej zabudowy: sieci kanalizacji sanitarnej grawitacyjnej o średnicy 200mm i dł. ok. 865m wraz z przyłączami, rurociąg tłoczny o dł. ok. 415m, lokalne przepompownie ścieków - 2 szt. wraz z przyłączami Zakup terenu pod przepompownie. 2018 - 2021 - dokumentacja projektowa 2022 - 2024 - roboty budowlano-montażowe</v>
          </cell>
          <cell r="BM1132" t="str">
            <v>-</v>
          </cell>
          <cell r="BN1132" t="str">
            <v>-</v>
          </cell>
          <cell r="BP1132">
            <v>1322973.1499999999</v>
          </cell>
        </row>
        <row r="1133">
          <cell r="B1133" t="str">
            <v>5-11-14-130-1</v>
          </cell>
          <cell r="C1133" t="str">
            <v>5</v>
          </cell>
          <cell r="D1133" t="str">
            <v>Kórnik - kanalizacja sanitarna dla m. Skrzynki - Etap I</v>
          </cell>
          <cell r="E1133" t="str">
            <v>Realizowane-dokumentacja-w toku</v>
          </cell>
          <cell r="F1133" t="str">
            <v>FS7</v>
          </cell>
          <cell r="G1133" t="str">
            <v>rezerwa "białe plamy"</v>
          </cell>
          <cell r="H1133" t="str">
            <v>pierwsza</v>
          </cell>
          <cell r="I1133" t="str">
            <v>sieci rozdzielcze</v>
          </cell>
          <cell r="J1133" t="str">
            <v>rozwojowe</v>
          </cell>
          <cell r="K1133" t="str">
            <v>KPOŚK</v>
          </cell>
          <cell r="L1133" t="str">
            <v>Kórnik</v>
          </cell>
          <cell r="M1133" t="str">
            <v>Kamilla Oberenkowska</v>
          </cell>
          <cell r="N1133" t="str">
            <v>Michał Kamiński</v>
          </cell>
          <cell r="O1133" t="str">
            <v>Jolanta Kowalczyk</v>
          </cell>
          <cell r="P1133" t="str">
            <v>Monika Mazurczak-Sadowska</v>
          </cell>
          <cell r="Q1133" t="str">
            <v>Maciej Antecki</v>
          </cell>
          <cell r="R1133" t="str">
            <v>11</v>
          </cell>
          <cell r="S1133" t="str">
            <v>nd</v>
          </cell>
          <cell r="T1133">
            <v>724904.71</v>
          </cell>
          <cell r="U1133">
            <v>176711.26</v>
          </cell>
          <cell r="V1133">
            <v>200000</v>
          </cell>
          <cell r="W1133">
            <v>5150000</v>
          </cell>
          <cell r="X1133">
            <v>4861954.5</v>
          </cell>
          <cell r="Y1133">
            <v>0</v>
          </cell>
          <cell r="Z1133">
            <v>0</v>
          </cell>
          <cell r="AA1133">
            <v>0</v>
          </cell>
          <cell r="AB1133">
            <v>0</v>
          </cell>
          <cell r="AC1133">
            <v>0</v>
          </cell>
          <cell r="AD1133">
            <v>0</v>
          </cell>
          <cell r="AE1133">
            <v>0</v>
          </cell>
          <cell r="AF1133">
            <v>10388665.76</v>
          </cell>
          <cell r="AG1133">
            <v>98819.72</v>
          </cell>
          <cell r="AH1133">
            <v>46803.049999999996</v>
          </cell>
          <cell r="AI1133">
            <v>870527.48</v>
          </cell>
          <cell r="AJ1133">
            <v>117955.16</v>
          </cell>
          <cell r="AK1133">
            <v>1643963.75</v>
          </cell>
          <cell r="AL1133">
            <v>2316720.25</v>
          </cell>
          <cell r="AM1133">
            <v>2180064.5</v>
          </cell>
          <cell r="AN1133">
            <v>3672756.5</v>
          </cell>
          <cell r="AO1133">
            <v>0</v>
          </cell>
          <cell r="AP1133">
            <v>0</v>
          </cell>
          <cell r="AQ1133">
            <v>0</v>
          </cell>
          <cell r="AR1133">
            <v>0</v>
          </cell>
          <cell r="AS1133">
            <v>0</v>
          </cell>
          <cell r="AT1133">
            <v>0</v>
          </cell>
          <cell r="AU1133">
            <v>0</v>
          </cell>
          <cell r="AV1133">
            <v>0</v>
          </cell>
          <cell r="AW1133">
            <v>9813505</v>
          </cell>
          <cell r="AX1133">
            <v>9813505</v>
          </cell>
          <cell r="AY1133">
            <v>0</v>
          </cell>
          <cell r="AZ1133">
            <v>9931460.1600000001</v>
          </cell>
          <cell r="BA1133">
            <v>9931460.1600000001</v>
          </cell>
          <cell r="BB1133">
            <v>10077082.93</v>
          </cell>
          <cell r="BC1133">
            <v>311582.83000000007</v>
          </cell>
          <cell r="BE1133">
            <v>0</v>
          </cell>
          <cell r="BF1133">
            <v>0</v>
          </cell>
          <cell r="BG1133" t="str">
            <v>1 rozwojowo-modernizacyjne</v>
          </cell>
          <cell r="BH1133">
            <v>111</v>
          </cell>
          <cell r="BI1133">
            <v>40</v>
          </cell>
          <cell r="BJ1133">
            <v>0</v>
          </cell>
          <cell r="BK1133" t="str">
            <v>Z zadania zostały wydzielone zakresy 19-263 . Odbiór ścieków sanitarnych od nowych klientów.</v>
          </cell>
          <cell r="BL1133" t="str">
            <v>Budowa sieci kanalizacji sanitarnej grawitacyjnej o śr. 250mm i dł. ok. 3009,5m, śr. 200mm i dł. ok. 184m, przepompowni ścieków - 3 szt., budowa rurociągu tłocznego o śr. 90, 110mm i dł. ok. 300m wraz z przyłączami . 2015 - 2021 - dokumentacja projektowa 2022 - 2025 - roboty budowlano-montażowe</v>
          </cell>
          <cell r="BM1133" t="str">
            <v>-</v>
          </cell>
          <cell r="BN1133" t="str">
            <v>-</v>
          </cell>
          <cell r="BP1133">
            <v>1472025.75</v>
          </cell>
        </row>
        <row r="1134">
          <cell r="B1134" t="str">
            <v>5-11-14-147-1</v>
          </cell>
          <cell r="C1134" t="str">
            <v>5</v>
          </cell>
          <cell r="D1134" t="str">
            <v>Kórnik - rurociąg tłoczny z przepompowni głównej w Kórniku do oczyszczalni ścieków w Borówcu</v>
          </cell>
          <cell r="E1134" t="str">
            <v>Realizowane-dokumentacja-w toku</v>
          </cell>
          <cell r="F1134" t="str">
            <v>FS7</v>
          </cell>
          <cell r="G1134" t="str">
            <v>Plan</v>
          </cell>
          <cell r="H1134" t="str">
            <v>pierwsza</v>
          </cell>
          <cell r="I1134" t="str">
            <v>wspólne</v>
          </cell>
          <cell r="J1134" t="str">
            <v>modernizacyjne</v>
          </cell>
          <cell r="K1134" t="str">
            <v>kolektory kanalizacyjne</v>
          </cell>
          <cell r="L1134" t="str">
            <v>Kórnik</v>
          </cell>
          <cell r="M1134" t="str">
            <v>Kamilla Oberenkowska</v>
          </cell>
          <cell r="N1134" t="str">
            <v>Michał Kamiński</v>
          </cell>
          <cell r="O1134" t="str">
            <v>Jolanta Kowalczyk</v>
          </cell>
          <cell r="P1134" t="str">
            <v>Monika Mazurczak-Sadowska</v>
          </cell>
          <cell r="Q1134" t="str">
            <v>Maciej Antecki</v>
          </cell>
          <cell r="R1134" t="str">
            <v>11</v>
          </cell>
          <cell r="S1134" t="str">
            <v>nd</v>
          </cell>
          <cell r="T1134">
            <v>132003.93</v>
          </cell>
          <cell r="U1134">
            <v>269511.03000000003</v>
          </cell>
          <cell r="V1134">
            <v>200000</v>
          </cell>
          <cell r="W1134">
            <v>5988903</v>
          </cell>
          <cell r="X1134">
            <v>6408473</v>
          </cell>
          <cell r="Y1134">
            <v>0</v>
          </cell>
          <cell r="Z1134">
            <v>0</v>
          </cell>
          <cell r="AA1134">
            <v>0</v>
          </cell>
          <cell r="AB1134">
            <v>0</v>
          </cell>
          <cell r="AC1134">
            <v>0</v>
          </cell>
          <cell r="AD1134">
            <v>0</v>
          </cell>
          <cell r="AE1134">
            <v>0</v>
          </cell>
          <cell r="AF1134">
            <v>12866887.030000001</v>
          </cell>
          <cell r="AG1134">
            <v>135489.55999999997</v>
          </cell>
          <cell r="AH1134">
            <v>57605.159999999989</v>
          </cell>
          <cell r="AI1134">
            <v>325098.64999999997</v>
          </cell>
          <cell r="AJ1134">
            <v>175810.88</v>
          </cell>
          <cell r="AK1134">
            <v>633196.89999999991</v>
          </cell>
          <cell r="AL1134">
            <v>2653033.1800000002</v>
          </cell>
          <cell r="AM1134">
            <v>5222878.8</v>
          </cell>
          <cell r="AN1134">
            <v>5919836.2800000003</v>
          </cell>
          <cell r="AO1134">
            <v>2000000</v>
          </cell>
          <cell r="AP1134">
            <v>0</v>
          </cell>
          <cell r="AQ1134">
            <v>0</v>
          </cell>
          <cell r="AR1134">
            <v>0</v>
          </cell>
          <cell r="AS1134">
            <v>0</v>
          </cell>
          <cell r="AT1134">
            <v>0</v>
          </cell>
          <cell r="AU1134">
            <v>0</v>
          </cell>
          <cell r="AV1134">
            <v>0</v>
          </cell>
          <cell r="AW1134">
            <v>16428945.16</v>
          </cell>
          <cell r="AX1134">
            <v>16428945.16</v>
          </cell>
          <cell r="AY1134">
            <v>0</v>
          </cell>
          <cell r="AZ1134">
            <v>16604756.039999999</v>
          </cell>
          <cell r="BA1134">
            <v>16604756.039999999</v>
          </cell>
          <cell r="BB1134">
            <v>16797850.760000002</v>
          </cell>
          <cell r="BC1134">
            <v>-3930963.7300000004</v>
          </cell>
          <cell r="BE1134">
            <v>0</v>
          </cell>
          <cell r="BF1134">
            <v>0</v>
          </cell>
          <cell r="BG1134" t="str">
            <v>1 rozwojowo-modernizacyjne</v>
          </cell>
          <cell r="BH1134">
            <v>0</v>
          </cell>
          <cell r="BI1134">
            <v>0</v>
          </cell>
          <cell r="BJ1134">
            <v>0</v>
          </cell>
          <cell r="BK1134" t="str">
            <v>Zły stan techniczny istniejących rurociągów - konieczność zapewnienia ciągłości przesyłu ścieków z głównej przepompowni w Kórniku. Liczne awarie - znaczne koszty odszkodowań. Przebieg w 85% przez działki prywatne.</v>
          </cell>
          <cell r="BL1134" t="str">
            <v>Projekt i budowa (przebudowa po nowej trasie) rurociągu tłocznego o średnicy DN300 i dł. ok. 3700m. Wyłączenie z eksploatacji ist. rurociągów tłocznych 2xDN300 o łącznej dł. ok. 6700m. Dostosowanie istniejącej przepompowni do nowych parametrów pracy, w tym modernizacja: układu zasilania i AKPiA, komór retencyjnych i instalacji wewnętrznych oraz doposażenie w dodatkową pompę i agregat prądotwórczy. 2016 - 2021 - dokumentacja projektowa 2022 - 2025 - roboty budowlano-montażowe</v>
          </cell>
          <cell r="BM1134" t="str">
            <v>-</v>
          </cell>
          <cell r="BN1134" t="str">
            <v>-</v>
          </cell>
          <cell r="BP1134">
            <v>2464341.7739999997</v>
          </cell>
        </row>
        <row r="1135">
          <cell r="B1135" t="str">
            <v>5-11-15-147-1</v>
          </cell>
          <cell r="C1135" t="str">
            <v>5</v>
          </cell>
          <cell r="D1135" t="str">
            <v>Kórnik - kanalizacja sanitarna dla m. Szczytniki</v>
          </cell>
          <cell r="E1135" t="str">
            <v>Realizowane-koncepcja-w toku</v>
          </cell>
          <cell r="G1135" t="str">
            <v>rezerwa "białe plamy"</v>
          </cell>
          <cell r="H1135" t="str">
            <v>druga</v>
          </cell>
          <cell r="I1135" t="str">
            <v>sieci rozdzielcze</v>
          </cell>
          <cell r="J1135" t="str">
            <v>rozwojowe</v>
          </cell>
          <cell r="K1135" t="str">
            <v>nieopłacalne Nie</v>
          </cell>
          <cell r="L1135" t="str">
            <v>Kórnik</v>
          </cell>
          <cell r="M1135" t="str">
            <v>Kamilla Oberenkowska</v>
          </cell>
          <cell r="N1135">
            <v>0</v>
          </cell>
          <cell r="O1135" t="str">
            <v>Jolanta Kowalczyk</v>
          </cell>
          <cell r="P1135">
            <v>0</v>
          </cell>
          <cell r="Q1135">
            <v>0</v>
          </cell>
          <cell r="R1135" t="str">
            <v>11</v>
          </cell>
          <cell r="S1135" t="str">
            <v>nd</v>
          </cell>
          <cell r="T1135">
            <v>0</v>
          </cell>
          <cell r="U1135">
            <v>0</v>
          </cell>
          <cell r="V1135">
            <v>0</v>
          </cell>
          <cell r="W1135">
            <v>0</v>
          </cell>
          <cell r="X1135">
            <v>0</v>
          </cell>
          <cell r="Y1135">
            <v>0</v>
          </cell>
          <cell r="Z1135">
            <v>0</v>
          </cell>
          <cell r="AA1135">
            <v>0</v>
          </cell>
          <cell r="AB1135">
            <v>0</v>
          </cell>
          <cell r="AC1135">
            <v>170000</v>
          </cell>
          <cell r="AD1135">
            <v>170000</v>
          </cell>
          <cell r="AE1135">
            <v>47864000</v>
          </cell>
          <cell r="AF1135">
            <v>340000</v>
          </cell>
          <cell r="AG1135">
            <v>0</v>
          </cell>
          <cell r="AH1135">
            <v>0</v>
          </cell>
          <cell r="AI1135">
            <v>0</v>
          </cell>
          <cell r="AJ1135">
            <v>0</v>
          </cell>
          <cell r="AK1135">
            <v>0</v>
          </cell>
          <cell r="AL1135">
            <v>0</v>
          </cell>
          <cell r="AM1135">
            <v>75000</v>
          </cell>
          <cell r="AN1135">
            <v>75000</v>
          </cell>
          <cell r="AO1135">
            <v>0</v>
          </cell>
          <cell r="AP1135">
            <v>239000</v>
          </cell>
          <cell r="AQ1135">
            <v>239000</v>
          </cell>
          <cell r="AR1135">
            <v>721000</v>
          </cell>
          <cell r="AS1135">
            <v>2244000</v>
          </cell>
          <cell r="AT1135">
            <v>13464000</v>
          </cell>
          <cell r="AU1135">
            <v>27108000</v>
          </cell>
          <cell r="AV1135">
            <v>40572000</v>
          </cell>
          <cell r="AW1135">
            <v>17057000</v>
          </cell>
          <cell r="AX1135">
            <v>628000</v>
          </cell>
          <cell r="AY1135">
            <v>16429000</v>
          </cell>
          <cell r="AZ1135">
            <v>17057000</v>
          </cell>
          <cell r="BA1135">
            <v>44165000</v>
          </cell>
          <cell r="BB1135">
            <v>628000</v>
          </cell>
          <cell r="BC1135">
            <v>-288000</v>
          </cell>
          <cell r="BE1135">
            <v>17.13</v>
          </cell>
          <cell r="BF1135">
            <v>99.3</v>
          </cell>
          <cell r="BG1135" t="str">
            <v>1 rozwojowo-modernizacyjne</v>
          </cell>
          <cell r="BH1135">
            <v>649</v>
          </cell>
          <cell r="BI1135">
            <v>224</v>
          </cell>
          <cell r="BJ1135">
            <v>0</v>
          </cell>
          <cell r="BK1135" t="str">
            <v>Odbiór ścieków sanitarnych od nowych klientów. Wymagana wcześniejsza realizacja zadania nr 5-11-17-169-1 - Kórnik - kanalizacja sanitarna dla m. Koninko.</v>
          </cell>
          <cell r="BL1135" t="str">
            <v>Budowa kanalizacji sanitarnej w ul.: Bajkowa, Boczna, Bratkowa, Calineczki, Choinkowa, Cicha (część), Jastrzębia, Jeziorna, Krańcowa, Królewny Śnieżki, Księżycowa, Kubusia Puchatka, Łabędzia, Międzylesie, Miętowa, Misia Uszatka, Mostowa, Nad Strumykiem, Nad Wodą, Os. Parkowe, Piotrowska, Pogodna, Poprzeczna, Rzeczna, Sarnia, Sasankowa, Skowronkowa, Słoneczna, Sowia, Spokojna, Stawowa, Szałwiowa, Szarotkowa, Szczególna, Szczelinka, Szczera, Szczęśliwa, Szczodra, Szczytna, Szlachetna, Szyszkowa, Wesoła, Wspólna, Zielone Wzgórze, Żurawia wraz z przyłączami: - kanały grawitacyjne: DN200 dł. 6165 m DN250 dł. 7237 m DN300 dł. 2401 m DN400 dł. 295 m - rurociągi tłoczne: DN80 dł. 713 m DN125 dł. 278 m DN200 dł. 44 m - przepompownie ścieków - 4 szt. - zakup działek pod przepompownie 2025-2026 - koncepcja 2028-2030 - dokumentacja projektowa 2031-2034 - roboty budowlano-montażowe</v>
          </cell>
          <cell r="BM1135" t="str">
            <v>-</v>
          </cell>
          <cell r="BN1135" t="str">
            <v>-</v>
          </cell>
          <cell r="BP1135"/>
        </row>
        <row r="1136">
          <cell r="B1136" t="str">
            <v>5-11-16-097-1</v>
          </cell>
          <cell r="C1136" t="str">
            <v>5</v>
          </cell>
          <cell r="D1136" t="str">
            <v>Kórnik – kanalizacja sanitarna w ul. Sportowej i Kwiatowej w Kamionkach</v>
          </cell>
          <cell r="E1136" t="str">
            <v>Realizowane-dokumentacja-w toku</v>
          </cell>
          <cell r="G1136" t="str">
            <v>rezerwa "białe plamy"</v>
          </cell>
          <cell r="H1136" t="str">
            <v>pierwsza</v>
          </cell>
          <cell r="I1136" t="str">
            <v>sieci rozdzielcze</v>
          </cell>
          <cell r="J1136" t="str">
            <v>rozwojowe</v>
          </cell>
          <cell r="K1136" t="str">
            <v>KPOŚK</v>
          </cell>
          <cell r="L1136" t="str">
            <v>Kórnik</v>
          </cell>
          <cell r="M1136" t="str">
            <v>Kamilla Oberenkowska</v>
          </cell>
          <cell r="N1136" t="str">
            <v>Barbara Bartkowiak</v>
          </cell>
          <cell r="O1136" t="str">
            <v>Jolanta Kowalczyk</v>
          </cell>
          <cell r="P1136">
            <v>0</v>
          </cell>
          <cell r="Q1136">
            <v>0</v>
          </cell>
          <cell r="R1136" t="str">
            <v>11</v>
          </cell>
          <cell r="S1136" t="str">
            <v>nd</v>
          </cell>
          <cell r="T1136">
            <v>0</v>
          </cell>
          <cell r="U1136">
            <v>0</v>
          </cell>
          <cell r="V1136">
            <v>40000</v>
          </cell>
          <cell r="W1136">
            <v>60000</v>
          </cell>
          <cell r="X1136">
            <v>945000</v>
          </cell>
          <cell r="Y1136">
            <v>377000</v>
          </cell>
          <cell r="Z1136">
            <v>0</v>
          </cell>
          <cell r="AA1136">
            <v>0</v>
          </cell>
          <cell r="AB1136">
            <v>0</v>
          </cell>
          <cell r="AC1136">
            <v>0</v>
          </cell>
          <cell r="AD1136">
            <v>0</v>
          </cell>
          <cell r="AE1136">
            <v>0</v>
          </cell>
          <cell r="AF1136">
            <v>1422000</v>
          </cell>
          <cell r="AG1136">
            <v>0</v>
          </cell>
          <cell r="AH1136">
            <v>24533.379999999997</v>
          </cell>
          <cell r="AI1136">
            <v>24533.379999999997</v>
          </cell>
          <cell r="AJ1136">
            <v>20797.79</v>
          </cell>
          <cell r="AK1136">
            <v>40320</v>
          </cell>
          <cell r="AL1136">
            <v>506233.22</v>
          </cell>
          <cell r="AM1136">
            <v>851223.7</v>
          </cell>
          <cell r="AN1136">
            <v>0</v>
          </cell>
          <cell r="AO1136">
            <v>0</v>
          </cell>
          <cell r="AP1136">
            <v>0</v>
          </cell>
          <cell r="AQ1136">
            <v>0</v>
          </cell>
          <cell r="AR1136">
            <v>0</v>
          </cell>
          <cell r="AS1136">
            <v>0</v>
          </cell>
          <cell r="AT1136">
            <v>0</v>
          </cell>
          <cell r="AU1136">
            <v>0</v>
          </cell>
          <cell r="AV1136">
            <v>0</v>
          </cell>
          <cell r="AW1136">
            <v>1397776.92</v>
          </cell>
          <cell r="AX1136">
            <v>1397776.92</v>
          </cell>
          <cell r="AY1136">
            <v>0</v>
          </cell>
          <cell r="AZ1136">
            <v>1418574.71</v>
          </cell>
          <cell r="BA1136">
            <v>1418574.71</v>
          </cell>
          <cell r="BB1136">
            <v>1443108.0899999999</v>
          </cell>
          <cell r="BC1136">
            <v>-21108.089999999851</v>
          </cell>
          <cell r="BE1136">
            <v>0.81</v>
          </cell>
          <cell r="BF1136">
            <v>224</v>
          </cell>
          <cell r="BG1136" t="str">
            <v>1 rozwojowo-modernizacyjne</v>
          </cell>
          <cell r="BH1136">
            <v>52</v>
          </cell>
          <cell r="BI1136">
            <v>2</v>
          </cell>
          <cell r="BJ1136">
            <v>0</v>
          </cell>
          <cell r="BK1136" t="str">
            <v>Odbiór ścieków sanitarnych od nowych klientów.</v>
          </cell>
          <cell r="BL1136" t="str">
            <v>Budowa kanalizacji sanitarnej w ul. Sportowej i Kwiatowej: DN250mm dł. 260 m, DN200mm dł. 545 m wraz z przyłączami 2021 - 2023 - dokumentacja projektowa 2024 - 2025 - roboty budowlano-montażowe</v>
          </cell>
          <cell r="BM1136" t="str">
            <v>-</v>
          </cell>
          <cell r="BN1136" t="str">
            <v>-</v>
          </cell>
          <cell r="BP1136"/>
        </row>
        <row r="1137">
          <cell r="B1137" t="str">
            <v>5-11-17-134-1</v>
          </cell>
          <cell r="C1137" t="str">
            <v>5</v>
          </cell>
          <cell r="D1137" t="str">
            <v>Kórnik - kanalizacja sanitarna w rejonie Owocowego Wzgórza w Dziećmierowie</v>
          </cell>
          <cell r="E1137" t="str">
            <v>Realizowane-koncepcja-w toku</v>
          </cell>
          <cell r="G1137" t="str">
            <v>rezerwa "białe plamy"</v>
          </cell>
          <cell r="H1137" t="str">
            <v>druga</v>
          </cell>
          <cell r="I1137" t="str">
            <v>sieci rozdzielcze</v>
          </cell>
          <cell r="J1137" t="str">
            <v>rozwojowe</v>
          </cell>
          <cell r="K1137" t="str">
            <v>nieopłacalne Nie</v>
          </cell>
          <cell r="L1137" t="str">
            <v>Kórnik</v>
          </cell>
          <cell r="M1137" t="str">
            <v>Kamilla Oberenkowska</v>
          </cell>
          <cell r="N1137">
            <v>0</v>
          </cell>
          <cell r="O1137" t="str">
            <v>Jolanta Kowalczyk</v>
          </cell>
          <cell r="P1137">
            <v>0</v>
          </cell>
          <cell r="Q1137">
            <v>0</v>
          </cell>
          <cell r="R1137" t="str">
            <v>11</v>
          </cell>
          <cell r="S1137" t="str">
            <v>nd</v>
          </cell>
          <cell r="T1137">
            <v>0</v>
          </cell>
          <cell r="U1137">
            <v>0</v>
          </cell>
          <cell r="V1137">
            <v>0</v>
          </cell>
          <cell r="W1137">
            <v>0</v>
          </cell>
          <cell r="X1137">
            <v>0</v>
          </cell>
          <cell r="Y1137">
            <v>0</v>
          </cell>
          <cell r="Z1137">
            <v>0</v>
          </cell>
          <cell r="AA1137">
            <v>0</v>
          </cell>
          <cell r="AB1137">
            <v>0</v>
          </cell>
          <cell r="AC1137">
            <v>34000</v>
          </cell>
          <cell r="AD1137">
            <v>34000</v>
          </cell>
          <cell r="AE1137">
            <v>3300000</v>
          </cell>
          <cell r="AF1137">
            <v>68000</v>
          </cell>
          <cell r="AG1137">
            <v>0</v>
          </cell>
          <cell r="AH1137">
            <v>0</v>
          </cell>
          <cell r="AI1137">
            <v>0</v>
          </cell>
          <cell r="AJ1137">
            <v>0</v>
          </cell>
          <cell r="AK1137">
            <v>0</v>
          </cell>
          <cell r="AL1137">
            <v>0</v>
          </cell>
          <cell r="AM1137">
            <v>0</v>
          </cell>
          <cell r="AN1137">
            <v>0</v>
          </cell>
          <cell r="AO1137">
            <v>0</v>
          </cell>
          <cell r="AP1137">
            <v>30000</v>
          </cell>
          <cell r="AQ1137">
            <v>30000</v>
          </cell>
          <cell r="AR1137">
            <v>92000</v>
          </cell>
          <cell r="AS1137">
            <v>1085000</v>
          </cell>
          <cell r="AT1137">
            <v>2587000</v>
          </cell>
          <cell r="AU1137">
            <v>0</v>
          </cell>
          <cell r="AV1137">
            <v>2587000</v>
          </cell>
          <cell r="AW1137">
            <v>3824000</v>
          </cell>
          <cell r="AX1137">
            <v>60000</v>
          </cell>
          <cell r="AY1137">
            <v>3764000</v>
          </cell>
          <cell r="AZ1137">
            <v>3824000</v>
          </cell>
          <cell r="BA1137">
            <v>3824000</v>
          </cell>
          <cell r="BB1137">
            <v>60000</v>
          </cell>
          <cell r="BC1137">
            <v>8000</v>
          </cell>
          <cell r="BD1137"/>
          <cell r="BE1137">
            <v>1.99</v>
          </cell>
          <cell r="BF1137">
            <v>0</v>
          </cell>
          <cell r="BG1137" t="str">
            <v>1 rozwojowo-modernizacyjne</v>
          </cell>
          <cell r="BH1137">
            <v>40</v>
          </cell>
          <cell r="BI1137">
            <v>45</v>
          </cell>
          <cell r="BJ1137">
            <v>0</v>
          </cell>
          <cell r="BK1137" t="str">
            <v>Odbiór ścieków sanitarnych od nowych klientów. Wymagana wcześniejsza realizacja zad. 5-11-14-130-1.</v>
          </cell>
          <cell r="BL1137" t="str">
            <v>Budowa kanalizacji sanitarnej w ul. Głównej i Owocowe Wzgórze w Dziećmierowie oraz w ul. Jeziornej w Skrzynkach wraz z przyłączami: - kanały grawitacyjne DN 200 mm, dł. 1940m - rurociągi tłoczne DN 80 mm, dł. 230 m - przepompownie - 1 szt. - zakup działek pod przepompownie 2028-2030 - dokumentacja projektowa 2031-2032 - roboty budowlano-montażowe</v>
          </cell>
          <cell r="BM1137" t="str">
            <v>-</v>
          </cell>
          <cell r="BN1137" t="str">
            <v>-</v>
          </cell>
        </row>
        <row r="1138">
          <cell r="B1138" t="str">
            <v>5-11-17-169-1</v>
          </cell>
          <cell r="C1138" t="str">
            <v>5</v>
          </cell>
          <cell r="D1138" t="str">
            <v>Kórnik - kanalizacja sanitarna dla m. Koninko</v>
          </cell>
          <cell r="E1138" t="str">
            <v>Realizowane-koncepcja-w toku</v>
          </cell>
          <cell r="G1138" t="str">
            <v>rezerwa "białe plamy"</v>
          </cell>
          <cell r="H1138" t="str">
            <v>druga</v>
          </cell>
          <cell r="I1138" t="str">
            <v>sieci rozdzielcze</v>
          </cell>
          <cell r="J1138" t="str">
            <v>rozwojowe</v>
          </cell>
          <cell r="K1138" t="str">
            <v>nieopłacalne Nie</v>
          </cell>
          <cell r="L1138" t="str">
            <v>Kórnik</v>
          </cell>
          <cell r="M1138" t="str">
            <v>Kamilla Oberenkowska</v>
          </cell>
          <cell r="N1138">
            <v>0</v>
          </cell>
          <cell r="O1138" t="str">
            <v>Jolanta Kowalczyk</v>
          </cell>
          <cell r="P1138">
            <v>0</v>
          </cell>
          <cell r="Q1138">
            <v>0</v>
          </cell>
          <cell r="R1138" t="str">
            <v>11</v>
          </cell>
          <cell r="S1138" t="str">
            <v>nd</v>
          </cell>
          <cell r="T1138">
            <v>0</v>
          </cell>
          <cell r="U1138">
            <v>0</v>
          </cell>
          <cell r="V1138">
            <v>0</v>
          </cell>
          <cell r="W1138">
            <v>0</v>
          </cell>
          <cell r="X1138">
            <v>0</v>
          </cell>
          <cell r="Y1138">
            <v>0</v>
          </cell>
          <cell r="Z1138">
            <v>0</v>
          </cell>
          <cell r="AA1138">
            <v>0</v>
          </cell>
          <cell r="AB1138">
            <v>0</v>
          </cell>
          <cell r="AC1138">
            <v>77000</v>
          </cell>
          <cell r="AD1138">
            <v>77000</v>
          </cell>
          <cell r="AE1138">
            <v>23031000</v>
          </cell>
          <cell r="AF1138">
            <v>154000</v>
          </cell>
          <cell r="AG1138">
            <v>0</v>
          </cell>
          <cell r="AH1138">
            <v>0</v>
          </cell>
          <cell r="AI1138">
            <v>0</v>
          </cell>
          <cell r="AJ1138">
            <v>0</v>
          </cell>
          <cell r="AK1138">
            <v>0</v>
          </cell>
          <cell r="AL1138">
            <v>0</v>
          </cell>
          <cell r="AM1138">
            <v>75000</v>
          </cell>
          <cell r="AN1138">
            <v>75000</v>
          </cell>
          <cell r="AO1138">
            <v>0</v>
          </cell>
          <cell r="AP1138">
            <v>95000</v>
          </cell>
          <cell r="AQ1138">
            <v>95000</v>
          </cell>
          <cell r="AR1138">
            <v>287000</v>
          </cell>
          <cell r="AS1138">
            <v>1044000</v>
          </cell>
          <cell r="AT1138">
            <v>6264000</v>
          </cell>
          <cell r="AU1138">
            <v>12595000</v>
          </cell>
          <cell r="AV1138">
            <v>18859000</v>
          </cell>
          <cell r="AW1138">
            <v>7935000</v>
          </cell>
          <cell r="AX1138">
            <v>340000</v>
          </cell>
          <cell r="AY1138">
            <v>7595000</v>
          </cell>
          <cell r="AZ1138">
            <v>7935000</v>
          </cell>
          <cell r="BA1138">
            <v>20530000</v>
          </cell>
          <cell r="BB1138">
            <v>340000</v>
          </cell>
          <cell r="BC1138">
            <v>-186000</v>
          </cell>
          <cell r="BD1138"/>
          <cell r="BE1138">
            <v>0</v>
          </cell>
          <cell r="BF1138">
            <v>82.5</v>
          </cell>
          <cell r="BG1138" t="str">
            <v>1 rozwojowo-modernizacyjne</v>
          </cell>
          <cell r="BH1138">
            <v>426</v>
          </cell>
          <cell r="BI1138">
            <v>38</v>
          </cell>
          <cell r="BJ1138">
            <v>0</v>
          </cell>
          <cell r="BK1138" t="str">
            <v>Odbiór ścieków sanitarnych od nowych klientów.</v>
          </cell>
          <cell r="BL1138" t="str">
            <v>Budowa kanalizacji sanitarnej w ul.: Bażancia, Błękitna, Drukarska, Dziennikarska, Granatowa, Jaskółcza, Krucza, Malarska, Niebieska, Pawia, Pisarska, Poetów, Ptasia, Radiowa, Sikorcza, Słowikowa,Teatralna, Telewizyjna (część), Wierzbowa, Wiosenna wraz z przyłączami: - kanały grawitacyjne: DN 200 mm, dł. 1945 m DN 250 mm, dł. 1590 m DN 400 mm, dł. 576 m DN 500 mm, dł. 2 m - rurociągi tłoczne: DN 150 mm, dł. 944 m DN 225 mm, dł. 1765 m DN 250 mm, dł. 944 m DN 280 mm, dł. 1765 m - przepompownie ścieków - 2 szt. - zakup działek pod przepompownie 2025-2026 - koncepcja 2028-2030 - dokumentacja projektowa 2031-2034 - roboty budowlano-montażowe</v>
          </cell>
          <cell r="BM1138" t="str">
            <v>-</v>
          </cell>
          <cell r="BN1138" t="str">
            <v>-</v>
          </cell>
        </row>
        <row r="1139">
          <cell r="B1139" t="str">
            <v>5-11-17-170-1</v>
          </cell>
          <cell r="C1139" t="str">
            <v>5</v>
          </cell>
          <cell r="D1139" t="str">
            <v>Kórnik - kanalizacja sanitarna w Robakowie i Gądkach - etap I</v>
          </cell>
          <cell r="E1139" t="str">
            <v>Realizowane-koncepcja-w toku</v>
          </cell>
          <cell r="H1139" t="str">
            <v>druga</v>
          </cell>
          <cell r="I1139" t="str">
            <v>sieci rozdzielcze</v>
          </cell>
          <cell r="J1139" t="str">
            <v>rozwojowe</v>
          </cell>
          <cell r="K1139" t="str">
            <v>nieopłacalne Nie</v>
          </cell>
          <cell r="L1139" t="str">
            <v>Kórnik</v>
          </cell>
          <cell r="M1139" t="str">
            <v>Kamilla Oberenkowska</v>
          </cell>
          <cell r="N1139" t="str">
            <v>Julia Szczepańska</v>
          </cell>
          <cell r="O1139">
            <v>0</v>
          </cell>
          <cell r="P1139">
            <v>0</v>
          </cell>
          <cell r="Q1139">
            <v>0</v>
          </cell>
          <cell r="R1139" t="str">
            <v>11</v>
          </cell>
          <cell r="S1139" t="str">
            <v>nd</v>
          </cell>
          <cell r="T1139">
            <v>0</v>
          </cell>
          <cell r="U1139">
            <v>0</v>
          </cell>
          <cell r="V1139">
            <v>366000</v>
          </cell>
          <cell r="W1139">
            <v>367000</v>
          </cell>
          <cell r="X1139">
            <v>183000</v>
          </cell>
          <cell r="Y1139">
            <v>2801584</v>
          </cell>
          <cell r="Z1139">
            <v>0</v>
          </cell>
          <cell r="AA1139">
            <v>0</v>
          </cell>
          <cell r="AB1139">
            <v>0</v>
          </cell>
          <cell r="AC1139">
            <v>0</v>
          </cell>
          <cell r="AD1139">
            <v>0</v>
          </cell>
          <cell r="AE1139">
            <v>0</v>
          </cell>
          <cell r="AF1139">
            <v>3717584</v>
          </cell>
          <cell r="AG1139">
            <v>0</v>
          </cell>
          <cell r="AH1139">
            <v>15825.939999999999</v>
          </cell>
          <cell r="AI1139">
            <v>15825.939999999999</v>
          </cell>
          <cell r="AJ1139">
            <v>11368.5</v>
          </cell>
          <cell r="AK1139">
            <v>376000</v>
          </cell>
          <cell r="AL1139">
            <v>376000</v>
          </cell>
          <cell r="AM1139">
            <v>188000</v>
          </cell>
          <cell r="AN1139">
            <v>7154000</v>
          </cell>
          <cell r="AO1139">
            <v>12264000</v>
          </cell>
          <cell r="AP1139">
            <v>14472000</v>
          </cell>
          <cell r="AQ1139">
            <v>5114000</v>
          </cell>
          <cell r="AR1139">
            <v>0</v>
          </cell>
          <cell r="AS1139">
            <v>0</v>
          </cell>
          <cell r="AT1139">
            <v>0</v>
          </cell>
          <cell r="AU1139">
            <v>0</v>
          </cell>
          <cell r="AV1139">
            <v>0</v>
          </cell>
          <cell r="AW1139">
            <v>39944000</v>
          </cell>
          <cell r="AX1139">
            <v>39944000</v>
          </cell>
          <cell r="AY1139">
            <v>0</v>
          </cell>
          <cell r="AZ1139">
            <v>39955368.5</v>
          </cell>
          <cell r="BA1139">
            <v>39955368.5</v>
          </cell>
          <cell r="BB1139">
            <v>39971194.439999998</v>
          </cell>
          <cell r="BC1139">
            <v>-36253610.439999998</v>
          </cell>
          <cell r="BD1139"/>
          <cell r="BE1139">
            <v>13.44</v>
          </cell>
          <cell r="BF1139">
            <v>164.6</v>
          </cell>
          <cell r="BG1139" t="str">
            <v>1 rozwojowo-modernizacyjne</v>
          </cell>
          <cell r="BH1139">
            <v>676</v>
          </cell>
          <cell r="BI1139">
            <v>106</v>
          </cell>
          <cell r="BJ1139">
            <v>0</v>
          </cell>
          <cell r="BK1139" t="str">
            <v>Z zadania wydzielono zad. nr 20-236. Odbiór ścieków sanitarnych od nowych klientów. Koordynacja z budową drogi przez Gminę Kórnik.</v>
          </cell>
          <cell r="BL1139" t="str">
            <v>Budowa kanalizacji sanitarnej w Gądkach w ulicach: Szkolna (część), Dworcowa oraz w Robakowie w ulicach: Agrestowa, Aroniowa, Azaliowa, Błękitna, Błotna, Dworcowa, Forsycjowa, Gajowa, Jaśminowa, Kolejowa (część), Kórnicka, Krokusowa, Krótka, Liliowa (część), Łączna, Magnoliowa, Malinowa, Malwowa (część), Narcyzowa, Nowa, Nowina (część), Ogrodowa, Pocztowa, Podgórna, Pogodna, Polna (część), Przyjazna, Różana, Szafirowa, Szeroka (część), Szkolna (część), Tęczowa, Topolowa, os. Tygrysie, Zagajnik: - kanały grawitacyjne: DN200 dł. 10200m, DN250 dł. 860m, DN300 dł. 110m, DN400 dł. 10m, DN500 dł. 970m wraz z przyłączami - rurociągi tłoczne: DN80 dł. 250m, DN225 dł. 415m, DN250 dł. 620 m - przepompownie - 3 szt. - zakup działek pod przepompownie 2022-2025 - dokumentacja projektowa 2026-2029 - roboty budowlano-montażowe</v>
          </cell>
          <cell r="BM1139" t="str">
            <v>-</v>
          </cell>
          <cell r="BN1139" t="str">
            <v>-</v>
          </cell>
        </row>
        <row r="1140">
          <cell r="B1140" t="str">
            <v>5-11-17-185-1</v>
          </cell>
          <cell r="C1140" t="str">
            <v>5</v>
          </cell>
          <cell r="D1140" t="str">
            <v>Kórnik – kanalizacja sanitarna na os. Azaliowym w Kamionkach</v>
          </cell>
          <cell r="E1140" t="str">
            <v>Realizowane-dokumentacja-w toku</v>
          </cell>
          <cell r="H1140" t="str">
            <v>pierwsza</v>
          </cell>
          <cell r="I1140" t="str">
            <v>sieci rozdzielcze</v>
          </cell>
          <cell r="J1140" t="str">
            <v>rozwojowe</v>
          </cell>
          <cell r="K1140" t="str">
            <v>KPOŚK</v>
          </cell>
          <cell r="L1140" t="str">
            <v>Kórnik</v>
          </cell>
          <cell r="M1140" t="str">
            <v>Kamilla Oberenkowska</v>
          </cell>
          <cell r="N1140" t="str">
            <v>Julia Szczepańska</v>
          </cell>
          <cell r="O1140">
            <v>0</v>
          </cell>
          <cell r="P1140">
            <v>0</v>
          </cell>
          <cell r="Q1140">
            <v>0</v>
          </cell>
          <cell r="R1140" t="str">
            <v>11</v>
          </cell>
          <cell r="S1140" t="str">
            <v>nd</v>
          </cell>
          <cell r="T1140">
            <v>0</v>
          </cell>
          <cell r="U1140">
            <v>0</v>
          </cell>
          <cell r="V1140">
            <v>0</v>
          </cell>
          <cell r="W1140">
            <v>0</v>
          </cell>
          <cell r="X1140">
            <v>40000</v>
          </cell>
          <cell r="Y1140">
            <v>63000</v>
          </cell>
          <cell r="Z1140">
            <v>616000</v>
          </cell>
          <cell r="AA1140">
            <v>687000</v>
          </cell>
          <cell r="AB1140">
            <v>0</v>
          </cell>
          <cell r="AC1140">
            <v>0</v>
          </cell>
          <cell r="AD1140">
            <v>0</v>
          </cell>
          <cell r="AE1140">
            <v>0</v>
          </cell>
          <cell r="AF1140">
            <v>1406000</v>
          </cell>
          <cell r="AG1140">
            <v>0</v>
          </cell>
          <cell r="AH1140">
            <v>0</v>
          </cell>
          <cell r="AI1140">
            <v>0</v>
          </cell>
          <cell r="AJ1140">
            <v>0</v>
          </cell>
          <cell r="AK1140">
            <v>40000</v>
          </cell>
          <cell r="AL1140">
            <v>63000</v>
          </cell>
          <cell r="AM1140">
            <v>0</v>
          </cell>
          <cell r="AN1140">
            <v>1480000</v>
          </cell>
          <cell r="AO1140">
            <v>521973</v>
          </cell>
          <cell r="AP1140">
            <v>0</v>
          </cell>
          <cell r="AQ1140">
            <v>0</v>
          </cell>
          <cell r="AR1140">
            <v>0</v>
          </cell>
          <cell r="AS1140">
            <v>0</v>
          </cell>
          <cell r="AT1140">
            <v>0</v>
          </cell>
          <cell r="AU1140">
            <v>0</v>
          </cell>
          <cell r="AV1140">
            <v>0</v>
          </cell>
          <cell r="AW1140">
            <v>2104973</v>
          </cell>
          <cell r="AX1140">
            <v>2104973</v>
          </cell>
          <cell r="AY1140">
            <v>0</v>
          </cell>
          <cell r="AZ1140">
            <v>2104973</v>
          </cell>
          <cell r="BA1140">
            <v>2104973</v>
          </cell>
          <cell r="BB1140">
            <v>2104973</v>
          </cell>
          <cell r="BC1140">
            <v>-698973</v>
          </cell>
          <cell r="BD1140"/>
          <cell r="BE1140">
            <v>0.87</v>
          </cell>
          <cell r="BF1140">
            <v>250</v>
          </cell>
          <cell r="BG1140" t="str">
            <v>1 rozwojowo-modernizacyjne</v>
          </cell>
          <cell r="BH1140">
            <v>62</v>
          </cell>
          <cell r="BI1140">
            <v>0</v>
          </cell>
          <cell r="BJ1140">
            <v>0</v>
          </cell>
          <cell r="BK1140" t="str">
            <v>Odbiór ścieków sanitarnych od nowych klientów.</v>
          </cell>
          <cell r="BL1140" t="str">
            <v>Budowa kanalizacji sanitarnej na os. Azaliowym: kanały grawitacyjne DN200mm dł. 665 m, rurociąg tłoczny DN80mm dł. 200 m, przepompownia - 1 szt. wraz z przyłączami 2022 - 2024 - dokumentacja projektowa 2025 - 2027 - roboty budowlano - montażowe</v>
          </cell>
          <cell r="BM1140" t="str">
            <v>-</v>
          </cell>
          <cell r="BN1140" t="str">
            <v>-</v>
          </cell>
        </row>
        <row r="1141">
          <cell r="B1141" t="str">
            <v>5-11-17-269-0</v>
          </cell>
          <cell r="C1141" t="str">
            <v>5</v>
          </cell>
          <cell r="D1141" t="str">
            <v>Kórnik - kanalizacja sanitarna w rejonie ul. Wyspiańskiego i Staszica</v>
          </cell>
          <cell r="E1141" t="str">
            <v>Realizowane-dokumentacja-w toku</v>
          </cell>
          <cell r="H1141" t="str">
            <v>pierwsza</v>
          </cell>
          <cell r="I1141" t="str">
            <v>sieci rozdzielcze</v>
          </cell>
          <cell r="J1141" t="str">
            <v>modernizacyjne</v>
          </cell>
          <cell r="K1141" t="str">
            <v>PSK</v>
          </cell>
          <cell r="L1141" t="str">
            <v>Kórnik</v>
          </cell>
          <cell r="M1141" t="str">
            <v>Kamilla Oberenkowska</v>
          </cell>
          <cell r="N1141" t="str">
            <v>Katarzyna Grala</v>
          </cell>
          <cell r="O1141">
            <v>0</v>
          </cell>
          <cell r="P1141">
            <v>0</v>
          </cell>
          <cell r="Q1141">
            <v>0</v>
          </cell>
          <cell r="R1141" t="str">
            <v>11</v>
          </cell>
          <cell r="T1141">
            <v>0</v>
          </cell>
          <cell r="U1141">
            <v>0</v>
          </cell>
          <cell r="V1141">
            <v>0</v>
          </cell>
          <cell r="W1141">
            <v>28000</v>
          </cell>
          <cell r="X1141">
            <v>42000</v>
          </cell>
          <cell r="Y1141">
            <v>127000</v>
          </cell>
          <cell r="Z1141">
            <v>29000</v>
          </cell>
          <cell r="AA1141">
            <v>0</v>
          </cell>
          <cell r="AB1141">
            <v>0</v>
          </cell>
          <cell r="AC1141">
            <v>0</v>
          </cell>
          <cell r="AD1141">
            <v>0</v>
          </cell>
          <cell r="AE1141">
            <v>0</v>
          </cell>
          <cell r="AF1141">
            <v>226000</v>
          </cell>
          <cell r="AG1141">
            <v>0</v>
          </cell>
          <cell r="AH1141">
            <v>0</v>
          </cell>
          <cell r="AI1141">
            <v>0</v>
          </cell>
          <cell r="AJ1141">
            <v>25600</v>
          </cell>
          <cell r="AK1141">
            <v>38400</v>
          </cell>
          <cell r="AL1141">
            <v>36356</v>
          </cell>
          <cell r="AM1141">
            <v>99116</v>
          </cell>
          <cell r="AN1141">
            <v>0</v>
          </cell>
          <cell r="AO1141">
            <v>0</v>
          </cell>
          <cell r="AP1141">
            <v>0</v>
          </cell>
          <cell r="AQ1141">
            <v>0</v>
          </cell>
          <cell r="AR1141">
            <v>0</v>
          </cell>
          <cell r="AS1141">
            <v>0</v>
          </cell>
          <cell r="AT1141">
            <v>0</v>
          </cell>
          <cell r="AU1141">
            <v>0</v>
          </cell>
          <cell r="AV1141">
            <v>0</v>
          </cell>
          <cell r="AW1141">
            <v>173872</v>
          </cell>
          <cell r="AX1141">
            <v>173872</v>
          </cell>
          <cell r="AY1141">
            <v>0</v>
          </cell>
          <cell r="AZ1141">
            <v>199472</v>
          </cell>
          <cell r="BA1141">
            <v>199472</v>
          </cell>
          <cell r="BB1141">
            <v>199472</v>
          </cell>
          <cell r="BC1141">
            <v>26528</v>
          </cell>
          <cell r="BD1141"/>
          <cell r="BE1141">
            <v>0.08</v>
          </cell>
          <cell r="BF1141">
            <v>93</v>
          </cell>
          <cell r="BG1141" t="str">
            <v>1 rozwojowo-modernizacyjne</v>
          </cell>
          <cell r="BH1141">
            <v>0</v>
          </cell>
          <cell r="BI1141">
            <v>0</v>
          </cell>
          <cell r="BJ1141">
            <v>3</v>
          </cell>
          <cell r="BK1141" t="str">
            <v>Zły stan techniczny.</v>
          </cell>
          <cell r="BL1141" t="str">
            <v>Budowa kanalizacji sanitarnej w rej. ul. Staszica i Wyspiańskiego: DN200, dł. 75m. Przełączenie przyłączy. Likwidacja istn. kanału DN200, dł. 70m. 2022 - 2024 - dokumentacja projektowa 2024 - 2025 - roboty budowlano-montażowe</v>
          </cell>
          <cell r="BM1141" t="str">
            <v>-</v>
          </cell>
          <cell r="BN1141" t="str">
            <v>-</v>
          </cell>
        </row>
        <row r="1142">
          <cell r="B1142" t="str">
            <v>5-11-18-005-1</v>
          </cell>
          <cell r="C1142" t="str">
            <v>5</v>
          </cell>
          <cell r="D1142" t="str">
            <v>Kórnik – kanalizacja sanitarna w rejonie ul. 20 Października</v>
          </cell>
          <cell r="E1142" t="str">
            <v>Realizowane-dokumentacja-w toku</v>
          </cell>
          <cell r="G1142" t="str">
            <v>Pule</v>
          </cell>
          <cell r="H1142" t="str">
            <v>pierwsza</v>
          </cell>
          <cell r="I1142" t="str">
            <v>sieci rozdzielcze</v>
          </cell>
          <cell r="J1142" t="str">
            <v>rozwojowe</v>
          </cell>
          <cell r="K1142" t="str">
            <v>KPOŚK</v>
          </cell>
          <cell r="L1142" t="str">
            <v>Kórnik</v>
          </cell>
          <cell r="M1142" t="str">
            <v>Kamilla Oberenkowska</v>
          </cell>
          <cell r="N1142" t="str">
            <v>Alina Wachowska</v>
          </cell>
          <cell r="O1142" t="str">
            <v>Jolanta Kowalczyk</v>
          </cell>
          <cell r="P1142">
            <v>0</v>
          </cell>
          <cell r="Q1142">
            <v>0</v>
          </cell>
          <cell r="R1142" t="str">
            <v>11</v>
          </cell>
          <cell r="S1142" t="str">
            <v>nd</v>
          </cell>
          <cell r="T1142">
            <v>0</v>
          </cell>
          <cell r="U1142">
            <v>0</v>
          </cell>
          <cell r="V1142">
            <v>3000</v>
          </cell>
          <cell r="W1142">
            <v>3000</v>
          </cell>
          <cell r="X1142">
            <v>11000</v>
          </cell>
          <cell r="Y1142">
            <v>72000</v>
          </cell>
          <cell r="Z1142">
            <v>239000</v>
          </cell>
          <cell r="AA1142">
            <v>0</v>
          </cell>
          <cell r="AB1142">
            <v>0</v>
          </cell>
          <cell r="AC1142">
            <v>0</v>
          </cell>
          <cell r="AD1142">
            <v>0</v>
          </cell>
          <cell r="AE1142">
            <v>0</v>
          </cell>
          <cell r="AF1142">
            <v>328000</v>
          </cell>
          <cell r="AG1142">
            <v>0</v>
          </cell>
          <cell r="AH1142">
            <v>5886</v>
          </cell>
          <cell r="AI1142">
            <v>5886</v>
          </cell>
          <cell r="AJ1142">
            <v>5000</v>
          </cell>
          <cell r="AK1142">
            <v>15000</v>
          </cell>
          <cell r="AL1142">
            <v>1500</v>
          </cell>
          <cell r="AM1142">
            <v>191568</v>
          </cell>
          <cell r="AN1142">
            <v>191568</v>
          </cell>
          <cell r="AO1142">
            <v>0</v>
          </cell>
          <cell r="AP1142">
            <v>0</v>
          </cell>
          <cell r="AQ1142">
            <v>0</v>
          </cell>
          <cell r="AR1142">
            <v>0</v>
          </cell>
          <cell r="AS1142">
            <v>0</v>
          </cell>
          <cell r="AT1142">
            <v>0</v>
          </cell>
          <cell r="AU1142">
            <v>0</v>
          </cell>
          <cell r="AV1142">
            <v>0</v>
          </cell>
          <cell r="AW1142">
            <v>399636</v>
          </cell>
          <cell r="AX1142">
            <v>399636</v>
          </cell>
          <cell r="AY1142">
            <v>0</v>
          </cell>
          <cell r="AZ1142">
            <v>404636</v>
          </cell>
          <cell r="BA1142">
            <v>404636</v>
          </cell>
          <cell r="BB1142">
            <v>410522</v>
          </cell>
          <cell r="BC1142">
            <v>-82522</v>
          </cell>
          <cell r="BD1142"/>
          <cell r="BE1142">
            <v>0.14000000000000001</v>
          </cell>
          <cell r="BF1142">
            <v>100</v>
          </cell>
          <cell r="BG1142" t="str">
            <v>1 rozwojowo-modernizacyjne</v>
          </cell>
          <cell r="BH1142">
            <v>4</v>
          </cell>
          <cell r="BI1142">
            <v>2</v>
          </cell>
          <cell r="BJ1142">
            <v>0</v>
          </cell>
          <cell r="BK1142" t="str">
            <v>Odbiór ścieków sanitarnych od nowych klientów.</v>
          </cell>
          <cell r="BL1142" t="str">
            <v>Budowa kanalizacji sanitarnej w ul.20 Października i Weymana: DN200mm, dł. 140m wraz z przyłączami. Przebudowa istn. kanału w ul. Jabłońskiego: DN200mm, dł. 30 m. 2021 - 2023 - dokumentacja projektowa 2025 - 2026 - roboty budowlano-montażowe (rozpoczęcie budowy uzależnione od zakończenia budowy magistrali kórnickiej)</v>
          </cell>
          <cell r="BM1142" t="str">
            <v>-</v>
          </cell>
          <cell r="BN1142" t="str">
            <v>-</v>
          </cell>
        </row>
        <row r="1143">
          <cell r="B1143" t="str">
            <v>5-11-18-064-0</v>
          </cell>
          <cell r="C1143" t="str">
            <v>5</v>
          </cell>
          <cell r="D1143" t="str">
            <v>Kórnik - przebudowa istniejącego systemu podciśnieniowego na system ciśnieniowy w Kórniku i Bninie</v>
          </cell>
          <cell r="E1143" t="str">
            <v>Realizowane-koncepcja-w toku</v>
          </cell>
          <cell r="G1143" t="str">
            <v>budżet - modernizacja PSK</v>
          </cell>
          <cell r="H1143" t="str">
            <v>pierwsza</v>
          </cell>
          <cell r="I1143" t="str">
            <v>sieci rozdzielcze</v>
          </cell>
          <cell r="J1143" t="str">
            <v>modernizacyjne</v>
          </cell>
          <cell r="K1143" t="str">
            <v>PSK</v>
          </cell>
          <cell r="L1143" t="str">
            <v>Kórnik</v>
          </cell>
          <cell r="M1143" t="str">
            <v>Kamilla Oberenkowska</v>
          </cell>
          <cell r="N1143">
            <v>0</v>
          </cell>
          <cell r="O1143" t="str">
            <v>Jolanta Kowalczyk</v>
          </cell>
          <cell r="P1143">
            <v>0</v>
          </cell>
          <cell r="Q1143">
            <v>0</v>
          </cell>
          <cell r="R1143" t="str">
            <v>11</v>
          </cell>
          <cell r="S1143" t="str">
            <v>nd</v>
          </cell>
          <cell r="T1143">
            <v>0</v>
          </cell>
          <cell r="U1143">
            <v>0</v>
          </cell>
          <cell r="V1143">
            <v>200000</v>
          </cell>
          <cell r="W1143">
            <v>0</v>
          </cell>
          <cell r="X1143">
            <v>0</v>
          </cell>
          <cell r="Y1143">
            <v>0</v>
          </cell>
          <cell r="Z1143">
            <v>0</v>
          </cell>
          <cell r="AA1143">
            <v>0</v>
          </cell>
          <cell r="AB1143">
            <v>0</v>
          </cell>
          <cell r="AC1143">
            <v>0</v>
          </cell>
          <cell r="AD1143">
            <v>0</v>
          </cell>
          <cell r="AE1143">
            <v>0</v>
          </cell>
          <cell r="AF1143">
            <v>200000</v>
          </cell>
          <cell r="AG1143">
            <v>0</v>
          </cell>
          <cell r="AH1143">
            <v>0</v>
          </cell>
          <cell r="AI1143">
            <v>0</v>
          </cell>
          <cell r="AJ1143">
            <v>527</v>
          </cell>
          <cell r="AK1143">
            <v>400000</v>
          </cell>
          <cell r="AL1143">
            <v>0</v>
          </cell>
          <cell r="AM1143">
            <v>0</v>
          </cell>
          <cell r="AN1143">
            <v>0</v>
          </cell>
          <cell r="AO1143">
            <v>0</v>
          </cell>
          <cell r="AP1143">
            <v>0</v>
          </cell>
          <cell r="AQ1143">
            <v>0</v>
          </cell>
          <cell r="AR1143">
            <v>0</v>
          </cell>
          <cell r="AS1143">
            <v>0</v>
          </cell>
          <cell r="AT1143">
            <v>0</v>
          </cell>
          <cell r="AU1143">
            <v>0</v>
          </cell>
          <cell r="AV1143">
            <v>0</v>
          </cell>
          <cell r="AW1143">
            <v>400000</v>
          </cell>
          <cell r="AX1143">
            <v>400000</v>
          </cell>
          <cell r="AY1143">
            <v>0</v>
          </cell>
          <cell r="AZ1143">
            <v>400527</v>
          </cell>
          <cell r="BA1143">
            <v>400527</v>
          </cell>
          <cell r="BB1143">
            <v>400527</v>
          </cell>
          <cell r="BC1143">
            <v>-200527</v>
          </cell>
          <cell r="BD1143"/>
          <cell r="BE1143">
            <v>0</v>
          </cell>
          <cell r="BF1143">
            <v>0</v>
          </cell>
          <cell r="BG1143" t="str">
            <v>1 rozwojowo-modernizacyjne</v>
          </cell>
          <cell r="BH1143">
            <v>0</v>
          </cell>
          <cell r="BI1143">
            <v>0</v>
          </cell>
          <cell r="BJ1143">
            <v>0</v>
          </cell>
          <cell r="BK1143" t="str">
            <v>Problemy eksploatacyjne na istniejącym systemie podciśnieniowym.</v>
          </cell>
          <cell r="BL1143" t="str">
            <v>Przebudowa istn. systemu podciśnieniowego na system ciśnieniowy w Kórniku i Bninie. 2022-2023 - koncepcja</v>
          </cell>
          <cell r="BM1143" t="str">
            <v>-</v>
          </cell>
          <cell r="BN1143" t="str">
            <v>-</v>
          </cell>
        </row>
        <row r="1144">
          <cell r="B1144" t="str">
            <v>5-11-19-229-1</v>
          </cell>
          <cell r="C1144" t="str">
            <v>5</v>
          </cell>
          <cell r="D1144" t="str">
            <v>Kórnik – kanalizacja sanitarna w ul. Piaskowej w Kamionkach</v>
          </cell>
          <cell r="E1144" t="str">
            <v>Realizowane-dokumentacja-w toku</v>
          </cell>
          <cell r="H1144" t="str">
            <v>pierwsza</v>
          </cell>
          <cell r="I1144" t="str">
            <v>sieci rozdzielcze</v>
          </cell>
          <cell r="J1144" t="str">
            <v>rozwojowe</v>
          </cell>
          <cell r="K1144" t="str">
            <v>KPOŚK</v>
          </cell>
          <cell r="L1144" t="str">
            <v>Kórnik</v>
          </cell>
          <cell r="M1144" t="str">
            <v>Kamilla Oberenkowska</v>
          </cell>
          <cell r="N1144" t="str">
            <v>Barbara Bartkowiak</v>
          </cell>
          <cell r="O1144">
            <v>0</v>
          </cell>
          <cell r="P1144">
            <v>0</v>
          </cell>
          <cell r="Q1144">
            <v>0</v>
          </cell>
          <cell r="R1144" t="str">
            <v>11</v>
          </cell>
          <cell r="S1144" t="str">
            <v>nd</v>
          </cell>
          <cell r="T1144">
            <v>0</v>
          </cell>
          <cell r="U1144">
            <v>0</v>
          </cell>
          <cell r="V1144">
            <v>0</v>
          </cell>
          <cell r="W1144">
            <v>28000</v>
          </cell>
          <cell r="X1144">
            <v>42000</v>
          </cell>
          <cell r="Y1144">
            <v>137000</v>
          </cell>
          <cell r="Z1144">
            <v>38000</v>
          </cell>
          <cell r="AA1144">
            <v>0</v>
          </cell>
          <cell r="AB1144">
            <v>0</v>
          </cell>
          <cell r="AC1144">
            <v>0</v>
          </cell>
          <cell r="AD1144">
            <v>0</v>
          </cell>
          <cell r="AE1144">
            <v>0</v>
          </cell>
          <cell r="AF1144">
            <v>245000</v>
          </cell>
          <cell r="AG1144">
            <v>0</v>
          </cell>
          <cell r="AH1144">
            <v>12642</v>
          </cell>
          <cell r="AI1144">
            <v>12642</v>
          </cell>
          <cell r="AJ1144">
            <v>9820</v>
          </cell>
          <cell r="AK1144">
            <v>29460</v>
          </cell>
          <cell r="AL1144">
            <v>134130.44</v>
          </cell>
          <cell r="AM1144">
            <v>116345.52</v>
          </cell>
          <cell r="AN1144">
            <v>0</v>
          </cell>
          <cell r="AO1144">
            <v>0</v>
          </cell>
          <cell r="AP1144">
            <v>0</v>
          </cell>
          <cell r="AQ1144">
            <v>0</v>
          </cell>
          <cell r="AR1144">
            <v>0</v>
          </cell>
          <cell r="AS1144">
            <v>0</v>
          </cell>
          <cell r="AT1144">
            <v>0</v>
          </cell>
          <cell r="AU1144">
            <v>0</v>
          </cell>
          <cell r="AV1144">
            <v>0</v>
          </cell>
          <cell r="AW1144">
            <v>279935.96000000002</v>
          </cell>
          <cell r="AX1144">
            <v>279935.96000000002</v>
          </cell>
          <cell r="AY1144">
            <v>0</v>
          </cell>
          <cell r="AZ1144">
            <v>289755.96000000002</v>
          </cell>
          <cell r="BA1144">
            <v>289755.96000000002</v>
          </cell>
          <cell r="BB1144">
            <v>302397.96000000002</v>
          </cell>
          <cell r="BC1144">
            <v>-57397.960000000021</v>
          </cell>
          <cell r="BD1144"/>
          <cell r="BE1144">
            <v>0.105</v>
          </cell>
          <cell r="BF1144">
            <v>254</v>
          </cell>
          <cell r="BG1144" t="str">
            <v>1 rozwojowo-modernizacyjne</v>
          </cell>
          <cell r="BH1144">
            <v>8</v>
          </cell>
          <cell r="BI1144">
            <v>4</v>
          </cell>
          <cell r="BJ1144">
            <v>0</v>
          </cell>
          <cell r="BK1144" t="str">
            <v>Odbiór ścieków sanitarnych od nowych klientów.</v>
          </cell>
          <cell r="BL1144" t="str">
            <v>Budowa kanalizacji sanitarnej w ul. Piaskowej DN200mm, dł. 105m wraz z przyłączami. 2021 - 2023 - dokumentacja projektowa 2024 - 2025 - roboty budowlano - montażowe Zalecana wspólna realizacja z zad. 16-097 i 18-096</v>
          </cell>
          <cell r="BM1144" t="str">
            <v>-</v>
          </cell>
          <cell r="BN1144" t="str">
            <v>-</v>
          </cell>
        </row>
        <row r="1145">
          <cell r="B1145" t="str">
            <v>5-11-19-257-1</v>
          </cell>
          <cell r="C1145" t="str">
            <v>5</v>
          </cell>
          <cell r="D1145" t="str">
            <v>Kórnik - kanalizacja sanitarna w ul. Os. Zielona Polana w Borówcu</v>
          </cell>
          <cell r="E1145" t="str">
            <v>Realizowane-dokumentacja-w toku</v>
          </cell>
          <cell r="F1145" t="str">
            <v>przesunięte FS8/FS9</v>
          </cell>
          <cell r="G1145" t="str">
            <v>rezerwa zadania wielozakresowe</v>
          </cell>
          <cell r="H1145" t="str">
            <v>pierwsza</v>
          </cell>
          <cell r="I1145" t="str">
            <v>sieci rozdzielcze</v>
          </cell>
          <cell r="J1145" t="str">
            <v>rozwojowe</v>
          </cell>
          <cell r="K1145" t="str">
            <v>KPOŚK</v>
          </cell>
          <cell r="L1145" t="str">
            <v>Kórnik</v>
          </cell>
          <cell r="M1145" t="str">
            <v>Kamilla Oberenkowska</v>
          </cell>
          <cell r="N1145" t="str">
            <v>Michał Kamiński</v>
          </cell>
          <cell r="O1145" t="str">
            <v>Jolanta Kowalczyk</v>
          </cell>
          <cell r="P1145">
            <v>0</v>
          </cell>
          <cell r="Q1145">
            <v>0</v>
          </cell>
          <cell r="R1145" t="str">
            <v>11</v>
          </cell>
          <cell r="S1145" t="str">
            <v>nd</v>
          </cell>
          <cell r="T1145">
            <v>0</v>
          </cell>
          <cell r="U1145">
            <v>0</v>
          </cell>
          <cell r="V1145">
            <v>24000</v>
          </cell>
          <cell r="W1145">
            <v>24000</v>
          </cell>
          <cell r="X1145">
            <v>260000</v>
          </cell>
          <cell r="Y1145">
            <v>813000</v>
          </cell>
          <cell r="Z1145">
            <v>0</v>
          </cell>
          <cell r="AA1145">
            <v>0</v>
          </cell>
          <cell r="AB1145">
            <v>0</v>
          </cell>
          <cell r="AC1145">
            <v>0</v>
          </cell>
          <cell r="AD1145">
            <v>0</v>
          </cell>
          <cell r="AE1145">
            <v>0</v>
          </cell>
          <cell r="AF1145">
            <v>1121000</v>
          </cell>
          <cell r="AG1145">
            <v>0</v>
          </cell>
          <cell r="AH1145">
            <v>18050</v>
          </cell>
          <cell r="AI1145">
            <v>18050</v>
          </cell>
          <cell r="AJ1145">
            <v>34540</v>
          </cell>
          <cell r="AK1145">
            <v>34540</v>
          </cell>
          <cell r="AL1145">
            <v>201700</v>
          </cell>
          <cell r="AM1145">
            <v>734073</v>
          </cell>
          <cell r="AN1145">
            <v>200625</v>
          </cell>
          <cell r="AO1145">
            <v>0</v>
          </cell>
          <cell r="AP1145">
            <v>0</v>
          </cell>
          <cell r="AQ1145">
            <v>0</v>
          </cell>
          <cell r="AR1145">
            <v>0</v>
          </cell>
          <cell r="AS1145">
            <v>0</v>
          </cell>
          <cell r="AT1145">
            <v>0</v>
          </cell>
          <cell r="AU1145">
            <v>0</v>
          </cell>
          <cell r="AV1145">
            <v>0</v>
          </cell>
          <cell r="AW1145">
            <v>1170938</v>
          </cell>
          <cell r="AX1145">
            <v>1170938</v>
          </cell>
          <cell r="AY1145">
            <v>0</v>
          </cell>
          <cell r="AZ1145">
            <v>1205478</v>
          </cell>
          <cell r="BA1145">
            <v>1205478</v>
          </cell>
          <cell r="BB1145">
            <v>1223528</v>
          </cell>
          <cell r="BC1145">
            <v>-102528</v>
          </cell>
          <cell r="BD1145"/>
          <cell r="BE1145">
            <v>0.3</v>
          </cell>
          <cell r="BF1145">
            <v>0</v>
          </cell>
          <cell r="BG1145" t="str">
            <v>1 rozwojowo-modernizacyjne</v>
          </cell>
          <cell r="BH1145">
            <v>11</v>
          </cell>
          <cell r="BI1145">
            <v>2</v>
          </cell>
          <cell r="BJ1145">
            <v>0</v>
          </cell>
          <cell r="BK1145" t="str">
            <v>Zadanie wydzielone z zadania nr 14-097. Odbiór ścieków sanitarnych od nowych klientów.</v>
          </cell>
          <cell r="BL1145" t="str">
            <v>Budowa kanalizacji sanitarnej na os. Zielona Polana: DN250mm, dł. 70m DN200 m, dł. 230m wraz z przyłączami 2021 - 2023 - dokumentacja projektowa 2024 - 2025 - roboty budowlano-montażowe</v>
          </cell>
          <cell r="BM1145" t="str">
            <v>-</v>
          </cell>
          <cell r="BN1145" t="str">
            <v>-</v>
          </cell>
        </row>
        <row r="1146">
          <cell r="B1146" t="str">
            <v>5-11-19-303-1</v>
          </cell>
          <cell r="C1146" t="str">
            <v>5</v>
          </cell>
          <cell r="D1146" t="str">
            <v>Kórnik - przyłącza kanalizacyjne w ul. Leśny Zakątek 33-63 w Kamionkach</v>
          </cell>
          <cell r="E1146" t="str">
            <v>Realizowane-RBM-zakończono</v>
          </cell>
          <cell r="G1146" t="str">
            <v>rezerwa zadania wielozakresowe</v>
          </cell>
          <cell r="H1146" t="str">
            <v>druga</v>
          </cell>
          <cell r="I1146" t="str">
            <v>sieci rozdzielcze</v>
          </cell>
          <cell r="J1146" t="str">
            <v>rozwojowe</v>
          </cell>
          <cell r="K1146" t="str">
            <v>nieopłacalne Nie</v>
          </cell>
          <cell r="L1146" t="str">
            <v>Kórnik</v>
          </cell>
          <cell r="M1146" t="str">
            <v>Kamilla Oberenkowska</v>
          </cell>
          <cell r="N1146" t="str">
            <v>Aleksandra Jukiewicz</v>
          </cell>
          <cell r="O1146" t="str">
            <v>Jolanta Kowalczyk</v>
          </cell>
          <cell r="P1146" t="str">
            <v>Aleksandra Jukiewicz</v>
          </cell>
          <cell r="Q1146" t="str">
            <v>Maciej Antecki</v>
          </cell>
          <cell r="R1146" t="str">
            <v>11</v>
          </cell>
          <cell r="S1146" t="str">
            <v>nd</v>
          </cell>
          <cell r="T1146">
            <v>0</v>
          </cell>
          <cell r="U1146">
            <v>215832.56</v>
          </cell>
          <cell r="V1146">
            <v>0</v>
          </cell>
          <cell r="W1146">
            <v>0</v>
          </cell>
          <cell r="X1146">
            <v>0</v>
          </cell>
          <cell r="Y1146">
            <v>0</v>
          </cell>
          <cell r="Z1146">
            <v>0</v>
          </cell>
          <cell r="AA1146">
            <v>0</v>
          </cell>
          <cell r="AB1146">
            <v>0</v>
          </cell>
          <cell r="AC1146">
            <v>0</v>
          </cell>
          <cell r="AD1146">
            <v>0</v>
          </cell>
          <cell r="AE1146">
            <v>0</v>
          </cell>
          <cell r="AF1146">
            <v>215832.56</v>
          </cell>
          <cell r="AG1146">
            <v>215832.56</v>
          </cell>
          <cell r="AH1146">
            <v>0</v>
          </cell>
          <cell r="AI1146">
            <v>215832.56</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215832.56</v>
          </cell>
          <cell r="BC1146">
            <v>0</v>
          </cell>
          <cell r="BD1146"/>
          <cell r="BE1146">
            <v>0</v>
          </cell>
          <cell r="BF1146">
            <v>0</v>
          </cell>
          <cell r="BG1146" t="str">
            <v>1 rozwojowo-modernizacyjne</v>
          </cell>
          <cell r="BH1146">
            <v>16</v>
          </cell>
          <cell r="BI1146">
            <v>0</v>
          </cell>
          <cell r="BJ1146">
            <v>0</v>
          </cell>
          <cell r="BK1146" t="str">
            <v>Odbiór ścieków sanitarnych od nowych klientów.</v>
          </cell>
          <cell r="BL1146" t="str">
            <v>Ul. Leśny Zakątek w Kamionkach - przyłącza. Zadanie zlecone w trybie zaprojektuj i wybuduj: 2019-2020 - realizacja</v>
          </cell>
          <cell r="BM1146" t="str">
            <v>-</v>
          </cell>
          <cell r="BN1146" t="str">
            <v>-</v>
          </cell>
        </row>
        <row r="1147">
          <cell r="B1147" t="str">
            <v>5-11-19-304-1</v>
          </cell>
          <cell r="C1147" t="str">
            <v>5</v>
          </cell>
          <cell r="D1147" t="str">
            <v>Kórnik - przyłącza kanalizacyjne w ul. Leśny Zakątek 4-30 i ul. Na Skraju Lasu 21-31 w Kamionkach</v>
          </cell>
          <cell r="E1147" t="str">
            <v>Realizowane-RBM-w toku</v>
          </cell>
          <cell r="G1147" t="str">
            <v>rezerwa zadania wielozakresowe</v>
          </cell>
          <cell r="H1147" t="str">
            <v>druga</v>
          </cell>
          <cell r="I1147" t="str">
            <v>sieci rozdzielcze</v>
          </cell>
          <cell r="J1147" t="str">
            <v>rozwojowe</v>
          </cell>
          <cell r="K1147" t="str">
            <v>nieopłacalne Nie</v>
          </cell>
          <cell r="L1147" t="str">
            <v>Kórnik</v>
          </cell>
          <cell r="M1147" t="str">
            <v>Kamilla Oberenkowska</v>
          </cell>
          <cell r="N1147" t="str">
            <v>Marcin Krawczyk</v>
          </cell>
          <cell r="O1147" t="str">
            <v>Jolanta Kowalczyk</v>
          </cell>
          <cell r="P1147" t="str">
            <v>Aleksandra Jukiewicz</v>
          </cell>
          <cell r="Q1147" t="str">
            <v>Maciej Antecki</v>
          </cell>
          <cell r="R1147" t="str">
            <v>11</v>
          </cell>
          <cell r="S1147" t="str">
            <v>nd</v>
          </cell>
          <cell r="T1147">
            <v>0</v>
          </cell>
          <cell r="U1147">
            <v>866</v>
          </cell>
          <cell r="V1147">
            <v>12000</v>
          </cell>
          <cell r="W1147">
            <v>23800</v>
          </cell>
          <cell r="X1147">
            <v>59000</v>
          </cell>
          <cell r="Y1147">
            <v>0</v>
          </cell>
          <cell r="Z1147">
            <v>0</v>
          </cell>
          <cell r="AA1147">
            <v>0</v>
          </cell>
          <cell r="AB1147">
            <v>0</v>
          </cell>
          <cell r="AC1147">
            <v>0</v>
          </cell>
          <cell r="AD1147">
            <v>0</v>
          </cell>
          <cell r="AE1147">
            <v>0</v>
          </cell>
          <cell r="AF1147">
            <v>95666</v>
          </cell>
          <cell r="AG1147">
            <v>2566</v>
          </cell>
          <cell r="AH1147">
            <v>12880</v>
          </cell>
          <cell r="AI1147">
            <v>15446</v>
          </cell>
          <cell r="AJ1147">
            <v>3220</v>
          </cell>
          <cell r="AK1147">
            <v>0</v>
          </cell>
          <cell r="AL1147">
            <v>302150</v>
          </cell>
          <cell r="AM1147">
            <v>0</v>
          </cell>
          <cell r="AN1147">
            <v>0</v>
          </cell>
          <cell r="AO1147">
            <v>0</v>
          </cell>
          <cell r="AP1147">
            <v>0</v>
          </cell>
          <cell r="AQ1147">
            <v>0</v>
          </cell>
          <cell r="AR1147">
            <v>0</v>
          </cell>
          <cell r="AS1147">
            <v>0</v>
          </cell>
          <cell r="AT1147">
            <v>0</v>
          </cell>
          <cell r="AU1147">
            <v>0</v>
          </cell>
          <cell r="AV1147">
            <v>0</v>
          </cell>
          <cell r="AW1147">
            <v>302150</v>
          </cell>
          <cell r="AX1147">
            <v>302150</v>
          </cell>
          <cell r="AY1147">
            <v>0</v>
          </cell>
          <cell r="AZ1147">
            <v>305370</v>
          </cell>
          <cell r="BA1147">
            <v>305370</v>
          </cell>
          <cell r="BB1147">
            <v>320816</v>
          </cell>
          <cell r="BC1147">
            <v>-225150</v>
          </cell>
          <cell r="BD1147"/>
          <cell r="BE1147">
            <v>0</v>
          </cell>
          <cell r="BF1147">
            <v>0</v>
          </cell>
          <cell r="BG1147" t="str">
            <v>1 rozwojowo-modernizacyjne</v>
          </cell>
          <cell r="BH1147">
            <v>20</v>
          </cell>
          <cell r="BI1147">
            <v>0</v>
          </cell>
          <cell r="BJ1147">
            <v>0</v>
          </cell>
          <cell r="BK1147" t="str">
            <v>Zadanie zostało wydzielone z zadania nr 14-095. Odbiór ścieków sanitarnych od nowych klientów.</v>
          </cell>
          <cell r="BL1147" t="str">
            <v>Budowa przyłączy kanalizacyjnych w ul. Leśny Zakątek 4-30 i ul. Na Skraju Lasu 21-31 w Kamionkach - 20 przyłączy 2020-2021 - dokumentacja projektowa 2022-2023 - roboty budowlano-montażowe</v>
          </cell>
          <cell r="BM1147" t="str">
            <v>-</v>
          </cell>
          <cell r="BN1147" t="str">
            <v>-</v>
          </cell>
        </row>
        <row r="1148">
          <cell r="B1148" t="str">
            <v>5-11-19-341-1</v>
          </cell>
          <cell r="C1148" t="str">
            <v>5</v>
          </cell>
          <cell r="D1148" t="str">
            <v>Kórnik – kanalizacja sanitarna w ul. Ładnej w Borówcu</v>
          </cell>
          <cell r="E1148" t="str">
            <v>Realizowane-dokumentacja-w toku</v>
          </cell>
          <cell r="H1148" t="str">
            <v>druga</v>
          </cell>
          <cell r="I1148" t="str">
            <v>sieci rozdzielcze</v>
          </cell>
          <cell r="J1148" t="str">
            <v>rozwojowe</v>
          </cell>
          <cell r="K1148" t="str">
            <v>nieopłacalne Nie</v>
          </cell>
          <cell r="L1148" t="str">
            <v>Kórnik</v>
          </cell>
          <cell r="M1148" t="str">
            <v>Kamilla Oberenkowska</v>
          </cell>
          <cell r="N1148" t="str">
            <v>Michał Kamiński</v>
          </cell>
          <cell r="O1148">
            <v>0</v>
          </cell>
          <cell r="P1148">
            <v>0</v>
          </cell>
          <cell r="Q1148">
            <v>0</v>
          </cell>
          <cell r="R1148" t="str">
            <v>11</v>
          </cell>
          <cell r="T1148">
            <v>0</v>
          </cell>
          <cell r="U1148">
            <v>0</v>
          </cell>
          <cell r="V1148">
            <v>0</v>
          </cell>
          <cell r="W1148">
            <v>16000</v>
          </cell>
          <cell r="X1148">
            <v>26000</v>
          </cell>
          <cell r="Y1148">
            <v>59000</v>
          </cell>
          <cell r="Z1148">
            <v>19000</v>
          </cell>
          <cell r="AA1148">
            <v>0</v>
          </cell>
          <cell r="AB1148">
            <v>0</v>
          </cell>
          <cell r="AC1148">
            <v>0</v>
          </cell>
          <cell r="AD1148">
            <v>0</v>
          </cell>
          <cell r="AE1148">
            <v>0</v>
          </cell>
          <cell r="AF1148">
            <v>120000</v>
          </cell>
          <cell r="AG1148">
            <v>0</v>
          </cell>
          <cell r="AH1148">
            <v>1230</v>
          </cell>
          <cell r="AI1148">
            <v>1230</v>
          </cell>
          <cell r="AJ1148">
            <v>14928</v>
          </cell>
          <cell r="AK1148">
            <v>22392</v>
          </cell>
          <cell r="AL1148">
            <v>0</v>
          </cell>
          <cell r="AM1148">
            <v>94232</v>
          </cell>
          <cell r="AN1148">
            <v>600</v>
          </cell>
          <cell r="AO1148">
            <v>0</v>
          </cell>
          <cell r="AP1148">
            <v>0</v>
          </cell>
          <cell r="AQ1148">
            <v>0</v>
          </cell>
          <cell r="AR1148">
            <v>0</v>
          </cell>
          <cell r="AS1148">
            <v>0</v>
          </cell>
          <cell r="AT1148">
            <v>0</v>
          </cell>
          <cell r="AU1148">
            <v>0</v>
          </cell>
          <cell r="AV1148">
            <v>0</v>
          </cell>
          <cell r="AW1148">
            <v>117224</v>
          </cell>
          <cell r="AX1148">
            <v>117224</v>
          </cell>
          <cell r="AY1148">
            <v>0</v>
          </cell>
          <cell r="AZ1148">
            <v>132152</v>
          </cell>
          <cell r="BA1148">
            <v>132152</v>
          </cell>
          <cell r="BB1148">
            <v>133382</v>
          </cell>
          <cell r="BC1148">
            <v>-13382</v>
          </cell>
          <cell r="BD1148"/>
          <cell r="BE1148">
            <v>0.04</v>
          </cell>
          <cell r="BF1148">
            <v>0</v>
          </cell>
          <cell r="BG1148" t="str">
            <v>1 rozwojowo-modernizacyjne</v>
          </cell>
          <cell r="BH1148">
            <v>1</v>
          </cell>
          <cell r="BI1148">
            <v>0</v>
          </cell>
          <cell r="BJ1148">
            <v>0</v>
          </cell>
          <cell r="BK1148" t="str">
            <v>Odbiór ścieków sanitarnych od nowych klientów.</v>
          </cell>
          <cell r="BL1148" t="str">
            <v>Budowa kanalizacji sanitarnej w ul. Ładnej DN 200 mm, dł. 40 m wraz z przyłączami 2022-2024 - dokumentacja projektowa 2024-2025 - roboty budowlano-montażowe</v>
          </cell>
          <cell r="BM1148" t="str">
            <v>-</v>
          </cell>
          <cell r="BN1148" t="str">
            <v>-</v>
          </cell>
        </row>
        <row r="1149">
          <cell r="B1149" t="str">
            <v>5-11-20-168-0</v>
          </cell>
          <cell r="C1149" t="str">
            <v>5</v>
          </cell>
          <cell r="D1149" t="str">
            <v>Kórnik - kanalizacja sanitarna w ul. Jankowskiego w Biernatkach</v>
          </cell>
          <cell r="E1149">
            <v>0</v>
          </cell>
          <cell r="G1149" t="str">
            <v>rezerwa na zaspokojenie roszczeń z tyt realizacji sieci wod-kan</v>
          </cell>
          <cell r="H1149" t="str">
            <v>pierwsza</v>
          </cell>
          <cell r="I1149" t="str">
            <v>sieci rozdzielcze</v>
          </cell>
          <cell r="J1149" t="str">
            <v>rozwojowe</v>
          </cell>
          <cell r="K1149" t="str">
            <v>wykupy</v>
          </cell>
          <cell r="L1149" t="str">
            <v>Kórnik</v>
          </cell>
          <cell r="M1149">
            <v>0</v>
          </cell>
          <cell r="N1149">
            <v>0</v>
          </cell>
          <cell r="O1149">
            <v>0</v>
          </cell>
          <cell r="P1149">
            <v>0</v>
          </cell>
          <cell r="Q1149">
            <v>0</v>
          </cell>
          <cell r="R1149" t="str">
            <v>11</v>
          </cell>
          <cell r="S1149" t="str">
            <v>nd</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900</v>
          </cell>
          <cell r="AH1149">
            <v>191500.37</v>
          </cell>
          <cell r="AI1149">
            <v>192400.37</v>
          </cell>
          <cell r="AJ1149">
            <v>52.64</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52.64</v>
          </cell>
          <cell r="BA1149">
            <v>52.64</v>
          </cell>
          <cell r="BB1149">
            <v>192453.01</v>
          </cell>
          <cell r="BC1149">
            <v>-192453.01</v>
          </cell>
          <cell r="BD1149"/>
          <cell r="BE1149">
            <v>0</v>
          </cell>
          <cell r="BF1149">
            <v>0</v>
          </cell>
          <cell r="BG1149">
            <v>0</v>
          </cell>
          <cell r="BH1149">
            <v>0</v>
          </cell>
          <cell r="BI1149">
            <v>0</v>
          </cell>
          <cell r="BJ1149">
            <v>0</v>
          </cell>
          <cell r="BK1149">
            <v>0</v>
          </cell>
          <cell r="BL1149">
            <v>0</v>
          </cell>
          <cell r="BM1149" t="str">
            <v>-</v>
          </cell>
          <cell r="BN1149" t="str">
            <v>-</v>
          </cell>
        </row>
        <row r="1150">
          <cell r="B1150" t="str">
            <v>5-11-20-233-0</v>
          </cell>
          <cell r="C1150" t="str">
            <v>5</v>
          </cell>
          <cell r="D1150" t="str">
            <v>Kórnik - kanalizacja sanitarna w ul. Leśny Zakatek w Kamionkach</v>
          </cell>
          <cell r="E1150">
            <v>0</v>
          </cell>
          <cell r="G1150" t="str">
            <v>rezerwa na zaspokojenie roszczeń z tyt realizacji sieci wod-kan</v>
          </cell>
          <cell r="H1150" t="str">
            <v>pierwsza</v>
          </cell>
          <cell r="I1150" t="str">
            <v>sieci rozdzielcze</v>
          </cell>
          <cell r="J1150" t="str">
            <v>rozwojowe</v>
          </cell>
          <cell r="K1150" t="str">
            <v>wykupy</v>
          </cell>
          <cell r="L1150" t="str">
            <v>Kórnik</v>
          </cell>
          <cell r="M1150">
            <v>0</v>
          </cell>
          <cell r="N1150">
            <v>0</v>
          </cell>
          <cell r="O1150">
            <v>0</v>
          </cell>
          <cell r="P1150">
            <v>0</v>
          </cell>
          <cell r="Q1150">
            <v>0</v>
          </cell>
          <cell r="R1150" t="str">
            <v>11</v>
          </cell>
          <cell r="S1150" t="str">
            <v>nd</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145945</v>
          </cell>
          <cell r="AI1150">
            <v>145945</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145945</v>
          </cell>
          <cell r="BC1150">
            <v>-145945</v>
          </cell>
          <cell r="BD1150"/>
          <cell r="BE1150">
            <v>0</v>
          </cell>
          <cell r="BF1150">
            <v>0</v>
          </cell>
          <cell r="BG1150">
            <v>0</v>
          </cell>
          <cell r="BH1150">
            <v>0</v>
          </cell>
          <cell r="BI1150">
            <v>0</v>
          </cell>
          <cell r="BJ1150">
            <v>0</v>
          </cell>
          <cell r="BK1150">
            <v>0</v>
          </cell>
          <cell r="BL1150">
            <v>0</v>
          </cell>
          <cell r="BM1150" t="str">
            <v>-</v>
          </cell>
          <cell r="BN1150" t="str">
            <v>-</v>
          </cell>
        </row>
        <row r="1151">
          <cell r="B1151" t="str">
            <v>5-11-20-234-0</v>
          </cell>
          <cell r="C1151" t="str">
            <v>5</v>
          </cell>
          <cell r="D1151" t="str">
            <v>Kórnik - kanalizacja sanitarna w ul. Przy Łowisku w Kamionkach</v>
          </cell>
          <cell r="E1151" t="str">
            <v>Realizowane-RBM-w toku</v>
          </cell>
          <cell r="G1151" t="str">
            <v>rezerwa na zaspokojenie roszczeń z tyt realizacji sieci wod-kan</v>
          </cell>
          <cell r="H1151" t="str">
            <v>pierwsza</v>
          </cell>
          <cell r="I1151" t="str">
            <v>sieci rozdzielcze</v>
          </cell>
          <cell r="J1151" t="str">
            <v>rozwojowe</v>
          </cell>
          <cell r="K1151" t="str">
            <v>wykupy</v>
          </cell>
          <cell r="L1151" t="str">
            <v>Kórnik</v>
          </cell>
          <cell r="M1151">
            <v>0</v>
          </cell>
          <cell r="N1151" t="str">
            <v>Aleksandra Klecha</v>
          </cell>
          <cell r="O1151">
            <v>0</v>
          </cell>
          <cell r="P1151" t="str">
            <v>Aleksandra Klecha</v>
          </cell>
          <cell r="Q1151">
            <v>0</v>
          </cell>
          <cell r="R1151" t="str">
            <v>11</v>
          </cell>
          <cell r="S1151" t="str">
            <v>nd</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2500</v>
          </cell>
          <cell r="AI1151">
            <v>2500</v>
          </cell>
          <cell r="AJ1151">
            <v>291157</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291157</v>
          </cell>
          <cell r="BA1151">
            <v>291157</v>
          </cell>
          <cell r="BB1151">
            <v>293657</v>
          </cell>
          <cell r="BC1151">
            <v>-293657</v>
          </cell>
          <cell r="BD1151"/>
          <cell r="BE1151">
            <v>0</v>
          </cell>
          <cell r="BF1151">
            <v>0</v>
          </cell>
          <cell r="BG1151" t="str">
            <v>1 rozwojowo-modernizacyjne</v>
          </cell>
          <cell r="BH1151">
            <v>0</v>
          </cell>
          <cell r="BI1151">
            <v>0</v>
          </cell>
          <cell r="BJ1151">
            <v>0</v>
          </cell>
          <cell r="BK1151">
            <v>0</v>
          </cell>
          <cell r="BL1151">
            <v>0</v>
          </cell>
          <cell r="BM1151" t="str">
            <v>-</v>
          </cell>
          <cell r="BN1151" t="str">
            <v>-</v>
          </cell>
        </row>
        <row r="1152">
          <cell r="B1152" t="str">
            <v>5-13-08-019-1</v>
          </cell>
          <cell r="C1152" t="str">
            <v>5</v>
          </cell>
          <cell r="D1152" t="str">
            <v>Kleszczewo - kanalizacja sanitarna dla Tulec</v>
          </cell>
          <cell r="E1152" t="str">
            <v>Realizowane-RBM-w toku</v>
          </cell>
          <cell r="G1152" t="str">
            <v>Plan</v>
          </cell>
          <cell r="H1152" t="str">
            <v>pierwsza</v>
          </cell>
          <cell r="I1152" t="str">
            <v>inne</v>
          </cell>
          <cell r="J1152" t="str">
            <v>poza obszarem działania</v>
          </cell>
          <cell r="K1152" t="str">
            <v>opłacalne</v>
          </cell>
          <cell r="L1152" t="str">
            <v>Kleszczewo</v>
          </cell>
          <cell r="M1152" t="str">
            <v>Przemysław Jasiński</v>
          </cell>
          <cell r="N1152" t="str">
            <v>Julita Andrzejewska</v>
          </cell>
          <cell r="O1152" t="str">
            <v>Mariusz Dados</v>
          </cell>
          <cell r="P1152" t="str">
            <v>Beata Nowakowska</v>
          </cell>
          <cell r="Q1152" t="str">
            <v>Michał Plewa</v>
          </cell>
          <cell r="R1152" t="str">
            <v>13</v>
          </cell>
          <cell r="S1152" t="str">
            <v>Gmina Kleszczewo</v>
          </cell>
          <cell r="T1152">
            <v>268944.99</v>
          </cell>
          <cell r="U1152">
            <v>26060.98</v>
          </cell>
          <cell r="V1152">
            <v>1576253.19</v>
          </cell>
          <cell r="W1152">
            <v>2114863.6</v>
          </cell>
          <cell r="X1152">
            <v>0</v>
          </cell>
          <cell r="Y1152">
            <v>0</v>
          </cell>
          <cell r="Z1152">
            <v>0</v>
          </cell>
          <cell r="AA1152">
            <v>0</v>
          </cell>
          <cell r="AB1152">
            <v>0</v>
          </cell>
          <cell r="AC1152">
            <v>0</v>
          </cell>
          <cell r="AD1152">
            <v>0</v>
          </cell>
          <cell r="AE1152">
            <v>0</v>
          </cell>
          <cell r="AF1152">
            <v>3717177.77</v>
          </cell>
          <cell r="AG1152">
            <v>35840.170000000006</v>
          </cell>
          <cell r="AH1152">
            <v>1072499.6700000002</v>
          </cell>
          <cell r="AI1152">
            <v>1377284.83</v>
          </cell>
          <cell r="AJ1152">
            <v>1001558.0599999999</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1001558.0599999999</v>
          </cell>
          <cell r="BA1152">
            <v>1001558.0599999999</v>
          </cell>
          <cell r="BB1152">
            <v>2109897.9</v>
          </cell>
          <cell r="BC1152">
            <v>1607279.87</v>
          </cell>
          <cell r="BD1152"/>
          <cell r="BE1152">
            <v>1.91</v>
          </cell>
          <cell r="BF1152">
            <v>0</v>
          </cell>
          <cell r="BG1152" t="str">
            <v>1 rozwojowo-modernizacyjne</v>
          </cell>
          <cell r="BH1152">
            <v>0</v>
          </cell>
          <cell r="BI1152">
            <v>0</v>
          </cell>
          <cell r="BJ1152">
            <v>0</v>
          </cell>
          <cell r="BK1152" t="str">
            <v>Odbiór ścieków sanitarnych z terenu Tulec.</v>
          </cell>
          <cell r="BL1152" t="str">
            <v>Budowa sieci kanalizacji sanitarnej w ul. Poznańskiej w Tulcach oraz ul. Szczepankowo w Poznaniu: rurociąg tłoczny DN150mm dł. 1635m, rurociąg grawitacyjny DN400mm dł. 272m, przepompownia ścieków - 1 szt. 2018-2021 - dokumentacja projektowa (Inwestor Zastępczy - Zakład Komunalny w Kleszczewie) 2021-2022 - roboty budowlano-montażowe</v>
          </cell>
          <cell r="BM1152" t="str">
            <v>-</v>
          </cell>
          <cell r="BN1152" t="str">
            <v>-</v>
          </cell>
        </row>
        <row r="1153">
          <cell r="B1153" t="str">
            <v>5-16-15-001-1</v>
          </cell>
          <cell r="C1153" t="str">
            <v>5</v>
          </cell>
          <cell r="D1153" t="str">
            <v>Suchy Las - kanalizacja sanitarna w ul. J. Kochanowskiego, B. Prusa, M. Reja, J. Słowackiego, Pawłowickiej w Złotnikach</v>
          </cell>
          <cell r="E1153">
            <v>0</v>
          </cell>
          <cell r="G1153" t="str">
            <v>rezerwa "białe plamy"</v>
          </cell>
          <cell r="H1153" t="str">
            <v>pierwsza</v>
          </cell>
          <cell r="I1153" t="str">
            <v>inne</v>
          </cell>
          <cell r="J1153" t="str">
            <v>inne</v>
          </cell>
          <cell r="K1153" t="str">
            <v>inwestycje nieprzewidziane</v>
          </cell>
          <cell r="L1153" t="str">
            <v>Suchy Las</v>
          </cell>
          <cell r="M1153">
            <v>0</v>
          </cell>
          <cell r="N1153">
            <v>0</v>
          </cell>
          <cell r="O1153">
            <v>0</v>
          </cell>
          <cell r="P1153">
            <v>0</v>
          </cell>
          <cell r="Q1153">
            <v>0</v>
          </cell>
          <cell r="R1153" t="str">
            <v>16</v>
          </cell>
          <cell r="S1153" t="str">
            <v>nd</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926.16</v>
          </cell>
          <cell r="AH1153">
            <v>0</v>
          </cell>
          <cell r="AI1153">
            <v>926.16</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926.16</v>
          </cell>
          <cell r="BC1153">
            <v>-926.16</v>
          </cell>
          <cell r="BD1153"/>
          <cell r="BE1153">
            <v>2.21</v>
          </cell>
          <cell r="BF1153">
            <v>0</v>
          </cell>
          <cell r="BG1153" t="str">
            <v>1 rozwojowo-modernizacyjne</v>
          </cell>
          <cell r="BH1153">
            <v>48</v>
          </cell>
          <cell r="BI1153">
            <v>43</v>
          </cell>
          <cell r="BJ1153">
            <v>0</v>
          </cell>
          <cell r="BK1153">
            <v>0</v>
          </cell>
          <cell r="BL1153">
            <v>0</v>
          </cell>
          <cell r="BM1153" t="str">
            <v>-</v>
          </cell>
          <cell r="BN1153" t="str">
            <v>-</v>
          </cell>
        </row>
        <row r="1154">
          <cell r="B1154" t="str">
            <v>5-16-15-002-1</v>
          </cell>
          <cell r="C1154" t="str">
            <v>5</v>
          </cell>
          <cell r="D1154" t="str">
            <v>Suchy Las - kanalizacja sanitarna w ul. Oliwkowej, Cedrowej, Rzepakowej w Złotkowie</v>
          </cell>
          <cell r="E1154" t="str">
            <v>Realizowane-RBM-zakończono</v>
          </cell>
          <cell r="G1154" t="str">
            <v>rezerwa "białe plamy"</v>
          </cell>
          <cell r="H1154" t="str">
            <v>druga</v>
          </cell>
          <cell r="I1154" t="str">
            <v>sieci rozdzielcze</v>
          </cell>
          <cell r="J1154" t="str">
            <v>rozwojowe</v>
          </cell>
          <cell r="K1154" t="str">
            <v>nieopłacalne tak</v>
          </cell>
          <cell r="L1154" t="str">
            <v>Suchy Las</v>
          </cell>
          <cell r="M1154" t="str">
            <v>Agnieszka Mitura-Grabowska</v>
          </cell>
          <cell r="N1154" t="str">
            <v>Katarzyna Grala</v>
          </cell>
          <cell r="O1154" t="str">
            <v>Mariusz Dados</v>
          </cell>
          <cell r="P1154" t="str">
            <v>Łukasz Dąbrowski</v>
          </cell>
          <cell r="Q1154">
            <v>0</v>
          </cell>
          <cell r="R1154" t="str">
            <v>16</v>
          </cell>
          <cell r="S1154" t="str">
            <v>Gmina Suchy Las</v>
          </cell>
          <cell r="T1154">
            <v>56129.36</v>
          </cell>
          <cell r="U1154">
            <v>344067.65</v>
          </cell>
          <cell r="V1154">
            <v>0</v>
          </cell>
          <cell r="W1154">
            <v>0</v>
          </cell>
          <cell r="X1154">
            <v>0</v>
          </cell>
          <cell r="Y1154">
            <v>0</v>
          </cell>
          <cell r="Z1154">
            <v>0</v>
          </cell>
          <cell r="AA1154">
            <v>0</v>
          </cell>
          <cell r="AB1154">
            <v>0</v>
          </cell>
          <cell r="AC1154">
            <v>0</v>
          </cell>
          <cell r="AD1154">
            <v>0</v>
          </cell>
          <cell r="AE1154">
            <v>0</v>
          </cell>
          <cell r="AF1154">
            <v>344067.65</v>
          </cell>
          <cell r="AG1154">
            <v>299790.57</v>
          </cell>
          <cell r="AH1154">
            <v>0</v>
          </cell>
          <cell r="AI1154">
            <v>355919.93</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299790.57</v>
          </cell>
          <cell r="BC1154">
            <v>44277.080000000016</v>
          </cell>
          <cell r="BD1154"/>
          <cell r="BE1154">
            <v>0.43</v>
          </cell>
          <cell r="BF1154">
            <v>0</v>
          </cell>
          <cell r="BG1154" t="str">
            <v>1 rozwojowo-modernizacyjne</v>
          </cell>
          <cell r="BH1154">
            <v>9</v>
          </cell>
          <cell r="BI1154">
            <v>17</v>
          </cell>
          <cell r="BJ1154">
            <v>0</v>
          </cell>
          <cell r="BK1154" t="str">
            <v>Odbiór ścieków sanitarnych od nowych klientów.</v>
          </cell>
          <cell r="BL1154" t="str">
            <v>Budowa: kanalizacji sanitarnej o średnicy DN 250 i dł. 313,2 m; kanalizacji sanitarnej o średnicy DN 200 i dł. 113 m, wraz z przyłączami Inwestorstwo Zastępcze wykonywane przez Gminę Suchy Las 2017-2018 dokumentacja projektowa 2019-2020 roboty budowlano-montażowe</v>
          </cell>
          <cell r="BM1154" t="str">
            <v>-</v>
          </cell>
          <cell r="BN1154" t="str">
            <v>-</v>
          </cell>
        </row>
        <row r="1155">
          <cell r="B1155" t="str">
            <v>5-16-15-004-1</v>
          </cell>
          <cell r="C1155" t="str">
            <v>5</v>
          </cell>
          <cell r="D1155" t="str">
            <v>Suchy Las - kanalizacja sanitarna w ul. Spacerowej, Pagórkowej w Złotnikach</v>
          </cell>
          <cell r="E1155" t="str">
            <v>Realizowane-koncepcja-w toku</v>
          </cell>
          <cell r="G1155" t="str">
            <v>rezerwa "białe plamy"</v>
          </cell>
          <cell r="H1155" t="str">
            <v>druga</v>
          </cell>
          <cell r="I1155" t="str">
            <v>sieci rozdzielcze</v>
          </cell>
          <cell r="J1155" t="str">
            <v>rozwojowe</v>
          </cell>
          <cell r="K1155" t="str">
            <v>nieopłacalne nie</v>
          </cell>
          <cell r="L1155" t="str">
            <v>Suchy Las</v>
          </cell>
          <cell r="M1155" t="str">
            <v>Agnieszka Mitura-Grabowska</v>
          </cell>
          <cell r="N1155">
            <v>0</v>
          </cell>
          <cell r="O1155" t="str">
            <v>Mariusz Dados</v>
          </cell>
          <cell r="P1155">
            <v>0</v>
          </cell>
          <cell r="Q1155">
            <v>0</v>
          </cell>
          <cell r="R1155" t="str">
            <v>16</v>
          </cell>
          <cell r="S1155" t="str">
            <v>nd</v>
          </cell>
          <cell r="T1155">
            <v>0</v>
          </cell>
          <cell r="U1155">
            <v>0</v>
          </cell>
          <cell r="V1155">
            <v>0</v>
          </cell>
          <cell r="W1155">
            <v>0</v>
          </cell>
          <cell r="X1155">
            <v>0</v>
          </cell>
          <cell r="Y1155">
            <v>0</v>
          </cell>
          <cell r="Z1155">
            <v>0</v>
          </cell>
          <cell r="AA1155">
            <v>0</v>
          </cell>
          <cell r="AB1155">
            <v>0</v>
          </cell>
          <cell r="AC1155">
            <v>393000</v>
          </cell>
          <cell r="AD1155">
            <v>1258000</v>
          </cell>
          <cell r="AE1155">
            <v>0</v>
          </cell>
          <cell r="AF1155">
            <v>1651000</v>
          </cell>
          <cell r="AG1155">
            <v>0</v>
          </cell>
          <cell r="AH1155">
            <v>0</v>
          </cell>
          <cell r="AI1155">
            <v>0</v>
          </cell>
          <cell r="AJ1155">
            <v>0</v>
          </cell>
          <cell r="AK1155">
            <v>0</v>
          </cell>
          <cell r="AL1155">
            <v>0</v>
          </cell>
          <cell r="AM1155">
            <v>0</v>
          </cell>
          <cell r="AN1155">
            <v>0</v>
          </cell>
          <cell r="AO1155">
            <v>0</v>
          </cell>
          <cell r="AP1155">
            <v>769000</v>
          </cell>
          <cell r="AQ1155">
            <v>1000000</v>
          </cell>
          <cell r="AR1155">
            <v>0</v>
          </cell>
          <cell r="AS1155">
            <v>0</v>
          </cell>
          <cell r="AT1155">
            <v>0</v>
          </cell>
          <cell r="AU1155">
            <v>0</v>
          </cell>
          <cell r="AV1155">
            <v>0</v>
          </cell>
          <cell r="AW1155">
            <v>1769000</v>
          </cell>
          <cell r="AX1155">
            <v>1769000</v>
          </cell>
          <cell r="AY1155">
            <v>0</v>
          </cell>
          <cell r="AZ1155">
            <v>1769000</v>
          </cell>
          <cell r="BA1155">
            <v>1769000</v>
          </cell>
          <cell r="BB1155">
            <v>1769000</v>
          </cell>
          <cell r="BC1155">
            <v>-118000</v>
          </cell>
          <cell r="BE1155">
            <v>0.64</v>
          </cell>
          <cell r="BF1155">
            <v>0</v>
          </cell>
          <cell r="BG1155" t="str">
            <v>1 rozwojowo-modernizacyjne</v>
          </cell>
          <cell r="BH1155">
            <v>10</v>
          </cell>
          <cell r="BI1155">
            <v>11</v>
          </cell>
          <cell r="BJ1155">
            <v>0</v>
          </cell>
          <cell r="BK1155" t="str">
            <v>Odbiór ścieków sanitarnych od nowych klientów.</v>
          </cell>
          <cell r="BL1155" t="str">
            <v>Budowa: kanalizacji sanitarnej w ulicach Spacerowej, Pagórkowej w Złotnikach, DN 250 mm, dł. 639 m; kanalizacji sanitarnej tłocznej DN 110 mm, dł.113 m; przepompowni ścieków wraz z przyłączami. Gmina zleci dokumentację projektową 2028-2029 roboty budowlano-montażowe</v>
          </cell>
          <cell r="BM1155" t="str">
            <v>-</v>
          </cell>
          <cell r="BN1155" t="str">
            <v>-</v>
          </cell>
          <cell r="BP1155"/>
        </row>
        <row r="1156">
          <cell r="B1156" t="str">
            <v>5-16-15-007-1</v>
          </cell>
          <cell r="C1156" t="str">
            <v>5</v>
          </cell>
          <cell r="D1156" t="str">
            <v>Suchy Las - kanalizacja sanitarna w Golęczewie - zakres I</v>
          </cell>
          <cell r="E1156" t="str">
            <v>Realizowane-RBM-zakończono</v>
          </cell>
          <cell r="G1156" t="str">
            <v>rezerwa "białe plamy"</v>
          </cell>
          <cell r="H1156" t="str">
            <v>pierwsza</v>
          </cell>
          <cell r="I1156" t="str">
            <v>sieci rozdzielcze</v>
          </cell>
          <cell r="J1156" t="str">
            <v>rozwojowe</v>
          </cell>
          <cell r="K1156" t="str">
            <v>KPOŚK</v>
          </cell>
          <cell r="L1156" t="str">
            <v>Suchy Las</v>
          </cell>
          <cell r="M1156" t="str">
            <v>Agnieszka Mitura-Grabowska</v>
          </cell>
          <cell r="N1156" t="str">
            <v>Katarzyna Grala</v>
          </cell>
          <cell r="O1156" t="str">
            <v>Mariusz Dados</v>
          </cell>
          <cell r="P1156" t="str">
            <v>Łukasz Dąbrowski</v>
          </cell>
          <cell r="Q1156">
            <v>0</v>
          </cell>
          <cell r="R1156" t="str">
            <v>16</v>
          </cell>
          <cell r="S1156" t="str">
            <v>Gmina Suchy Las</v>
          </cell>
          <cell r="T1156">
            <v>11810219.82</v>
          </cell>
          <cell r="U1156">
            <v>3897807.92</v>
          </cell>
          <cell r="V1156">
            <v>0</v>
          </cell>
          <cell r="W1156">
            <v>0</v>
          </cell>
          <cell r="X1156">
            <v>0</v>
          </cell>
          <cell r="Y1156">
            <v>0</v>
          </cell>
          <cell r="Z1156">
            <v>0</v>
          </cell>
          <cell r="AA1156">
            <v>0</v>
          </cell>
          <cell r="AB1156">
            <v>0</v>
          </cell>
          <cell r="AC1156">
            <v>0</v>
          </cell>
          <cell r="AD1156">
            <v>0</v>
          </cell>
          <cell r="AE1156">
            <v>0</v>
          </cell>
          <cell r="AF1156">
            <v>3897807.92</v>
          </cell>
          <cell r="AG1156">
            <v>4103291.9000000008</v>
          </cell>
          <cell r="AH1156">
            <v>13575.939999999999</v>
          </cell>
          <cell r="AI1156">
            <v>15927087.66</v>
          </cell>
          <cell r="AJ1156">
            <v>6872.7</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6872.7</v>
          </cell>
          <cell r="BA1156">
            <v>6872.7</v>
          </cell>
          <cell r="BB1156">
            <v>4123740.540000001</v>
          </cell>
          <cell r="BC1156">
            <v>-225932.62000000104</v>
          </cell>
          <cell r="BE1156">
            <v>10.62</v>
          </cell>
          <cell r="BF1156">
            <v>0</v>
          </cell>
          <cell r="BG1156" t="str">
            <v>1 rozwojowo-modernizacyjne</v>
          </cell>
          <cell r="BH1156">
            <v>308</v>
          </cell>
          <cell r="BI1156">
            <v>200</v>
          </cell>
          <cell r="BJ1156">
            <v>0</v>
          </cell>
          <cell r="BK1156" t="str">
            <v>Odbiór ścieków sanitarnych od nowych klientów. Z zadania wydzielono zad. 20-001</v>
          </cell>
          <cell r="BL1156" t="str">
            <v>Budowa kanalizacji grawitacyjnej: DN250, dł. 199,5 m , DN200, dł. 8667,30 m, kanalizacji ciśnieniowej: DN180, dł. 1235,55 m , DN160, dł. 29,60 m, DN110, dł. 256,06 m , DN90, dł. 233,32 m , Przepompownie ścieków: 7 etapy: I - ulice: Tysiąclecia - realizacja 2017 IIIa - ulice: Dworcowa - realizowany w 2 częściach: 1. od ul. Tysiąclecia do torów. 2. Od torów do DK11 - realizacja 2018 IIIb - ulice: Boczna, Polna, Czereśniowa, Kwiatowa, Wiśniowa, Modrakowa, Zbożowa, Pszenna, Rolna - realizacja 2020 IV - ulice: Lipowa, Dworcowa, Promienista, Strażacka, Akacjowa, Jesionowa, Jaworowa - realizacja 2020 Inwestorstwo Zastępcze wykonywane przez Gminę Suchy Las</v>
          </cell>
          <cell r="BM1156" t="str">
            <v>-</v>
          </cell>
          <cell r="BN1156" t="str">
            <v>-</v>
          </cell>
          <cell r="BP1156"/>
        </row>
        <row r="1157">
          <cell r="B1157" t="str">
            <v>5-16-15-008-1</v>
          </cell>
          <cell r="C1157" t="str">
            <v>5</v>
          </cell>
          <cell r="D1157" t="str">
            <v>Suchy Las - kanalizacja sanitarna w Zielątkowie</v>
          </cell>
          <cell r="E1157" t="str">
            <v>Realizowane-RBM-w toku</v>
          </cell>
          <cell r="G1157" t="str">
            <v>rezerwa "białe plamy"</v>
          </cell>
          <cell r="H1157" t="str">
            <v>druga</v>
          </cell>
          <cell r="I1157" t="str">
            <v>sieci rozdzielcze</v>
          </cell>
          <cell r="J1157" t="str">
            <v>rozwojowe</v>
          </cell>
          <cell r="K1157" t="str">
            <v>nieopłacalne tak</v>
          </cell>
          <cell r="L1157" t="str">
            <v>Suchy Las</v>
          </cell>
          <cell r="M1157" t="str">
            <v>Agnieszka Mitura-Grabowska</v>
          </cell>
          <cell r="N1157" t="str">
            <v>Katarzyna Grala</v>
          </cell>
          <cell r="O1157" t="str">
            <v>Mariusz Dados</v>
          </cell>
          <cell r="P1157" t="str">
            <v>Łukasz Dąbrowski</v>
          </cell>
          <cell r="Q1157">
            <v>0</v>
          </cell>
          <cell r="R1157" t="str">
            <v>16</v>
          </cell>
          <cell r="S1157" t="str">
            <v>Gmina Suchy Las</v>
          </cell>
          <cell r="T1157">
            <v>7239620.3499999996</v>
          </cell>
          <cell r="U1157">
            <v>457361.4</v>
          </cell>
          <cell r="V1157">
            <v>1000000</v>
          </cell>
          <cell r="W1157">
            <v>500000</v>
          </cell>
          <cell r="X1157">
            <v>0</v>
          </cell>
          <cell r="Y1157">
            <v>0</v>
          </cell>
          <cell r="Z1157">
            <v>0</v>
          </cell>
          <cell r="AA1157">
            <v>0</v>
          </cell>
          <cell r="AB1157">
            <v>0</v>
          </cell>
          <cell r="AC1157">
            <v>0</v>
          </cell>
          <cell r="AD1157">
            <v>0</v>
          </cell>
          <cell r="AE1157">
            <v>0</v>
          </cell>
          <cell r="AF1157">
            <v>1957361.4</v>
          </cell>
          <cell r="AG1157">
            <v>110276.23000000005</v>
          </cell>
          <cell r="AH1157">
            <v>418403.87000000005</v>
          </cell>
          <cell r="AI1157">
            <v>7768300.4500000002</v>
          </cell>
          <cell r="AJ1157">
            <v>746274.03</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746274.03</v>
          </cell>
          <cell r="BA1157">
            <v>746274.03</v>
          </cell>
          <cell r="BB1157">
            <v>1274954.1300000001</v>
          </cell>
          <cell r="BC1157">
            <v>682407.26999999979</v>
          </cell>
          <cell r="BE1157">
            <v>11.68</v>
          </cell>
          <cell r="BF1157">
            <v>0</v>
          </cell>
          <cell r="BG1157" t="str">
            <v>1 rozwojowo-modernizacyjne</v>
          </cell>
          <cell r="BH1157">
            <v>258</v>
          </cell>
          <cell r="BI1157">
            <v>199</v>
          </cell>
          <cell r="BJ1157">
            <v>0</v>
          </cell>
          <cell r="BK1157" t="str">
            <v>Odbiór ścieków sanitarnych od nowych klientów.</v>
          </cell>
          <cell r="BL1157" t="str">
            <v>Budowa kanalizacji wraz z przyłączami w Zielątkowie podzielona na 2 zakresy: Zakres 1 - w podziale na 3 etapy Etap 1 - drogi powiatowe - ul. Dworcowa w Chludowie, Etap 2 - drogi powiatowe - ul. Dworcowa, Daglezjowa, Kręta, Leśna, Szkolna w Zielątkowie Etap 3 - drogi gminne - ul. Akacjowa, Cyprysowa, Dębowa, Kasztanowa, Moraczewskich, Nad torem, Pogodna, Sosnowa, Sportowa, Świerkowa, Wichrowa, Wierzbowa, Wyrzykowskiej, Zielona o parametrach dla: - kanalizacji grawitacyjna: DN 315, dł. 270,03 m; DN 250, dł. 1165,96 m ; DN 200, dł. 7101,80 m - kanalizacji ciśnieniowej: DN 180, dł. 556,70 m ; DN 160, dł. 1701,01 m ; DN 90, dł. 441,71 m Przepompownie ścieków: 4 2017-2019- roboty budowlano-montażowe Zakres 2 - pozostałe do wykonania zlewnie LPP3 - ul. Słoneczna, LPP4 - ul. Wspólna, ul Morwowa i Wierzbowa, dokończenie ul. Wyrzykowskiej o parametrach dla: - kanalizacji grawitacyjnej: DN 200, dł. 700,00 m - kanalizacji ciśnieniowej: DN 90, dł. 300,00 m Przepompownie ścieków: 2 2020-2022- roboty budowlano-montażowe</v>
          </cell>
          <cell r="BM1157" t="str">
            <v>-</v>
          </cell>
          <cell r="BN1157" t="str">
            <v>-</v>
          </cell>
          <cell r="BP1157"/>
        </row>
        <row r="1158">
          <cell r="B1158" t="str">
            <v>5-16-16-133-1</v>
          </cell>
          <cell r="C1158" t="str">
            <v>5</v>
          </cell>
          <cell r="D1158" t="str">
            <v>Suchy Las - kanalizacja sanitarna w ul. Sprzecznej, Lisiej, Zgodnej, Ogrodniczej, Wierzbowej i w rejonie Suchy Las Wschód</v>
          </cell>
          <cell r="E1158" t="str">
            <v>Realizowane-dokumentacja-w toku</v>
          </cell>
          <cell r="F1158" t="str">
            <v>przesunięte FS8/FS9</v>
          </cell>
          <cell r="G1158" t="str">
            <v>rezerwa "białe plamy"</v>
          </cell>
          <cell r="H1158" t="str">
            <v>pierwsza</v>
          </cell>
          <cell r="I1158" t="str">
            <v>sieci rozdzielcze</v>
          </cell>
          <cell r="J1158" t="str">
            <v>rozwojowe</v>
          </cell>
          <cell r="K1158" t="str">
            <v>KPOŚK</v>
          </cell>
          <cell r="L1158" t="str">
            <v>Suchy Las</v>
          </cell>
          <cell r="M1158" t="str">
            <v>Agnieszka Mitura-Grabowska</v>
          </cell>
          <cell r="N1158" t="str">
            <v>Joanna Matysiak-Olek</v>
          </cell>
          <cell r="O1158" t="str">
            <v>Mariusz Dados</v>
          </cell>
          <cell r="P1158" t="str">
            <v>Łukasz Dąbrowski</v>
          </cell>
          <cell r="Q1158" t="str">
            <v>Michał Plewa</v>
          </cell>
          <cell r="R1158" t="str">
            <v>16</v>
          </cell>
          <cell r="S1158" t="str">
            <v>Gmina Suchy Las</v>
          </cell>
          <cell r="T1158">
            <v>117016.90999999997</v>
          </cell>
          <cell r="U1158">
            <v>117961.4</v>
          </cell>
          <cell r="V1158">
            <v>95296</v>
          </cell>
          <cell r="W1158">
            <v>2359047</v>
          </cell>
          <cell r="X1158">
            <v>3283131</v>
          </cell>
          <cell r="Y1158">
            <v>4379614</v>
          </cell>
          <cell r="Z1158">
            <v>0</v>
          </cell>
          <cell r="AA1158">
            <v>0</v>
          </cell>
          <cell r="AB1158">
            <v>0</v>
          </cell>
          <cell r="AC1158">
            <v>0</v>
          </cell>
          <cell r="AD1158">
            <v>0</v>
          </cell>
          <cell r="AE1158">
            <v>0</v>
          </cell>
          <cell r="AF1158">
            <v>10235049.4</v>
          </cell>
          <cell r="AG1158">
            <v>137701.78</v>
          </cell>
          <cell r="AH1158">
            <v>113214.42999999998</v>
          </cell>
          <cell r="AI1158">
            <v>367933.11999999994</v>
          </cell>
          <cell r="AJ1158">
            <v>223101.86</v>
          </cell>
          <cell r="AK1158">
            <v>3253118</v>
          </cell>
          <cell r="AL1158">
            <v>5964042</v>
          </cell>
          <cell r="AM1158">
            <v>2710930</v>
          </cell>
          <cell r="AN1158">
            <v>0</v>
          </cell>
          <cell r="AO1158">
            <v>0</v>
          </cell>
          <cell r="AP1158">
            <v>0</v>
          </cell>
          <cell r="AQ1158">
            <v>0</v>
          </cell>
          <cell r="AR1158">
            <v>0</v>
          </cell>
          <cell r="AS1158">
            <v>0</v>
          </cell>
          <cell r="AT1158">
            <v>0</v>
          </cell>
          <cell r="AU1158">
            <v>0</v>
          </cell>
          <cell r="AV1158">
            <v>0</v>
          </cell>
          <cell r="AW1158">
            <v>11928090</v>
          </cell>
          <cell r="AX1158">
            <v>11928090</v>
          </cell>
          <cell r="AY1158">
            <v>0</v>
          </cell>
          <cell r="AZ1158">
            <v>12151191.859999999</v>
          </cell>
          <cell r="BA1158">
            <v>12151191.859999999</v>
          </cell>
          <cell r="BB1158">
            <v>12402108.07</v>
          </cell>
          <cell r="BC1158">
            <v>-2167058.67</v>
          </cell>
          <cell r="BE1158">
            <v>4.01</v>
          </cell>
          <cell r="BF1158">
            <v>130.9</v>
          </cell>
          <cell r="BG1158" t="str">
            <v>1 rozwojowo-modernizacyjne</v>
          </cell>
          <cell r="BH1158">
            <v>157</v>
          </cell>
          <cell r="BI1158">
            <v>54</v>
          </cell>
          <cell r="BJ1158">
            <v>0</v>
          </cell>
          <cell r="BK1158" t="str">
            <v>Odbiór ścieków sanitarnych od nowych klientów.</v>
          </cell>
          <cell r="BL1158" t="str">
            <v>Budowa sieci kanalizacji sanitarnej w ulicach: Sprzecznej, Lisiej, Zgodnej, Ogrodniczej, Wierzbowej i w rejonie Suchy Las Wschód, DN200mm, dł. ok 4011 m wraz z przyłączami. 2018 - 2022 - dokumentacja projektowa 2023 - 2025 - roboty budowlano-montażowe</v>
          </cell>
          <cell r="BM1158" t="str">
            <v>-</v>
          </cell>
          <cell r="BN1158" t="str">
            <v>-</v>
          </cell>
          <cell r="BP1158">
            <v>1789213.5</v>
          </cell>
        </row>
        <row r="1159">
          <cell r="B1159" t="str">
            <v>5-16-16-205-1</v>
          </cell>
          <cell r="C1159" t="str">
            <v>5</v>
          </cell>
          <cell r="D1159" t="str">
            <v>Suchy Las - kanalizacja sanitarna w ul. Pogodnej</v>
          </cell>
          <cell r="E1159">
            <v>0</v>
          </cell>
          <cell r="G1159" t="str">
            <v>rezerwa na inwestycje nieprzewidziane</v>
          </cell>
          <cell r="H1159" t="str">
            <v>druga</v>
          </cell>
          <cell r="I1159" t="str">
            <v>sieci rozdzielcze</v>
          </cell>
          <cell r="J1159" t="str">
            <v>rozwojowe</v>
          </cell>
          <cell r="K1159" t="str">
            <v>oszczędności przetargowe</v>
          </cell>
          <cell r="L1159" t="str">
            <v>Suchy Las</v>
          </cell>
          <cell r="M1159">
            <v>0</v>
          </cell>
          <cell r="N1159">
            <v>0</v>
          </cell>
          <cell r="O1159">
            <v>0</v>
          </cell>
          <cell r="P1159">
            <v>0</v>
          </cell>
          <cell r="Q1159">
            <v>0</v>
          </cell>
          <cell r="R1159" t="str">
            <v>16</v>
          </cell>
          <cell r="S1159" t="str">
            <v>Gmina Suchy Las</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cell r="BE1159">
            <v>0</v>
          </cell>
          <cell r="BF1159">
            <v>0</v>
          </cell>
          <cell r="BG1159" t="str">
            <v>1 rozwojowo-modernizacyjne</v>
          </cell>
          <cell r="BH1159">
            <v>5</v>
          </cell>
          <cell r="BI1159">
            <v>0</v>
          </cell>
          <cell r="BJ1159">
            <v>0</v>
          </cell>
          <cell r="BK1159">
            <v>0</v>
          </cell>
          <cell r="BL1159">
            <v>0</v>
          </cell>
          <cell r="BM1159" t="str">
            <v>-</v>
          </cell>
          <cell r="BN1159" t="str">
            <v>-</v>
          </cell>
        </row>
        <row r="1160">
          <cell r="B1160" t="str">
            <v>5-16-17-147-1</v>
          </cell>
          <cell r="C1160" t="str">
            <v>5</v>
          </cell>
          <cell r="D1160" t="str">
            <v>Suchy Las - kanalizacja sanitarna w rejonie ul. Diamentowej</v>
          </cell>
          <cell r="E1160">
            <v>0</v>
          </cell>
          <cell r="G1160" t="str">
            <v>rezerwa "białe plamy"</v>
          </cell>
          <cell r="H1160" t="str">
            <v>druga</v>
          </cell>
          <cell r="I1160" t="str">
            <v>sieci rozdzielcze</v>
          </cell>
          <cell r="J1160" t="str">
            <v>rozwojowe</v>
          </cell>
          <cell r="K1160" t="str">
            <v>nieopłacalne tak</v>
          </cell>
          <cell r="L1160" t="str">
            <v>Suchy Las</v>
          </cell>
          <cell r="M1160">
            <v>0</v>
          </cell>
          <cell r="N1160">
            <v>0</v>
          </cell>
          <cell r="O1160">
            <v>0</v>
          </cell>
          <cell r="P1160">
            <v>0</v>
          </cell>
          <cell r="Q1160">
            <v>0</v>
          </cell>
          <cell r="R1160" t="str">
            <v>16</v>
          </cell>
          <cell r="S1160" t="str">
            <v>Gmina Suchy Las</v>
          </cell>
          <cell r="T1160">
            <v>0</v>
          </cell>
          <cell r="U1160">
            <v>1571.95</v>
          </cell>
          <cell r="V1160">
            <v>0</v>
          </cell>
          <cell r="W1160">
            <v>0</v>
          </cell>
          <cell r="X1160">
            <v>0</v>
          </cell>
          <cell r="Y1160">
            <v>0</v>
          </cell>
          <cell r="Z1160">
            <v>0</v>
          </cell>
          <cell r="AA1160">
            <v>0</v>
          </cell>
          <cell r="AB1160">
            <v>0</v>
          </cell>
          <cell r="AC1160">
            <v>0</v>
          </cell>
          <cell r="AD1160">
            <v>0</v>
          </cell>
          <cell r="AE1160">
            <v>0</v>
          </cell>
          <cell r="AF1160">
            <v>1571.95</v>
          </cell>
          <cell r="AG1160">
            <v>2035.03</v>
          </cell>
          <cell r="AH1160">
            <v>0</v>
          </cell>
          <cell r="AI1160">
            <v>2035.03</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2035.03</v>
          </cell>
          <cell r="BC1160">
            <v>-463.07999999999993</v>
          </cell>
          <cell r="BD1160"/>
          <cell r="BE1160">
            <v>1.26</v>
          </cell>
          <cell r="BF1160">
            <v>0</v>
          </cell>
          <cell r="BG1160" t="str">
            <v>1 rozwojowo-modernizacyjne</v>
          </cell>
          <cell r="BH1160">
            <v>20</v>
          </cell>
          <cell r="BI1160">
            <v>25</v>
          </cell>
          <cell r="BJ1160">
            <v>0</v>
          </cell>
          <cell r="BK1160">
            <v>0</v>
          </cell>
          <cell r="BL1160">
            <v>0</v>
          </cell>
          <cell r="BM1160" t="str">
            <v>-</v>
          </cell>
          <cell r="BN1160" t="str">
            <v>-</v>
          </cell>
        </row>
        <row r="1161">
          <cell r="B1161" t="str">
            <v>5-16-17-160-1</v>
          </cell>
          <cell r="C1161" t="str">
            <v>5</v>
          </cell>
          <cell r="D1161" t="str">
            <v>Suchy Las - kanalizacja sanitarna w rejonie ul. Błękitnej w Biedrusku</v>
          </cell>
          <cell r="E1161" t="str">
            <v>Realizowane-dokumentacja-w toku</v>
          </cell>
          <cell r="G1161" t="str">
            <v>rezerwa "białe plamy"</v>
          </cell>
          <cell r="H1161" t="str">
            <v>druga</v>
          </cell>
          <cell r="I1161" t="str">
            <v>sieci rozdzielcze</v>
          </cell>
          <cell r="J1161" t="str">
            <v>rozwojowe</v>
          </cell>
          <cell r="K1161" t="str">
            <v>nieopłacalne nie</v>
          </cell>
          <cell r="L1161" t="str">
            <v>Suchy Las</v>
          </cell>
          <cell r="M1161" t="str">
            <v>Agnieszka Mitura-Grabowska</v>
          </cell>
          <cell r="N1161" t="str">
            <v>Joanna Matysiak-Olek</v>
          </cell>
          <cell r="O1161" t="str">
            <v>Mariusz Dados</v>
          </cell>
          <cell r="P1161" t="str">
            <v>Łukasz Dąbrowski</v>
          </cell>
          <cell r="Q1161" t="str">
            <v>Anna Michałowicz</v>
          </cell>
          <cell r="R1161" t="str">
            <v>16</v>
          </cell>
          <cell r="S1161" t="str">
            <v>nd</v>
          </cell>
          <cell r="T1161">
            <v>0</v>
          </cell>
          <cell r="U1161">
            <v>1014</v>
          </cell>
          <cell r="V1161">
            <v>39984</v>
          </cell>
          <cell r="W1161">
            <v>59976</v>
          </cell>
          <cell r="X1161">
            <v>610470</v>
          </cell>
          <cell r="Y1161">
            <v>967470</v>
          </cell>
          <cell r="Z1161">
            <v>0</v>
          </cell>
          <cell r="AA1161">
            <v>0</v>
          </cell>
          <cell r="AB1161">
            <v>0</v>
          </cell>
          <cell r="AC1161">
            <v>0</v>
          </cell>
          <cell r="AD1161">
            <v>0</v>
          </cell>
          <cell r="AE1161">
            <v>0</v>
          </cell>
          <cell r="AF1161">
            <v>1678914</v>
          </cell>
          <cell r="AG1161">
            <v>2028</v>
          </cell>
          <cell r="AH1161">
            <v>21756</v>
          </cell>
          <cell r="AI1161">
            <v>23784</v>
          </cell>
          <cell r="AJ1161">
            <v>21450</v>
          </cell>
          <cell r="AK1161">
            <v>505135</v>
          </cell>
          <cell r="AL1161">
            <v>1171785</v>
          </cell>
          <cell r="AM1161">
            <v>0</v>
          </cell>
          <cell r="AN1161">
            <v>0</v>
          </cell>
          <cell r="AO1161">
            <v>0</v>
          </cell>
          <cell r="AP1161">
            <v>0</v>
          </cell>
          <cell r="AQ1161">
            <v>0</v>
          </cell>
          <cell r="AR1161">
            <v>0</v>
          </cell>
          <cell r="AS1161">
            <v>0</v>
          </cell>
          <cell r="AT1161">
            <v>0</v>
          </cell>
          <cell r="AU1161">
            <v>0</v>
          </cell>
          <cell r="AV1161">
            <v>0</v>
          </cell>
          <cell r="AW1161">
            <v>1676920</v>
          </cell>
          <cell r="AX1161">
            <v>1676920</v>
          </cell>
          <cell r="AY1161">
            <v>0</v>
          </cell>
          <cell r="AZ1161">
            <v>1698370</v>
          </cell>
          <cell r="BA1161">
            <v>1698370</v>
          </cell>
          <cell r="BB1161">
            <v>1722154</v>
          </cell>
          <cell r="BC1161">
            <v>-43240</v>
          </cell>
          <cell r="BE1161">
            <v>0.51</v>
          </cell>
          <cell r="BF1161">
            <v>0</v>
          </cell>
          <cell r="BG1161" t="str">
            <v>1 rozwojowo-modernizacyjne</v>
          </cell>
          <cell r="BH1161">
            <v>0</v>
          </cell>
          <cell r="BI1161">
            <v>36</v>
          </cell>
          <cell r="BJ1161">
            <v>0</v>
          </cell>
          <cell r="BK1161" t="str">
            <v>Odbiór ścieków sanitarnych od nowych klientów.</v>
          </cell>
          <cell r="BL1161" t="str">
            <v>Budowa sieci kanalizacji sanitarnej w rejonie ul. Błękitnej DN 250 mm, dł. ok 514 m., wraz z przyłączami - 36 szt. 2021-2022 - dokumentacja projektowa 2023-2024 – roboty budowlano-montażowe</v>
          </cell>
          <cell r="BM1161" t="str">
            <v>-</v>
          </cell>
          <cell r="BN1161" t="str">
            <v>-</v>
          </cell>
          <cell r="BP1161">
            <v>251538</v>
          </cell>
        </row>
        <row r="1162">
          <cell r="B1162" t="str">
            <v>5-16-17-299-1</v>
          </cell>
          <cell r="C1162" t="str">
            <v>5</v>
          </cell>
          <cell r="D1162" t="str">
            <v>Suchy Las - kanalizacja sanitarna od węzła Złotkowo do ul. Gminnej 2 w Golęczewie</v>
          </cell>
          <cell r="E1162" t="str">
            <v>Realizowane-koncepcja-w toku</v>
          </cell>
          <cell r="G1162" t="str">
            <v>rezerwa "białe plamy"</v>
          </cell>
          <cell r="H1162" t="str">
            <v>druga</v>
          </cell>
          <cell r="I1162" t="str">
            <v>sieci rozdzielcze</v>
          </cell>
          <cell r="J1162" t="str">
            <v>rozwojowe</v>
          </cell>
          <cell r="K1162" t="str">
            <v>nieopłacalne nie</v>
          </cell>
          <cell r="L1162" t="str">
            <v>Suchy Las</v>
          </cell>
          <cell r="M1162" t="str">
            <v>Agnieszka Mitura-Grabowska</v>
          </cell>
          <cell r="N1162">
            <v>0</v>
          </cell>
          <cell r="O1162" t="str">
            <v>Mariusz Dados</v>
          </cell>
          <cell r="P1162" t="str">
            <v>Łukasz Dąbrowski</v>
          </cell>
          <cell r="Q1162">
            <v>0</v>
          </cell>
          <cell r="R1162" t="str">
            <v>16</v>
          </cell>
          <cell r="S1162" t="str">
            <v>nd</v>
          </cell>
          <cell r="T1162">
            <v>0</v>
          </cell>
          <cell r="U1162">
            <v>0</v>
          </cell>
          <cell r="V1162">
            <v>0</v>
          </cell>
          <cell r="W1162">
            <v>726413</v>
          </cell>
          <cell r="X1162">
            <v>600587</v>
          </cell>
          <cell r="Y1162">
            <v>0</v>
          </cell>
          <cell r="Z1162">
            <v>0</v>
          </cell>
          <cell r="AA1162">
            <v>0</v>
          </cell>
          <cell r="AB1162">
            <v>0</v>
          </cell>
          <cell r="AC1162">
            <v>0</v>
          </cell>
          <cell r="AD1162">
            <v>0</v>
          </cell>
          <cell r="AE1162">
            <v>0</v>
          </cell>
          <cell r="AF1162">
            <v>1327000</v>
          </cell>
          <cell r="AG1162">
            <v>0</v>
          </cell>
          <cell r="AH1162">
            <v>0</v>
          </cell>
          <cell r="AI1162">
            <v>0</v>
          </cell>
          <cell r="AJ1162">
            <v>0</v>
          </cell>
          <cell r="AK1162">
            <v>1458140</v>
          </cell>
          <cell r="AL1162">
            <v>1000000</v>
          </cell>
          <cell r="AM1162">
            <v>0</v>
          </cell>
          <cell r="AN1162">
            <v>0</v>
          </cell>
          <cell r="AO1162">
            <v>0</v>
          </cell>
          <cell r="AP1162">
            <v>0</v>
          </cell>
          <cell r="AQ1162">
            <v>0</v>
          </cell>
          <cell r="AR1162">
            <v>0</v>
          </cell>
          <cell r="AS1162">
            <v>0</v>
          </cell>
          <cell r="AT1162">
            <v>0</v>
          </cell>
          <cell r="AU1162">
            <v>0</v>
          </cell>
          <cell r="AV1162">
            <v>0</v>
          </cell>
          <cell r="AW1162">
            <v>2458140</v>
          </cell>
          <cell r="AX1162">
            <v>2458140</v>
          </cell>
          <cell r="AY1162">
            <v>0</v>
          </cell>
          <cell r="AZ1162">
            <v>2458140</v>
          </cell>
          <cell r="BA1162">
            <v>2458140</v>
          </cell>
          <cell r="BB1162">
            <v>2458140</v>
          </cell>
          <cell r="BC1162">
            <v>-1131140</v>
          </cell>
          <cell r="BE1162">
            <v>0</v>
          </cell>
          <cell r="BF1162">
            <v>0</v>
          </cell>
          <cell r="BG1162" t="str">
            <v>1 rozwojowo-modernizacyjne</v>
          </cell>
          <cell r="BH1162">
            <v>0</v>
          </cell>
          <cell r="BI1162">
            <v>10</v>
          </cell>
          <cell r="BJ1162">
            <v>18</v>
          </cell>
          <cell r="BK1162" t="str">
            <v>Odbiór ścieków od nowych klientów.</v>
          </cell>
          <cell r="BL1162" t="str">
            <v>Budowa sieci kanalizacji sanitarnej wraz z przyłączami od węzła Złotkowo do ul. Gminnej 2 w Golęczewie DN 200 mm, dł. 850 m, kanalizacji sanitarnej tłocznej DN 90 mm, dł. 70 m, przepompowni ścieków. Gmina zleci dokumentację projektową. 2021-2023 roboty budowlano-montażowe</v>
          </cell>
          <cell r="BM1162" t="str">
            <v>-</v>
          </cell>
          <cell r="BN1162" t="str">
            <v>-</v>
          </cell>
          <cell r="BP1162"/>
        </row>
        <row r="1163">
          <cell r="B1163" t="str">
            <v>5-16-20-001-1</v>
          </cell>
          <cell r="C1163" t="str">
            <v>5</v>
          </cell>
          <cell r="D1163" t="str">
            <v>Suchy Las - kanalizacja sanitarna w Golęczewie - zakres II</v>
          </cell>
          <cell r="E1163" t="str">
            <v>Realizowane-RBM-w toku</v>
          </cell>
          <cell r="G1163" t="str">
            <v>rezerwa zadania wielozakresowe</v>
          </cell>
          <cell r="H1163" t="str">
            <v>pierwsza</v>
          </cell>
          <cell r="I1163" t="str">
            <v>sieci rozdzielcze</v>
          </cell>
          <cell r="J1163" t="str">
            <v>rozwojowe</v>
          </cell>
          <cell r="K1163" t="str">
            <v>KPOŚK</v>
          </cell>
          <cell r="L1163" t="str">
            <v>Suchy Las</v>
          </cell>
          <cell r="M1163" t="str">
            <v>Agnieszka Mitura-Grabowska</v>
          </cell>
          <cell r="N1163">
            <v>0</v>
          </cell>
          <cell r="O1163" t="str">
            <v>Mariusz Dados</v>
          </cell>
          <cell r="P1163" t="str">
            <v>Łukasz Dąbrowski</v>
          </cell>
          <cell r="Q1163">
            <v>0</v>
          </cell>
          <cell r="R1163" t="str">
            <v>16</v>
          </cell>
          <cell r="S1163" t="str">
            <v>Gmina Suchy Las</v>
          </cell>
          <cell r="T1163">
            <v>0</v>
          </cell>
          <cell r="U1163">
            <v>0</v>
          </cell>
          <cell r="V1163">
            <v>2800000</v>
          </cell>
          <cell r="W1163">
            <v>2423060.8199999998</v>
          </cell>
          <cell r="X1163">
            <v>0</v>
          </cell>
          <cell r="Y1163">
            <v>0</v>
          </cell>
          <cell r="Z1163">
            <v>0</v>
          </cell>
          <cell r="AA1163">
            <v>0</v>
          </cell>
          <cell r="AB1163">
            <v>0</v>
          </cell>
          <cell r="AC1163">
            <v>0</v>
          </cell>
          <cell r="AD1163">
            <v>0</v>
          </cell>
          <cell r="AE1163">
            <v>0</v>
          </cell>
          <cell r="AF1163">
            <v>5223060.82</v>
          </cell>
          <cell r="AG1163">
            <v>0</v>
          </cell>
          <cell r="AH1163">
            <v>1801628.86</v>
          </cell>
          <cell r="AI1163">
            <v>1801628.86</v>
          </cell>
          <cell r="AJ1163">
            <v>1754923.26</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1754923.26</v>
          </cell>
          <cell r="BA1163">
            <v>1754923.26</v>
          </cell>
          <cell r="BB1163">
            <v>3556552.12</v>
          </cell>
          <cell r="BC1163">
            <v>1666508.7000000002</v>
          </cell>
          <cell r="BE1163">
            <v>0</v>
          </cell>
          <cell r="BF1163">
            <v>0</v>
          </cell>
          <cell r="BG1163" t="str">
            <v>1 rozwojowo-modernizacyjne</v>
          </cell>
          <cell r="BH1163">
            <v>214</v>
          </cell>
          <cell r="BI1163">
            <v>2</v>
          </cell>
          <cell r="BJ1163">
            <v>0</v>
          </cell>
          <cell r="BK1163" t="str">
            <v>Zadanie zostało wydzielone z zadania nr 15-007. Odbiór ścieków sanitarnych od nowych klientów.</v>
          </cell>
          <cell r="BL1163" t="str">
            <v>Budowa kanalizacji sanitarnej DN200, dł. 3455,5 m Etap II - wydzielony z zadania 15-007 ulice: Krótka, Wodna, Kręta, Malinowa, Cicha, Ogrodowa, Stawna, Błękitna, Lazurowa, Agrestowa, Krzywa, Stolarska, Zacisze, Działkowa, Gminna1, Gminna2 Inwestorstwo Zastępcze wykonywane przez Gminę Suchy Las 2021 - 2022 - roboty budowlano-montażowe</v>
          </cell>
          <cell r="BM1163" t="str">
            <v>-</v>
          </cell>
          <cell r="BN1163" t="str">
            <v>-</v>
          </cell>
          <cell r="BP1163"/>
        </row>
        <row r="1164">
          <cell r="B1164" t="str">
            <v>5-16-20-123-1</v>
          </cell>
          <cell r="C1164" t="str">
            <v>5</v>
          </cell>
          <cell r="D1164" t="str">
            <v>Suchy Las - kanalizacja sanitarna w ul. Miodowej</v>
          </cell>
          <cell r="E1164" t="str">
            <v>Realizowane-koncepcja-w toku</v>
          </cell>
          <cell r="H1164" t="str">
            <v>druga</v>
          </cell>
          <cell r="I1164" t="str">
            <v>sieci rozdzielcze</v>
          </cell>
          <cell r="J1164" t="str">
            <v>rozwojowe</v>
          </cell>
          <cell r="K1164" t="str">
            <v>nieopłacalne nie</v>
          </cell>
          <cell r="L1164" t="str">
            <v>Suchy Las</v>
          </cell>
          <cell r="M1164" t="str">
            <v>Agnieszka Mitura-Grabowska</v>
          </cell>
          <cell r="N1164" t="str">
            <v>Joanna Matysiak-Olek</v>
          </cell>
          <cell r="O1164">
            <v>0</v>
          </cell>
          <cell r="P1164">
            <v>0</v>
          </cell>
          <cell r="Q1164">
            <v>0</v>
          </cell>
          <cell r="R1164" t="str">
            <v>16</v>
          </cell>
          <cell r="S1164" t="str">
            <v>nd</v>
          </cell>
          <cell r="T1164">
            <v>0</v>
          </cell>
          <cell r="U1164">
            <v>0</v>
          </cell>
          <cell r="V1164">
            <v>0</v>
          </cell>
          <cell r="W1164">
            <v>46000</v>
          </cell>
          <cell r="X1164">
            <v>70000</v>
          </cell>
          <cell r="Y1164">
            <v>355000</v>
          </cell>
          <cell r="Z1164">
            <v>934000</v>
          </cell>
          <cell r="AA1164">
            <v>0</v>
          </cell>
          <cell r="AB1164">
            <v>0</v>
          </cell>
          <cell r="AC1164">
            <v>0</v>
          </cell>
          <cell r="AD1164">
            <v>0</v>
          </cell>
          <cell r="AE1164">
            <v>0</v>
          </cell>
          <cell r="AF1164">
            <v>1405000</v>
          </cell>
          <cell r="AG1164">
            <v>0</v>
          </cell>
          <cell r="AH1164">
            <v>0</v>
          </cell>
          <cell r="AI1164">
            <v>0</v>
          </cell>
          <cell r="AJ1164">
            <v>0</v>
          </cell>
          <cell r="AK1164">
            <v>52000</v>
          </cell>
          <cell r="AL1164">
            <v>52000</v>
          </cell>
          <cell r="AM1164">
            <v>107062</v>
          </cell>
          <cell r="AN1164">
            <v>1108736</v>
          </cell>
          <cell r="AO1164">
            <v>242816</v>
          </cell>
          <cell r="AP1164">
            <v>0</v>
          </cell>
          <cell r="AQ1164">
            <v>0</v>
          </cell>
          <cell r="AR1164">
            <v>0</v>
          </cell>
          <cell r="AS1164">
            <v>0</v>
          </cell>
          <cell r="AT1164">
            <v>0</v>
          </cell>
          <cell r="AU1164">
            <v>0</v>
          </cell>
          <cell r="AV1164">
            <v>0</v>
          </cell>
          <cell r="AW1164">
            <v>1562614</v>
          </cell>
          <cell r="AX1164">
            <v>1562614</v>
          </cell>
          <cell r="AY1164">
            <v>0</v>
          </cell>
          <cell r="AZ1164">
            <v>1562614</v>
          </cell>
          <cell r="BA1164">
            <v>1562614</v>
          </cell>
          <cell r="BB1164">
            <v>1562614</v>
          </cell>
          <cell r="BC1164">
            <v>-157614</v>
          </cell>
          <cell r="BE1164">
            <v>0.53</v>
          </cell>
          <cell r="BF1164">
            <v>0</v>
          </cell>
          <cell r="BG1164" t="str">
            <v xml:space="preserve"> </v>
          </cell>
          <cell r="BH1164">
            <v>15</v>
          </cell>
          <cell r="BI1164">
            <v>23</v>
          </cell>
          <cell r="BJ1164">
            <v>0</v>
          </cell>
          <cell r="BK1164" t="str">
            <v>Odbiór ścieków od nowych klientów.</v>
          </cell>
          <cell r="BL1164" t="str">
            <v>Budowa sieci kanalizacji sanitarnej o średnicy DN 200 mm i długości 525 m wraz z przyłączami. 2023-2024 - dokumentacja projektowa 2025-2026 - roboty budowlano-montażowe</v>
          </cell>
          <cell r="BM1164" t="str">
            <v>-</v>
          </cell>
          <cell r="BN1164" t="str">
            <v>-</v>
          </cell>
          <cell r="BP1164"/>
        </row>
        <row r="1165">
          <cell r="B1165" t="str">
            <v>5-21-15-204-1</v>
          </cell>
          <cell r="C1165" t="str">
            <v>5</v>
          </cell>
          <cell r="D1165" t="str">
            <v>Dopiewo - kanalizacja sanitarna w rejonie ul. Malwowej w Skórzewie/Poznaniu</v>
          </cell>
          <cell r="E1165" t="str">
            <v>Realizowane-koncepcja-w toku</v>
          </cell>
          <cell r="G1165" t="str">
            <v>Plan</v>
          </cell>
          <cell r="H1165" t="str">
            <v>pierwsza</v>
          </cell>
          <cell r="I1165" t="str">
            <v>inne</v>
          </cell>
          <cell r="J1165" t="str">
            <v>poza obszarem działania</v>
          </cell>
          <cell r="K1165" t="str">
            <v>opłacalne</v>
          </cell>
          <cell r="L1165" t="str">
            <v>Dopiewo</v>
          </cell>
          <cell r="M1165" t="str">
            <v>Kamilla Oberenkowska</v>
          </cell>
          <cell r="N1165">
            <v>0</v>
          </cell>
          <cell r="O1165" t="str">
            <v>Jolanta Kowalczyk</v>
          </cell>
          <cell r="P1165">
            <v>0</v>
          </cell>
          <cell r="Q1165">
            <v>0</v>
          </cell>
          <cell r="R1165" t="str">
            <v>21</v>
          </cell>
          <cell r="S1165" t="str">
            <v>nd</v>
          </cell>
          <cell r="T1165">
            <v>15725.65</v>
          </cell>
          <cell r="U1165">
            <v>0</v>
          </cell>
          <cell r="V1165">
            <v>0</v>
          </cell>
          <cell r="W1165">
            <v>0</v>
          </cell>
          <cell r="X1165">
            <v>230000</v>
          </cell>
          <cell r="Y1165">
            <v>0</v>
          </cell>
          <cell r="Z1165">
            <v>10000</v>
          </cell>
          <cell r="AA1165">
            <v>2911000</v>
          </cell>
          <cell r="AB1165">
            <v>1174000</v>
          </cell>
          <cell r="AC1165">
            <v>0</v>
          </cell>
          <cell r="AD1165">
            <v>0</v>
          </cell>
          <cell r="AE1165">
            <v>0</v>
          </cell>
          <cell r="AF1165">
            <v>4325000</v>
          </cell>
          <cell r="AG1165">
            <v>0</v>
          </cell>
          <cell r="AH1165">
            <v>0</v>
          </cell>
          <cell r="AI1165">
            <v>15725.65</v>
          </cell>
          <cell r="AJ1165">
            <v>0</v>
          </cell>
          <cell r="AK1165">
            <v>25000</v>
          </cell>
          <cell r="AL1165">
            <v>79000</v>
          </cell>
          <cell r="AM1165">
            <v>25000</v>
          </cell>
          <cell r="AN1165">
            <v>1248000</v>
          </cell>
          <cell r="AO1165">
            <v>2796000</v>
          </cell>
          <cell r="AP1165">
            <v>1251000</v>
          </cell>
          <cell r="AQ1165">
            <v>0</v>
          </cell>
          <cell r="AR1165">
            <v>0</v>
          </cell>
          <cell r="AS1165">
            <v>0</v>
          </cell>
          <cell r="AT1165">
            <v>0</v>
          </cell>
          <cell r="AU1165">
            <v>0</v>
          </cell>
          <cell r="AV1165">
            <v>0</v>
          </cell>
          <cell r="AW1165">
            <v>5424000</v>
          </cell>
          <cell r="AX1165">
            <v>5424000</v>
          </cell>
          <cell r="AY1165">
            <v>0</v>
          </cell>
          <cell r="AZ1165">
            <v>5424000</v>
          </cell>
          <cell r="BA1165">
            <v>5424000</v>
          </cell>
          <cell r="BB1165">
            <v>5424000</v>
          </cell>
          <cell r="BC1165">
            <v>-1099000</v>
          </cell>
          <cell r="BE1165">
            <v>1.39</v>
          </cell>
          <cell r="BF1165">
            <v>73</v>
          </cell>
          <cell r="BG1165" t="str">
            <v>1 rozwojowo-modernizacyjne</v>
          </cell>
          <cell r="BH1165">
            <v>29</v>
          </cell>
          <cell r="BI1165">
            <v>5</v>
          </cell>
          <cell r="BJ1165">
            <v>0</v>
          </cell>
          <cell r="BK1165" t="str">
            <v>Odbiór ścieków sanitarnych od nowych klientów. Wniosek mieszkańców Skórzewa w porozumieniu z Gminą Dopiewo.</v>
          </cell>
          <cell r="BL1165" t="str">
            <v>Budowa kanalizacji sanitarnej w ul. Cisowej i Przylesie w Skórzewie i ul. Malwowej w Poznaniu: kanały grawitacyjne DN200 dł. 1390m, DN250 dł. 110m, rurociąg tłoczny DN100 dł. 230m, przepompownia - 1 szt., zakup działki pod przepompownię, przyłącze wodociągowe do przepompowni, przyłącza kanalizacyjne. Montaż przepływomierza na istn. kanale w ul. Jaworowej w Skórzewie. 2023 - 2025 - dokumentacja projektowa 2026 - 2028 - roboty budowlano-montażowe</v>
          </cell>
          <cell r="BM1165" t="str">
            <v>-</v>
          </cell>
          <cell r="BN1165" t="str">
            <v>-</v>
          </cell>
          <cell r="BP1165"/>
        </row>
        <row r="1166">
          <cell r="B1166" t="str">
            <v>5-22-13-139-1</v>
          </cell>
          <cell r="C1166" t="str">
            <v>5</v>
          </cell>
          <cell r="D1166" t="str">
            <v>Brodnica - kanalizacja sanitarna dla wsi Żabno</v>
          </cell>
          <cell r="E1166" t="str">
            <v>Realizowane-koncepcja-w toku</v>
          </cell>
          <cell r="G1166" t="str">
            <v>Plan</v>
          </cell>
          <cell r="H1166" t="str">
            <v>pierwsza</v>
          </cell>
          <cell r="I1166" t="str">
            <v>sieci rozdzielcze</v>
          </cell>
          <cell r="J1166" t="str">
            <v>rozwojowe</v>
          </cell>
          <cell r="K1166" t="str">
            <v>strefa</v>
          </cell>
          <cell r="L1166" t="str">
            <v>Brodnica</v>
          </cell>
          <cell r="M1166" t="str">
            <v>Irena Romaszewska-Malak</v>
          </cell>
          <cell r="N1166">
            <v>0</v>
          </cell>
          <cell r="O1166" t="str">
            <v>Jolanta Kowalczyk</v>
          </cell>
          <cell r="P1166">
            <v>0</v>
          </cell>
          <cell r="Q1166">
            <v>0</v>
          </cell>
          <cell r="R1166" t="str">
            <v>22</v>
          </cell>
          <cell r="S1166" t="str">
            <v>nd</v>
          </cell>
          <cell r="T1166">
            <v>179373.22</v>
          </cell>
          <cell r="U1166">
            <v>0</v>
          </cell>
          <cell r="V1166">
            <v>0</v>
          </cell>
          <cell r="W1166">
            <v>0</v>
          </cell>
          <cell r="X1166">
            <v>0</v>
          </cell>
          <cell r="Y1166">
            <v>0</v>
          </cell>
          <cell r="Z1166">
            <v>200000</v>
          </cell>
          <cell r="AA1166">
            <v>300000</v>
          </cell>
          <cell r="AB1166">
            <v>3200000</v>
          </cell>
          <cell r="AC1166">
            <v>10400000</v>
          </cell>
          <cell r="AD1166">
            <v>3200000</v>
          </cell>
          <cell r="AE1166">
            <v>0</v>
          </cell>
          <cell r="AF1166">
            <v>17300000</v>
          </cell>
          <cell r="AG1166">
            <v>0</v>
          </cell>
          <cell r="AH1166">
            <v>0</v>
          </cell>
          <cell r="AI1166">
            <v>179373.22</v>
          </cell>
          <cell r="AJ1166">
            <v>0</v>
          </cell>
          <cell r="AK1166">
            <v>0</v>
          </cell>
          <cell r="AL1166">
            <v>0</v>
          </cell>
          <cell r="AM1166">
            <v>278000</v>
          </cell>
          <cell r="AN1166">
            <v>418000</v>
          </cell>
          <cell r="AO1166">
            <v>0</v>
          </cell>
          <cell r="AP1166">
            <v>3553000</v>
          </cell>
          <cell r="AQ1166">
            <v>7896000</v>
          </cell>
          <cell r="AR1166">
            <v>2632000</v>
          </cell>
          <cell r="AS1166">
            <v>0</v>
          </cell>
          <cell r="AT1166">
            <v>0</v>
          </cell>
          <cell r="AU1166">
            <v>0</v>
          </cell>
          <cell r="AV1166">
            <v>0</v>
          </cell>
          <cell r="AW1166">
            <v>14777000</v>
          </cell>
          <cell r="AX1166">
            <v>12145000</v>
          </cell>
          <cell r="AY1166">
            <v>2632000</v>
          </cell>
          <cell r="AZ1166">
            <v>14777000</v>
          </cell>
          <cell r="BA1166">
            <v>14777000</v>
          </cell>
          <cell r="BB1166">
            <v>12145000</v>
          </cell>
          <cell r="BC1166">
            <v>5155000</v>
          </cell>
          <cell r="BE1166">
            <v>10.02</v>
          </cell>
          <cell r="BF1166">
            <v>46.5</v>
          </cell>
          <cell r="BG1166" t="str">
            <v>1 rozwojowo-modernizacyjne</v>
          </cell>
          <cell r="BH1166">
            <v>133</v>
          </cell>
          <cell r="BI1166">
            <v>98</v>
          </cell>
          <cell r="BJ1166">
            <v>0</v>
          </cell>
          <cell r="BK1166" t="str">
            <v>Obszar w strefie ochrony pośredniej ujęcia wody Mosina - Krajkowo - konieczność budowy kanalizacji sanitarnej Realizacja uzależniona od wcześniejszej budowy kanalizacji sanitarnej w Żabinku (zad. 5-03-13-137-1)</v>
          </cell>
          <cell r="BL1166" t="str">
            <v>Sieć kanalizacji grawitacyjnej we wsi Żabno DN200, dł.5753m, DN250, dł.354m wraz z przyłączami.(brak odbiornika ścieków, najpierw konieczne wybudowanie ks w Żabinku), 4 przepompownie ścieków sanitarnych PZB1, PZB2, PZB3, PZB4, z rurociągami tłocznymi DN90, dł.794m, DN110 dł.1157m, DN60, dł.1157m, 4 przyłącza wodociągowe dla projektowanych przepompowni ścieków , sieć kanalizacji sanitarnej grawitacyjno-tłocznej we wsi Żabinko DN250, dł.207,7m, DN110, dł.301,3m, DN160, dł.301,3m, sieć wodociągowa DN100 o dł. ok 17m . 2017 - zakup dz. 146/22 ark. 1 ob. Żabno oraz cz. dz. 238/6 ark. 2 ob. Żabno Gm. Brodnica (przepompownie) . 2025 - 2026 - dokumentacja projektowa 2027 - 2029 - roboty budowlano-montażowe</v>
          </cell>
          <cell r="BM1166" t="str">
            <v>-</v>
          </cell>
          <cell r="BN1166" t="str">
            <v>-</v>
          </cell>
          <cell r="BP1166"/>
        </row>
        <row r="1167">
          <cell r="B1167" t="str">
            <v>6-01-19-132-1</v>
          </cell>
          <cell r="C1167" t="str">
            <v>6</v>
          </cell>
          <cell r="D1167" t="str">
            <v>COŚ - system SCADA</v>
          </cell>
          <cell r="E1167" t="str">
            <v>Realizowane-Inne-zakończono</v>
          </cell>
          <cell r="G1167" t="str">
            <v>Plan</v>
          </cell>
          <cell r="H1167" t="str">
            <v>pierwsza</v>
          </cell>
          <cell r="I1167" t="str">
            <v>inne</v>
          </cell>
          <cell r="J1167" t="str">
            <v>inne</v>
          </cell>
          <cell r="K1167" t="str">
            <v>zaplecza techniczne i obiekty różne</v>
          </cell>
          <cell r="L1167" t="str">
            <v>Czerwonak</v>
          </cell>
          <cell r="M1167" t="str">
            <v>Marcin Ostrzycki</v>
          </cell>
          <cell r="N1167">
            <v>0</v>
          </cell>
          <cell r="O1167" t="str">
            <v>Anna Padurska</v>
          </cell>
          <cell r="P1167">
            <v>0</v>
          </cell>
          <cell r="Q1167">
            <v>0</v>
          </cell>
          <cell r="R1167" t="str">
            <v>01</v>
          </cell>
          <cell r="S1167" t="str">
            <v>nd</v>
          </cell>
          <cell r="T1167">
            <v>0</v>
          </cell>
          <cell r="U1167">
            <v>0</v>
          </cell>
          <cell r="V1167">
            <v>1800000</v>
          </cell>
          <cell r="W1167">
            <v>0</v>
          </cell>
          <cell r="X1167">
            <v>0</v>
          </cell>
          <cell r="Y1167">
            <v>0</v>
          </cell>
          <cell r="Z1167">
            <v>0</v>
          </cell>
          <cell r="AA1167">
            <v>0</v>
          </cell>
          <cell r="AB1167">
            <v>0</v>
          </cell>
          <cell r="AC1167">
            <v>0</v>
          </cell>
          <cell r="AD1167">
            <v>0</v>
          </cell>
          <cell r="AE1167">
            <v>0</v>
          </cell>
          <cell r="AF1167">
            <v>1800000</v>
          </cell>
          <cell r="AG1167">
            <v>0</v>
          </cell>
          <cell r="AH1167">
            <v>1688856.58</v>
          </cell>
          <cell r="AI1167">
            <v>1688856.58</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1688856.58</v>
          </cell>
          <cell r="BC1167">
            <v>111143.41999999993</v>
          </cell>
          <cell r="BD1167"/>
          <cell r="BE1167">
            <v>0</v>
          </cell>
          <cell r="BF1167">
            <v>0</v>
          </cell>
          <cell r="BG1167" t="str">
            <v xml:space="preserve"> </v>
          </cell>
          <cell r="BH1167">
            <v>0</v>
          </cell>
          <cell r="BI1167">
            <v>0</v>
          </cell>
          <cell r="BJ1167">
            <v>0</v>
          </cell>
          <cell r="BK1167" t="str">
            <v>Obowiązek wynikający z Ustawy o Krajowym Systemie Cyberbezpieczeństwa.</v>
          </cell>
          <cell r="BL1167" t="str">
            <v>Rozbudowa systemu SCADA obecnie służącemu jedynie Stacji Termicznego Suszenia Osadów na potrzeby wizualizacji i nadzorowania wszystkich obiektów na COŚ. 2021 - realizacja</v>
          </cell>
          <cell r="BM1167" t="str">
            <v>-</v>
          </cell>
          <cell r="BN1167" t="str">
            <v>-</v>
          </cell>
        </row>
        <row r="1168">
          <cell r="B1168" t="str">
            <v>6-05-06-026-0</v>
          </cell>
          <cell r="C1168" t="str">
            <v>6</v>
          </cell>
          <cell r="D1168" t="str">
            <v>Poznań - kanalizacja teletechniczna Hetmańska-Garbary</v>
          </cell>
          <cell r="E1168" t="str">
            <v>Realizowane-koncepcja-w toku</v>
          </cell>
          <cell r="G1168" t="str">
            <v>Plan</v>
          </cell>
          <cell r="H1168" t="str">
            <v>pierwsza</v>
          </cell>
          <cell r="I1168" t="str">
            <v>wspólne</v>
          </cell>
          <cell r="J1168" t="str">
            <v>modernizacyjne</v>
          </cell>
          <cell r="K1168" t="str">
            <v>kolektory kanalizacyjne</v>
          </cell>
          <cell r="L1168" t="str">
            <v>Poznań</v>
          </cell>
          <cell r="M1168" t="str">
            <v>Katarzyna Józefiak</v>
          </cell>
          <cell r="N1168">
            <v>0</v>
          </cell>
          <cell r="O1168" t="str">
            <v>Anna Padurska</v>
          </cell>
          <cell r="P1168" t="str">
            <v>Wojciech Wróblewski</v>
          </cell>
          <cell r="Q1168" t="str">
            <v>Zbigniew Narożny</v>
          </cell>
          <cell r="R1168" t="str">
            <v>05</v>
          </cell>
          <cell r="S1168" t="str">
            <v>nd</v>
          </cell>
          <cell r="T1168">
            <v>0</v>
          </cell>
          <cell r="U1168">
            <v>0</v>
          </cell>
          <cell r="V1168">
            <v>0</v>
          </cell>
          <cell r="W1168">
            <v>0</v>
          </cell>
          <cell r="X1168">
            <v>0</v>
          </cell>
          <cell r="Y1168">
            <v>0</v>
          </cell>
          <cell r="Z1168">
            <v>0</v>
          </cell>
          <cell r="AA1168">
            <v>0</v>
          </cell>
          <cell r="AB1168">
            <v>0</v>
          </cell>
          <cell r="AC1168">
            <v>0</v>
          </cell>
          <cell r="AD1168">
            <v>0</v>
          </cell>
          <cell r="AE1168">
            <v>650000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cell r="BE1168">
            <v>0</v>
          </cell>
          <cell r="BF1168">
            <v>0</v>
          </cell>
          <cell r="BG1168" t="str">
            <v>1 rozwojowo-modernizacyjne</v>
          </cell>
          <cell r="BH1168">
            <v>0</v>
          </cell>
          <cell r="BI1168">
            <v>0</v>
          </cell>
          <cell r="BJ1168">
            <v>0</v>
          </cell>
          <cell r="BK1168" t="str">
            <v>Zagwarantowanie pewności łączności teletechnicznej między obiektem Spółki Wiśniowa - Garbary - uniezależnienie się od operatora zewnętrznego.</v>
          </cell>
          <cell r="BL1168" t="str">
            <v>Budowa sieci światłowodowej dł. 5 200m . po 2029 - dokumentacja i roboty budowlano-montażowe</v>
          </cell>
          <cell r="BM1168" t="str">
            <v>-</v>
          </cell>
          <cell r="BN1168" t="str">
            <v>-</v>
          </cell>
        </row>
        <row r="1169">
          <cell r="B1169" t="str">
            <v>6-05-08-015-1</v>
          </cell>
          <cell r="C1169" t="str">
            <v>6</v>
          </cell>
          <cell r="D1169" t="str">
            <v>Poznań - zasilanie w energię elektryczną obiektów SUW Wiśniowa - zakres I</v>
          </cell>
          <cell r="E1169" t="str">
            <v>Realizowane-RBM-w toku</v>
          </cell>
          <cell r="F1169" t="str">
            <v>FS7</v>
          </cell>
          <cell r="G1169" t="str">
            <v>Plan</v>
          </cell>
          <cell r="H1169" t="str">
            <v>pierwsza</v>
          </cell>
          <cell r="I1169" t="str">
            <v>wspólne</v>
          </cell>
          <cell r="J1169" t="str">
            <v>rozwojowe</v>
          </cell>
          <cell r="K1169" t="str">
            <v>SUW</v>
          </cell>
          <cell r="L1169" t="str">
            <v>Poznań</v>
          </cell>
          <cell r="M1169" t="str">
            <v>Danuta Kijko</v>
          </cell>
          <cell r="N1169" t="str">
            <v>Maciej Nowicki</v>
          </cell>
          <cell r="O1169" t="str">
            <v>Anna Padurska</v>
          </cell>
          <cell r="P1169" t="str">
            <v>Wojciech Wróblewski</v>
          </cell>
          <cell r="Q1169">
            <v>0</v>
          </cell>
          <cell r="R1169" t="str">
            <v>05</v>
          </cell>
          <cell r="S1169" t="str">
            <v>nd</v>
          </cell>
          <cell r="T1169">
            <v>953403.5</v>
          </cell>
          <cell r="U1169">
            <v>1489829.3900000001</v>
          </cell>
          <cell r="V1169">
            <v>10000000</v>
          </cell>
          <cell r="W1169">
            <v>10359273.68</v>
          </cell>
          <cell r="X1169">
            <v>11640000</v>
          </cell>
          <cell r="Y1169">
            <v>0</v>
          </cell>
          <cell r="Z1169">
            <v>0</v>
          </cell>
          <cell r="AA1169">
            <v>0</v>
          </cell>
          <cell r="AB1169">
            <v>0</v>
          </cell>
          <cell r="AC1169">
            <v>0</v>
          </cell>
          <cell r="AD1169">
            <v>0</v>
          </cell>
          <cell r="AE1169">
            <v>0</v>
          </cell>
          <cell r="AF1169">
            <v>33489103.07</v>
          </cell>
          <cell r="AG1169">
            <v>364433.74000000005</v>
          </cell>
          <cell r="AH1169">
            <v>18318000.280000001</v>
          </cell>
          <cell r="AI1169">
            <v>19635837.52</v>
          </cell>
          <cell r="AJ1169">
            <v>20947275.059999999</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20947275.059999999</v>
          </cell>
          <cell r="BA1169">
            <v>20947275.059999999</v>
          </cell>
          <cell r="BB1169">
            <v>39629709.079999998</v>
          </cell>
          <cell r="BC1169">
            <v>-6140606.0099999979</v>
          </cell>
          <cell r="BD1169" t="str">
            <v>Aneksowanie umowy na roboty budowlane - roboty dodatkowe. Umowa obmiarowa (wzrost wartości).</v>
          </cell>
          <cell r="BE1169">
            <v>0</v>
          </cell>
          <cell r="BF1169">
            <v>0</v>
          </cell>
          <cell r="BG1169" t="str">
            <v>1 rozwojowo-modernizacyjne</v>
          </cell>
          <cell r="BH1169">
            <v>0</v>
          </cell>
          <cell r="BI1169">
            <v>0</v>
          </cell>
          <cell r="BJ1169">
            <v>0</v>
          </cell>
          <cell r="BK1169" t="str">
            <v>Z zadania został wydzielony zakres 19-327. SUW Wiśniowa - modernizacja stacji średniego napięcia K25N ze względu na: przystosowanie podłączenia pomp diagonalnych napięcie 6 kV, konieczność zainstalowania agregatu prądotwórczego, który będzie stanowił główne zasilanie obiektu podczas awarii systemu energetycznego ENEA Operator Sp. z o.o. Budowa nowego układu zasilania SUW w ciepło i odłączenie się systemu VEOLIA SA.</v>
          </cell>
          <cell r="BL1169" t="str">
            <v>Budowa budynku elektroenergetycznego wraz z dostosowaniem do zmiany napięcia zasilania z 6kV na 15kV. Budowa układu zasilania w ciepło i zastępczą energię elektryczną (agregat prądotwórczy + zespół pomp ciepła) 2017- 2019 - dokumentacja projektowa 2020 - 2022 - roboty budowlano-montażowe</v>
          </cell>
          <cell r="BM1169" t="str">
            <v>-</v>
          </cell>
          <cell r="BN1169" t="str">
            <v>-</v>
          </cell>
          <cell r="BP1169"/>
        </row>
        <row r="1170">
          <cell r="B1170" t="str">
            <v>6-05-12-022-1</v>
          </cell>
          <cell r="C1170" t="str">
            <v>6</v>
          </cell>
          <cell r="D1170" t="str">
            <v>Budowa Komputerowego Systemu Nadzoru Technologicznego KSNT</v>
          </cell>
          <cell r="E1170" t="str">
            <v>Realizowane-inne-w toku</v>
          </cell>
          <cell r="F1170" t="str">
            <v>FS 6</v>
          </cell>
          <cell r="G1170" t="str">
            <v>Plan</v>
          </cell>
          <cell r="H1170" t="str">
            <v>pierwsza</v>
          </cell>
          <cell r="I1170" t="str">
            <v>wspólne</v>
          </cell>
          <cell r="J1170" t="str">
            <v>modernizacyjne</v>
          </cell>
          <cell r="K1170" t="str">
            <v>kolektory kanalizacyjne</v>
          </cell>
          <cell r="L1170" t="str">
            <v>Poznań</v>
          </cell>
          <cell r="M1170" t="str">
            <v>Krzysztof Piechota</v>
          </cell>
          <cell r="N1170" t="str">
            <v>Krzysztof Piechota</v>
          </cell>
          <cell r="O1170" t="str">
            <v>Anna Padurska</v>
          </cell>
          <cell r="P1170" t="str">
            <v>Anna Padurska</v>
          </cell>
          <cell r="Q1170" t="str">
            <v>Krzysztof Piechota</v>
          </cell>
          <cell r="R1170" t="str">
            <v>05</v>
          </cell>
          <cell r="S1170" t="str">
            <v>nd</v>
          </cell>
          <cell r="T1170">
            <v>0</v>
          </cell>
          <cell r="U1170">
            <v>0</v>
          </cell>
          <cell r="V1170">
            <v>3393250</v>
          </cell>
          <cell r="W1170">
            <v>2069770</v>
          </cell>
          <cell r="X1170">
            <v>0</v>
          </cell>
          <cell r="Y1170">
            <v>0</v>
          </cell>
          <cell r="Z1170">
            <v>0</v>
          </cell>
          <cell r="AA1170">
            <v>0</v>
          </cell>
          <cell r="AB1170">
            <v>0</v>
          </cell>
          <cell r="AC1170">
            <v>0</v>
          </cell>
          <cell r="AD1170">
            <v>0</v>
          </cell>
          <cell r="AE1170">
            <v>0</v>
          </cell>
          <cell r="AF1170">
            <v>5463020</v>
          </cell>
          <cell r="AG1170">
            <v>0</v>
          </cell>
          <cell r="AH1170">
            <v>3565505.2600000002</v>
          </cell>
          <cell r="AI1170">
            <v>3565505.2600000002</v>
          </cell>
          <cell r="AJ1170">
            <v>563316</v>
          </cell>
          <cell r="AK1170">
            <v>791588</v>
          </cell>
          <cell r="AL1170">
            <v>0</v>
          </cell>
          <cell r="AM1170">
            <v>0</v>
          </cell>
          <cell r="AN1170">
            <v>0</v>
          </cell>
          <cell r="AO1170">
            <v>0</v>
          </cell>
          <cell r="AP1170">
            <v>0</v>
          </cell>
          <cell r="AQ1170">
            <v>0</v>
          </cell>
          <cell r="AR1170">
            <v>0</v>
          </cell>
          <cell r="AS1170">
            <v>0</v>
          </cell>
          <cell r="AT1170">
            <v>0</v>
          </cell>
          <cell r="AU1170">
            <v>0</v>
          </cell>
          <cell r="AV1170">
            <v>0</v>
          </cell>
          <cell r="AW1170">
            <v>791588</v>
          </cell>
          <cell r="AX1170">
            <v>791588</v>
          </cell>
          <cell r="AY1170">
            <v>0</v>
          </cell>
          <cell r="AZ1170">
            <v>1354904</v>
          </cell>
          <cell r="BA1170">
            <v>1354904</v>
          </cell>
          <cell r="BB1170">
            <v>4920409.26</v>
          </cell>
          <cell r="BC1170">
            <v>542610.74000000022</v>
          </cell>
          <cell r="BE1170">
            <v>0</v>
          </cell>
          <cell r="BF1170">
            <v>0</v>
          </cell>
          <cell r="BG1170" t="str">
            <v>1 rozwojowo-modernizacyjne</v>
          </cell>
          <cell r="BH1170">
            <v>0</v>
          </cell>
          <cell r="BI1170">
            <v>0</v>
          </cell>
          <cell r="BJ1170">
            <v>0</v>
          </cell>
          <cell r="BK1170" t="str">
            <v>Stworzenie otwartego (możliwość rozbudowy przez służby Aquanet) systemu wizualizacji i sterowania Pompowni i Przepompowni Ścieków wraz z integracją systemu kontroli i sterowania Stacji Zlewczych z systemem rozliczania za ścieki dowożone (Stacje Zlewcze).</v>
          </cell>
          <cell r="BL1170" t="str">
            <v>a) Zaprojektowanie systemu b) Instalacja i programowanie systemu wizualizacji i sterowania PS, c) Instalacja i programowanie systemowe bazodanowych i archiwizacji danych, d) Uruchomienie systemu raportowania e) Sprzężenie KSNT z systemem rozliczania za ścieki dowożone dla Stacji Zlewczych 2021 - 2022 - roboty budowlano-montażowe</v>
          </cell>
          <cell r="BM1170" t="str">
            <v>-</v>
          </cell>
          <cell r="BN1170" t="str">
            <v>-</v>
          </cell>
          <cell r="BP1170"/>
        </row>
        <row r="1171">
          <cell r="B1171" t="str">
            <v>6-05-12-023-1</v>
          </cell>
          <cell r="C1171" t="str">
            <v>6</v>
          </cell>
          <cell r="D1171" t="str">
            <v>Rozbudowa systemu GIS - etap I</v>
          </cell>
          <cell r="E1171" t="str">
            <v>Realizowane-inne-w toku</v>
          </cell>
          <cell r="G1171" t="str">
            <v>Plan</v>
          </cell>
          <cell r="H1171" t="str">
            <v>pierwsza</v>
          </cell>
          <cell r="I1171" t="str">
            <v>inne</v>
          </cell>
          <cell r="J1171" t="str">
            <v>inne</v>
          </cell>
          <cell r="K1171" t="str">
            <v>zaplecza techniczne i obiekty różne</v>
          </cell>
          <cell r="L1171" t="str">
            <v>Poznań</v>
          </cell>
          <cell r="M1171" t="str">
            <v>Bartosz Matysiak</v>
          </cell>
          <cell r="N1171">
            <v>0</v>
          </cell>
          <cell r="O1171" t="str">
            <v>Anna Kociańska</v>
          </cell>
          <cell r="P1171" t="str">
            <v>Przemysław Chrust</v>
          </cell>
          <cell r="Q1171">
            <v>0</v>
          </cell>
          <cell r="R1171" t="str">
            <v>05</v>
          </cell>
          <cell r="S1171" t="str">
            <v>nd</v>
          </cell>
          <cell r="T1171">
            <v>1581292.44</v>
          </cell>
          <cell r="U1171">
            <v>0</v>
          </cell>
          <cell r="V1171">
            <v>1000000</v>
          </cell>
          <cell r="W1171">
            <v>650000</v>
          </cell>
          <cell r="X1171">
            <v>0</v>
          </cell>
          <cell r="Y1171">
            <v>0</v>
          </cell>
          <cell r="Z1171">
            <v>0</v>
          </cell>
          <cell r="AA1171">
            <v>0</v>
          </cell>
          <cell r="AB1171">
            <v>0</v>
          </cell>
          <cell r="AC1171">
            <v>0</v>
          </cell>
          <cell r="AD1171">
            <v>0</v>
          </cell>
          <cell r="AE1171">
            <v>0</v>
          </cell>
          <cell r="AF1171">
            <v>1650000</v>
          </cell>
          <cell r="AG1171">
            <v>0</v>
          </cell>
          <cell r="AH1171">
            <v>0</v>
          </cell>
          <cell r="AI1171">
            <v>1581292.44</v>
          </cell>
          <cell r="AJ1171">
            <v>0</v>
          </cell>
          <cell r="AK1171">
            <v>500000</v>
          </cell>
          <cell r="AL1171">
            <v>2000000</v>
          </cell>
          <cell r="AM1171">
            <v>2650000</v>
          </cell>
          <cell r="AN1171">
            <v>0</v>
          </cell>
          <cell r="AO1171">
            <v>0</v>
          </cell>
          <cell r="AP1171">
            <v>0</v>
          </cell>
          <cell r="AQ1171">
            <v>0</v>
          </cell>
          <cell r="AR1171">
            <v>0</v>
          </cell>
          <cell r="AS1171">
            <v>0</v>
          </cell>
          <cell r="AT1171">
            <v>0</v>
          </cell>
          <cell r="AU1171">
            <v>0</v>
          </cell>
          <cell r="AV1171">
            <v>0</v>
          </cell>
          <cell r="AW1171">
            <v>5150000</v>
          </cell>
          <cell r="AX1171">
            <v>5150000</v>
          </cell>
          <cell r="AY1171">
            <v>0</v>
          </cell>
          <cell r="AZ1171">
            <v>5150000</v>
          </cell>
          <cell r="BA1171">
            <v>5150000</v>
          </cell>
          <cell r="BB1171">
            <v>5150000</v>
          </cell>
          <cell r="BC1171">
            <v>-3500000</v>
          </cell>
          <cell r="BE1171">
            <v>0</v>
          </cell>
          <cell r="BF1171">
            <v>0</v>
          </cell>
          <cell r="BG1171" t="str">
            <v>3 inne</v>
          </cell>
          <cell r="BH1171">
            <v>0</v>
          </cell>
          <cell r="BI1171">
            <v>0</v>
          </cell>
          <cell r="BJ1171">
            <v>0</v>
          </cell>
          <cell r="BK1171" t="str">
            <v>Rozbudowa systemu zgodnie z opracowywaną koncepcja rozwoju GIS, w celu stworzenia kompleksowego narzędzia do zarządzania majątkiem Spółki</v>
          </cell>
          <cell r="BL1171" t="str">
            <v>GIS - Geograficzny System Informacji Przestrzennej 2014 - 2022 - realizacja</v>
          </cell>
          <cell r="BM1171" t="str">
            <v>-</v>
          </cell>
          <cell r="BN1171" t="str">
            <v>-</v>
          </cell>
          <cell r="BP1171"/>
        </row>
        <row r="1172">
          <cell r="B1172" t="str">
            <v>6-05-15-015-0</v>
          </cell>
          <cell r="C1172" t="str">
            <v>6</v>
          </cell>
          <cell r="D1172" t="str">
            <v>SUW Wiśniowa - budynek Pompowni Wody Czystej - centralna dyspozytornia</v>
          </cell>
          <cell r="E1172">
            <v>0</v>
          </cell>
          <cell r="F1172" t="str">
            <v>FS 6</v>
          </cell>
          <cell r="G1172" t="str">
            <v>Plan</v>
          </cell>
          <cell r="H1172" t="str">
            <v>pierwsza</v>
          </cell>
          <cell r="I1172" t="str">
            <v>wspólne</v>
          </cell>
          <cell r="J1172" t="str">
            <v>modernizacyjne</v>
          </cell>
          <cell r="K1172" t="str">
            <v>SUW</v>
          </cell>
          <cell r="L1172" t="str">
            <v>Poznań</v>
          </cell>
          <cell r="M1172">
            <v>0</v>
          </cell>
          <cell r="N1172">
            <v>0</v>
          </cell>
          <cell r="O1172">
            <v>0</v>
          </cell>
          <cell r="P1172">
            <v>0</v>
          </cell>
          <cell r="Q1172">
            <v>0</v>
          </cell>
          <cell r="R1172" t="str">
            <v>05</v>
          </cell>
          <cell r="S1172" t="str">
            <v>nd</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cell r="BE1172">
            <v>0</v>
          </cell>
          <cell r="BF1172">
            <v>0</v>
          </cell>
          <cell r="BG1172" t="str">
            <v>3 inne</v>
          </cell>
          <cell r="BH1172">
            <v>0</v>
          </cell>
          <cell r="BI1172">
            <v>0</v>
          </cell>
          <cell r="BJ1172">
            <v>0</v>
          </cell>
          <cell r="BK1172">
            <v>0</v>
          </cell>
          <cell r="BL1172">
            <v>0</v>
          </cell>
          <cell r="BM1172" t="str">
            <v>-</v>
          </cell>
          <cell r="BN1172" t="str">
            <v>-</v>
          </cell>
        </row>
        <row r="1173">
          <cell r="B1173" t="str">
            <v>6-05-15-023-0</v>
          </cell>
          <cell r="C1173" t="str">
            <v>6</v>
          </cell>
          <cell r="D1173" t="str">
            <v>Poznań - zbiorniki Morasko - budynek wartowni</v>
          </cell>
          <cell r="E1173">
            <v>0</v>
          </cell>
          <cell r="G1173" t="str">
            <v>Plan</v>
          </cell>
          <cell r="H1173" t="str">
            <v>pierwsza</v>
          </cell>
          <cell r="I1173" t="str">
            <v>inne</v>
          </cell>
          <cell r="J1173" t="str">
            <v>inne</v>
          </cell>
          <cell r="K1173" t="str">
            <v>zaplecza techniczne i obiekty różne</v>
          </cell>
          <cell r="L1173" t="str">
            <v>Poznań</v>
          </cell>
          <cell r="M1173">
            <v>0</v>
          </cell>
          <cell r="N1173">
            <v>0</v>
          </cell>
          <cell r="O1173">
            <v>0</v>
          </cell>
          <cell r="P1173">
            <v>0</v>
          </cell>
          <cell r="Q1173">
            <v>0</v>
          </cell>
          <cell r="R1173" t="str">
            <v>05</v>
          </cell>
          <cell r="S1173" t="str">
            <v>nd</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cell r="BE1173">
            <v>0</v>
          </cell>
          <cell r="BF1173">
            <v>0</v>
          </cell>
          <cell r="BG1173" t="str">
            <v>3 inne</v>
          </cell>
          <cell r="BH1173">
            <v>0</v>
          </cell>
          <cell r="BI1173">
            <v>0</v>
          </cell>
          <cell r="BJ1173">
            <v>0</v>
          </cell>
          <cell r="BK1173">
            <v>0</v>
          </cell>
          <cell r="BL1173">
            <v>0</v>
          </cell>
          <cell r="BM1173" t="str">
            <v>-</v>
          </cell>
          <cell r="BN1173" t="str">
            <v>-</v>
          </cell>
        </row>
        <row r="1174">
          <cell r="B1174" t="str">
            <v>6-05-15-212-1</v>
          </cell>
          <cell r="C1174" t="str">
            <v>6</v>
          </cell>
          <cell r="D1174" t="str">
            <v>Zdroje wodne dla szkół</v>
          </cell>
          <cell r="E1174" t="str">
            <v>Realizowane-inne-w toku</v>
          </cell>
          <cell r="G1174" t="str">
            <v>Plan</v>
          </cell>
          <cell r="H1174" t="str">
            <v>pierwsza</v>
          </cell>
          <cell r="I1174" t="str">
            <v>inne</v>
          </cell>
          <cell r="J1174" t="str">
            <v>inne</v>
          </cell>
          <cell r="K1174" t="str">
            <v>zaplecza techniczne i obiekty różne</v>
          </cell>
          <cell r="L1174" t="str">
            <v>Poznań</v>
          </cell>
          <cell r="M1174" t="str">
            <v>Sylwia Białous</v>
          </cell>
          <cell r="N1174">
            <v>0</v>
          </cell>
          <cell r="O1174" t="str">
            <v>Anna Padurska</v>
          </cell>
          <cell r="P1174" t="str">
            <v>Zofia Koszutska-Taciak</v>
          </cell>
          <cell r="Q1174">
            <v>0</v>
          </cell>
          <cell r="R1174" t="str">
            <v>05</v>
          </cell>
          <cell r="S1174" t="str">
            <v>nd</v>
          </cell>
          <cell r="T1174">
            <v>778998.69</v>
          </cell>
          <cell r="U1174">
            <v>50000</v>
          </cell>
          <cell r="V1174">
            <v>180000</v>
          </cell>
          <cell r="W1174">
            <v>160000</v>
          </cell>
          <cell r="X1174">
            <v>160000</v>
          </cell>
          <cell r="Y1174">
            <v>160000</v>
          </cell>
          <cell r="Z1174">
            <v>160000</v>
          </cell>
          <cell r="AA1174">
            <v>160000</v>
          </cell>
          <cell r="AB1174">
            <v>160000</v>
          </cell>
          <cell r="AC1174">
            <v>160000</v>
          </cell>
          <cell r="AD1174">
            <v>160000</v>
          </cell>
          <cell r="AE1174">
            <v>0</v>
          </cell>
          <cell r="AF1174">
            <v>1510000</v>
          </cell>
          <cell r="AG1174">
            <v>0</v>
          </cell>
          <cell r="AH1174">
            <v>0</v>
          </cell>
          <cell r="AI1174">
            <v>778998.69</v>
          </cell>
          <cell r="AJ1174">
            <v>160000</v>
          </cell>
          <cell r="AK1174">
            <v>160000</v>
          </cell>
          <cell r="AL1174">
            <v>160000</v>
          </cell>
          <cell r="AM1174">
            <v>160000</v>
          </cell>
          <cell r="AN1174">
            <v>160000</v>
          </cell>
          <cell r="AO1174">
            <v>160000</v>
          </cell>
          <cell r="AP1174">
            <v>160000</v>
          </cell>
          <cell r="AQ1174">
            <v>340000</v>
          </cell>
          <cell r="AR1174">
            <v>0</v>
          </cell>
          <cell r="AS1174">
            <v>0</v>
          </cell>
          <cell r="AT1174">
            <v>0</v>
          </cell>
          <cell r="AU1174">
            <v>0</v>
          </cell>
          <cell r="AV1174">
            <v>0</v>
          </cell>
          <cell r="AW1174">
            <v>1300000</v>
          </cell>
          <cell r="AX1174">
            <v>1300000</v>
          </cell>
          <cell r="AY1174">
            <v>0</v>
          </cell>
          <cell r="AZ1174">
            <v>1460000</v>
          </cell>
          <cell r="BA1174">
            <v>1460000</v>
          </cell>
          <cell r="BB1174">
            <v>1460000</v>
          </cell>
          <cell r="BC1174">
            <v>50000</v>
          </cell>
          <cell r="BE1174">
            <v>0</v>
          </cell>
          <cell r="BF1174">
            <v>0</v>
          </cell>
          <cell r="BG1174" t="str">
            <v>3 inne</v>
          </cell>
          <cell r="BH1174">
            <v>0</v>
          </cell>
          <cell r="BI1174">
            <v>0</v>
          </cell>
          <cell r="BJ1174">
            <v>0</v>
          </cell>
          <cell r="BK1174" t="str">
            <v>Z zadania wydzielono zad. 20-107. Potrzeba promocji picia wody z kranu wśród dzieci i młodzieży szkolnej oraz wzmacniania wizerunku Spółki.</v>
          </cell>
          <cell r="BL1174" t="str">
            <v>Zakup zdrojów wodnych oraz elementów montażowych . 2015 - 2016 - roboty budowlano-montażowe 2016 - budowa prysznica miejskiego w Luboniu 2017 - 2029 - roboty budowlano-montażowe</v>
          </cell>
          <cell r="BM1174" t="str">
            <v>-</v>
          </cell>
          <cell r="BN1174" t="str">
            <v>-</v>
          </cell>
          <cell r="BP1174"/>
        </row>
        <row r="1175">
          <cell r="B1175" t="str">
            <v>6-05-16-134-1</v>
          </cell>
          <cell r="C1175" t="str">
            <v>6</v>
          </cell>
          <cell r="D1175" t="str">
            <v>Systemy ochronne Aquanet</v>
          </cell>
          <cell r="E1175" t="str">
            <v>Realizowane-inne-w toku</v>
          </cell>
          <cell r="G1175" t="str">
            <v>Plan</v>
          </cell>
          <cell r="H1175" t="str">
            <v>pierwsza</v>
          </cell>
          <cell r="I1175" t="str">
            <v>inne</v>
          </cell>
          <cell r="J1175" t="str">
            <v>inne</v>
          </cell>
          <cell r="K1175" t="str">
            <v>zaplecza techniczne i obiekty różne</v>
          </cell>
          <cell r="L1175" t="str">
            <v>Poznań</v>
          </cell>
          <cell r="M1175" t="str">
            <v>Danuta Kijko</v>
          </cell>
          <cell r="N1175">
            <v>0</v>
          </cell>
          <cell r="O1175" t="str">
            <v>Anna Kociańska</v>
          </cell>
          <cell r="P1175" t="str">
            <v>Ryszard Brzeski</v>
          </cell>
          <cell r="Q1175">
            <v>0</v>
          </cell>
          <cell r="R1175" t="str">
            <v>05</v>
          </cell>
          <cell r="S1175" t="str">
            <v>nd</v>
          </cell>
          <cell r="T1175">
            <v>5917367.6400000006</v>
          </cell>
          <cell r="U1175">
            <v>2540697.41</v>
          </cell>
          <cell r="V1175">
            <v>1400000</v>
          </cell>
          <cell r="W1175">
            <v>0</v>
          </cell>
          <cell r="X1175">
            <v>0</v>
          </cell>
          <cell r="Y1175">
            <v>0</v>
          </cell>
          <cell r="Z1175">
            <v>0</v>
          </cell>
          <cell r="AA1175">
            <v>0</v>
          </cell>
          <cell r="AB1175">
            <v>0</v>
          </cell>
          <cell r="AC1175">
            <v>0</v>
          </cell>
          <cell r="AD1175">
            <v>0</v>
          </cell>
          <cell r="AE1175">
            <v>0</v>
          </cell>
          <cell r="AF1175">
            <v>3940697.41</v>
          </cell>
          <cell r="AG1175">
            <v>2910842.57</v>
          </cell>
          <cell r="AH1175">
            <v>1340497.02</v>
          </cell>
          <cell r="AI1175">
            <v>10168707.23</v>
          </cell>
          <cell r="AJ1175">
            <v>1259000</v>
          </cell>
          <cell r="AK1175">
            <v>2300000</v>
          </cell>
          <cell r="AL1175">
            <v>500000</v>
          </cell>
          <cell r="AM1175">
            <v>500000</v>
          </cell>
          <cell r="AN1175">
            <v>500000</v>
          </cell>
          <cell r="AO1175">
            <v>500000</v>
          </cell>
          <cell r="AP1175">
            <v>0</v>
          </cell>
          <cell r="AQ1175">
            <v>0</v>
          </cell>
          <cell r="AR1175">
            <v>0</v>
          </cell>
          <cell r="AS1175">
            <v>0</v>
          </cell>
          <cell r="AT1175">
            <v>0</v>
          </cell>
          <cell r="AU1175">
            <v>0</v>
          </cell>
          <cell r="AV1175">
            <v>0</v>
          </cell>
          <cell r="AW1175">
            <v>4300000</v>
          </cell>
          <cell r="AX1175">
            <v>4300000</v>
          </cell>
          <cell r="AY1175">
            <v>0</v>
          </cell>
          <cell r="AZ1175">
            <v>5559000</v>
          </cell>
          <cell r="BA1175">
            <v>5559000</v>
          </cell>
          <cell r="BB1175">
            <v>9810339.5899999999</v>
          </cell>
          <cell r="BC1175">
            <v>-5869642.1799999997</v>
          </cell>
          <cell r="BD1175" t="str">
            <v xml:space="preserve">Zarezerwowanie środków finansowych na kolejne lata ze względu na zadanie infrastruktury krytycznej. </v>
          </cell>
          <cell r="BE1175">
            <v>0</v>
          </cell>
          <cell r="BF1175">
            <v>0</v>
          </cell>
          <cell r="BG1175" t="str">
            <v>3 inne</v>
          </cell>
          <cell r="BH1175">
            <v>0</v>
          </cell>
          <cell r="BI1175">
            <v>0</v>
          </cell>
          <cell r="BJ1175">
            <v>0</v>
          </cell>
          <cell r="BK1175" t="str">
            <v>Na podstawie "Oceny stanu ochrony kluczowych obiektów AQUANET SA" - modernizacja oraz "doszczelnienie" ochrony kluczowych obiektów Spółki</v>
          </cell>
          <cell r="BL1175" t="str">
            <v>2020 - realizacja: 1. Rozdział sieci informatycznej systemów ochrony od infrastruktury sieciowej OT/IT - zakończone 2. Modernizacja systemu telewizji przemysłowej (CCTV) (wybrane obiekty) - zakończone 3. Modernizacja systemu kontroli dostępu (wybrane obiekty) 4. Modernizacja systemu sygnalizacji pożaru (wybrane obiekty) - zakończone 5. Doposażenie 6 przenośników kubełkowych w urządzenia zabezpieczające przed eksplozją i pożarem Stacji Termicznego Suszenia Osadów - zakończone 6. Modernizacja systemu sygnalizacji pożaru w STSO - zakończone 7. Rozbudowa SSWIN - zakończone 8. Modernizacja sieci informatycznej pn: "Wydzielenie Sieci Informatycznej Ochrony w przedsiębiorstwie Aquanet SA" - zakończone 2021 - realizacja: 1. Modernizacja systemu sygnalizacji pożaru SUW Gruszczyn 2. Modernizacja systemu telewizji przemysłowej (CCTV)(wybrane obiekty) 3. Rozbudowa systemu kontroli dostępu na wybranych obiektach 4. Dostawa rozszerzenia depozytora kluczy SAIK-KEY oraz rozszerzenia depozytora o moduł skrytek depozytowych SAIK-BOX 2022 - realizacja: 1. Oprogramowanie kontroli dostępu na wszystkich obiektach 2. OŚ Szlachęcin - CCTV 3. UW Dębina - CCTV 4. Murowana Goślina - CCTV 5. SUW Mosina - SSP 6. OŚ Chludowo - SSP, ZWC Morasko - SSP, ZWC Pożegowo - SSP 7. Nowe obiekty bezobsługowe 2023 - realizacja:</v>
          </cell>
          <cell r="BM1175" t="str">
            <v>-</v>
          </cell>
          <cell r="BN1175" t="str">
            <v>-</v>
          </cell>
          <cell r="BP1175"/>
        </row>
        <row r="1176">
          <cell r="B1176" t="str">
            <v>6-05-17-112-1</v>
          </cell>
          <cell r="C1176" t="str">
            <v>6</v>
          </cell>
          <cell r="D1176" t="str">
            <v>Poznań - zasilanie energetyczne przepompowni Garbary</v>
          </cell>
          <cell r="E1176" t="str">
            <v>Realizowane-RBM-w toku</v>
          </cell>
          <cell r="G1176" t="str">
            <v>Plan</v>
          </cell>
          <cell r="H1176" t="str">
            <v>pierwsza</v>
          </cell>
          <cell r="I1176" t="str">
            <v>wspólne</v>
          </cell>
          <cell r="J1176" t="str">
            <v>modernizacyjne</v>
          </cell>
          <cell r="K1176" t="str">
            <v>kolektory kanalizacyjne</v>
          </cell>
          <cell r="L1176" t="str">
            <v>Poznań</v>
          </cell>
          <cell r="M1176" t="str">
            <v>Katarzyna Józefiak</v>
          </cell>
          <cell r="N1176" t="str">
            <v>Anna Szaszczak</v>
          </cell>
          <cell r="O1176" t="str">
            <v>Anna Padurska</v>
          </cell>
          <cell r="P1176" t="str">
            <v>Wojciech Wróblewski</v>
          </cell>
          <cell r="Q1176" t="str">
            <v>Zbigniew Narożny</v>
          </cell>
          <cell r="R1176" t="str">
            <v>05</v>
          </cell>
          <cell r="S1176" t="str">
            <v>nd</v>
          </cell>
          <cell r="T1176">
            <v>450476.80000000005</v>
          </cell>
          <cell r="U1176">
            <v>185963</v>
          </cell>
          <cell r="V1176">
            <v>270433.71999999997</v>
          </cell>
          <cell r="W1176">
            <v>0</v>
          </cell>
          <cell r="X1176">
            <v>0</v>
          </cell>
          <cell r="Y1176">
            <v>0</v>
          </cell>
          <cell r="Z1176">
            <v>0</v>
          </cell>
          <cell r="AA1176">
            <v>0</v>
          </cell>
          <cell r="AB1176">
            <v>0</v>
          </cell>
          <cell r="AC1176">
            <v>0</v>
          </cell>
          <cell r="AD1176">
            <v>0</v>
          </cell>
          <cell r="AE1176">
            <v>0</v>
          </cell>
          <cell r="AF1176">
            <v>456396.72</v>
          </cell>
          <cell r="AG1176">
            <v>740</v>
          </cell>
          <cell r="AH1176">
            <v>66785</v>
          </cell>
          <cell r="AI1176">
            <v>518001.80000000005</v>
          </cell>
          <cell r="AJ1176">
            <v>106000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106000</v>
          </cell>
          <cell r="BA1176">
            <v>106000</v>
          </cell>
          <cell r="BB1176">
            <v>173525</v>
          </cell>
          <cell r="BC1176">
            <v>282871.71999999997</v>
          </cell>
          <cell r="BE1176">
            <v>0</v>
          </cell>
          <cell r="BF1176">
            <v>0</v>
          </cell>
          <cell r="BG1176" t="str">
            <v>3 inne</v>
          </cell>
          <cell r="BH1176">
            <v>0</v>
          </cell>
          <cell r="BI1176">
            <v>0</v>
          </cell>
          <cell r="BJ1176">
            <v>0</v>
          </cell>
          <cell r="BK1176" t="str">
            <v>Drugostronne zasilanie przepompowni.</v>
          </cell>
          <cell r="BL1176" t="str">
            <v>Zasilanie elektroenergetyczne Przepompowni Ścieków GARBARY GPZ - EC1, GPZ24. 2018 - 2022 - roboty budowlano-montażowe</v>
          </cell>
          <cell r="BM1176" t="str">
            <v>-</v>
          </cell>
          <cell r="BN1176" t="str">
            <v>-</v>
          </cell>
          <cell r="BP1176"/>
        </row>
        <row r="1177">
          <cell r="B1177" t="str">
            <v>6-05-19-133-1</v>
          </cell>
          <cell r="C1177" t="str">
            <v>6</v>
          </cell>
          <cell r="D1177" t="str">
            <v>Automatyzacja i cyberbezpieczeństwo sieci OT</v>
          </cell>
          <cell r="E1177" t="str">
            <v>Realizowane-inne-w toku</v>
          </cell>
          <cell r="G1177" t="str">
            <v>Plan</v>
          </cell>
          <cell r="H1177" t="str">
            <v>pierwsza</v>
          </cell>
          <cell r="I1177" t="str">
            <v>inne</v>
          </cell>
          <cell r="J1177" t="str">
            <v>inne</v>
          </cell>
          <cell r="K1177" t="str">
            <v>informatyzacja</v>
          </cell>
          <cell r="L1177" t="str">
            <v>Poznań</v>
          </cell>
          <cell r="M1177" t="str">
            <v>Marcin Ostrzycki</v>
          </cell>
          <cell r="N1177">
            <v>0</v>
          </cell>
          <cell r="O1177" t="str">
            <v>Anna Padurska</v>
          </cell>
          <cell r="P1177">
            <v>0</v>
          </cell>
          <cell r="Q1177">
            <v>0</v>
          </cell>
          <cell r="R1177" t="str">
            <v>05</v>
          </cell>
          <cell r="S1177" t="str">
            <v>nd</v>
          </cell>
          <cell r="T1177">
            <v>0</v>
          </cell>
          <cell r="U1177">
            <v>200000</v>
          </cell>
          <cell r="V1177">
            <v>200000</v>
          </cell>
          <cell r="W1177">
            <v>200000</v>
          </cell>
          <cell r="X1177">
            <v>200000</v>
          </cell>
          <cell r="Y1177">
            <v>200000</v>
          </cell>
          <cell r="Z1177">
            <v>200000</v>
          </cell>
          <cell r="AA1177">
            <v>200000</v>
          </cell>
          <cell r="AB1177">
            <v>200000</v>
          </cell>
          <cell r="AC1177">
            <v>200000</v>
          </cell>
          <cell r="AD1177">
            <v>200000</v>
          </cell>
          <cell r="AE1177">
            <v>0</v>
          </cell>
          <cell r="AF1177">
            <v>2000000</v>
          </cell>
          <cell r="AG1177">
            <v>197170.5</v>
          </cell>
          <cell r="AH1177">
            <v>191962.44</v>
          </cell>
          <cell r="AI1177">
            <v>389132.94</v>
          </cell>
          <cell r="AJ1177">
            <v>210867.06</v>
          </cell>
          <cell r="AK1177">
            <v>200000</v>
          </cell>
          <cell r="AL1177">
            <v>200000</v>
          </cell>
          <cell r="AM1177">
            <v>200000</v>
          </cell>
          <cell r="AN1177">
            <v>200000</v>
          </cell>
          <cell r="AO1177">
            <v>200000</v>
          </cell>
          <cell r="AP1177">
            <v>200000</v>
          </cell>
          <cell r="AQ1177">
            <v>200000</v>
          </cell>
          <cell r="AR1177">
            <v>0</v>
          </cell>
          <cell r="AS1177">
            <v>0</v>
          </cell>
          <cell r="AT1177">
            <v>0</v>
          </cell>
          <cell r="AU1177">
            <v>0</v>
          </cell>
          <cell r="AV1177">
            <v>0</v>
          </cell>
          <cell r="AW1177">
            <v>1400000</v>
          </cell>
          <cell r="AX1177">
            <v>1400000</v>
          </cell>
          <cell r="AY1177">
            <v>0</v>
          </cell>
          <cell r="AZ1177">
            <v>1610867.06</v>
          </cell>
          <cell r="BA1177">
            <v>1610867.06</v>
          </cell>
          <cell r="BB1177">
            <v>2000000</v>
          </cell>
          <cell r="BC1177">
            <v>0</v>
          </cell>
          <cell r="BE1177">
            <v>0</v>
          </cell>
          <cell r="BF1177">
            <v>0</v>
          </cell>
          <cell r="BG1177" t="str">
            <v>3 inne</v>
          </cell>
          <cell r="BH1177">
            <v>0</v>
          </cell>
          <cell r="BI1177">
            <v>0</v>
          </cell>
          <cell r="BJ1177">
            <v>0</v>
          </cell>
          <cell r="BK1177" t="str">
            <v>Obowiązek wynikający z Ustawy o Krajowym Systemie Cyberbezpieczeństwa</v>
          </cell>
          <cell r="BL1177" t="str">
            <v>Rozdzielenie sieci IT (informatycznej „biurowej”) od OT (przemysłowej) Zadanie wieloletnie.</v>
          </cell>
          <cell r="BM1177" t="str">
            <v>-</v>
          </cell>
          <cell r="BN1177" t="str">
            <v>-</v>
          </cell>
          <cell r="BP1177"/>
        </row>
        <row r="1178">
          <cell r="B1178" t="str">
            <v>6-05-19-262-0</v>
          </cell>
          <cell r="C1178" t="str">
            <v>6</v>
          </cell>
          <cell r="D1178" t="str">
            <v>Poznań - obiekty wyłączone z eksploatacji</v>
          </cell>
          <cell r="E1178" t="str">
            <v>Realizowane-dokumentacja-w toku</v>
          </cell>
          <cell r="G1178" t="str">
            <v>Plan</v>
          </cell>
          <cell r="H1178" t="str">
            <v>pierwsza</v>
          </cell>
          <cell r="I1178" t="str">
            <v>inne</v>
          </cell>
          <cell r="J1178" t="str">
            <v>inne</v>
          </cell>
          <cell r="K1178" t="str">
            <v>zaplecza techniczne i obiekty różne</v>
          </cell>
          <cell r="L1178" t="str">
            <v>Poznań</v>
          </cell>
          <cell r="M1178" t="str">
            <v>Marcin Ostrzycki</v>
          </cell>
          <cell r="N1178" t="str">
            <v>Marcin Krawczyk</v>
          </cell>
          <cell r="O1178" t="str">
            <v>Monika Mrozińska</v>
          </cell>
          <cell r="P1178" t="str">
            <v>Joanna Chuda</v>
          </cell>
          <cell r="Q1178">
            <v>0</v>
          </cell>
          <cell r="R1178" t="str">
            <v>05</v>
          </cell>
          <cell r="S1178" t="str">
            <v>nd</v>
          </cell>
          <cell r="T1178">
            <v>0</v>
          </cell>
          <cell r="U1178">
            <v>30980.5</v>
          </cell>
          <cell r="V1178">
            <v>640000</v>
          </cell>
          <cell r="W1178">
            <v>500000</v>
          </cell>
          <cell r="X1178">
            <v>1092000</v>
          </cell>
          <cell r="Y1178">
            <v>2238000</v>
          </cell>
          <cell r="Z1178">
            <v>3000000</v>
          </cell>
          <cell r="AA1178">
            <v>0</v>
          </cell>
          <cell r="AB1178">
            <v>0</v>
          </cell>
          <cell r="AC1178">
            <v>0</v>
          </cell>
          <cell r="AD1178">
            <v>0</v>
          </cell>
          <cell r="AE1178">
            <v>0</v>
          </cell>
          <cell r="AF1178">
            <v>7500980.5</v>
          </cell>
          <cell r="AG1178">
            <v>30980.5</v>
          </cell>
          <cell r="AH1178">
            <v>120421.98000000001</v>
          </cell>
          <cell r="AI1178">
            <v>151402.48000000001</v>
          </cell>
          <cell r="AJ1178">
            <v>474264.65</v>
          </cell>
          <cell r="AK1178">
            <v>380000</v>
          </cell>
          <cell r="AL1178">
            <v>1877500</v>
          </cell>
          <cell r="AM1178">
            <v>2812500</v>
          </cell>
          <cell r="AN1178">
            <v>1800000</v>
          </cell>
          <cell r="AO1178">
            <v>0</v>
          </cell>
          <cell r="AP1178">
            <v>0</v>
          </cell>
          <cell r="AQ1178">
            <v>0</v>
          </cell>
          <cell r="AR1178">
            <v>0</v>
          </cell>
          <cell r="AS1178">
            <v>0</v>
          </cell>
          <cell r="AT1178">
            <v>0</v>
          </cell>
          <cell r="AU1178">
            <v>0</v>
          </cell>
          <cell r="AV1178">
            <v>0</v>
          </cell>
          <cell r="AW1178">
            <v>6870000</v>
          </cell>
          <cell r="AX1178">
            <v>6870000</v>
          </cell>
          <cell r="AY1178">
            <v>0</v>
          </cell>
          <cell r="AZ1178">
            <v>7344264.6500000004</v>
          </cell>
          <cell r="BA1178">
            <v>7344264.6500000004</v>
          </cell>
          <cell r="BB1178">
            <v>7495667.1299999999</v>
          </cell>
          <cell r="BC1178">
            <v>5313.3700000001118</v>
          </cell>
          <cell r="BE1178">
            <v>0</v>
          </cell>
          <cell r="BF1178">
            <v>0</v>
          </cell>
          <cell r="BG1178" t="str">
            <v>3 inne</v>
          </cell>
          <cell r="BH1178">
            <v>0</v>
          </cell>
          <cell r="BI1178">
            <v>0</v>
          </cell>
          <cell r="BJ1178">
            <v>0</v>
          </cell>
          <cell r="BK1178" t="str">
            <v>Dostosowanie obiektów nietechnologicznych do zmiany sposobu użytkowania.</v>
          </cell>
          <cell r="BL1178" t="str">
            <v>Przebudowa części obiektów, nie wykorzystywanych obecnie dla potrzeb technologicznych, dostosowując je do zmiany sposobu użytkowania 2020 - 2023 - dokumentacja projektowa 2023 - 2025 - roboty budowlano-montażowe</v>
          </cell>
          <cell r="BM1178" t="str">
            <v>-</v>
          </cell>
          <cell r="BN1178" t="str">
            <v>-</v>
          </cell>
          <cell r="BP1178"/>
          <cell r="BQ1178">
            <v>2748000</v>
          </cell>
        </row>
        <row r="1179">
          <cell r="B1179" t="str">
            <v>6-05-19-327-1</v>
          </cell>
          <cell r="C1179" t="str">
            <v>6</v>
          </cell>
          <cell r="D1179" t="str">
            <v>Poznań - zasilanie w energię elektryczną obiektów SUW Wiśniowa - zakres II</v>
          </cell>
          <cell r="E1179" t="str">
            <v>Realizowane-RBM-zakończono</v>
          </cell>
          <cell r="G1179" t="str">
            <v>rezerwa zadania wielozakresowe</v>
          </cell>
          <cell r="H1179" t="str">
            <v>pierwsza</v>
          </cell>
          <cell r="I1179" t="str">
            <v>wspólne</v>
          </cell>
          <cell r="J1179" t="str">
            <v>rozwojowe</v>
          </cell>
          <cell r="K1179" t="str">
            <v>SUW</v>
          </cell>
          <cell r="L1179" t="str">
            <v>Poznań</v>
          </cell>
          <cell r="M1179" t="str">
            <v>Danuta Kijko</v>
          </cell>
          <cell r="N1179">
            <v>0</v>
          </cell>
          <cell r="O1179" t="str">
            <v>Anna Padurska</v>
          </cell>
          <cell r="P1179" t="str">
            <v>Wojciech Wróblewski</v>
          </cell>
          <cell r="Q1179" t="str">
            <v>Zbigniew Narożny</v>
          </cell>
          <cell r="R1179" t="str">
            <v>05</v>
          </cell>
          <cell r="S1179" t="str">
            <v>nd</v>
          </cell>
          <cell r="T1179">
            <v>0</v>
          </cell>
          <cell r="U1179">
            <v>962779.47</v>
          </cell>
          <cell r="V1179">
            <v>0</v>
          </cell>
          <cell r="W1179">
            <v>0</v>
          </cell>
          <cell r="X1179">
            <v>0</v>
          </cell>
          <cell r="Y1179">
            <v>0</v>
          </cell>
          <cell r="Z1179">
            <v>0</v>
          </cell>
          <cell r="AA1179">
            <v>0</v>
          </cell>
          <cell r="AB1179">
            <v>0</v>
          </cell>
          <cell r="AC1179">
            <v>0</v>
          </cell>
          <cell r="AD1179">
            <v>0</v>
          </cell>
          <cell r="AE1179">
            <v>0</v>
          </cell>
          <cell r="AF1179">
            <v>962779.47</v>
          </cell>
          <cell r="AG1179">
            <v>777869.56</v>
          </cell>
          <cell r="AH1179">
            <v>248179.39</v>
          </cell>
          <cell r="AI1179">
            <v>1026048.9500000001</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1026048.9500000001</v>
          </cell>
          <cell r="BC1179">
            <v>-63269.480000000098</v>
          </cell>
          <cell r="BD1179"/>
          <cell r="BE1179">
            <v>0</v>
          </cell>
          <cell r="BF1179">
            <v>0</v>
          </cell>
          <cell r="BG1179" t="str">
            <v>1 rozwojowo-modernizacyjne</v>
          </cell>
          <cell r="BH1179">
            <v>0</v>
          </cell>
          <cell r="BI1179">
            <v>0</v>
          </cell>
          <cell r="BJ1179">
            <v>0</v>
          </cell>
          <cell r="BK1179" t="str">
            <v>Zadanie zostało wydzielone z zadania nr 08-015. SUW Wiśniowa - modernizacja stacji średniego napięcia K25N ze względu na: przystosowanie podłączenia pomp diagonalnych napięcie 6 kV, konieczność zainstalowania agregatu prądotwórczego, który będzie stanowił główne zasilanie obiektu podczas awarii systemu energetycznego ENEA Operator Sp. z o.o. Budowa nowego układu zasilania SUW w ciepło i odłączenie się systemu VEOLIA SA.</v>
          </cell>
          <cell r="BL1179" t="str">
            <v>Wymiana istniejącego przyłącza kablowego SN15kV relacji GPZ Starołęka - SUW Wiśniowa o dł. ok. 3,5km 2016 - 2017 - dokumentacja projektowa 2020 - 2021 - roboty budowlano-montażowe</v>
          </cell>
          <cell r="BM1179" t="str">
            <v>-</v>
          </cell>
          <cell r="BN1179" t="str">
            <v>-</v>
          </cell>
        </row>
        <row r="1180">
          <cell r="B1180" t="str">
            <v>6-05-20-107-1</v>
          </cell>
          <cell r="C1180" t="str">
            <v>6</v>
          </cell>
          <cell r="D1180" t="str">
            <v>Zdroje wodne zewnętrzne w przestrzeni publicznej</v>
          </cell>
          <cell r="E1180" t="str">
            <v>Realizowane-inne-w toku</v>
          </cell>
          <cell r="G1180" t="str">
            <v>rezerwa zadania wielozakresowe</v>
          </cell>
          <cell r="H1180" t="str">
            <v>pierwsza</v>
          </cell>
          <cell r="I1180" t="str">
            <v>inne</v>
          </cell>
          <cell r="J1180" t="str">
            <v>inne</v>
          </cell>
          <cell r="K1180" t="str">
            <v>zaplecza techniczne i obiekty różne</v>
          </cell>
          <cell r="L1180" t="str">
            <v>Poznań</v>
          </cell>
          <cell r="M1180" t="str">
            <v>Zuzanna Kaczmarek</v>
          </cell>
          <cell r="N1180" t="str">
            <v>Jarosław Hytry</v>
          </cell>
          <cell r="O1180" t="str">
            <v>Anna Padurska</v>
          </cell>
          <cell r="P1180" t="str">
            <v>Paweł Rogowicz</v>
          </cell>
          <cell r="Q1180">
            <v>0</v>
          </cell>
          <cell r="R1180" t="str">
            <v>05</v>
          </cell>
          <cell r="S1180" t="str">
            <v>nd</v>
          </cell>
          <cell r="T1180">
            <v>0</v>
          </cell>
          <cell r="U1180">
            <v>200000</v>
          </cell>
          <cell r="V1180">
            <v>150000</v>
          </cell>
          <cell r="W1180">
            <v>150000</v>
          </cell>
          <cell r="X1180">
            <v>150000</v>
          </cell>
          <cell r="Y1180">
            <v>150000</v>
          </cell>
          <cell r="Z1180">
            <v>0</v>
          </cell>
          <cell r="AA1180">
            <v>0</v>
          </cell>
          <cell r="AB1180">
            <v>0</v>
          </cell>
          <cell r="AC1180">
            <v>0</v>
          </cell>
          <cell r="AD1180">
            <v>0</v>
          </cell>
          <cell r="AE1180">
            <v>0</v>
          </cell>
          <cell r="AF1180">
            <v>800000</v>
          </cell>
          <cell r="AG1180">
            <v>35000</v>
          </cell>
          <cell r="AH1180">
            <v>-12470</v>
          </cell>
          <cell r="AI1180">
            <v>22530</v>
          </cell>
          <cell r="AJ1180">
            <v>129000</v>
          </cell>
          <cell r="AK1180">
            <v>150000</v>
          </cell>
          <cell r="AL1180">
            <v>150000</v>
          </cell>
          <cell r="AM1180">
            <v>0</v>
          </cell>
          <cell r="AN1180">
            <v>0</v>
          </cell>
          <cell r="AO1180">
            <v>0</v>
          </cell>
          <cell r="AP1180">
            <v>0</v>
          </cell>
          <cell r="AQ1180">
            <v>0</v>
          </cell>
          <cell r="AR1180">
            <v>0</v>
          </cell>
          <cell r="AS1180">
            <v>0</v>
          </cell>
          <cell r="AT1180">
            <v>0</v>
          </cell>
          <cell r="AU1180">
            <v>0</v>
          </cell>
          <cell r="AV1180">
            <v>0</v>
          </cell>
          <cell r="AW1180">
            <v>300000</v>
          </cell>
          <cell r="AX1180">
            <v>300000</v>
          </cell>
          <cell r="AY1180">
            <v>0</v>
          </cell>
          <cell r="AZ1180">
            <v>429000</v>
          </cell>
          <cell r="BA1180">
            <v>429000</v>
          </cell>
          <cell r="BB1180">
            <v>451530</v>
          </cell>
          <cell r="BC1180">
            <v>348470</v>
          </cell>
          <cell r="BE1180">
            <v>0</v>
          </cell>
          <cell r="BF1180">
            <v>0</v>
          </cell>
          <cell r="BG1180" t="str">
            <v>3 inne</v>
          </cell>
          <cell r="BH1180">
            <v>0</v>
          </cell>
          <cell r="BI1180">
            <v>0</v>
          </cell>
          <cell r="BJ1180">
            <v>0</v>
          </cell>
          <cell r="BK1180" t="str">
            <v>Zadanie wydzielone z zad. 15-212. Potrzeba promocji picia wody z kranu oraz wzmacniania wizerunku Spółki.</v>
          </cell>
          <cell r="BL1180" t="str">
            <v>Zakup zdrojów wodnych oraz elementów montażowych . 2020 - 2024 - roboty budowlano-montażowe</v>
          </cell>
          <cell r="BM1180" t="str">
            <v>-</v>
          </cell>
          <cell r="BN1180" t="str">
            <v>-</v>
          </cell>
          <cell r="BP1180"/>
        </row>
        <row r="1181">
          <cell r="B1181" t="str">
            <v>6-05-22-116-1</v>
          </cell>
          <cell r="C1181" t="str">
            <v>6</v>
          </cell>
          <cell r="D1181" t="str">
            <v>Poznań - zbiorniki paliwa</v>
          </cell>
          <cell r="R1181" t="str">
            <v>05</v>
          </cell>
          <cell r="BE1181"/>
          <cell r="BP1181"/>
        </row>
        <row r="1182">
          <cell r="B1182" t="str">
            <v>7-05-03-900-1</v>
          </cell>
          <cell r="C1182" t="str">
            <v>7</v>
          </cell>
          <cell r="D1182" t="str">
            <v>Badania rozwojowe</v>
          </cell>
          <cell r="E1182" t="str">
            <v>Realizowane-inne-w toku</v>
          </cell>
          <cell r="G1182" t="str">
            <v>Plan</v>
          </cell>
          <cell r="H1182" t="str">
            <v>pierwsza</v>
          </cell>
          <cell r="I1182" t="str">
            <v>inne</v>
          </cell>
          <cell r="J1182" t="str">
            <v>inne</v>
          </cell>
          <cell r="K1182" t="str">
            <v>inne działania</v>
          </cell>
          <cell r="L1182" t="str">
            <v>Poznań</v>
          </cell>
          <cell r="M1182" t="str">
            <v>Danuta Kijko</v>
          </cell>
          <cell r="N1182">
            <v>0</v>
          </cell>
          <cell r="O1182" t="str">
            <v>Jakub Ciesiółka</v>
          </cell>
          <cell r="P1182" t="str">
            <v>Jakub Ciesiółka</v>
          </cell>
          <cell r="Q1182">
            <v>0</v>
          </cell>
          <cell r="R1182" t="str">
            <v>05</v>
          </cell>
          <cell r="S1182" t="str">
            <v>nd</v>
          </cell>
          <cell r="T1182">
            <v>1037771.7999999999</v>
          </cell>
          <cell r="U1182">
            <v>240000</v>
          </cell>
          <cell r="V1182">
            <v>200000</v>
          </cell>
          <cell r="W1182">
            <v>200000</v>
          </cell>
          <cell r="X1182">
            <v>200000</v>
          </cell>
          <cell r="Y1182">
            <v>200000</v>
          </cell>
          <cell r="Z1182">
            <v>200000</v>
          </cell>
          <cell r="AA1182">
            <v>200000</v>
          </cell>
          <cell r="AB1182">
            <v>200000</v>
          </cell>
          <cell r="AC1182">
            <v>200000</v>
          </cell>
          <cell r="AD1182">
            <v>200000</v>
          </cell>
          <cell r="AE1182">
            <v>0</v>
          </cell>
          <cell r="AF1182">
            <v>2040000</v>
          </cell>
          <cell r="AG1182">
            <v>139806.31</v>
          </cell>
          <cell r="AH1182">
            <v>211374.68999999997</v>
          </cell>
          <cell r="AI1182">
            <v>1388952.7999999998</v>
          </cell>
          <cell r="AJ1182">
            <v>315655.64</v>
          </cell>
          <cell r="AK1182">
            <v>200000</v>
          </cell>
          <cell r="AL1182">
            <v>200000</v>
          </cell>
          <cell r="AM1182">
            <v>200000</v>
          </cell>
          <cell r="AN1182">
            <v>200000</v>
          </cell>
          <cell r="AO1182">
            <v>200000</v>
          </cell>
          <cell r="AP1182">
            <v>200000</v>
          </cell>
          <cell r="AQ1182">
            <v>200000</v>
          </cell>
          <cell r="AR1182">
            <v>200000</v>
          </cell>
          <cell r="AS1182">
            <v>0</v>
          </cell>
          <cell r="AT1182">
            <v>0</v>
          </cell>
          <cell r="AU1182">
            <v>0</v>
          </cell>
          <cell r="AV1182">
            <v>0</v>
          </cell>
          <cell r="AW1182">
            <v>1600000</v>
          </cell>
          <cell r="AX1182">
            <v>1400000</v>
          </cell>
          <cell r="AY1182">
            <v>200000</v>
          </cell>
          <cell r="AZ1182">
            <v>1915655.6400000001</v>
          </cell>
          <cell r="BA1182">
            <v>1915655.6400000001</v>
          </cell>
          <cell r="BB1182">
            <v>2066836.6400000001</v>
          </cell>
          <cell r="BC1182">
            <v>-26836.64000000013</v>
          </cell>
          <cell r="BE1182">
            <v>0</v>
          </cell>
          <cell r="BF1182">
            <v>0</v>
          </cell>
          <cell r="BG1182" t="str">
            <v>3 inne</v>
          </cell>
          <cell r="BH1182">
            <v>0</v>
          </cell>
          <cell r="BI1182">
            <v>0</v>
          </cell>
          <cell r="BJ1182">
            <v>0</v>
          </cell>
          <cell r="BK1182" t="str">
            <v>Badania umożliwiające wprowadzenie innowacji w działalności Spółki.</v>
          </cell>
          <cell r="BL1182" t="str">
            <v>Planowane są badania: 1. Badania odzysku fosforu z odcieków 2. Przygotowanie wniosku o grant na badania: hydroliza kwaśna, fermentacja lignocelulozy, odzysk metali ze ścieków 3. Badania odzysku fosforu z osadów</v>
          </cell>
          <cell r="BM1182" t="str">
            <v>-</v>
          </cell>
          <cell r="BN1182" t="str">
            <v>-</v>
          </cell>
          <cell r="BP1182"/>
        </row>
        <row r="1183">
          <cell r="B1183" t="str">
            <v>7-05-07-011-1</v>
          </cell>
          <cell r="C1183" t="str">
            <v>7</v>
          </cell>
          <cell r="D1183" t="str">
            <v>Koncepcje programowo - przestrzenne</v>
          </cell>
          <cell r="E1183" t="str">
            <v>Realizowane-koncepcja-w toku</v>
          </cell>
          <cell r="G1183" t="str">
            <v>Plan</v>
          </cell>
          <cell r="H1183" t="str">
            <v>pierwsza</v>
          </cell>
          <cell r="I1183" t="str">
            <v>inne</v>
          </cell>
          <cell r="J1183" t="str">
            <v>inne</v>
          </cell>
          <cell r="K1183" t="str">
            <v>inne działania</v>
          </cell>
          <cell r="L1183" t="str">
            <v>Poznań</v>
          </cell>
          <cell r="M1183" t="str">
            <v>Danuta Kijko</v>
          </cell>
          <cell r="N1183">
            <v>0</v>
          </cell>
          <cell r="O1183">
            <v>0</v>
          </cell>
          <cell r="P1183">
            <v>0</v>
          </cell>
          <cell r="Q1183">
            <v>0</v>
          </cell>
          <cell r="R1183" t="str">
            <v>05</v>
          </cell>
          <cell r="S1183" t="str">
            <v>nd</v>
          </cell>
          <cell r="T1183">
            <v>1073226.08</v>
          </cell>
          <cell r="U1183">
            <v>334400</v>
          </cell>
          <cell r="V1183">
            <v>356400</v>
          </cell>
          <cell r="W1183">
            <v>250000</v>
          </cell>
          <cell r="X1183">
            <v>100000</v>
          </cell>
          <cell r="Y1183">
            <v>100000</v>
          </cell>
          <cell r="Z1183">
            <v>100000</v>
          </cell>
          <cell r="AA1183">
            <v>100000</v>
          </cell>
          <cell r="AB1183">
            <v>100000</v>
          </cell>
          <cell r="AC1183">
            <v>100000</v>
          </cell>
          <cell r="AD1183">
            <v>100000</v>
          </cell>
          <cell r="AE1183">
            <v>0</v>
          </cell>
          <cell r="AF1183">
            <v>1640800</v>
          </cell>
          <cell r="AG1183">
            <v>305869.18</v>
          </cell>
          <cell r="AH1183">
            <v>368400</v>
          </cell>
          <cell r="AI1183">
            <v>1747495.26</v>
          </cell>
          <cell r="AJ1183">
            <v>240000</v>
          </cell>
          <cell r="AK1183">
            <v>482000</v>
          </cell>
          <cell r="AL1183">
            <v>215000</v>
          </cell>
          <cell r="AM1183">
            <v>225000</v>
          </cell>
          <cell r="AN1183">
            <v>150000</v>
          </cell>
          <cell r="AO1183">
            <v>100000</v>
          </cell>
          <cell r="AP1183">
            <v>100000</v>
          </cell>
          <cell r="AQ1183">
            <v>100000</v>
          </cell>
          <cell r="AR1183">
            <v>100000</v>
          </cell>
          <cell r="AS1183">
            <v>100000</v>
          </cell>
          <cell r="AT1183">
            <v>100000</v>
          </cell>
          <cell r="AU1183">
            <v>0</v>
          </cell>
          <cell r="AV1183">
            <v>100000</v>
          </cell>
          <cell r="AW1183">
            <v>1672000</v>
          </cell>
          <cell r="AX1183">
            <v>1372000</v>
          </cell>
          <cell r="AY1183">
            <v>300000</v>
          </cell>
          <cell r="AZ1183">
            <v>1912000</v>
          </cell>
          <cell r="BA1183">
            <v>1912000</v>
          </cell>
          <cell r="BB1183">
            <v>2286269.1799999997</v>
          </cell>
          <cell r="BC1183">
            <v>-645469.1799999997</v>
          </cell>
          <cell r="BE1183">
            <v>0</v>
          </cell>
          <cell r="BF1183">
            <v>0</v>
          </cell>
          <cell r="BG1183" t="str">
            <v>3 inne</v>
          </cell>
          <cell r="BH1183">
            <v>0</v>
          </cell>
          <cell r="BI1183">
            <v>0</v>
          </cell>
          <cell r="BJ1183">
            <v>0</v>
          </cell>
          <cell r="BK1183" t="str">
            <v>Spełnienie założeń Rozwoju Strategicznego Spółki.</v>
          </cell>
          <cell r="BL1183" t="str">
            <v>2019 - 2020 - Koncepcja uporządkowania kanalizacji sanitarnej w rejonie ul. Byczyńskiej w Poznaniu - zakończona 2020 - 2021 - Koncepcja skanalizowania gm. Czerwonak - zakończona 2024 - 2025 - Koncepcja programowo – przestrzenna skanalizowania rejonu obwodnicy m. Kórnik (DW434), obejmującego częściowo obręby: Kórnik, Bnin, Błażejewku, Czołowo, Borówiec i Skrzynki 2020 - 2021 - Koncepcja rozbudowy budynku filtrów na SUW Gruszczyn - zakończona 2020 - Koncepcja infrastruktury elektroenergetycznej między obiektami Spółki - zakończona 2020 - 2021 - Koncepcja wyspowej pracy zespołów prądotwórczych COŚ - zakończona 2020 - 2021 - Koncepcja systemu nadrzędnego SCADA do zarządzania energią w Spółce - zakończona 2021 - 2022 - aktualizacja Koncepcji kanalizacji sanitarnej dla Rabowic, gm. Swarzędz 2022 - 2023 Koncepcja wykonania awaryjnego, tymczasowego rurociągu wraz z dostosowaniem istniejącej infrastruktury do jego podłaczenia na wypadek wystąpienia awarii kanałów przechodzących pod rzeką Wartą (KRS/Hlonda, Karpia) 2023 - 2024 - Koncepcja kanalizacji sanitarnej w ul. Łąkowej w Borówcu 2025 - 2026 - Analiza w aspekcie ozonowania i rozbudowy II ciągu uzdatniania do 80 tys. m3/d na SUW Wiśniowa 2022 - 2023 - Koncepcja ochronnego zagospodarowania terenów wodonośnych Polany Śródleśnej pomiędzy Baranówkiem i Krajkowem w gminie Mosina dla aktualnych i perspektywicznych potrzeb zaopatrzenia w wodę aglomeracji poznańskiej z ujęć infiltracyjnych 2022-2023 - Koncepcjia programowo - przestrzenna kanalizacji sanitarnej dla os.Szczepankowo, Spławie, Pokrzywno, Krzesiny i Krzesinki 2022 - Koncepcja zbiorników na paliwo</v>
          </cell>
          <cell r="BM1183" t="str">
            <v>-</v>
          </cell>
          <cell r="BN1183" t="str">
            <v>-</v>
          </cell>
          <cell r="BP1183"/>
        </row>
        <row r="1184">
          <cell r="B1184" t="str">
            <v>7-05-15-245-2</v>
          </cell>
          <cell r="C1184" t="str">
            <v>7</v>
          </cell>
          <cell r="D1184" t="str">
            <v>Pomoc techniczna - perspektywa finansowa UE 2014-2020</v>
          </cell>
          <cell r="E1184" t="str">
            <v>Realizowane-inne-w toku</v>
          </cell>
          <cell r="F1184" t="str">
            <v>FS 6</v>
          </cell>
          <cell r="G1184" t="str">
            <v>Plan</v>
          </cell>
          <cell r="H1184" t="str">
            <v>pierwsza</v>
          </cell>
          <cell r="I1184" t="str">
            <v>inne</v>
          </cell>
          <cell r="J1184" t="str">
            <v>inne</v>
          </cell>
          <cell r="K1184" t="str">
            <v>inne działania</v>
          </cell>
          <cell r="L1184" t="str">
            <v>Poznań</v>
          </cell>
          <cell r="M1184" t="str">
            <v>Sylwia Białous</v>
          </cell>
          <cell r="N1184">
            <v>0</v>
          </cell>
          <cell r="O1184" t="str">
            <v>Mateusz Józefowski</v>
          </cell>
          <cell r="P1184" t="str">
            <v>Mateusz Józefowski</v>
          </cell>
          <cell r="Q1184">
            <v>0</v>
          </cell>
          <cell r="R1184" t="str">
            <v>05</v>
          </cell>
          <cell r="S1184" t="str">
            <v>nd</v>
          </cell>
          <cell r="T1184">
            <v>725743.46999999986</v>
          </cell>
          <cell r="U1184">
            <v>1176716.7799999998</v>
          </cell>
          <cell r="V1184">
            <v>1574618.37</v>
          </cell>
          <cell r="W1184">
            <v>2596245.7999999998</v>
          </cell>
          <cell r="X1184">
            <v>1985499.26</v>
          </cell>
          <cell r="Y1184">
            <v>1300388.1000000001</v>
          </cell>
          <cell r="Z1184">
            <v>110132.9</v>
          </cell>
          <cell r="AA1184">
            <v>0</v>
          </cell>
          <cell r="AB1184">
            <v>0</v>
          </cell>
          <cell r="AC1184">
            <v>0</v>
          </cell>
          <cell r="AD1184">
            <v>0</v>
          </cell>
          <cell r="AE1184">
            <v>0</v>
          </cell>
          <cell r="AF1184">
            <v>8743601.209999999</v>
          </cell>
          <cell r="AG1184">
            <v>-24932.160000000003</v>
          </cell>
          <cell r="AH1184">
            <v>65689.03</v>
          </cell>
          <cell r="AI1184">
            <v>766500.33999999985</v>
          </cell>
          <cell r="AJ1184">
            <v>1833215.23</v>
          </cell>
          <cell r="AK1184">
            <v>2964574.54</v>
          </cell>
          <cell r="AL1184">
            <v>2346322.4</v>
          </cell>
          <cell r="AM1184">
            <v>1540325.7</v>
          </cell>
          <cell r="AN1184">
            <v>944622</v>
          </cell>
          <cell r="AO1184">
            <v>944622</v>
          </cell>
          <cell r="AP1184">
            <v>944622</v>
          </cell>
          <cell r="AQ1184">
            <v>944622</v>
          </cell>
          <cell r="AR1184">
            <v>944622</v>
          </cell>
          <cell r="AS1184">
            <v>944622</v>
          </cell>
          <cell r="AT1184">
            <v>0</v>
          </cell>
          <cell r="AU1184">
            <v>0</v>
          </cell>
          <cell r="AV1184">
            <v>0</v>
          </cell>
          <cell r="AW1184">
            <v>12518954.640000001</v>
          </cell>
          <cell r="AX1184">
            <v>10629710.640000001</v>
          </cell>
          <cell r="AY1184">
            <v>1889244</v>
          </cell>
          <cell r="AZ1184">
            <v>14352169.869999999</v>
          </cell>
          <cell r="BA1184">
            <v>14352169.869999999</v>
          </cell>
          <cell r="BB1184">
            <v>12503682.74</v>
          </cell>
          <cell r="BC1184">
            <v>-3760081.5300000012</v>
          </cell>
          <cell r="BE1184">
            <v>0</v>
          </cell>
          <cell r="BF1184">
            <v>0</v>
          </cell>
          <cell r="BG1184" t="str">
            <v>3 inne</v>
          </cell>
          <cell r="BH1184">
            <v>0</v>
          </cell>
          <cell r="BI1184">
            <v>0</v>
          </cell>
          <cell r="BJ1184">
            <v>0</v>
          </cell>
          <cell r="BK1184" t="str">
            <v>Możliwość pozyskania dofinasowania z nowej perspektywy finansowej UE w ramach Programu Operacyjnego Infrastruktura i Środowisko perspektywa 2014-2020</v>
          </cell>
          <cell r="BL1184" t="str">
            <v>4 wnioski aplikacyjne oraz 200 roboczodni pomocy technicznej.</v>
          </cell>
          <cell r="BM1184" t="str">
            <v>-</v>
          </cell>
          <cell r="BN1184" t="str">
            <v>-</v>
          </cell>
          <cell r="BP1184"/>
        </row>
        <row r="1185">
          <cell r="B1185" t="str">
            <v>7-05-17-111-1</v>
          </cell>
          <cell r="C1185" t="str">
            <v>7</v>
          </cell>
          <cell r="D1185" t="str">
            <v>Asset management</v>
          </cell>
          <cell r="E1185" t="str">
            <v>Realizowane-inne-w toku</v>
          </cell>
          <cell r="G1185" t="str">
            <v>Plan</v>
          </cell>
          <cell r="H1185" t="str">
            <v>pierwsza</v>
          </cell>
          <cell r="I1185" t="str">
            <v>inne</v>
          </cell>
          <cell r="J1185" t="str">
            <v>inne</v>
          </cell>
          <cell r="K1185" t="str">
            <v>inne działania</v>
          </cell>
          <cell r="L1185" t="str">
            <v>Poznań</v>
          </cell>
          <cell r="M1185" t="str">
            <v>Piotr Terebecki</v>
          </cell>
          <cell r="N1185">
            <v>0</v>
          </cell>
          <cell r="O1185" t="str">
            <v>Anna Kociańska</v>
          </cell>
          <cell r="P1185" t="str">
            <v>Paweł Kosiński</v>
          </cell>
          <cell r="Q1185">
            <v>0</v>
          </cell>
          <cell r="R1185" t="str">
            <v>05</v>
          </cell>
          <cell r="S1185" t="str">
            <v>nd</v>
          </cell>
          <cell r="T1185">
            <v>1289399.1600000001</v>
          </cell>
          <cell r="U1185">
            <v>770000</v>
          </cell>
          <cell r="V1185">
            <v>430000</v>
          </cell>
          <cell r="W1185">
            <v>0</v>
          </cell>
          <cell r="X1185">
            <v>0</v>
          </cell>
          <cell r="Y1185">
            <v>0</v>
          </cell>
          <cell r="Z1185">
            <v>0</v>
          </cell>
          <cell r="AA1185">
            <v>0</v>
          </cell>
          <cell r="AB1185">
            <v>0</v>
          </cell>
          <cell r="AC1185">
            <v>0</v>
          </cell>
          <cell r="AD1185">
            <v>0</v>
          </cell>
          <cell r="AE1185">
            <v>0</v>
          </cell>
          <cell r="AF1185">
            <v>1200000</v>
          </cell>
          <cell r="AG1185">
            <v>770000</v>
          </cell>
          <cell r="AH1185">
            <v>450000</v>
          </cell>
          <cell r="AI1185">
            <v>2509399.16</v>
          </cell>
          <cell r="AJ1185">
            <v>238447.48</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238447.48</v>
          </cell>
          <cell r="BA1185">
            <v>238447.48</v>
          </cell>
          <cell r="BB1185">
            <v>1458447.48</v>
          </cell>
          <cell r="BC1185">
            <v>-258447.47999999998</v>
          </cell>
          <cell r="BD1185"/>
          <cell r="BE1185">
            <v>0</v>
          </cell>
          <cell r="BF1185">
            <v>0</v>
          </cell>
          <cell r="BG1185" t="str">
            <v>3 inne</v>
          </cell>
          <cell r="BH1185">
            <v>0</v>
          </cell>
          <cell r="BI1185">
            <v>0</v>
          </cell>
          <cell r="BJ1185">
            <v>0</v>
          </cell>
          <cell r="BK1185" t="str">
            <v>Wdrażanie Systemu Zarządzania Majątkiem wymaga stworzenia narzędzia informatycznego.</v>
          </cell>
          <cell r="BL1185" t="str">
            <v>Zakup i uruchomienie oprogramowania w zakresie zarządzania majątkiem. 2020 - 2021 - realizacja</v>
          </cell>
          <cell r="BM1185" t="str">
            <v>-</v>
          </cell>
          <cell r="BN1185" t="str">
            <v>-</v>
          </cell>
        </row>
        <row r="1186">
          <cell r="B1186" t="str">
            <v>7-05-19-033-1</v>
          </cell>
          <cell r="C1186" t="str">
            <v>7</v>
          </cell>
          <cell r="D1186" t="str">
            <v>Infrastruktura sieci komunikacyjnej OT odseparowanej od infrastruktury IT na wszystkich obiektach technologicznych w Spółce</v>
          </cell>
          <cell r="E1186" t="str">
            <v>Realizowane-RBM-w toku</v>
          </cell>
          <cell r="G1186" t="str">
            <v>Plan</v>
          </cell>
          <cell r="H1186" t="str">
            <v>pierwsza</v>
          </cell>
          <cell r="I1186" t="str">
            <v>inne</v>
          </cell>
          <cell r="J1186" t="str">
            <v>inne</v>
          </cell>
          <cell r="K1186" t="str">
            <v>zaplecza techniczne i obiekty różne</v>
          </cell>
          <cell r="L1186" t="str">
            <v>Poznań</v>
          </cell>
          <cell r="M1186" t="str">
            <v>Bartosz Hancyk</v>
          </cell>
          <cell r="N1186">
            <v>0</v>
          </cell>
          <cell r="O1186" t="str">
            <v>Anna Kociańska</v>
          </cell>
          <cell r="P1186" t="str">
            <v>Bartosz Hancyk</v>
          </cell>
          <cell r="Q1186">
            <v>0</v>
          </cell>
          <cell r="R1186" t="str">
            <v>05</v>
          </cell>
          <cell r="S1186" t="str">
            <v>nd</v>
          </cell>
          <cell r="T1186">
            <v>29000</v>
          </cell>
          <cell r="U1186">
            <v>538419</v>
          </cell>
          <cell r="V1186">
            <v>466613</v>
          </cell>
          <cell r="W1186">
            <v>0</v>
          </cell>
          <cell r="X1186">
            <v>0</v>
          </cell>
          <cell r="Y1186">
            <v>0</v>
          </cell>
          <cell r="Z1186">
            <v>0</v>
          </cell>
          <cell r="AA1186">
            <v>0</v>
          </cell>
          <cell r="AB1186">
            <v>0</v>
          </cell>
          <cell r="AC1186">
            <v>0</v>
          </cell>
          <cell r="AD1186">
            <v>0</v>
          </cell>
          <cell r="AE1186">
            <v>0</v>
          </cell>
          <cell r="AF1186">
            <v>1005032</v>
          </cell>
          <cell r="AG1186">
            <v>1053805.21</v>
          </cell>
          <cell r="AH1186">
            <v>58497.760000000002</v>
          </cell>
          <cell r="AI1186">
            <v>1141302.97</v>
          </cell>
          <cell r="AJ1186">
            <v>339194.79000000004</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339194.79000000004</v>
          </cell>
          <cell r="BA1186">
            <v>339194.79000000004</v>
          </cell>
          <cell r="BB1186">
            <v>1451497.76</v>
          </cell>
          <cell r="BC1186">
            <v>-446465.76</v>
          </cell>
          <cell r="BD1186"/>
          <cell r="BE1186">
            <v>0</v>
          </cell>
          <cell r="BF1186">
            <v>0</v>
          </cell>
          <cell r="BG1186" t="str">
            <v>1 rozwojowo-modernizacyjne</v>
          </cell>
          <cell r="BH1186">
            <v>0</v>
          </cell>
          <cell r="BI1186">
            <v>0</v>
          </cell>
          <cell r="BJ1186">
            <v>0</v>
          </cell>
          <cell r="BK1186" t="str">
            <v>Przebudowa zapewnia bezpieczne monitorowanie, nadzorowanie, sterowanie procesami technologicznymi zgodnie z wytycznymi Ustawy o Cyberbezpieczeństwie.</v>
          </cell>
          <cell r="BL1186" t="str">
            <v>Budowa infrastruktury sieci komunikacyjnej OT (Operational Technology) odseparowanej od infrastruktury IT (Information Technology) we wszystkich obiektach technologicznych w Spółce tj.: oczyszczalnie ścieków, stacje uzdatniania, ujęcia wody, przepompownie ścieków, hydrofornie. 2019 - koncepcja 2019 - 2021 - realizacja</v>
          </cell>
          <cell r="BM1186" t="str">
            <v>-</v>
          </cell>
          <cell r="BN1186" t="str">
            <v>-</v>
          </cell>
        </row>
        <row r="1187">
          <cell r="B1187" t="str">
            <v>7-05-19-034-1</v>
          </cell>
          <cell r="C1187" t="str">
            <v>7</v>
          </cell>
          <cell r="D1187" t="str">
            <v>System do monitorowania bezpieczeństwa sieci OT</v>
          </cell>
          <cell r="E1187" t="str">
            <v>Realizowane-RBM-w toku</v>
          </cell>
          <cell r="G1187" t="str">
            <v>Plan</v>
          </cell>
          <cell r="H1187" t="str">
            <v>pierwsza</v>
          </cell>
          <cell r="I1187" t="str">
            <v>inne</v>
          </cell>
          <cell r="J1187" t="str">
            <v>inne</v>
          </cell>
          <cell r="K1187" t="str">
            <v>zaplecza techniczne i obiekty różne</v>
          </cell>
          <cell r="L1187" t="str">
            <v>Poznań</v>
          </cell>
          <cell r="M1187" t="str">
            <v>Bartosz Hancyk</v>
          </cell>
          <cell r="N1187">
            <v>0</v>
          </cell>
          <cell r="O1187" t="str">
            <v>Anna Kociańska</v>
          </cell>
          <cell r="P1187" t="str">
            <v>Tomasz Kusztelski</v>
          </cell>
          <cell r="Q1187">
            <v>0</v>
          </cell>
          <cell r="R1187" t="str">
            <v>05</v>
          </cell>
          <cell r="S1187" t="str">
            <v>nd</v>
          </cell>
          <cell r="T1187">
            <v>0</v>
          </cell>
          <cell r="U1187">
            <v>719000</v>
          </cell>
          <cell r="V1187">
            <v>281000</v>
          </cell>
          <cell r="W1187">
            <v>0</v>
          </cell>
          <cell r="X1187">
            <v>0</v>
          </cell>
          <cell r="Y1187">
            <v>0</v>
          </cell>
          <cell r="Z1187">
            <v>0</v>
          </cell>
          <cell r="AA1187">
            <v>0</v>
          </cell>
          <cell r="AB1187">
            <v>0</v>
          </cell>
          <cell r="AC1187">
            <v>0</v>
          </cell>
          <cell r="AD1187">
            <v>0</v>
          </cell>
          <cell r="AE1187">
            <v>0</v>
          </cell>
          <cell r="AF1187">
            <v>1000000</v>
          </cell>
          <cell r="AG1187">
            <v>896500</v>
          </cell>
          <cell r="AH1187">
            <v>0</v>
          </cell>
          <cell r="AI1187">
            <v>896500</v>
          </cell>
          <cell r="AJ1187">
            <v>103500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103500</v>
          </cell>
          <cell r="BA1187">
            <v>103500</v>
          </cell>
          <cell r="BB1187">
            <v>1000000</v>
          </cell>
          <cell r="BC1187">
            <v>0</v>
          </cell>
          <cell r="BD1187"/>
          <cell r="BE1187">
            <v>0</v>
          </cell>
          <cell r="BF1187">
            <v>0</v>
          </cell>
          <cell r="BG1187" t="str">
            <v xml:space="preserve"> </v>
          </cell>
          <cell r="BH1187">
            <v>0</v>
          </cell>
          <cell r="BI1187">
            <v>0</v>
          </cell>
          <cell r="BJ1187">
            <v>0</v>
          </cell>
          <cell r="BK1187" t="str">
            <v>Zapewnienie ciągłego monitorowania systemów informacyjnych OT wspierających świadczenie usługi kluczowej oraz obsługą incydentów występujących w systemach teleinformatycznych. Ustawa nakazuje dokonanie zgłoszenia incydentu w ciągu 24h od momentu wykrycia.</v>
          </cell>
          <cell r="BL1187" t="str">
            <v>Wykonanie systemu do monitorowania bezpieczeństwa sieci OT. 2020 - 2021 - realizacja</v>
          </cell>
          <cell r="BM1187" t="str">
            <v>-</v>
          </cell>
          <cell r="BN1187" t="str">
            <v>-</v>
          </cell>
        </row>
        <row r="1188">
          <cell r="B1188" t="str">
            <v>7-05-19-225-1</v>
          </cell>
          <cell r="C1188" t="str">
            <v>7</v>
          </cell>
          <cell r="D1188" t="str">
            <v>COŚ - model gospodarki cyrkularnej</v>
          </cell>
          <cell r="E1188" t="str">
            <v>Realizowane-koncepcja-w toku</v>
          </cell>
          <cell r="G1188" t="str">
            <v>Plan</v>
          </cell>
          <cell r="H1188" t="str">
            <v>pierwsza</v>
          </cell>
          <cell r="I1188" t="str">
            <v>inne</v>
          </cell>
          <cell r="J1188" t="str">
            <v>inne</v>
          </cell>
          <cell r="K1188" t="str">
            <v>inne działania</v>
          </cell>
          <cell r="L1188" t="str">
            <v>Poznań</v>
          </cell>
          <cell r="M1188" t="str">
            <v>Agnieszka Mitura-Grabowska</v>
          </cell>
          <cell r="N1188">
            <v>0</v>
          </cell>
          <cell r="O1188">
            <v>0</v>
          </cell>
          <cell r="P1188">
            <v>0</v>
          </cell>
          <cell r="Q1188">
            <v>0</v>
          </cell>
          <cell r="R1188" t="str">
            <v>05</v>
          </cell>
          <cell r="S1188" t="str">
            <v>nd</v>
          </cell>
          <cell r="T1188">
            <v>0</v>
          </cell>
          <cell r="U1188">
            <v>780086</v>
          </cell>
          <cell r="V1188">
            <v>1182507</v>
          </cell>
          <cell r="W1188">
            <v>2901487</v>
          </cell>
          <cell r="X1188">
            <v>1098920</v>
          </cell>
          <cell r="Y1188">
            <v>274000</v>
          </cell>
          <cell r="Z1188">
            <v>0</v>
          </cell>
          <cell r="AA1188">
            <v>0</v>
          </cell>
          <cell r="AB1188">
            <v>0</v>
          </cell>
          <cell r="AC1188">
            <v>0</v>
          </cell>
          <cell r="AD1188">
            <v>0</v>
          </cell>
          <cell r="AE1188">
            <v>0</v>
          </cell>
          <cell r="AF1188">
            <v>6237000</v>
          </cell>
          <cell r="AG1188">
            <v>0</v>
          </cell>
          <cell r="AH1188">
            <v>0</v>
          </cell>
          <cell r="AI1188">
            <v>0</v>
          </cell>
          <cell r="AJ1188">
            <v>800000</v>
          </cell>
          <cell r="AK1188">
            <v>1098920</v>
          </cell>
          <cell r="AL1188">
            <v>274000</v>
          </cell>
          <cell r="AM1188">
            <v>0</v>
          </cell>
          <cell r="AN1188">
            <v>0</v>
          </cell>
          <cell r="AO1188">
            <v>0</v>
          </cell>
          <cell r="AP1188">
            <v>0</v>
          </cell>
          <cell r="AQ1188">
            <v>0</v>
          </cell>
          <cell r="AR1188">
            <v>0</v>
          </cell>
          <cell r="AS1188">
            <v>0</v>
          </cell>
          <cell r="AT1188">
            <v>0</v>
          </cell>
          <cell r="AU1188">
            <v>0</v>
          </cell>
          <cell r="AV1188">
            <v>0</v>
          </cell>
          <cell r="AW1188">
            <v>1372920</v>
          </cell>
          <cell r="AX1188">
            <v>1372920</v>
          </cell>
          <cell r="AY1188">
            <v>0</v>
          </cell>
          <cell r="AZ1188">
            <v>2172920</v>
          </cell>
          <cell r="BA1188">
            <v>2172920</v>
          </cell>
          <cell r="BB1188">
            <v>2172920</v>
          </cell>
          <cell r="BC1188">
            <v>4064080</v>
          </cell>
          <cell r="BD1188"/>
          <cell r="BE1188">
            <v>0</v>
          </cell>
          <cell r="BF1188">
            <v>0</v>
          </cell>
          <cell r="BG1188" t="str">
            <v xml:space="preserve"> </v>
          </cell>
          <cell r="BH1188">
            <v>0</v>
          </cell>
          <cell r="BI1188">
            <v>0</v>
          </cell>
          <cell r="BJ1188">
            <v>0</v>
          </cell>
          <cell r="BK1188" t="str">
            <v>Współdziałanie w projekcie europejskim "Horyzont 2020" w zakresie badań naukowych i innowacji. Temat projektu "Building a water-smart economy and society". Przeprowadzanie badań i działań rozwojowych mających wpływ na: 1. Innowacje w obszarze gospodarki osadowej: odzysk surowców (fosfor, azot), możliwe zwiększenie stopnia odwadniania, zwiększenie skuteczności podczyszczanie odcieków, 2. Badania nad zwiększeniem stopnia ponownego wykorzystania ścieków oczyszczonych, 3. Kampania zwiększająca zaangażowanie lokalnej społeczności, 4. Budowa modelu dla prowadzonych technologii w oczyszczalni ścieków.</v>
          </cell>
          <cell r="BL1188" t="str">
            <v>Przygotowanie istniejącej infrastruktury do badań pilotowych (odzysk struwitu i wiwianitu). Przygotowanie instalacji pilotowej do recyklingu ścieków oczyszczonych. Modelowanie procesów biokinetycznych oczyszczalni ścieków - przeprowadzenie badań w skali laboratoryjnej, walidacja, nadzór nad pracą programu w trybie demo. Budowa instalacji pilotowej - doczyszczanie ścieków oczyszczonych i zarządzanie koncentratem z doczyszczania ścieków. Budowa stanowiska badawczego do modelowania procesów biokinetycznych i utrzymanie instalacji. 2021 - 2024 - prace badawcze 2021 - 2025 - częściowy zwrot nakładów</v>
          </cell>
          <cell r="BM1188" t="str">
            <v>-</v>
          </cell>
          <cell r="BN1188" t="str">
            <v>-</v>
          </cell>
        </row>
        <row r="1189">
          <cell r="B1189" t="str">
            <v>7-05-20-035-1</v>
          </cell>
          <cell r="C1189" t="str">
            <v>7</v>
          </cell>
          <cell r="D1189" t="str">
            <v>COŚ-LOŚ-PŚ Garbary - budowa infrastruktury elektroenergetycznej pomiędzy obiektami Spółki.</v>
          </cell>
          <cell r="E1189" t="str">
            <v>Realizowane-dokumentacja-w toku</v>
          </cell>
          <cell r="H1189" t="str">
            <v>pierwsza</v>
          </cell>
          <cell r="I1189" t="str">
            <v>inne</v>
          </cell>
          <cell r="J1189" t="str">
            <v>inne</v>
          </cell>
          <cell r="K1189" t="str">
            <v>inne działania</v>
          </cell>
          <cell r="L1189" t="str">
            <v>Poznań</v>
          </cell>
          <cell r="M1189" t="str">
            <v>Krzysztof Kowalczyk</v>
          </cell>
          <cell r="N1189" t="str">
            <v>Agnieszka Górny</v>
          </cell>
          <cell r="O1189">
            <v>0</v>
          </cell>
          <cell r="P1189">
            <v>0</v>
          </cell>
          <cell r="Q1189">
            <v>0</v>
          </cell>
          <cell r="R1189" t="str">
            <v>05</v>
          </cell>
          <cell r="S1189" t="str">
            <v>nd</v>
          </cell>
          <cell r="T1189">
            <v>0</v>
          </cell>
          <cell r="U1189">
            <v>0</v>
          </cell>
          <cell r="V1189">
            <v>150000</v>
          </cell>
          <cell r="W1189">
            <v>150000</v>
          </cell>
          <cell r="X1189">
            <v>1000000</v>
          </cell>
          <cell r="Y1189">
            <v>1500000</v>
          </cell>
          <cell r="Z1189">
            <v>3000000</v>
          </cell>
          <cell r="AA1189">
            <v>0</v>
          </cell>
          <cell r="AB1189">
            <v>0</v>
          </cell>
          <cell r="AC1189">
            <v>0</v>
          </cell>
          <cell r="AD1189">
            <v>0</v>
          </cell>
          <cell r="AE1189">
            <v>0</v>
          </cell>
          <cell r="AF1189">
            <v>5800000</v>
          </cell>
          <cell r="AG1189">
            <v>0</v>
          </cell>
          <cell r="AH1189">
            <v>0</v>
          </cell>
          <cell r="AI1189">
            <v>0</v>
          </cell>
          <cell r="AJ1189">
            <v>29900</v>
          </cell>
          <cell r="AK1189">
            <v>179400</v>
          </cell>
          <cell r="AL1189">
            <v>89700</v>
          </cell>
          <cell r="AM1189">
            <v>1800246</v>
          </cell>
          <cell r="AN1189">
            <v>3600492</v>
          </cell>
          <cell r="AO1189">
            <v>1800262</v>
          </cell>
          <cell r="AP1189">
            <v>0</v>
          </cell>
          <cell r="AQ1189">
            <v>0</v>
          </cell>
          <cell r="AR1189">
            <v>0</v>
          </cell>
          <cell r="AS1189">
            <v>0</v>
          </cell>
          <cell r="AT1189">
            <v>0</v>
          </cell>
          <cell r="AU1189">
            <v>0</v>
          </cell>
          <cell r="AV1189">
            <v>0</v>
          </cell>
          <cell r="AW1189">
            <v>7470100</v>
          </cell>
          <cell r="AX1189">
            <v>7470100</v>
          </cell>
          <cell r="AY1189">
            <v>0</v>
          </cell>
          <cell r="AZ1189">
            <v>7500000</v>
          </cell>
          <cell r="BA1189">
            <v>7500000</v>
          </cell>
          <cell r="BB1189">
            <v>7500000</v>
          </cell>
          <cell r="BC1189">
            <v>-1700000</v>
          </cell>
          <cell r="BD1189"/>
          <cell r="BE1189">
            <v>0</v>
          </cell>
          <cell r="BF1189">
            <v>0</v>
          </cell>
          <cell r="BG1189" t="str">
            <v>3 inne</v>
          </cell>
          <cell r="BH1189">
            <v>0</v>
          </cell>
          <cell r="BI1189">
            <v>0</v>
          </cell>
          <cell r="BJ1189">
            <v>0</v>
          </cell>
          <cell r="BK1189" t="str">
            <v>Zapewnienie możliwości przesyłu nadwyżki energii elektrycznej pomiędzy obiektami. Optymalizacja wolumenu energii elektrycznej zakupionej od Operatora.</v>
          </cell>
          <cell r="BL1189" t="str">
            <v>Dostosowanie obiektowych rozdzielni elektrycznych, ułożenie linii kablowych pomiędzy obiektami Spółki. 2022 - 2024 - dokumentacja projektowa 2025 - 2027 - realizacja</v>
          </cell>
          <cell r="BM1189" t="str">
            <v>-</v>
          </cell>
          <cell r="BN1189" t="str">
            <v>-</v>
          </cell>
        </row>
        <row r="1190">
          <cell r="B1190" t="str">
            <v>7-05-20-036-1</v>
          </cell>
          <cell r="C1190" t="str">
            <v>7</v>
          </cell>
          <cell r="D1190" t="str">
            <v>Wdrożenie nadrzędnego systemu SCADA do zarządzania energią w Spółce.</v>
          </cell>
          <cell r="E1190" t="str">
            <v>Realizowane-koncepcja-w toku</v>
          </cell>
          <cell r="H1190" t="str">
            <v>pierwsza</v>
          </cell>
          <cell r="I1190" t="str">
            <v>inne</v>
          </cell>
          <cell r="J1190" t="str">
            <v>inne</v>
          </cell>
          <cell r="K1190" t="str">
            <v>inne działania</v>
          </cell>
          <cell r="L1190" t="str">
            <v>Poznań</v>
          </cell>
          <cell r="M1190" t="str">
            <v>Krzysztof Kowalczyk</v>
          </cell>
          <cell r="N1190">
            <v>0</v>
          </cell>
          <cell r="O1190">
            <v>0</v>
          </cell>
          <cell r="P1190" t="str">
            <v>Krzysztof Kowalczyk</v>
          </cell>
          <cell r="Q1190">
            <v>0</v>
          </cell>
          <cell r="R1190" t="str">
            <v>05</v>
          </cell>
          <cell r="S1190" t="str">
            <v>nd</v>
          </cell>
          <cell r="T1190">
            <v>0</v>
          </cell>
          <cell r="U1190">
            <v>0</v>
          </cell>
          <cell r="V1190">
            <v>500000</v>
          </cell>
          <cell r="W1190">
            <v>1000000</v>
          </cell>
          <cell r="X1190">
            <v>1000000</v>
          </cell>
          <cell r="Y1190">
            <v>1500000</v>
          </cell>
          <cell r="Z1190">
            <v>1000000</v>
          </cell>
          <cell r="AA1190">
            <v>0</v>
          </cell>
          <cell r="AB1190">
            <v>0</v>
          </cell>
          <cell r="AC1190">
            <v>0</v>
          </cell>
          <cell r="AD1190">
            <v>0</v>
          </cell>
          <cell r="AE1190">
            <v>0</v>
          </cell>
          <cell r="AF1190">
            <v>5000000</v>
          </cell>
          <cell r="AG1190">
            <v>0</v>
          </cell>
          <cell r="AH1190">
            <v>0</v>
          </cell>
          <cell r="AI1190">
            <v>0</v>
          </cell>
          <cell r="AJ1190">
            <v>0</v>
          </cell>
          <cell r="AK1190">
            <v>300000</v>
          </cell>
          <cell r="AL1190">
            <v>2500000</v>
          </cell>
          <cell r="AM1190">
            <v>2500000</v>
          </cell>
          <cell r="AN1190">
            <v>3000000</v>
          </cell>
          <cell r="AO1190">
            <v>0</v>
          </cell>
          <cell r="AP1190">
            <v>0</v>
          </cell>
          <cell r="AQ1190">
            <v>0</v>
          </cell>
          <cell r="AR1190">
            <v>0</v>
          </cell>
          <cell r="AS1190">
            <v>0</v>
          </cell>
          <cell r="AT1190">
            <v>0</v>
          </cell>
          <cell r="AU1190">
            <v>0</v>
          </cell>
          <cell r="AV1190">
            <v>0</v>
          </cell>
          <cell r="AW1190">
            <v>8300000</v>
          </cell>
          <cell r="AX1190">
            <v>8300000</v>
          </cell>
          <cell r="AY1190">
            <v>0</v>
          </cell>
          <cell r="AZ1190">
            <v>8300000</v>
          </cell>
          <cell r="BA1190">
            <v>8300000</v>
          </cell>
          <cell r="BB1190">
            <v>8300000</v>
          </cell>
          <cell r="BC1190">
            <v>-3300000</v>
          </cell>
          <cell r="BD1190"/>
          <cell r="BE1190">
            <v>0</v>
          </cell>
          <cell r="BF1190">
            <v>0</v>
          </cell>
          <cell r="BG1190" t="str">
            <v>3 inne</v>
          </cell>
          <cell r="BH1190">
            <v>0</v>
          </cell>
          <cell r="BI1190">
            <v>0</v>
          </cell>
          <cell r="BJ1190">
            <v>0</v>
          </cell>
          <cell r="BK1190" t="str">
            <v>Wdrożenie nadrzędnego systemu do zarządzania energią zapewni: skuteczną kontrolę nad energią w Spółce w ujęciu globalnym, pełne kontrolowanie zużycia energii na obiektach Spółki, zarządzanie własną produkcją energii oraz zarządzanie dystrybuowaniem energii pomiędzy jej obiektami, prowadząc tym samym do optymalizacji zużycia energii.</v>
          </cell>
          <cell r="BL1190" t="str">
            <v>Dostosowanie obiektowych rozdzielni elektrycznych, zapewnienie infrastruktury komunikacyjnej z rozdzielniami elektrycznymi, wdrożenie stanowisk dyspozytorskich, implementacja dedykowanego oprogramowania typu SCADA. 2021 - 2025 - realizacja</v>
          </cell>
          <cell r="BM1190" t="str">
            <v>-</v>
          </cell>
          <cell r="BN1190" t="str">
            <v>-</v>
          </cell>
        </row>
        <row r="1191">
          <cell r="B1191" t="str">
            <v>7-05-20-037-1</v>
          </cell>
          <cell r="C1191" t="str">
            <v>7</v>
          </cell>
          <cell r="D1191" t="str">
            <v>Automatyzacja procesów biznesowych rozliczania mediów</v>
          </cell>
          <cell r="E1191" t="str">
            <v>Realizowane-RBM-w toku</v>
          </cell>
          <cell r="H1191" t="str">
            <v>pierwsza</v>
          </cell>
          <cell r="I1191" t="str">
            <v>inne</v>
          </cell>
          <cell r="J1191" t="str">
            <v>inne</v>
          </cell>
          <cell r="K1191" t="str">
            <v>inne działania</v>
          </cell>
          <cell r="L1191" t="str">
            <v>Poznań</v>
          </cell>
          <cell r="M1191" t="str">
            <v>Krzysztof Kowalczyk</v>
          </cell>
          <cell r="N1191">
            <v>0</v>
          </cell>
          <cell r="O1191">
            <v>0</v>
          </cell>
          <cell r="P1191">
            <v>0</v>
          </cell>
          <cell r="Q1191">
            <v>0</v>
          </cell>
          <cell r="R1191" t="str">
            <v>05</v>
          </cell>
          <cell r="S1191" t="str">
            <v>nd</v>
          </cell>
          <cell r="T1191">
            <v>0</v>
          </cell>
          <cell r="U1191">
            <v>0</v>
          </cell>
          <cell r="V1191">
            <v>100000</v>
          </cell>
          <cell r="W1191">
            <v>400000</v>
          </cell>
          <cell r="X1191">
            <v>0</v>
          </cell>
          <cell r="Y1191">
            <v>0</v>
          </cell>
          <cell r="Z1191">
            <v>0</v>
          </cell>
          <cell r="AA1191">
            <v>0</v>
          </cell>
          <cell r="AB1191">
            <v>0</v>
          </cell>
          <cell r="AC1191">
            <v>0</v>
          </cell>
          <cell r="AD1191">
            <v>0</v>
          </cell>
          <cell r="AE1191">
            <v>0</v>
          </cell>
          <cell r="AF1191">
            <v>500000</v>
          </cell>
          <cell r="AG1191">
            <v>0</v>
          </cell>
          <cell r="AH1191">
            <v>300000</v>
          </cell>
          <cell r="AI1191">
            <v>300000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300000</v>
          </cell>
          <cell r="BC1191">
            <v>200000</v>
          </cell>
          <cell r="BD1191"/>
          <cell r="BE1191">
            <v>0</v>
          </cell>
          <cell r="BF1191">
            <v>0</v>
          </cell>
          <cell r="BG1191" t="str">
            <v>3 inne</v>
          </cell>
          <cell r="BH1191">
            <v>0</v>
          </cell>
          <cell r="BI1191">
            <v>0</v>
          </cell>
          <cell r="BJ1191">
            <v>0</v>
          </cell>
          <cell r="BK1191" t="str">
            <v>Narzędzie usprawnia, wspiera i automatyzuje obsługę procesów biznesowych rozliczania mediów. Wprowadza możliwość planowania, rejestrowania, rozliczania i raportowania kosztów zużycia energii elektrycznej, cieplnej i gazu jak również występowania mocy biernej oraz przekroczeń mocy zamówionej.</v>
          </cell>
          <cell r="BL1191" t="str">
            <v>Doposażenie wytypowanych (największych pod względem zapotrzebowania energetycznego, bądź z punktu widzenia strategicznej roli) obiektów w układy agregacji i transmisji danych. Zastosowanie niezależnych serwerów bazodanowych w serwerowni Centralnej Dyspozytorni SUW Wiśniowa. Wdrożenie dedykowanych programów komputerowych na wskazanych stanowiskach komputerowych służb energetycznych. 2021 - 2022 - realizacja</v>
          </cell>
          <cell r="BM1191" t="str">
            <v>-</v>
          </cell>
          <cell r="BN1191" t="str">
            <v>-</v>
          </cell>
        </row>
        <row r="1192">
          <cell r="B1192" t="str">
            <v>7-05-20-148-2</v>
          </cell>
          <cell r="C1192" t="str">
            <v>7</v>
          </cell>
          <cell r="D1192" t="str">
            <v>Pomoc techniczna - perspektywa finansowa UE 2021-2027</v>
          </cell>
          <cell r="E1192" t="str">
            <v>Realizowane-inne-w toku</v>
          </cell>
          <cell r="G1192" t="str">
            <v>rezerwa na inwestycje nieprzewidziane</v>
          </cell>
          <cell r="H1192" t="str">
            <v>pierwsza</v>
          </cell>
          <cell r="I1192" t="str">
            <v>inne</v>
          </cell>
          <cell r="J1192" t="str">
            <v>inne</v>
          </cell>
          <cell r="K1192" t="str">
            <v>inne działania</v>
          </cell>
          <cell r="L1192" t="str">
            <v>Poznań</v>
          </cell>
          <cell r="M1192">
            <v>0</v>
          </cell>
          <cell r="N1192">
            <v>0</v>
          </cell>
          <cell r="O1192" t="str">
            <v>Mateusz Józefowski</v>
          </cell>
          <cell r="P1192" t="str">
            <v>Mateusz Józefowski</v>
          </cell>
          <cell r="Q1192">
            <v>0</v>
          </cell>
          <cell r="R1192" t="str">
            <v>05</v>
          </cell>
          <cell r="S1192" t="str">
            <v>nd</v>
          </cell>
          <cell r="T1192">
            <v>0</v>
          </cell>
          <cell r="U1192">
            <v>0</v>
          </cell>
          <cell r="V1192">
            <v>18150</v>
          </cell>
          <cell r="W1192">
            <v>343550</v>
          </cell>
          <cell r="X1192">
            <v>361700</v>
          </cell>
          <cell r="Y1192">
            <v>102600</v>
          </cell>
          <cell r="Z1192">
            <v>30000</v>
          </cell>
          <cell r="AA1192">
            <v>30000</v>
          </cell>
          <cell r="AB1192">
            <v>30000</v>
          </cell>
          <cell r="AC1192">
            <v>30000</v>
          </cell>
          <cell r="AD1192">
            <v>30000</v>
          </cell>
          <cell r="AE1192">
            <v>30000</v>
          </cell>
          <cell r="AF1192">
            <v>976000</v>
          </cell>
          <cell r="AG1192">
            <v>0</v>
          </cell>
          <cell r="AH1192">
            <v>0</v>
          </cell>
          <cell r="AI1192">
            <v>0</v>
          </cell>
          <cell r="AJ1192">
            <v>32200</v>
          </cell>
          <cell r="AK1192">
            <v>372800</v>
          </cell>
          <cell r="AL1192">
            <v>246000</v>
          </cell>
          <cell r="AM1192">
            <v>226200</v>
          </cell>
          <cell r="AN1192">
            <v>25200</v>
          </cell>
          <cell r="AO1192">
            <v>25200</v>
          </cell>
          <cell r="AP1192">
            <v>25200</v>
          </cell>
          <cell r="AQ1192">
            <v>25200</v>
          </cell>
          <cell r="AR1192">
            <v>28000</v>
          </cell>
          <cell r="AS1192">
            <v>0</v>
          </cell>
          <cell r="AT1192">
            <v>0</v>
          </cell>
          <cell r="AU1192">
            <v>0</v>
          </cell>
          <cell r="AV1192">
            <v>0</v>
          </cell>
          <cell r="AW1192">
            <v>973800</v>
          </cell>
          <cell r="AX1192">
            <v>945800</v>
          </cell>
          <cell r="AY1192">
            <v>28000</v>
          </cell>
          <cell r="AZ1192">
            <v>1006000</v>
          </cell>
          <cell r="BA1192">
            <v>1006000</v>
          </cell>
          <cell r="BB1192">
            <v>978000</v>
          </cell>
          <cell r="BC1192">
            <v>-2000</v>
          </cell>
          <cell r="BD1192"/>
          <cell r="BE1192">
            <v>0</v>
          </cell>
          <cell r="BF1192">
            <v>0</v>
          </cell>
          <cell r="BG1192" t="str">
            <v>3 inne</v>
          </cell>
          <cell r="BH1192">
            <v>0</v>
          </cell>
          <cell r="BI1192">
            <v>0</v>
          </cell>
          <cell r="BJ1192">
            <v>0</v>
          </cell>
          <cell r="BK1192" t="str">
            <v>Możliwość pozyskania dofinansowania z nowej perspektywy finansowej UE w ramach Programu Operacyjnego Infrastruktura i Środowisko perspektywa 2021-2027</v>
          </cell>
          <cell r="BL1192" t="str">
            <v>Przygotowanie wniosków aplikacyjnych 2021 - 2029 - realizacja</v>
          </cell>
          <cell r="BM1192" t="str">
            <v>-</v>
          </cell>
          <cell r="BN1192" t="str">
            <v>-</v>
          </cell>
        </row>
        <row r="1193">
          <cell r="B1193" t="str">
            <v>7-05-20-181-1</v>
          </cell>
          <cell r="C1193" t="str">
            <v>7</v>
          </cell>
          <cell r="D1193" t="str">
            <v>COŚ - zintegrowany system odzyskiwania energii, substancji organicznych i składników odżywczych</v>
          </cell>
          <cell r="E1193" t="str">
            <v>Realizowane-koncepcja-w toku</v>
          </cell>
          <cell r="H1193" t="str">
            <v>pierwsza</v>
          </cell>
          <cell r="I1193" t="str">
            <v>inne</v>
          </cell>
          <cell r="J1193" t="str">
            <v>inne</v>
          </cell>
          <cell r="K1193" t="str">
            <v>inne działania</v>
          </cell>
          <cell r="L1193" t="str">
            <v>Poznań</v>
          </cell>
          <cell r="M1193" t="str">
            <v>Agnieszka Mitura-Grabowska</v>
          </cell>
          <cell r="N1193">
            <v>0</v>
          </cell>
          <cell r="O1193">
            <v>0</v>
          </cell>
          <cell r="P1193">
            <v>0</v>
          </cell>
          <cell r="Q1193">
            <v>0</v>
          </cell>
          <cell r="R1193" t="str">
            <v>05</v>
          </cell>
          <cell r="S1193" t="str">
            <v>nd</v>
          </cell>
          <cell r="T1193">
            <v>0</v>
          </cell>
          <cell r="U1193">
            <v>0</v>
          </cell>
          <cell r="V1193">
            <v>383992.42424242425</v>
          </cell>
          <cell r="W1193">
            <v>533760.28138528136</v>
          </cell>
          <cell r="X1193">
            <v>233872.29437229439</v>
          </cell>
          <cell r="Y1193">
            <v>0</v>
          </cell>
          <cell r="Z1193">
            <v>0</v>
          </cell>
          <cell r="AA1193">
            <v>0</v>
          </cell>
          <cell r="AB1193">
            <v>0</v>
          </cell>
          <cell r="AC1193">
            <v>0</v>
          </cell>
          <cell r="AD1193">
            <v>0</v>
          </cell>
          <cell r="AE1193">
            <v>0</v>
          </cell>
          <cell r="AF1193">
            <v>1151625</v>
          </cell>
          <cell r="AG1193">
            <v>0</v>
          </cell>
          <cell r="AH1193">
            <v>0</v>
          </cell>
          <cell r="AI1193">
            <v>0</v>
          </cell>
          <cell r="AJ1193">
            <v>50000</v>
          </cell>
          <cell r="AK1193">
            <v>233872.3</v>
          </cell>
          <cell r="AL1193">
            <v>0</v>
          </cell>
          <cell r="AM1193">
            <v>0</v>
          </cell>
          <cell r="AN1193">
            <v>0</v>
          </cell>
          <cell r="AO1193">
            <v>0</v>
          </cell>
          <cell r="AP1193">
            <v>0</v>
          </cell>
          <cell r="AQ1193">
            <v>0</v>
          </cell>
          <cell r="AR1193">
            <v>0</v>
          </cell>
          <cell r="AS1193">
            <v>0</v>
          </cell>
          <cell r="AT1193">
            <v>0</v>
          </cell>
          <cell r="AU1193">
            <v>0</v>
          </cell>
          <cell r="AV1193">
            <v>0</v>
          </cell>
          <cell r="AW1193">
            <v>233872.3</v>
          </cell>
          <cell r="AX1193">
            <v>233872.3</v>
          </cell>
          <cell r="AY1193">
            <v>0</v>
          </cell>
          <cell r="AZ1193">
            <v>283872.3</v>
          </cell>
          <cell r="BA1193">
            <v>283872.3</v>
          </cell>
          <cell r="BB1193">
            <v>283872.3</v>
          </cell>
          <cell r="BC1193">
            <v>867752.7</v>
          </cell>
          <cell r="BD1193"/>
          <cell r="BE1193">
            <v>0</v>
          </cell>
          <cell r="BF1193">
            <v>0</v>
          </cell>
          <cell r="BG1193" t="str">
            <v>3 inne</v>
          </cell>
          <cell r="BH1193">
            <v>0</v>
          </cell>
          <cell r="BI1193">
            <v>0</v>
          </cell>
          <cell r="BJ1193">
            <v>0</v>
          </cell>
          <cell r="BK1193" t="str">
            <v>Zintegrowanie innowacyjnych procesów z istniejącym systemem oczyszczania ścieków. Pozyskanie grantów na realizację prac badawczo-rozwojowych w ramach POLNOR 2019.</v>
          </cell>
          <cell r="BL1193" t="str">
            <v>Odzysk zasobów naturalnych na oczyszczalni, tj. energia, składniki odżywcze (azot, fosfor) i substancje organiczne (kwasy humusowe) oraz wytwarzanie cennych produktów, tj. wodór i biopolimery. Potencjał wdrożenia przebadanych procesów zostanie oceniony za pomocą zaawansowanych narzędzi symulacyjnych. Opracowany zostanie model metagenomiczny oraz wykonana kompleksowa analiza śladu węglowego i ocena cyklu życia dla różnych scenariuszy. Zostaną przeanalizowane możliwości rynkowe zastosowania odzyskanych produktów, a same produkty ocenione pod kątem przydatności. Projekt wpisuje się w ideę zrównoważonego rozwoju. 2021 - 2023 - prace badawczo-rozwojowe</v>
          </cell>
          <cell r="BM1193" t="str">
            <v>-</v>
          </cell>
          <cell r="BN1193" t="str">
            <v>-</v>
          </cell>
        </row>
        <row r="1194">
          <cell r="B1194" t="str">
            <v>7-05-20-182-1</v>
          </cell>
          <cell r="C1194" t="str">
            <v>7</v>
          </cell>
          <cell r="D1194" t="str">
            <v>COŚ - skrócona nitryfikacja w osadzie czynnym</v>
          </cell>
          <cell r="E1194" t="str">
            <v>Realizowane-koncepcja-w toku</v>
          </cell>
          <cell r="H1194" t="str">
            <v>pierwsza</v>
          </cell>
          <cell r="I1194" t="str">
            <v>inne</v>
          </cell>
          <cell r="J1194" t="str">
            <v>inne</v>
          </cell>
          <cell r="K1194" t="str">
            <v>inne działania</v>
          </cell>
          <cell r="L1194" t="str">
            <v>Poznań</v>
          </cell>
          <cell r="M1194" t="str">
            <v>Agnieszka Mitura-Grabowska</v>
          </cell>
          <cell r="N1194">
            <v>0</v>
          </cell>
          <cell r="O1194" t="str">
            <v>Anna Padurska</v>
          </cell>
          <cell r="P1194" t="str">
            <v>Jakub Ciesiółka</v>
          </cell>
          <cell r="Q1194" t="str">
            <v>Jerzy Rykała</v>
          </cell>
          <cell r="R1194" t="str">
            <v>05</v>
          </cell>
          <cell r="S1194" t="str">
            <v>nd</v>
          </cell>
          <cell r="T1194">
            <v>0</v>
          </cell>
          <cell r="U1194">
            <v>0</v>
          </cell>
          <cell r="V1194">
            <v>881187.5</v>
          </cell>
          <cell r="W1194">
            <v>734495.875</v>
          </cell>
          <cell r="X1194">
            <v>261754.125</v>
          </cell>
          <cell r="Y1194">
            <v>0</v>
          </cell>
          <cell r="Z1194">
            <v>0</v>
          </cell>
          <cell r="AA1194">
            <v>0</v>
          </cell>
          <cell r="AB1194">
            <v>0</v>
          </cell>
          <cell r="AC1194">
            <v>0</v>
          </cell>
          <cell r="AD1194">
            <v>0</v>
          </cell>
          <cell r="AE1194">
            <v>0</v>
          </cell>
          <cell r="AF1194">
            <v>1877437.5</v>
          </cell>
          <cell r="AG1194">
            <v>0</v>
          </cell>
          <cell r="AH1194">
            <v>143890</v>
          </cell>
          <cell r="AI1194">
            <v>143890</v>
          </cell>
          <cell r="AJ1194">
            <v>1471793.4</v>
          </cell>
          <cell r="AK1194">
            <v>261754.1</v>
          </cell>
          <cell r="AL1194">
            <v>0</v>
          </cell>
          <cell r="AM1194">
            <v>0</v>
          </cell>
          <cell r="AN1194">
            <v>0</v>
          </cell>
          <cell r="AO1194">
            <v>0</v>
          </cell>
          <cell r="AP1194">
            <v>0</v>
          </cell>
          <cell r="AQ1194">
            <v>0</v>
          </cell>
          <cell r="AR1194">
            <v>0</v>
          </cell>
          <cell r="AS1194">
            <v>0</v>
          </cell>
          <cell r="AT1194">
            <v>0</v>
          </cell>
          <cell r="AU1194">
            <v>0</v>
          </cell>
          <cell r="AV1194">
            <v>0</v>
          </cell>
          <cell r="AW1194">
            <v>261754.1</v>
          </cell>
          <cell r="AX1194">
            <v>261754.1</v>
          </cell>
          <cell r="AY1194">
            <v>0</v>
          </cell>
          <cell r="AZ1194">
            <v>1733547.5</v>
          </cell>
          <cell r="BA1194">
            <v>1733547.5</v>
          </cell>
          <cell r="BB1194">
            <v>1877437.5</v>
          </cell>
          <cell r="BC1194">
            <v>0</v>
          </cell>
          <cell r="BD1194"/>
          <cell r="BE1194">
            <v>0</v>
          </cell>
          <cell r="BF1194">
            <v>0</v>
          </cell>
          <cell r="BG1194" t="str">
            <v>3 inne</v>
          </cell>
          <cell r="BH1194">
            <v>0</v>
          </cell>
          <cell r="BI1194">
            <v>0</v>
          </cell>
          <cell r="BJ1194">
            <v>0</v>
          </cell>
          <cell r="BK1194" t="str">
            <v>Stworzenie innowacyjnej technologii, która pozwoli na osiągnięcie skróconej nitryfikacji w głównym ciągu technologicznym oczyszczalni. Pozyskanie grantów na prace badawczo-rozwojowe w ramach POLNOR 2019.</v>
          </cell>
          <cell r="BL1194" t="str">
            <v>Innowacyjna technologia znacznie zmniejszy zapotrzebowanie na tlen do napowietrzania i węgiel organiczny w procesie usuwania azotu, poprawi jakość ścieków i zwiększy produkcję gazu z komory fermentacyjnej. 2021 - 2023 - prace badawczo-rozwojowe</v>
          </cell>
          <cell r="BM1194" t="str">
            <v>-</v>
          </cell>
          <cell r="BN1194" t="str">
            <v>-</v>
          </cell>
        </row>
        <row r="1195">
          <cell r="B1195" t="str">
            <v>7-05-21-182-1</v>
          </cell>
          <cell r="C1195" t="str">
            <v>7</v>
          </cell>
          <cell r="D1195" t="str">
            <v>SUW Wiśniowa - zagospodarowanie wód opadowych i roztopowych</v>
          </cell>
          <cell r="E1195" t="str">
            <v>Realizowane-koncepcja-w toku</v>
          </cell>
          <cell r="G1195" t="str">
            <v xml:space="preserve">rezerwa na inwestycje nieprzewidziane </v>
          </cell>
          <cell r="H1195" t="str">
            <v>pierwsza</v>
          </cell>
          <cell r="I1195" t="str">
            <v>inne</v>
          </cell>
          <cell r="J1195" t="str">
            <v>inne</v>
          </cell>
          <cell r="K1195" t="str">
            <v>inne działania</v>
          </cell>
          <cell r="L1195" t="str">
            <v>Poznań</v>
          </cell>
          <cell r="M1195" t="str">
            <v>Karol Krupa</v>
          </cell>
          <cell r="N1195">
            <v>0</v>
          </cell>
          <cell r="O1195">
            <v>0</v>
          </cell>
          <cell r="P1195">
            <v>0</v>
          </cell>
          <cell r="Q1195">
            <v>0</v>
          </cell>
          <cell r="R1195" t="str">
            <v>05</v>
          </cell>
          <cell r="S1195" t="str">
            <v>nd</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130000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130000</v>
          </cell>
          <cell r="BA1195">
            <v>130000</v>
          </cell>
          <cell r="BB1195">
            <v>130000</v>
          </cell>
          <cell r="BC1195">
            <v>-130000</v>
          </cell>
          <cell r="BD1195"/>
          <cell r="BE1195">
            <v>0</v>
          </cell>
          <cell r="BF1195">
            <v>0</v>
          </cell>
          <cell r="BG1195" t="str">
            <v>1 rozwojowo-modernizacyjne</v>
          </cell>
          <cell r="BH1195">
            <v>0</v>
          </cell>
          <cell r="BI1195">
            <v>0</v>
          </cell>
          <cell r="BJ1195">
            <v>0</v>
          </cell>
          <cell r="BK1195" t="str">
            <v>Odłączenie części wód opadowych od sieci kanalizacji deszczowej oraz zagospodarowanie jej na własnym terenie - mała retencja.</v>
          </cell>
          <cell r="BL1195" t="str">
            <v>Budowa: - SUW Wiśniowa: ogrody deszczowe w gruncie i w pojemnikach, zielone wiaty rowerowe.</v>
          </cell>
          <cell r="BM1195" t="str">
            <v>-</v>
          </cell>
          <cell r="BN1195" t="str">
            <v>-</v>
          </cell>
        </row>
        <row r="1196">
          <cell r="B1196" t="str">
            <v>7-05-21-183-1</v>
          </cell>
          <cell r="C1196" t="str">
            <v>7</v>
          </cell>
          <cell r="D1196" t="str">
            <v>SUW Grusczyn oraz SUW Murowana Goślina - zagospodarowanie wód opadowych i roztopowych</v>
          </cell>
          <cell r="E1196" t="str">
            <v>Realizowane-koncepcja-w toku</v>
          </cell>
          <cell r="G1196" t="str">
            <v xml:space="preserve">rezerwa na inwestycje nieprzewidziane </v>
          </cell>
          <cell r="H1196" t="str">
            <v>pierwsza</v>
          </cell>
          <cell r="I1196" t="str">
            <v>inne</v>
          </cell>
          <cell r="J1196" t="str">
            <v>inne</v>
          </cell>
          <cell r="K1196" t="str">
            <v>inne działania</v>
          </cell>
          <cell r="L1196" t="str">
            <v>Poznań</v>
          </cell>
          <cell r="M1196" t="str">
            <v>Karol Krupa</v>
          </cell>
          <cell r="N1196">
            <v>0</v>
          </cell>
          <cell r="O1196">
            <v>0</v>
          </cell>
          <cell r="P1196">
            <v>0</v>
          </cell>
          <cell r="Q1196">
            <v>0</v>
          </cell>
          <cell r="R1196" t="str">
            <v>05</v>
          </cell>
          <cell r="S1196" t="str">
            <v>nd</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175000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175000</v>
          </cell>
          <cell r="BA1196">
            <v>175000</v>
          </cell>
          <cell r="BB1196">
            <v>175000</v>
          </cell>
          <cell r="BC1196">
            <v>-175000</v>
          </cell>
          <cell r="BD1196"/>
          <cell r="BE1196">
            <v>0</v>
          </cell>
          <cell r="BF1196">
            <v>0</v>
          </cell>
          <cell r="BG1196" t="str">
            <v>1 rozwojowo-modernizacyjne</v>
          </cell>
          <cell r="BH1196">
            <v>0</v>
          </cell>
          <cell r="BI1196">
            <v>0</v>
          </cell>
          <cell r="BJ1196">
            <v>0</v>
          </cell>
          <cell r="BK1196" t="str">
            <v>Odłączenie części wód opadowych od sieci kanalizacji deszczowej oraz zagospodarowanie jej na własnym terenie - mała retencja.</v>
          </cell>
          <cell r="BL1196" t="str">
            <v>Budowa: - SUW Gruszczyn: ogrody deszczowe w gruncie i w pojemnikach, - SUW Murowana Goślina: niecka infiltracyjna, ogrody deszczowe w pojemnikach, suchy strumień.</v>
          </cell>
          <cell r="BM1196" t="str">
            <v>-</v>
          </cell>
          <cell r="BN1196" t="str">
            <v>-</v>
          </cell>
        </row>
        <row r="1197">
          <cell r="B1197" t="str">
            <v>7-05-21-184-1</v>
          </cell>
          <cell r="C1197" t="str">
            <v>7</v>
          </cell>
          <cell r="D1197" t="str">
            <v>COŚ oraz LOŚ - zagospodarowanie wód opadowych i roztopowych</v>
          </cell>
          <cell r="E1197" t="str">
            <v>Realizowane-koncepcja-w toku</v>
          </cell>
          <cell r="G1197" t="str">
            <v xml:space="preserve">rezerwa na inwestycje nieprzewidziane </v>
          </cell>
          <cell r="H1197" t="str">
            <v>pierwsza</v>
          </cell>
          <cell r="I1197" t="str">
            <v>inne</v>
          </cell>
          <cell r="J1197" t="str">
            <v>inne</v>
          </cell>
          <cell r="K1197" t="str">
            <v>inne działania</v>
          </cell>
          <cell r="L1197" t="str">
            <v>Poznań</v>
          </cell>
          <cell r="M1197" t="str">
            <v>Karol Krupa</v>
          </cell>
          <cell r="N1197">
            <v>0</v>
          </cell>
          <cell r="O1197">
            <v>0</v>
          </cell>
          <cell r="P1197">
            <v>0</v>
          </cell>
          <cell r="Q1197">
            <v>0</v>
          </cell>
          <cell r="R1197" t="str">
            <v>05</v>
          </cell>
          <cell r="S1197" t="str">
            <v>nd</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235000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235000</v>
          </cell>
          <cell r="BA1197">
            <v>235000</v>
          </cell>
          <cell r="BB1197">
            <v>235000</v>
          </cell>
          <cell r="BC1197">
            <v>-235000</v>
          </cell>
          <cell r="BD1197"/>
          <cell r="BE1197">
            <v>0</v>
          </cell>
          <cell r="BF1197">
            <v>0</v>
          </cell>
          <cell r="BG1197" t="str">
            <v>1 rozwojowo-modernizacyjne</v>
          </cell>
          <cell r="BH1197">
            <v>0</v>
          </cell>
          <cell r="BI1197">
            <v>0</v>
          </cell>
          <cell r="BJ1197">
            <v>0</v>
          </cell>
          <cell r="BK1197" t="str">
            <v>Odłączenie części wód opadowych od sieci kanalizacji deszczowej oraz zagospodarowanie jej na własnym terenie - mała retencja.</v>
          </cell>
          <cell r="BL1197" t="str">
            <v>Budowa: - COŚ: niecki infiltracyjne, zbiorniki podziemne, ogrody deszczowe w gruncie i w pojemnikach, - LOŚ: niecka infiltracyjna, ogrody deszczowe w gruncie i w pojemnikach, zielony dach ekstensywny.</v>
          </cell>
          <cell r="BM1197" t="str">
            <v>-</v>
          </cell>
          <cell r="BN1197" t="str">
            <v>-</v>
          </cell>
        </row>
        <row r="1198">
          <cell r="B1198" t="str">
            <v>8-05-14-220-2</v>
          </cell>
          <cell r="C1198" t="str">
            <v>8</v>
          </cell>
          <cell r="D1198" t="str">
            <v>Wdrożenie systemu cyfrowej archiwizacji dokumentów - Etap II - zakres I</v>
          </cell>
          <cell r="E1198" t="str">
            <v>Realizowane-RBM-zakończono</v>
          </cell>
          <cell r="F1198" t="str">
            <v>FS 6</v>
          </cell>
          <cell r="G1198" t="str">
            <v>Plan</v>
          </cell>
          <cell r="H1198" t="str">
            <v>pierwsza</v>
          </cell>
          <cell r="I1198" t="str">
            <v>inne</v>
          </cell>
          <cell r="J1198" t="str">
            <v>inne</v>
          </cell>
          <cell r="K1198" t="str">
            <v>komputeryzacja</v>
          </cell>
          <cell r="L1198" t="str">
            <v>Poznań</v>
          </cell>
          <cell r="M1198" t="str">
            <v>Bartosz Matysiak</v>
          </cell>
          <cell r="N1198">
            <v>0</v>
          </cell>
          <cell r="O1198" t="str">
            <v>Anna Kociańska</v>
          </cell>
          <cell r="P1198" t="str">
            <v>Artur Błotny</v>
          </cell>
          <cell r="Q1198">
            <v>0</v>
          </cell>
          <cell r="R1198" t="str">
            <v>05</v>
          </cell>
          <cell r="S1198" t="str">
            <v>nd</v>
          </cell>
          <cell r="T1198">
            <v>534.6</v>
          </cell>
          <cell r="U1198">
            <v>406972.69999999995</v>
          </cell>
          <cell r="V1198">
            <v>0</v>
          </cell>
          <cell r="W1198">
            <v>0</v>
          </cell>
          <cell r="X1198">
            <v>0</v>
          </cell>
          <cell r="Y1198">
            <v>0</v>
          </cell>
          <cell r="Z1198">
            <v>0</v>
          </cell>
          <cell r="AA1198">
            <v>0</v>
          </cell>
          <cell r="AB1198">
            <v>0</v>
          </cell>
          <cell r="AC1198">
            <v>0</v>
          </cell>
          <cell r="AD1198">
            <v>0</v>
          </cell>
          <cell r="AE1198">
            <v>0</v>
          </cell>
          <cell r="AF1198">
            <v>406972.69999999995</v>
          </cell>
          <cell r="AG1198">
            <v>408407.98</v>
          </cell>
          <cell r="AH1198">
            <v>1018.48</v>
          </cell>
          <cell r="AI1198">
            <v>409961.05999999994</v>
          </cell>
          <cell r="AJ1198">
            <v>-510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-510</v>
          </cell>
          <cell r="BA1198">
            <v>-510</v>
          </cell>
          <cell r="BB1198">
            <v>408916.45999999996</v>
          </cell>
          <cell r="BC1198">
            <v>-1943.7600000000093</v>
          </cell>
          <cell r="BD1198"/>
          <cell r="BE1198">
            <v>0</v>
          </cell>
          <cell r="BF1198">
            <v>0</v>
          </cell>
          <cell r="BG1198" t="str">
            <v>3 inne</v>
          </cell>
          <cell r="BH1198">
            <v>0</v>
          </cell>
          <cell r="BI1198">
            <v>0</v>
          </cell>
          <cell r="BJ1198">
            <v>0</v>
          </cell>
          <cell r="BK1198" t="str">
            <v>Z zadania został wydzielony zakres 19-338 i 19-339. Brak kopii zapasowych często jedynych egzemplarzy dokumentów, utrudniony dostęp do dokumentów powstałych w wersji papierowej, brak kontroli nad dokumentacją w wersji papierowej poza głównym archiwum, rozproszenie dokumentacji, różna indeksacja lub jej brak, rosnące zapotrzebowanie na miejsce do składowania dokumentacji technicznej.</v>
          </cell>
          <cell r="BL1198" t="str">
            <v>Ucyfrowienie dokumentacji technicznej - ok. 200m (archiwum główne, archiwa podręczne działów) 2017 - 2020 - realizacja.</v>
          </cell>
          <cell r="BM1198" t="str">
            <v>-</v>
          </cell>
          <cell r="BN1198" t="str">
            <v>-</v>
          </cell>
        </row>
        <row r="1199">
          <cell r="B1199" t="str">
            <v>8-05-14-240-2</v>
          </cell>
          <cell r="C1199" t="str">
            <v>8</v>
          </cell>
          <cell r="D1199" t="str">
            <v>Pozostałe systemy informatyczne</v>
          </cell>
          <cell r="E1199" t="str">
            <v>Realizowane-inne-w toku</v>
          </cell>
          <cell r="G1199" t="str">
            <v>Informatyzacja</v>
          </cell>
          <cell r="H1199" t="str">
            <v>pierwsza</v>
          </cell>
          <cell r="I1199" t="str">
            <v>inne</v>
          </cell>
          <cell r="J1199" t="str">
            <v>inne</v>
          </cell>
          <cell r="K1199" t="str">
            <v>informatyzacja</v>
          </cell>
          <cell r="L1199" t="str">
            <v>Poznań</v>
          </cell>
          <cell r="M1199">
            <v>0</v>
          </cell>
          <cell r="N1199">
            <v>0</v>
          </cell>
          <cell r="O1199" t="str">
            <v>Anna Kociańska</v>
          </cell>
          <cell r="P1199" t="str">
            <v>Paulina Buka</v>
          </cell>
          <cell r="Q1199">
            <v>0</v>
          </cell>
          <cell r="R1199" t="str">
            <v>05</v>
          </cell>
          <cell r="S1199" t="str">
            <v>nd</v>
          </cell>
          <cell r="T1199">
            <v>0</v>
          </cell>
          <cell r="U1199">
            <v>812162</v>
          </cell>
          <cell r="V1199">
            <v>0</v>
          </cell>
          <cell r="W1199">
            <v>0</v>
          </cell>
          <cell r="X1199">
            <v>0</v>
          </cell>
          <cell r="Y1199">
            <v>0</v>
          </cell>
          <cell r="Z1199">
            <v>0</v>
          </cell>
          <cell r="AA1199">
            <v>0</v>
          </cell>
          <cell r="AB1199">
            <v>0</v>
          </cell>
          <cell r="AC1199">
            <v>0</v>
          </cell>
          <cell r="AD1199">
            <v>0</v>
          </cell>
          <cell r="AE1199">
            <v>0</v>
          </cell>
          <cell r="AF1199">
            <v>812162</v>
          </cell>
          <cell r="AG1199">
            <v>249782</v>
          </cell>
          <cell r="AH1199">
            <v>0</v>
          </cell>
          <cell r="AI1199">
            <v>249782</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249782</v>
          </cell>
          <cell r="BC1199">
            <v>562380</v>
          </cell>
          <cell r="BD1199"/>
          <cell r="BE1199">
            <v>0</v>
          </cell>
          <cell r="BF1199">
            <v>0</v>
          </cell>
          <cell r="BG1199" t="str">
            <v>3 inne</v>
          </cell>
          <cell r="BH1199">
            <v>0</v>
          </cell>
          <cell r="BI1199">
            <v>0</v>
          </cell>
          <cell r="BJ1199">
            <v>0</v>
          </cell>
          <cell r="BK1199">
            <v>0</v>
          </cell>
          <cell r="BL1199">
            <v>0</v>
          </cell>
          <cell r="BM1199" t="str">
            <v>-</v>
          </cell>
          <cell r="BN1199" t="str">
            <v>-</v>
          </cell>
        </row>
        <row r="1200">
          <cell r="B1200" t="str">
            <v>8-05-14-241-2</v>
          </cell>
          <cell r="C1200" t="str">
            <v>8</v>
          </cell>
          <cell r="D1200" t="str">
            <v>System Informatyczny Service Desk</v>
          </cell>
          <cell r="E1200" t="str">
            <v>Realizowane-inne-w toku</v>
          </cell>
          <cell r="G1200" t="str">
            <v>Informatyzacja</v>
          </cell>
          <cell r="H1200" t="str">
            <v>pierwsza</v>
          </cell>
          <cell r="I1200" t="str">
            <v>inne</v>
          </cell>
          <cell r="J1200" t="str">
            <v>inne</v>
          </cell>
          <cell r="K1200" t="str">
            <v>informatyzacja</v>
          </cell>
          <cell r="L1200" t="str">
            <v>Poznań</v>
          </cell>
          <cell r="M1200">
            <v>0</v>
          </cell>
          <cell r="N1200">
            <v>0</v>
          </cell>
          <cell r="O1200" t="str">
            <v>Anna Kociańska</v>
          </cell>
          <cell r="P1200" t="str">
            <v>Paulina Buka</v>
          </cell>
          <cell r="Q1200">
            <v>0</v>
          </cell>
          <cell r="R1200" t="str">
            <v>05</v>
          </cell>
          <cell r="S1200" t="str">
            <v>nd</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cell r="BE1200">
            <v>0</v>
          </cell>
          <cell r="BF1200">
            <v>0</v>
          </cell>
          <cell r="BG1200" t="str">
            <v>3 inne</v>
          </cell>
          <cell r="BH1200">
            <v>0</v>
          </cell>
          <cell r="BI1200">
            <v>0</v>
          </cell>
          <cell r="BJ1200">
            <v>0</v>
          </cell>
          <cell r="BK1200">
            <v>0</v>
          </cell>
          <cell r="BL1200">
            <v>0</v>
          </cell>
          <cell r="BM1200" t="str">
            <v>-</v>
          </cell>
          <cell r="BN1200" t="str">
            <v>-</v>
          </cell>
        </row>
        <row r="1201">
          <cell r="B1201" t="str">
            <v>8-05-14-242-2</v>
          </cell>
          <cell r="C1201" t="str">
            <v>8</v>
          </cell>
          <cell r="D1201" t="str">
            <v>System Informatyczny SAP</v>
          </cell>
          <cell r="E1201" t="str">
            <v>Realizowane-inne-w toku</v>
          </cell>
          <cell r="G1201" t="str">
            <v>Informatyzacja</v>
          </cell>
          <cell r="H1201" t="str">
            <v>pierwsza</v>
          </cell>
          <cell r="I1201" t="str">
            <v>inne</v>
          </cell>
          <cell r="J1201" t="str">
            <v>inne</v>
          </cell>
          <cell r="K1201" t="str">
            <v>informatyzacja</v>
          </cell>
          <cell r="L1201" t="str">
            <v>Poznań</v>
          </cell>
          <cell r="M1201">
            <v>0</v>
          </cell>
          <cell r="N1201">
            <v>0</v>
          </cell>
          <cell r="O1201" t="str">
            <v>Anna Kociańska</v>
          </cell>
          <cell r="P1201" t="str">
            <v>Paulina Buka</v>
          </cell>
          <cell r="Q1201">
            <v>0</v>
          </cell>
          <cell r="R1201" t="str">
            <v>05</v>
          </cell>
          <cell r="S1201" t="str">
            <v>nd</v>
          </cell>
          <cell r="T1201">
            <v>0</v>
          </cell>
          <cell r="U1201">
            <v>650000</v>
          </cell>
          <cell r="V1201">
            <v>0</v>
          </cell>
          <cell r="W1201">
            <v>0</v>
          </cell>
          <cell r="X1201">
            <v>0</v>
          </cell>
          <cell r="Y1201">
            <v>0</v>
          </cell>
          <cell r="Z1201">
            <v>0</v>
          </cell>
          <cell r="AA1201">
            <v>0</v>
          </cell>
          <cell r="AB1201">
            <v>0</v>
          </cell>
          <cell r="AC1201">
            <v>0</v>
          </cell>
          <cell r="AD1201">
            <v>0</v>
          </cell>
          <cell r="AE1201">
            <v>0</v>
          </cell>
          <cell r="AF1201">
            <v>650000</v>
          </cell>
          <cell r="AG1201">
            <v>219600</v>
          </cell>
          <cell r="AH1201">
            <v>204960</v>
          </cell>
          <cell r="AI1201">
            <v>424560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424560</v>
          </cell>
          <cell r="BC1201">
            <v>225440</v>
          </cell>
          <cell r="BD1201"/>
          <cell r="BE1201">
            <v>0</v>
          </cell>
          <cell r="BF1201">
            <v>0</v>
          </cell>
          <cell r="BG1201" t="str">
            <v>3 inne</v>
          </cell>
          <cell r="BH1201">
            <v>0</v>
          </cell>
          <cell r="BI1201">
            <v>0</v>
          </cell>
          <cell r="BJ1201">
            <v>0</v>
          </cell>
          <cell r="BK1201">
            <v>0</v>
          </cell>
          <cell r="BL1201">
            <v>0</v>
          </cell>
          <cell r="BM1201" t="str">
            <v>-</v>
          </cell>
          <cell r="BN1201" t="str">
            <v>-</v>
          </cell>
        </row>
        <row r="1202">
          <cell r="B1202" t="str">
            <v>8-05-14-243-2</v>
          </cell>
          <cell r="C1202" t="str">
            <v>8</v>
          </cell>
          <cell r="D1202" t="str">
            <v>System Informatyczny Prophix</v>
          </cell>
          <cell r="E1202" t="str">
            <v>Realizowane-inne-w toku</v>
          </cell>
          <cell r="G1202" t="str">
            <v>Informatyzacja</v>
          </cell>
          <cell r="H1202" t="str">
            <v>pierwsza</v>
          </cell>
          <cell r="I1202" t="str">
            <v>inne</v>
          </cell>
          <cell r="J1202" t="str">
            <v>inne</v>
          </cell>
          <cell r="K1202" t="str">
            <v>informatyzacja</v>
          </cell>
          <cell r="L1202" t="str">
            <v>Poznań</v>
          </cell>
          <cell r="M1202">
            <v>0</v>
          </cell>
          <cell r="N1202">
            <v>0</v>
          </cell>
          <cell r="O1202" t="str">
            <v>Anna Kociańska</v>
          </cell>
          <cell r="P1202" t="str">
            <v>Paulina Buka</v>
          </cell>
          <cell r="Q1202">
            <v>0</v>
          </cell>
          <cell r="R1202" t="str">
            <v>05</v>
          </cell>
          <cell r="S1202" t="str">
            <v>nd</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cell r="BE1202">
            <v>0</v>
          </cell>
          <cell r="BF1202">
            <v>0</v>
          </cell>
          <cell r="BG1202" t="str">
            <v>3 inne</v>
          </cell>
          <cell r="BH1202">
            <v>0</v>
          </cell>
          <cell r="BI1202">
            <v>0</v>
          </cell>
          <cell r="BJ1202">
            <v>0</v>
          </cell>
          <cell r="BK1202">
            <v>0</v>
          </cell>
          <cell r="BL1202">
            <v>0</v>
          </cell>
          <cell r="BM1202" t="str">
            <v>-</v>
          </cell>
          <cell r="BN1202" t="str">
            <v>-</v>
          </cell>
        </row>
        <row r="1203">
          <cell r="B1203" t="str">
            <v>8-05-14-244-3</v>
          </cell>
          <cell r="C1203" t="str">
            <v>8</v>
          </cell>
          <cell r="D1203" t="str">
            <v>Zakupy Serwerów</v>
          </cell>
          <cell r="E1203" t="str">
            <v>Realizowane-inne-w toku</v>
          </cell>
          <cell r="G1203" t="str">
            <v>Informatyzacja</v>
          </cell>
          <cell r="H1203" t="str">
            <v>pierwsza</v>
          </cell>
          <cell r="I1203" t="str">
            <v>inne</v>
          </cell>
          <cell r="J1203" t="str">
            <v>inne</v>
          </cell>
          <cell r="K1203" t="str">
            <v>informatyzacja</v>
          </cell>
          <cell r="L1203" t="str">
            <v>Poznań</v>
          </cell>
          <cell r="M1203">
            <v>0</v>
          </cell>
          <cell r="N1203">
            <v>0</v>
          </cell>
          <cell r="O1203" t="str">
            <v>Anna Kociańska</v>
          </cell>
          <cell r="P1203" t="str">
            <v>Paulina Buka</v>
          </cell>
          <cell r="Q1203">
            <v>0</v>
          </cell>
          <cell r="R1203" t="str">
            <v>05</v>
          </cell>
          <cell r="S1203" t="str">
            <v>nd</v>
          </cell>
          <cell r="T1203">
            <v>0</v>
          </cell>
          <cell r="U1203">
            <v>200000</v>
          </cell>
          <cell r="V1203">
            <v>0</v>
          </cell>
          <cell r="W1203">
            <v>0</v>
          </cell>
          <cell r="X1203">
            <v>0</v>
          </cell>
          <cell r="Y1203">
            <v>0</v>
          </cell>
          <cell r="Z1203">
            <v>0</v>
          </cell>
          <cell r="AA1203">
            <v>0</v>
          </cell>
          <cell r="AB1203">
            <v>0</v>
          </cell>
          <cell r="AC1203">
            <v>0</v>
          </cell>
          <cell r="AD1203">
            <v>0</v>
          </cell>
          <cell r="AE1203">
            <v>0</v>
          </cell>
          <cell r="AF1203">
            <v>200000</v>
          </cell>
          <cell r="AG1203">
            <v>309787</v>
          </cell>
          <cell r="AH1203">
            <v>0</v>
          </cell>
          <cell r="AI1203">
            <v>309787</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309787</v>
          </cell>
          <cell r="BC1203">
            <v>-109787</v>
          </cell>
          <cell r="BD1203"/>
          <cell r="BE1203">
            <v>0</v>
          </cell>
          <cell r="BF1203">
            <v>0</v>
          </cell>
          <cell r="BG1203" t="str">
            <v>3 inne</v>
          </cell>
          <cell r="BH1203">
            <v>0</v>
          </cell>
          <cell r="BI1203">
            <v>0</v>
          </cell>
          <cell r="BJ1203">
            <v>0</v>
          </cell>
          <cell r="BK1203">
            <v>0</v>
          </cell>
          <cell r="BL1203">
            <v>0</v>
          </cell>
          <cell r="BM1203" t="str">
            <v>-</v>
          </cell>
          <cell r="BN1203" t="str">
            <v>-</v>
          </cell>
        </row>
        <row r="1204">
          <cell r="B1204" t="str">
            <v>8-05-14-245-3</v>
          </cell>
          <cell r="C1204" t="str">
            <v>8</v>
          </cell>
          <cell r="D1204" t="str">
            <v>Zakupy Komputerów</v>
          </cell>
          <cell r="E1204" t="str">
            <v>Realizowane-inne-w toku</v>
          </cell>
          <cell r="G1204" t="str">
            <v>Informatyzacja</v>
          </cell>
          <cell r="H1204" t="str">
            <v>pierwsza</v>
          </cell>
          <cell r="I1204" t="str">
            <v>inne</v>
          </cell>
          <cell r="J1204" t="str">
            <v>inne</v>
          </cell>
          <cell r="K1204" t="str">
            <v>informatyzacja</v>
          </cell>
          <cell r="L1204" t="str">
            <v>Poznań</v>
          </cell>
          <cell r="M1204">
            <v>0</v>
          </cell>
          <cell r="N1204">
            <v>0</v>
          </cell>
          <cell r="O1204" t="str">
            <v>Anna Kociańska</v>
          </cell>
          <cell r="P1204" t="str">
            <v>Paulina Buka</v>
          </cell>
          <cell r="Q1204">
            <v>0</v>
          </cell>
          <cell r="R1204" t="str">
            <v>05</v>
          </cell>
          <cell r="S1204" t="str">
            <v>nd</v>
          </cell>
          <cell r="T1204">
            <v>0</v>
          </cell>
          <cell r="U1204">
            <v>180000</v>
          </cell>
          <cell r="V1204">
            <v>0</v>
          </cell>
          <cell r="W1204">
            <v>0</v>
          </cell>
          <cell r="X1204">
            <v>0</v>
          </cell>
          <cell r="Y1204">
            <v>0</v>
          </cell>
          <cell r="Z1204">
            <v>0</v>
          </cell>
          <cell r="AA1204">
            <v>0</v>
          </cell>
          <cell r="AB1204">
            <v>0</v>
          </cell>
          <cell r="AC1204">
            <v>0</v>
          </cell>
          <cell r="AD1204">
            <v>0</v>
          </cell>
          <cell r="AE1204">
            <v>0</v>
          </cell>
          <cell r="AF1204">
            <v>180000</v>
          </cell>
          <cell r="AG1204">
            <v>0</v>
          </cell>
          <cell r="AH1204">
            <v>0</v>
          </cell>
          <cell r="AI1204">
            <v>0</v>
          </cell>
          <cell r="AJ1204">
            <v>500000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500000</v>
          </cell>
          <cell r="BA1204">
            <v>500000</v>
          </cell>
          <cell r="BB1204">
            <v>500000</v>
          </cell>
          <cell r="BC1204">
            <v>-320000</v>
          </cell>
          <cell r="BD1204"/>
          <cell r="BE1204">
            <v>0</v>
          </cell>
          <cell r="BF1204">
            <v>0</v>
          </cell>
          <cell r="BG1204" t="str">
            <v>3 inne</v>
          </cell>
          <cell r="BH1204">
            <v>0</v>
          </cell>
          <cell r="BI1204">
            <v>0</v>
          </cell>
          <cell r="BJ1204">
            <v>0</v>
          </cell>
          <cell r="BK1204">
            <v>0</v>
          </cell>
          <cell r="BL1204">
            <v>0</v>
          </cell>
          <cell r="BM1204" t="str">
            <v>-</v>
          </cell>
          <cell r="BN1204" t="str">
            <v>-</v>
          </cell>
        </row>
        <row r="1205">
          <cell r="B1205" t="str">
            <v>8-05-14-246-3</v>
          </cell>
          <cell r="C1205" t="str">
            <v>8</v>
          </cell>
          <cell r="D1205" t="str">
            <v>Zakupy drukarek i innego sprzętu</v>
          </cell>
          <cell r="E1205" t="str">
            <v>Realizowane-inne-w toku</v>
          </cell>
          <cell r="G1205" t="str">
            <v>Informatyzacja</v>
          </cell>
          <cell r="H1205" t="str">
            <v>pierwsza</v>
          </cell>
          <cell r="I1205" t="str">
            <v>inne</v>
          </cell>
          <cell r="J1205" t="str">
            <v>inne</v>
          </cell>
          <cell r="K1205" t="str">
            <v>informatyzacja</v>
          </cell>
          <cell r="L1205" t="str">
            <v>Poznań</v>
          </cell>
          <cell r="M1205">
            <v>0</v>
          </cell>
          <cell r="N1205">
            <v>0</v>
          </cell>
          <cell r="O1205" t="str">
            <v>Anna Kociańska</v>
          </cell>
          <cell r="P1205" t="str">
            <v>Paulina Buka</v>
          </cell>
          <cell r="Q1205">
            <v>0</v>
          </cell>
          <cell r="R1205" t="str">
            <v>05</v>
          </cell>
          <cell r="S1205" t="str">
            <v>nd</v>
          </cell>
          <cell r="T1205">
            <v>0</v>
          </cell>
          <cell r="U1205">
            <v>20000</v>
          </cell>
          <cell r="V1205">
            <v>0</v>
          </cell>
          <cell r="W1205">
            <v>0</v>
          </cell>
          <cell r="X1205">
            <v>0</v>
          </cell>
          <cell r="Y1205">
            <v>0</v>
          </cell>
          <cell r="Z1205">
            <v>0</v>
          </cell>
          <cell r="AA1205">
            <v>0</v>
          </cell>
          <cell r="AB1205">
            <v>0</v>
          </cell>
          <cell r="AC1205">
            <v>0</v>
          </cell>
          <cell r="AD1205">
            <v>0</v>
          </cell>
          <cell r="AE1205">
            <v>0</v>
          </cell>
          <cell r="AF1205">
            <v>20000</v>
          </cell>
          <cell r="AG1205">
            <v>126133.92</v>
          </cell>
          <cell r="AH1205">
            <v>0</v>
          </cell>
          <cell r="AI1205">
            <v>126133.92</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126133.92</v>
          </cell>
          <cell r="BC1205">
            <v>-106133.92</v>
          </cell>
          <cell r="BD1205"/>
          <cell r="BE1205">
            <v>0</v>
          </cell>
          <cell r="BF1205">
            <v>0</v>
          </cell>
          <cell r="BG1205" t="str">
            <v>3 inne</v>
          </cell>
          <cell r="BH1205">
            <v>0</v>
          </cell>
          <cell r="BI1205">
            <v>0</v>
          </cell>
          <cell r="BJ1205">
            <v>0</v>
          </cell>
          <cell r="BK1205">
            <v>0</v>
          </cell>
          <cell r="BL1205">
            <v>0</v>
          </cell>
          <cell r="BM1205" t="str">
            <v>-</v>
          </cell>
          <cell r="BN1205" t="str">
            <v>-</v>
          </cell>
        </row>
        <row r="1206">
          <cell r="B1206" t="str">
            <v>8-05-14-247-2</v>
          </cell>
          <cell r="C1206" t="str">
            <v>8</v>
          </cell>
          <cell r="D1206" t="str">
            <v>Zakup Licencji nowych i odtwarzalnych 100%</v>
          </cell>
          <cell r="E1206" t="str">
            <v>Realizowane-inne-w toku</v>
          </cell>
          <cell r="G1206" t="str">
            <v>Informatyzacja</v>
          </cell>
          <cell r="H1206" t="str">
            <v>pierwsza</v>
          </cell>
          <cell r="I1206" t="str">
            <v>inne</v>
          </cell>
          <cell r="J1206" t="str">
            <v>inne</v>
          </cell>
          <cell r="K1206" t="str">
            <v>informatyzacja</v>
          </cell>
          <cell r="L1206" t="str">
            <v>Poznań</v>
          </cell>
          <cell r="M1206">
            <v>0</v>
          </cell>
          <cell r="N1206">
            <v>0</v>
          </cell>
          <cell r="O1206" t="str">
            <v>Anna Kociańska</v>
          </cell>
          <cell r="P1206" t="str">
            <v>Paulina Buka</v>
          </cell>
          <cell r="Q1206">
            <v>0</v>
          </cell>
          <cell r="R1206" t="str">
            <v>05</v>
          </cell>
          <cell r="S1206" t="str">
            <v>nd</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1102062.3900000001</v>
          </cell>
          <cell r="AI1206">
            <v>1102062.3900000001</v>
          </cell>
          <cell r="AJ1206">
            <v>500000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500000</v>
          </cell>
          <cell r="BA1206">
            <v>500000</v>
          </cell>
          <cell r="BB1206">
            <v>1602062.3900000001</v>
          </cell>
          <cell r="BC1206">
            <v>-1602062.3900000001</v>
          </cell>
          <cell r="BD1206"/>
          <cell r="BE1206">
            <v>0</v>
          </cell>
          <cell r="BF1206">
            <v>0</v>
          </cell>
          <cell r="BG1206" t="str">
            <v>3 inne</v>
          </cell>
          <cell r="BH1206">
            <v>0</v>
          </cell>
          <cell r="BI1206">
            <v>0</v>
          </cell>
          <cell r="BJ1206">
            <v>0</v>
          </cell>
          <cell r="BK1206">
            <v>0</v>
          </cell>
          <cell r="BL1206">
            <v>0</v>
          </cell>
          <cell r="BM1206" t="str">
            <v>-</v>
          </cell>
          <cell r="BN1206" t="str">
            <v>-</v>
          </cell>
        </row>
        <row r="1207">
          <cell r="B1207" t="str">
            <v>8-05-14-248-3</v>
          </cell>
          <cell r="C1207" t="str">
            <v>8</v>
          </cell>
          <cell r="D1207" t="str">
            <v>Zakup urządzeń infrastruktury teleinformatycznej</v>
          </cell>
          <cell r="E1207" t="str">
            <v>Realizowane-inne-w toku</v>
          </cell>
          <cell r="G1207" t="str">
            <v>Informatyzacja</v>
          </cell>
          <cell r="H1207" t="str">
            <v>pierwsza</v>
          </cell>
          <cell r="I1207" t="str">
            <v>inne</v>
          </cell>
          <cell r="J1207" t="str">
            <v>inne</v>
          </cell>
          <cell r="K1207" t="str">
            <v>informatyzacja</v>
          </cell>
          <cell r="L1207" t="str">
            <v>Poznań</v>
          </cell>
          <cell r="M1207">
            <v>0</v>
          </cell>
          <cell r="N1207">
            <v>0</v>
          </cell>
          <cell r="O1207" t="str">
            <v>Anna Kociańska</v>
          </cell>
          <cell r="P1207" t="str">
            <v>Paulina Buka</v>
          </cell>
          <cell r="Q1207">
            <v>0</v>
          </cell>
          <cell r="R1207" t="str">
            <v>05</v>
          </cell>
          <cell r="S1207" t="str">
            <v>nd</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526576.6100000001</v>
          </cell>
          <cell r="AI1207">
            <v>526576.6100000001</v>
          </cell>
          <cell r="AJ1207">
            <v>500000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500000</v>
          </cell>
          <cell r="BA1207">
            <v>500000</v>
          </cell>
          <cell r="BB1207">
            <v>1026576.6100000001</v>
          </cell>
          <cell r="BC1207">
            <v>-1026576.6100000001</v>
          </cell>
          <cell r="BD1207"/>
          <cell r="BE1207">
            <v>0</v>
          </cell>
          <cell r="BF1207">
            <v>0</v>
          </cell>
          <cell r="BG1207" t="str">
            <v>3 inne</v>
          </cell>
          <cell r="BH1207">
            <v>0</v>
          </cell>
          <cell r="BI1207">
            <v>0</v>
          </cell>
          <cell r="BJ1207">
            <v>0</v>
          </cell>
          <cell r="BK1207">
            <v>0</v>
          </cell>
          <cell r="BL1207">
            <v>0</v>
          </cell>
          <cell r="BM1207" t="str">
            <v>-</v>
          </cell>
          <cell r="BN1207" t="str">
            <v>-</v>
          </cell>
        </row>
        <row r="1208">
          <cell r="B1208" t="str">
            <v>8-05-14-249-3</v>
          </cell>
          <cell r="C1208" t="str">
            <v>8</v>
          </cell>
          <cell r="D1208" t="str">
            <v>Zakup systemów łączności teleinformatycznej</v>
          </cell>
          <cell r="E1208" t="str">
            <v>Realizowane-inne-w toku</v>
          </cell>
          <cell r="G1208" t="str">
            <v>Informatyzacja</v>
          </cell>
          <cell r="H1208" t="str">
            <v>pierwsza</v>
          </cell>
          <cell r="I1208" t="str">
            <v>inne</v>
          </cell>
          <cell r="J1208" t="str">
            <v>inne</v>
          </cell>
          <cell r="K1208" t="str">
            <v>informatyzacja</v>
          </cell>
          <cell r="L1208" t="str">
            <v>Poznań</v>
          </cell>
          <cell r="M1208">
            <v>0</v>
          </cell>
          <cell r="N1208">
            <v>0</v>
          </cell>
          <cell r="O1208" t="str">
            <v>Anna Kociańska</v>
          </cell>
          <cell r="P1208" t="str">
            <v>Paulina Buka</v>
          </cell>
          <cell r="Q1208">
            <v>0</v>
          </cell>
          <cell r="R1208" t="str">
            <v>05</v>
          </cell>
          <cell r="S1208" t="str">
            <v>nd</v>
          </cell>
          <cell r="T1208">
            <v>0</v>
          </cell>
          <cell r="U1208">
            <v>300000</v>
          </cell>
          <cell r="V1208">
            <v>0</v>
          </cell>
          <cell r="W1208">
            <v>0</v>
          </cell>
          <cell r="X1208">
            <v>0</v>
          </cell>
          <cell r="Y1208">
            <v>0</v>
          </cell>
          <cell r="Z1208">
            <v>0</v>
          </cell>
          <cell r="AA1208">
            <v>0</v>
          </cell>
          <cell r="AB1208">
            <v>0</v>
          </cell>
          <cell r="AC1208">
            <v>0</v>
          </cell>
          <cell r="AD1208">
            <v>0</v>
          </cell>
          <cell r="AE1208">
            <v>0</v>
          </cell>
          <cell r="AF1208">
            <v>300000</v>
          </cell>
          <cell r="AG1208">
            <v>1116465.3999999999</v>
          </cell>
          <cell r="AH1208">
            <v>459100</v>
          </cell>
          <cell r="AI1208">
            <v>1575565.4</v>
          </cell>
          <cell r="AJ1208">
            <v>500000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500000</v>
          </cell>
          <cell r="BA1208">
            <v>500000</v>
          </cell>
          <cell r="BB1208">
            <v>2075565.4</v>
          </cell>
          <cell r="BC1208">
            <v>-1775565.4</v>
          </cell>
          <cell r="BD1208"/>
          <cell r="BE1208">
            <v>0</v>
          </cell>
          <cell r="BF1208">
            <v>0</v>
          </cell>
          <cell r="BG1208" t="str">
            <v>3 inne</v>
          </cell>
          <cell r="BH1208">
            <v>0</v>
          </cell>
          <cell r="BI1208">
            <v>0</v>
          </cell>
          <cell r="BJ1208">
            <v>0</v>
          </cell>
          <cell r="BK1208">
            <v>0</v>
          </cell>
          <cell r="BL1208">
            <v>0</v>
          </cell>
          <cell r="BM1208" t="str">
            <v>-</v>
          </cell>
          <cell r="BN1208" t="str">
            <v>-</v>
          </cell>
        </row>
        <row r="1209">
          <cell r="B1209" t="str">
            <v>8-05-18-009-2</v>
          </cell>
          <cell r="C1209" t="str">
            <v>8</v>
          </cell>
          <cell r="D1209" t="str">
            <v>Systemy Informatyczne Business Intelligence (BI)</v>
          </cell>
          <cell r="E1209" t="str">
            <v>Realizowane-inne-w toku</v>
          </cell>
          <cell r="G1209" t="str">
            <v>Informatyzacja</v>
          </cell>
          <cell r="H1209" t="str">
            <v>pierwsza</v>
          </cell>
          <cell r="I1209" t="str">
            <v>inne</v>
          </cell>
          <cell r="J1209" t="str">
            <v>inne</v>
          </cell>
          <cell r="K1209" t="str">
            <v>informatyzacja</v>
          </cell>
          <cell r="L1209" t="str">
            <v>Poznań</v>
          </cell>
          <cell r="M1209">
            <v>0</v>
          </cell>
          <cell r="N1209">
            <v>0</v>
          </cell>
          <cell r="O1209" t="str">
            <v>Anna Kociańska</v>
          </cell>
          <cell r="P1209" t="str">
            <v>Paulina Buka</v>
          </cell>
          <cell r="Q1209">
            <v>0</v>
          </cell>
          <cell r="R1209" t="str">
            <v>05</v>
          </cell>
          <cell r="S1209" t="str">
            <v>nd</v>
          </cell>
          <cell r="T1209">
            <v>0</v>
          </cell>
          <cell r="U1209">
            <v>100000</v>
          </cell>
          <cell r="V1209">
            <v>0</v>
          </cell>
          <cell r="W1209">
            <v>0</v>
          </cell>
          <cell r="X1209">
            <v>0</v>
          </cell>
          <cell r="Y1209">
            <v>0</v>
          </cell>
          <cell r="Z1209">
            <v>0</v>
          </cell>
          <cell r="AA1209">
            <v>0</v>
          </cell>
          <cell r="AB1209">
            <v>0</v>
          </cell>
          <cell r="AC1209">
            <v>0</v>
          </cell>
          <cell r="AD1209">
            <v>0</v>
          </cell>
          <cell r="AE1209">
            <v>0</v>
          </cell>
          <cell r="AF1209">
            <v>100000</v>
          </cell>
          <cell r="AG1209">
            <v>0</v>
          </cell>
          <cell r="AH1209">
            <v>452530</v>
          </cell>
          <cell r="AI1209">
            <v>452530</v>
          </cell>
          <cell r="AJ1209">
            <v>485500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485500</v>
          </cell>
          <cell r="BA1209">
            <v>485500</v>
          </cell>
          <cell r="BB1209">
            <v>938030</v>
          </cell>
          <cell r="BC1209">
            <v>-838030</v>
          </cell>
          <cell r="BD1209"/>
          <cell r="BE1209">
            <v>0</v>
          </cell>
          <cell r="BF1209">
            <v>0</v>
          </cell>
          <cell r="BG1209" t="str">
            <v>3 inne</v>
          </cell>
          <cell r="BH1209">
            <v>0</v>
          </cell>
          <cell r="BI1209">
            <v>0</v>
          </cell>
          <cell r="BJ1209">
            <v>0</v>
          </cell>
          <cell r="BK1209">
            <v>0</v>
          </cell>
          <cell r="BL1209">
            <v>0</v>
          </cell>
          <cell r="BM1209" t="str">
            <v>-</v>
          </cell>
          <cell r="BN1209" t="str">
            <v>-</v>
          </cell>
        </row>
        <row r="1210">
          <cell r="B1210" t="str">
            <v>8-05-18-010-2</v>
          </cell>
          <cell r="C1210" t="str">
            <v>8</v>
          </cell>
          <cell r="D1210" t="str">
            <v>Zakup licencji dla systemów informatycznych</v>
          </cell>
          <cell r="E1210" t="str">
            <v>Realizowane-inne-w toku</v>
          </cell>
          <cell r="G1210" t="str">
            <v>Informatyzacja</v>
          </cell>
          <cell r="H1210" t="str">
            <v>pierwsza</v>
          </cell>
          <cell r="I1210" t="str">
            <v>inne</v>
          </cell>
          <cell r="J1210" t="str">
            <v>inne</v>
          </cell>
          <cell r="K1210" t="str">
            <v>informatyzacja</v>
          </cell>
          <cell r="L1210" t="str">
            <v>Poznań</v>
          </cell>
          <cell r="M1210">
            <v>0</v>
          </cell>
          <cell r="N1210">
            <v>0</v>
          </cell>
          <cell r="O1210" t="str">
            <v>Anna Kociańska</v>
          </cell>
          <cell r="P1210" t="str">
            <v>Paulina Buka</v>
          </cell>
          <cell r="Q1210">
            <v>0</v>
          </cell>
          <cell r="R1210" t="str">
            <v>05</v>
          </cell>
          <cell r="S1210" t="str">
            <v>nd</v>
          </cell>
          <cell r="T1210">
            <v>0</v>
          </cell>
          <cell r="U1210">
            <v>487847.5</v>
          </cell>
          <cell r="V1210">
            <v>0</v>
          </cell>
          <cell r="W1210">
            <v>0</v>
          </cell>
          <cell r="X1210">
            <v>0</v>
          </cell>
          <cell r="Y1210">
            <v>0</v>
          </cell>
          <cell r="Z1210">
            <v>0</v>
          </cell>
          <cell r="AA1210">
            <v>0</v>
          </cell>
          <cell r="AB1210">
            <v>0</v>
          </cell>
          <cell r="AC1210">
            <v>0</v>
          </cell>
          <cell r="AD1210">
            <v>0</v>
          </cell>
          <cell r="AE1210">
            <v>0</v>
          </cell>
          <cell r="AF1210">
            <v>487847.5</v>
          </cell>
          <cell r="AG1210">
            <v>1771744.54</v>
          </cell>
          <cell r="AH1210">
            <v>0</v>
          </cell>
          <cell r="AI1210">
            <v>1771744.54</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1771744.54</v>
          </cell>
          <cell r="BC1210">
            <v>-1283897.04</v>
          </cell>
          <cell r="BD1210"/>
          <cell r="BE1210">
            <v>0</v>
          </cell>
          <cell r="BF1210">
            <v>0</v>
          </cell>
          <cell r="BG1210" t="str">
            <v>3 inne</v>
          </cell>
          <cell r="BH1210">
            <v>0</v>
          </cell>
          <cell r="BI1210">
            <v>0</v>
          </cell>
          <cell r="BJ1210">
            <v>0</v>
          </cell>
          <cell r="BK1210">
            <v>0</v>
          </cell>
          <cell r="BL1210">
            <v>0</v>
          </cell>
          <cell r="BM1210" t="str">
            <v>-</v>
          </cell>
          <cell r="BN1210" t="str">
            <v>-</v>
          </cell>
        </row>
        <row r="1211">
          <cell r="B1211" t="str">
            <v>8-05-19-338-2</v>
          </cell>
          <cell r="C1211" t="str">
            <v>8</v>
          </cell>
          <cell r="D1211" t="str">
            <v>Wdrożenie systemu cyfrowej archiwizacji dokumentów - Etap II - zakres II</v>
          </cell>
          <cell r="E1211" t="str">
            <v>Realizowane-koncepcja-w toku</v>
          </cell>
          <cell r="G1211" t="str">
            <v>rezerwa zadania wielozakresowe</v>
          </cell>
          <cell r="H1211" t="str">
            <v>pierwsza</v>
          </cell>
          <cell r="I1211" t="str">
            <v>inne</v>
          </cell>
          <cell r="J1211" t="str">
            <v>inne</v>
          </cell>
          <cell r="K1211" t="str">
            <v>komputeryzacja</v>
          </cell>
          <cell r="L1211" t="str">
            <v>Poznań</v>
          </cell>
          <cell r="M1211" t="str">
            <v>Grażyna Solman</v>
          </cell>
          <cell r="N1211">
            <v>0</v>
          </cell>
          <cell r="O1211" t="str">
            <v>Anna Kociańska</v>
          </cell>
          <cell r="P1211" t="str">
            <v>Artur Błotny</v>
          </cell>
          <cell r="Q1211">
            <v>0</v>
          </cell>
          <cell r="R1211" t="str">
            <v>05</v>
          </cell>
          <cell r="S1211" t="str">
            <v>nd</v>
          </cell>
          <cell r="T1211">
            <v>0</v>
          </cell>
          <cell r="U1211">
            <v>0</v>
          </cell>
          <cell r="V1211">
            <v>300000</v>
          </cell>
          <cell r="W1211">
            <v>1200000</v>
          </cell>
          <cell r="X1211">
            <v>0</v>
          </cell>
          <cell r="Y1211">
            <v>0</v>
          </cell>
          <cell r="Z1211">
            <v>0</v>
          </cell>
          <cell r="AA1211">
            <v>0</v>
          </cell>
          <cell r="AB1211">
            <v>0</v>
          </cell>
          <cell r="AC1211">
            <v>0</v>
          </cell>
          <cell r="AD1211">
            <v>0</v>
          </cell>
          <cell r="AE1211">
            <v>0</v>
          </cell>
          <cell r="AF1211">
            <v>1500000</v>
          </cell>
          <cell r="AG1211">
            <v>0</v>
          </cell>
          <cell r="AH1211">
            <v>0</v>
          </cell>
          <cell r="AI1211">
            <v>0</v>
          </cell>
          <cell r="AJ1211">
            <v>100505</v>
          </cell>
          <cell r="AK1211">
            <v>99995</v>
          </cell>
          <cell r="AL1211">
            <v>0</v>
          </cell>
          <cell r="AM1211">
            <v>0</v>
          </cell>
          <cell r="AN1211">
            <v>0</v>
          </cell>
          <cell r="AO1211">
            <v>0</v>
          </cell>
          <cell r="AP1211">
            <v>0</v>
          </cell>
          <cell r="AQ1211">
            <v>0</v>
          </cell>
          <cell r="AR1211">
            <v>0</v>
          </cell>
          <cell r="AS1211">
            <v>0</v>
          </cell>
          <cell r="AT1211">
            <v>0</v>
          </cell>
          <cell r="AU1211">
            <v>0</v>
          </cell>
          <cell r="AV1211">
            <v>0</v>
          </cell>
          <cell r="AW1211">
            <v>99995</v>
          </cell>
          <cell r="AX1211">
            <v>99995</v>
          </cell>
          <cell r="AY1211">
            <v>0</v>
          </cell>
          <cell r="AZ1211">
            <v>200500</v>
          </cell>
          <cell r="BA1211">
            <v>200500</v>
          </cell>
          <cell r="BB1211">
            <v>200500</v>
          </cell>
          <cell r="BC1211">
            <v>1299500</v>
          </cell>
          <cell r="BD1211"/>
          <cell r="BE1211">
            <v>0</v>
          </cell>
          <cell r="BF1211">
            <v>0</v>
          </cell>
          <cell r="BG1211" t="str">
            <v>3 inne</v>
          </cell>
          <cell r="BH1211">
            <v>0</v>
          </cell>
          <cell r="BI1211">
            <v>0</v>
          </cell>
          <cell r="BJ1211">
            <v>0</v>
          </cell>
          <cell r="BK1211" t="str">
            <v>Zadanie zostało wydzielone z zadania nr 14-220. Brak kopii zapasowych często jedynych egzemplarzy dokumentów, utrudniony dostęp do dokumentów powstałych w wersji papierowej, brak kontroli nad dokumentacją w wersji papierowej poza głównym archiwum, rozproszenie dokumentacji, różna indeksacja lub jej brak, rosnące zapotrzebowanie na miejsce do składowania dokumentacji technicznej.</v>
          </cell>
          <cell r="BL1211" t="str">
            <v>Ucyfrowienie dokumentacji technicznej. Ok. 800m dokumentacji technicznej (archiwum główne, archiwa podręczne działów) . 2021 - 2022 realizacja</v>
          </cell>
          <cell r="BM1211" t="str">
            <v>-</v>
          </cell>
          <cell r="BN1211" t="str">
            <v>-</v>
          </cell>
        </row>
        <row r="1212">
          <cell r="B1212" t="str">
            <v>8-05-21-130-1</v>
          </cell>
          <cell r="C1212" t="str">
            <v>8</v>
          </cell>
          <cell r="D1212" t="str">
            <v>Poznań - ECM</v>
          </cell>
          <cell r="E1212" t="str">
            <v>Realizowane-inne-w toku</v>
          </cell>
          <cell r="G1212" t="str">
            <v>Transformacja cyfrowa AQUANET</v>
          </cell>
          <cell r="H1212" t="str">
            <v>pierwsza</v>
          </cell>
          <cell r="I1212" t="str">
            <v>inne</v>
          </cell>
          <cell r="J1212" t="str">
            <v>inne</v>
          </cell>
          <cell r="K1212" t="str">
            <v>transformacja cyfrowa</v>
          </cell>
          <cell r="L1212" t="str">
            <v>Poznań</v>
          </cell>
          <cell r="M1212" t="str">
            <v>Kinga Szymaniak</v>
          </cell>
          <cell r="N1212">
            <v>0</v>
          </cell>
          <cell r="O1212">
            <v>0</v>
          </cell>
          <cell r="P1212">
            <v>0</v>
          </cell>
          <cell r="Q1212">
            <v>0</v>
          </cell>
          <cell r="R1212" t="str">
            <v>05</v>
          </cell>
          <cell r="S1212" t="str">
            <v>nd</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661404.02</v>
          </cell>
          <cell r="AI1212">
            <v>661404.02</v>
          </cell>
          <cell r="AJ1212">
            <v>1760833</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1760833</v>
          </cell>
          <cell r="BA1212">
            <v>1760833</v>
          </cell>
          <cell r="BB1212">
            <v>2422237.02</v>
          </cell>
          <cell r="BC1212">
            <v>-2422237.02</v>
          </cell>
          <cell r="BD1212"/>
          <cell r="BE1212">
            <v>0</v>
          </cell>
          <cell r="BF1212">
            <v>0</v>
          </cell>
          <cell r="BG1212" t="str">
            <v>3 inne</v>
          </cell>
          <cell r="BH1212">
            <v>0</v>
          </cell>
          <cell r="BI1212">
            <v>0</v>
          </cell>
          <cell r="BJ1212">
            <v>0</v>
          </cell>
          <cell r="BK1212">
            <v>0</v>
          </cell>
          <cell r="BL1212">
            <v>0</v>
          </cell>
          <cell r="BM1212" t="str">
            <v>-</v>
          </cell>
          <cell r="BN1212" t="str">
            <v>-</v>
          </cell>
        </row>
        <row r="1213">
          <cell r="B1213" t="str">
            <v>8-05-21-203-1</v>
          </cell>
          <cell r="C1213" t="str">
            <v>8</v>
          </cell>
          <cell r="D1213" t="str">
            <v>Contact Centre dla Aquanet</v>
          </cell>
          <cell r="E1213" t="str">
            <v>Realizowane-inne-w toku</v>
          </cell>
          <cell r="G1213" t="str">
            <v>Transformacja cyfrowa AQUANET</v>
          </cell>
          <cell r="H1213" t="str">
            <v>pierwsza</v>
          </cell>
          <cell r="I1213" t="str">
            <v>inne</v>
          </cell>
          <cell r="J1213" t="str">
            <v>inne</v>
          </cell>
          <cell r="K1213" t="str">
            <v>transformacja cyfrowa</v>
          </cell>
          <cell r="L1213" t="str">
            <v>Poznań</v>
          </cell>
          <cell r="M1213">
            <v>0</v>
          </cell>
          <cell r="N1213">
            <v>0</v>
          </cell>
          <cell r="O1213" t="str">
            <v>Kinga Szymaniak</v>
          </cell>
          <cell r="P1213">
            <v>0</v>
          </cell>
          <cell r="Q1213">
            <v>0</v>
          </cell>
          <cell r="R1213" t="str">
            <v>05</v>
          </cell>
          <cell r="S1213" t="str">
            <v>nd</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335328.99</v>
          </cell>
          <cell r="AI1213">
            <v>335328.99</v>
          </cell>
          <cell r="AJ1213">
            <v>250000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250000</v>
          </cell>
          <cell r="BA1213">
            <v>250000</v>
          </cell>
          <cell r="BB1213">
            <v>585328.99</v>
          </cell>
          <cell r="BC1213">
            <v>-585328.99</v>
          </cell>
          <cell r="BD1213"/>
          <cell r="BE1213">
            <v>0</v>
          </cell>
          <cell r="BF1213">
            <v>0</v>
          </cell>
          <cell r="BG1213" t="str">
            <v xml:space="preserve"> </v>
          </cell>
          <cell r="BH1213">
            <v>0</v>
          </cell>
          <cell r="BI1213">
            <v>0</v>
          </cell>
          <cell r="BJ1213">
            <v>0</v>
          </cell>
          <cell r="BK1213">
            <v>0</v>
          </cell>
          <cell r="BL1213">
            <v>0</v>
          </cell>
          <cell r="BM1213" t="str">
            <v>-</v>
          </cell>
          <cell r="BN1213" t="str">
            <v>-</v>
          </cell>
        </row>
        <row r="1214">
          <cell r="B1214" t="str">
            <v>9-05-04-600-1</v>
          </cell>
          <cell r="C1214" t="str">
            <v>9</v>
          </cell>
          <cell r="D1214" t="str">
            <v>Zakupy inwestycyjne</v>
          </cell>
          <cell r="E1214" t="str">
            <v>Realizowane-inne-w toku</v>
          </cell>
          <cell r="G1214" t="str">
            <v>Plan</v>
          </cell>
          <cell r="H1214" t="str">
            <v>pierwsza</v>
          </cell>
          <cell r="I1214" t="str">
            <v>inne</v>
          </cell>
          <cell r="J1214" t="str">
            <v>inne</v>
          </cell>
          <cell r="K1214" t="str">
            <v>zakupy środków trwałych</v>
          </cell>
          <cell r="L1214" t="str">
            <v>Poznań</v>
          </cell>
          <cell r="M1214" t="str">
            <v>Sylwia Białous</v>
          </cell>
          <cell r="N1214">
            <v>0</v>
          </cell>
          <cell r="O1214" t="str">
            <v>Anna Kociańska</v>
          </cell>
          <cell r="P1214" t="str">
            <v>Anna Kociańska</v>
          </cell>
          <cell r="Q1214">
            <v>0</v>
          </cell>
          <cell r="R1214" t="str">
            <v>05</v>
          </cell>
          <cell r="S1214" t="str">
            <v>nd</v>
          </cell>
          <cell r="T1214">
            <v>29641715.82</v>
          </cell>
          <cell r="U1214">
            <v>2858279.21</v>
          </cell>
          <cell r="V1214">
            <v>3000000</v>
          </cell>
          <cell r="W1214">
            <v>3000000</v>
          </cell>
          <cell r="X1214">
            <v>3000000</v>
          </cell>
          <cell r="Y1214">
            <v>3000000</v>
          </cell>
          <cell r="Z1214">
            <v>3000000</v>
          </cell>
          <cell r="AA1214">
            <v>3000000</v>
          </cell>
          <cell r="AB1214">
            <v>3000000</v>
          </cell>
          <cell r="AC1214">
            <v>3000000</v>
          </cell>
          <cell r="AD1214">
            <v>3000000</v>
          </cell>
          <cell r="AE1214">
            <v>0</v>
          </cell>
          <cell r="AF1214">
            <v>29858279.210000001</v>
          </cell>
          <cell r="AG1214">
            <v>3706537.1</v>
          </cell>
          <cell r="AH1214">
            <v>3165877.7600000002</v>
          </cell>
          <cell r="AI1214">
            <v>36514130.68</v>
          </cell>
          <cell r="AJ1214">
            <v>2995557.36</v>
          </cell>
          <cell r="AK1214">
            <v>3000000</v>
          </cell>
          <cell r="AL1214">
            <v>3000000</v>
          </cell>
          <cell r="AM1214">
            <v>3000000</v>
          </cell>
          <cell r="AN1214">
            <v>3000000</v>
          </cell>
          <cell r="AO1214">
            <v>3000000</v>
          </cell>
          <cell r="AP1214">
            <v>3000000</v>
          </cell>
          <cell r="AQ1214">
            <v>3000000</v>
          </cell>
          <cell r="AR1214">
            <v>0</v>
          </cell>
          <cell r="AS1214">
            <v>0</v>
          </cell>
          <cell r="AT1214">
            <v>0</v>
          </cell>
          <cell r="AU1214">
            <v>0</v>
          </cell>
          <cell r="AV1214">
            <v>0</v>
          </cell>
          <cell r="AW1214">
            <v>21000000</v>
          </cell>
          <cell r="AX1214">
            <v>21000000</v>
          </cell>
          <cell r="AY1214">
            <v>0</v>
          </cell>
          <cell r="AZ1214">
            <v>23995557.359999999</v>
          </cell>
          <cell r="BA1214">
            <v>23995557.359999999</v>
          </cell>
          <cell r="BB1214">
            <v>30867972.219999999</v>
          </cell>
          <cell r="BC1214">
            <v>-1009693.0099999979</v>
          </cell>
          <cell r="BD1214"/>
          <cell r="BE1214">
            <v>0</v>
          </cell>
          <cell r="BF1214">
            <v>0</v>
          </cell>
          <cell r="BG1214" t="str">
            <v>3 inne</v>
          </cell>
          <cell r="BH1214">
            <v>0</v>
          </cell>
          <cell r="BI1214">
            <v>0</v>
          </cell>
          <cell r="BJ1214">
            <v>0</v>
          </cell>
          <cell r="BK1214">
            <v>0</v>
          </cell>
          <cell r="BL1214" t="str">
            <v>Zakup maszyn i urządzeń na potrzeby realizacji zadań podstawowych Spółki. Zakupy dokonywane są przez poszczególne komórki organizacyjne. Coroczna realizacja wg potrzeb użytkowników</v>
          </cell>
          <cell r="BM1214" t="str">
            <v>-</v>
          </cell>
          <cell r="BN1214" t="str">
            <v>-</v>
          </cell>
        </row>
        <row r="1215">
          <cell r="B1215" t="str">
            <v>9-05-15-211-1</v>
          </cell>
          <cell r="C1215" t="str">
            <v>9</v>
          </cell>
          <cell r="D1215" t="str">
            <v>Leasing samochodów osobowych i dostawczych</v>
          </cell>
          <cell r="E1215" t="str">
            <v>Realizowane-inne-w toku</v>
          </cell>
          <cell r="G1215" t="str">
            <v>Plan</v>
          </cell>
          <cell r="H1215" t="str">
            <v>pierwsza</v>
          </cell>
          <cell r="I1215" t="str">
            <v>inne</v>
          </cell>
          <cell r="J1215" t="str">
            <v>inne</v>
          </cell>
          <cell r="K1215" t="str">
            <v>inne działania</v>
          </cell>
          <cell r="L1215" t="str">
            <v>Poznań</v>
          </cell>
          <cell r="M1215" t="str">
            <v>Sylwia Białous</v>
          </cell>
          <cell r="N1215">
            <v>0</v>
          </cell>
          <cell r="O1215" t="str">
            <v>Anna Kociańska</v>
          </cell>
          <cell r="P1215" t="str">
            <v>Bogusław Berkau</v>
          </cell>
          <cell r="Q1215">
            <v>0</v>
          </cell>
          <cell r="R1215" t="str">
            <v>05</v>
          </cell>
          <cell r="S1215" t="str">
            <v>nd</v>
          </cell>
          <cell r="T1215">
            <v>6653881.9199999999</v>
          </cell>
          <cell r="U1215">
            <v>0</v>
          </cell>
          <cell r="V1215">
            <v>1800000</v>
          </cell>
          <cell r="W1215">
            <v>1800000</v>
          </cell>
          <cell r="X1215">
            <v>0</v>
          </cell>
          <cell r="Y1215">
            <v>0</v>
          </cell>
          <cell r="Z1215">
            <v>0</v>
          </cell>
          <cell r="AA1215">
            <v>0</v>
          </cell>
          <cell r="AB1215">
            <v>0</v>
          </cell>
          <cell r="AC1215">
            <v>0</v>
          </cell>
          <cell r="AD1215">
            <v>0</v>
          </cell>
          <cell r="AE1215">
            <v>0</v>
          </cell>
          <cell r="AF1215">
            <v>3600000</v>
          </cell>
          <cell r="AG1215">
            <v>0</v>
          </cell>
          <cell r="AH1215">
            <v>0</v>
          </cell>
          <cell r="AI1215">
            <v>6653881.9199999999</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3600000</v>
          </cell>
          <cell r="BD1215"/>
          <cell r="BE1215">
            <v>0</v>
          </cell>
          <cell r="BF1215">
            <v>0</v>
          </cell>
          <cell r="BG1215" t="str">
            <v>3 inne</v>
          </cell>
          <cell r="BH1215">
            <v>0</v>
          </cell>
          <cell r="BI1215">
            <v>0</v>
          </cell>
          <cell r="BJ1215">
            <v>0</v>
          </cell>
          <cell r="BK1215">
            <v>0</v>
          </cell>
          <cell r="BL1215" t="str">
            <v>Leasing samochodów osobowych i dostawczych. 2015 - 2022 - realizacja Zakup 9 szt. samochodów dostawczych i 11 szt. samochodów osobowych oraz obsługa finansowa leasingu</v>
          </cell>
          <cell r="BM1215" t="str">
            <v>-</v>
          </cell>
          <cell r="BN1215" t="str">
            <v>-</v>
          </cell>
        </row>
        <row r="1216">
          <cell r="B1216" t="str">
            <v>9-05-16-900-1</v>
          </cell>
          <cell r="C1216" t="str">
            <v>9</v>
          </cell>
          <cell r="D1216" t="str">
            <v>Korekta roczna</v>
          </cell>
          <cell r="E1216" t="str">
            <v>Realizowane-inne-w toku</v>
          </cell>
          <cell r="G1216" t="str">
            <v>rezerwa na inwestycje nieprzewidziane</v>
          </cell>
          <cell r="H1216" t="str">
            <v>pierwsza</v>
          </cell>
          <cell r="I1216" t="str">
            <v>inne</v>
          </cell>
          <cell r="J1216" t="str">
            <v>inne</v>
          </cell>
          <cell r="K1216" t="str">
            <v>inwestycje nieprzewidziane</v>
          </cell>
          <cell r="L1216" t="str">
            <v>Poznań</v>
          </cell>
          <cell r="M1216">
            <v>0</v>
          </cell>
          <cell r="N1216">
            <v>0</v>
          </cell>
          <cell r="O1216" t="str">
            <v>Dariusz Schmidt</v>
          </cell>
          <cell r="P1216">
            <v>0</v>
          </cell>
          <cell r="Q1216">
            <v>0</v>
          </cell>
          <cell r="R1216" t="str">
            <v>05</v>
          </cell>
          <cell r="S1216" t="str">
            <v>nd</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2059059.2400000002</v>
          </cell>
          <cell r="AH1216">
            <v>8165621.7199999997</v>
          </cell>
          <cell r="AI1216">
            <v>10224680.960000001</v>
          </cell>
          <cell r="AJ1216">
            <v>4217342</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4217342</v>
          </cell>
          <cell r="BA1216">
            <v>4217342</v>
          </cell>
          <cell r="BB1216">
            <v>14442022.960000001</v>
          </cell>
          <cell r="BC1216">
            <v>-14442022.960000001</v>
          </cell>
          <cell r="BD1216"/>
          <cell r="BE1216">
            <v>0</v>
          </cell>
          <cell r="BF1216">
            <v>0</v>
          </cell>
          <cell r="BG1216" t="str">
            <v>3 inne</v>
          </cell>
          <cell r="BH1216">
            <v>0</v>
          </cell>
          <cell r="BI1216">
            <v>0</v>
          </cell>
          <cell r="BJ1216">
            <v>0</v>
          </cell>
          <cell r="BK1216">
            <v>0</v>
          </cell>
          <cell r="BL1216">
            <v>0</v>
          </cell>
          <cell r="BM1216" t="str">
            <v>-</v>
          </cell>
          <cell r="BN1216" t="str">
            <v>-</v>
          </cell>
        </row>
        <row r="1217">
          <cell r="B1217" t="str">
            <v>P-12-001</v>
          </cell>
          <cell r="C1217" t="str">
            <v>P</v>
          </cell>
          <cell r="D1217" t="str">
            <v>pula Miasto Poznań</v>
          </cell>
          <cell r="E1217" t="str">
            <v>Realizowane-inne-w toku</v>
          </cell>
          <cell r="G1217" t="str">
            <v>Pule</v>
          </cell>
          <cell r="H1217" t="str">
            <v>druga</v>
          </cell>
          <cell r="I1217" t="str">
            <v>sieci rozdzielcze</v>
          </cell>
          <cell r="J1217" t="str">
            <v>rozwojowe</v>
          </cell>
          <cell r="K1217" t="str">
            <v>pula niededykowana</v>
          </cell>
          <cell r="L1217" t="str">
            <v>Poznań</v>
          </cell>
          <cell r="M1217">
            <v>0</v>
          </cell>
          <cell r="N1217">
            <v>0</v>
          </cell>
          <cell r="O1217" t="str">
            <v>Sylwia Białous</v>
          </cell>
          <cell r="P1217">
            <v>0</v>
          </cell>
          <cell r="Q1217">
            <v>0</v>
          </cell>
          <cell r="R1217"/>
          <cell r="S1217" t="str">
            <v>nd</v>
          </cell>
          <cell r="T1217">
            <v>0</v>
          </cell>
          <cell r="U1217">
            <v>0</v>
          </cell>
          <cell r="V1217">
            <v>0</v>
          </cell>
          <cell r="W1217">
            <v>0</v>
          </cell>
          <cell r="X1217">
            <v>0</v>
          </cell>
          <cell r="Y1217">
            <v>0</v>
          </cell>
          <cell r="Z1217">
            <v>0</v>
          </cell>
          <cell r="AA1217">
            <v>0</v>
          </cell>
          <cell r="AB1217">
            <v>40000000</v>
          </cell>
          <cell r="AC1217">
            <v>25000000</v>
          </cell>
          <cell r="AD1217">
            <v>11506724.1075234</v>
          </cell>
          <cell r="AE1217">
            <v>0</v>
          </cell>
          <cell r="AF1217">
            <v>76506724.107523397</v>
          </cell>
          <cell r="AG1217">
            <v>0</v>
          </cell>
          <cell r="AH1217">
            <v>0</v>
          </cell>
          <cell r="AI1217">
            <v>0</v>
          </cell>
          <cell r="AJ1217">
            <v>0</v>
          </cell>
          <cell r="AK1217">
            <v>0</v>
          </cell>
          <cell r="AL1217">
            <v>0</v>
          </cell>
          <cell r="AM1217">
            <v>0</v>
          </cell>
          <cell r="AN1217">
            <v>0</v>
          </cell>
          <cell r="AO1217">
            <v>0</v>
          </cell>
          <cell r="AP1217">
            <v>0</v>
          </cell>
          <cell r="AQ1217">
            <v>29959191.28000015</v>
          </cell>
          <cell r="AR1217">
            <v>0</v>
          </cell>
          <cell r="AS1217">
            <v>0</v>
          </cell>
          <cell r="AT1217">
            <v>-16151029.411618903</v>
          </cell>
          <cell r="AU1217">
            <v>0</v>
          </cell>
          <cell r="AV1217">
            <v>0</v>
          </cell>
          <cell r="AW1217">
            <v>13808161.868381247</v>
          </cell>
          <cell r="AX1217">
            <v>29959191.28000015</v>
          </cell>
          <cell r="AY1217">
            <v>-16151029.411618903</v>
          </cell>
          <cell r="AZ1217">
            <v>13808161.868381247</v>
          </cell>
          <cell r="BA1217">
            <v>13808161.868381247</v>
          </cell>
          <cell r="BB1217">
            <v>29959191.28000015</v>
          </cell>
          <cell r="BC1217">
            <v>46547532.827523246</v>
          </cell>
          <cell r="BD1217"/>
          <cell r="BE1217">
            <v>0</v>
          </cell>
          <cell r="BF1217">
            <v>0</v>
          </cell>
          <cell r="BG1217" t="str">
            <v>1 rozwojowo-modernizacyjne</v>
          </cell>
          <cell r="BH1217">
            <v>0</v>
          </cell>
          <cell r="BI1217">
            <v>0</v>
          </cell>
          <cell r="BJ1217">
            <v>0</v>
          </cell>
          <cell r="BK1217">
            <v>0</v>
          </cell>
          <cell r="BL1217">
            <v>0</v>
          </cell>
          <cell r="BM1217" t="str">
            <v>-</v>
          </cell>
          <cell r="BN1217" t="str">
            <v>-</v>
          </cell>
        </row>
        <row r="1218">
          <cell r="B1218" t="str">
            <v>P-12-002</v>
          </cell>
          <cell r="C1218" t="str">
            <v>P</v>
          </cell>
          <cell r="D1218" t="str">
            <v>pula Gmina Mosina</v>
          </cell>
          <cell r="E1218" t="str">
            <v>Realizowane-inne-w toku</v>
          </cell>
          <cell r="G1218" t="str">
            <v>Pule</v>
          </cell>
          <cell r="H1218" t="str">
            <v>druga</v>
          </cell>
          <cell r="I1218" t="str">
            <v>sieci rozdzielcze</v>
          </cell>
          <cell r="J1218" t="str">
            <v>rozwojowe</v>
          </cell>
          <cell r="K1218" t="str">
            <v>pula niededykowana</v>
          </cell>
          <cell r="L1218" t="str">
            <v>Mosina</v>
          </cell>
          <cell r="M1218">
            <v>0</v>
          </cell>
          <cell r="N1218">
            <v>0</v>
          </cell>
          <cell r="O1218" t="str">
            <v>Sylwia Białous</v>
          </cell>
          <cell r="P1218">
            <v>0</v>
          </cell>
          <cell r="Q1218">
            <v>0</v>
          </cell>
          <cell r="R1218"/>
          <cell r="S1218" t="str">
            <v>nd</v>
          </cell>
          <cell r="T1218">
            <v>0</v>
          </cell>
          <cell r="U1218">
            <v>0</v>
          </cell>
          <cell r="V1218">
            <v>0</v>
          </cell>
          <cell r="W1218">
            <v>0</v>
          </cell>
          <cell r="X1218">
            <v>0</v>
          </cell>
          <cell r="Y1218">
            <v>0</v>
          </cell>
          <cell r="Z1218">
            <v>0</v>
          </cell>
          <cell r="AA1218">
            <v>0</v>
          </cell>
          <cell r="AB1218">
            <v>0</v>
          </cell>
          <cell r="AC1218">
            <v>134000</v>
          </cell>
          <cell r="AD1218">
            <v>109303.94066053629</v>
          </cell>
          <cell r="AE1218">
            <v>0</v>
          </cell>
          <cell r="AF1218">
            <v>243303.94066053629</v>
          </cell>
          <cell r="AG1218">
            <v>0</v>
          </cell>
          <cell r="AH1218">
            <v>0</v>
          </cell>
          <cell r="AI1218">
            <v>0</v>
          </cell>
          <cell r="AJ1218">
            <v>0</v>
          </cell>
          <cell r="AK1218">
            <v>0</v>
          </cell>
          <cell r="AL1218">
            <v>0</v>
          </cell>
          <cell r="AM1218">
            <v>0</v>
          </cell>
          <cell r="AN1218">
            <v>0</v>
          </cell>
          <cell r="AO1218">
            <v>0</v>
          </cell>
          <cell r="AP1218">
            <v>0</v>
          </cell>
          <cell r="AQ1218">
            <v>-13068268.109999992</v>
          </cell>
          <cell r="AR1218">
            <v>0</v>
          </cell>
          <cell r="AS1218">
            <v>0</v>
          </cell>
          <cell r="AT1218">
            <v>8245076.4553622026</v>
          </cell>
          <cell r="AU1218">
            <v>0</v>
          </cell>
          <cell r="AV1218">
            <v>0</v>
          </cell>
          <cell r="AW1218">
            <v>-4823191.6546377894</v>
          </cell>
          <cell r="AX1218">
            <v>-13068268.109999992</v>
          </cell>
          <cell r="AY1218">
            <v>8245076.4553622026</v>
          </cell>
          <cell r="AZ1218">
            <v>-4823191.6546377894</v>
          </cell>
          <cell r="BA1218">
            <v>-4823191.6546377894</v>
          </cell>
          <cell r="BB1218">
            <v>-13068268.109999992</v>
          </cell>
          <cell r="BC1218">
            <v>13311572.050660528</v>
          </cell>
          <cell r="BD1218"/>
          <cell r="BE1218">
            <v>0</v>
          </cell>
          <cell r="BF1218">
            <v>0</v>
          </cell>
          <cell r="BG1218" t="str">
            <v>1 rozwojowo-modernizacyjne</v>
          </cell>
          <cell r="BH1218">
            <v>0</v>
          </cell>
          <cell r="BI1218">
            <v>0</v>
          </cell>
          <cell r="BJ1218">
            <v>0</v>
          </cell>
          <cell r="BK1218">
            <v>0</v>
          </cell>
          <cell r="BL1218">
            <v>0</v>
          </cell>
          <cell r="BM1218" t="str">
            <v>-</v>
          </cell>
          <cell r="BN1218" t="str">
            <v>-</v>
          </cell>
        </row>
        <row r="1219">
          <cell r="B1219" t="str">
            <v>P-12-003</v>
          </cell>
          <cell r="C1219" t="str">
            <v>P</v>
          </cell>
          <cell r="D1219" t="str">
            <v>pula Miasto Puszczykowo</v>
          </cell>
          <cell r="E1219" t="str">
            <v>Realizowane-inne-w toku</v>
          </cell>
          <cell r="G1219" t="str">
            <v>Pule</v>
          </cell>
          <cell r="H1219" t="str">
            <v>druga</v>
          </cell>
          <cell r="I1219" t="str">
            <v>sieci rozdzielcze</v>
          </cell>
          <cell r="J1219" t="str">
            <v>rozwojowe</v>
          </cell>
          <cell r="K1219" t="str">
            <v>pula niededykowana</v>
          </cell>
          <cell r="L1219" t="str">
            <v>Puszczykowo</v>
          </cell>
          <cell r="M1219">
            <v>0</v>
          </cell>
          <cell r="N1219">
            <v>0</v>
          </cell>
          <cell r="O1219" t="str">
            <v>Sylwia Białous</v>
          </cell>
          <cell r="P1219">
            <v>0</v>
          </cell>
          <cell r="Q1219">
            <v>0</v>
          </cell>
          <cell r="R1219"/>
          <cell r="S1219" t="str">
            <v>nd</v>
          </cell>
          <cell r="T1219">
            <v>0</v>
          </cell>
          <cell r="U1219">
            <v>0</v>
          </cell>
          <cell r="V1219">
            <v>0</v>
          </cell>
          <cell r="W1219">
            <v>0</v>
          </cell>
          <cell r="X1219">
            <v>0</v>
          </cell>
          <cell r="Y1219">
            <v>0</v>
          </cell>
          <cell r="Z1219">
            <v>0</v>
          </cell>
          <cell r="AA1219">
            <v>0</v>
          </cell>
          <cell r="AB1219">
            <v>0</v>
          </cell>
          <cell r="AC1219">
            <v>0</v>
          </cell>
          <cell r="AD1219">
            <v>830071.19874548307</v>
          </cell>
          <cell r="AE1219">
            <v>0</v>
          </cell>
          <cell r="AF1219">
            <v>830071.19874548307</v>
          </cell>
          <cell r="AG1219">
            <v>0</v>
          </cell>
          <cell r="AH1219">
            <v>0</v>
          </cell>
          <cell r="AI1219">
            <v>0</v>
          </cell>
          <cell r="AJ1219">
            <v>0</v>
          </cell>
          <cell r="AK1219">
            <v>0</v>
          </cell>
          <cell r="AL1219">
            <v>0</v>
          </cell>
          <cell r="AM1219">
            <v>0</v>
          </cell>
          <cell r="AN1219">
            <v>0</v>
          </cell>
          <cell r="AO1219">
            <v>0</v>
          </cell>
          <cell r="AP1219">
            <v>0</v>
          </cell>
          <cell r="AQ1219">
            <v>696308.56000000052</v>
          </cell>
          <cell r="AR1219">
            <v>0</v>
          </cell>
          <cell r="AS1219">
            <v>0</v>
          </cell>
          <cell r="AT1219">
            <v>673527.96771887038</v>
          </cell>
          <cell r="AU1219">
            <v>0</v>
          </cell>
          <cell r="AV1219">
            <v>0</v>
          </cell>
          <cell r="AW1219">
            <v>1369836.5277188709</v>
          </cell>
          <cell r="AX1219">
            <v>696308.56000000052</v>
          </cell>
          <cell r="AY1219">
            <v>673527.96771887038</v>
          </cell>
          <cell r="AZ1219">
            <v>1369836.5277188709</v>
          </cell>
          <cell r="BA1219">
            <v>1369836.5277188709</v>
          </cell>
          <cell r="BB1219">
            <v>696308.56000000052</v>
          </cell>
          <cell r="BC1219">
            <v>133762.63874548255</v>
          </cell>
          <cell r="BD1219"/>
          <cell r="BE1219">
            <v>0</v>
          </cell>
          <cell r="BF1219">
            <v>0</v>
          </cell>
          <cell r="BG1219" t="str">
            <v>1 rozwojowo-modernizacyjne</v>
          </cell>
          <cell r="BH1219">
            <v>0</v>
          </cell>
          <cell r="BI1219">
            <v>0</v>
          </cell>
          <cell r="BJ1219">
            <v>0</v>
          </cell>
          <cell r="BK1219">
            <v>0</v>
          </cell>
          <cell r="BL1219">
            <v>0</v>
          </cell>
          <cell r="BM1219" t="str">
            <v>-</v>
          </cell>
          <cell r="BN1219" t="str">
            <v>-</v>
          </cell>
        </row>
        <row r="1220">
          <cell r="B1220" t="str">
            <v>P-12-004</v>
          </cell>
          <cell r="C1220" t="str">
            <v>P</v>
          </cell>
          <cell r="D1220" t="str">
            <v>pula Gmina Czerwonak</v>
          </cell>
          <cell r="E1220" t="str">
            <v>Realizowane-inne-w toku</v>
          </cell>
          <cell r="G1220" t="str">
            <v>Pule</v>
          </cell>
          <cell r="H1220" t="str">
            <v>druga</v>
          </cell>
          <cell r="I1220" t="str">
            <v>sieci rozdzielcze</v>
          </cell>
          <cell r="J1220" t="str">
            <v>rozwojowe</v>
          </cell>
          <cell r="K1220" t="str">
            <v>pula niededykowana</v>
          </cell>
          <cell r="L1220" t="str">
            <v>Czerwonak</v>
          </cell>
          <cell r="M1220">
            <v>0</v>
          </cell>
          <cell r="N1220">
            <v>0</v>
          </cell>
          <cell r="O1220" t="str">
            <v>Sylwia Białous</v>
          </cell>
          <cell r="P1220">
            <v>0</v>
          </cell>
          <cell r="Q1220">
            <v>0</v>
          </cell>
          <cell r="R1220"/>
          <cell r="S1220" t="str">
            <v>nd</v>
          </cell>
          <cell r="T1220">
            <v>0</v>
          </cell>
          <cell r="U1220">
            <v>0</v>
          </cell>
          <cell r="V1220">
            <v>0</v>
          </cell>
          <cell r="W1220">
            <v>0</v>
          </cell>
          <cell r="X1220">
            <v>0</v>
          </cell>
          <cell r="Y1220">
            <v>0</v>
          </cell>
          <cell r="Z1220">
            <v>0</v>
          </cell>
          <cell r="AA1220">
            <v>0</v>
          </cell>
          <cell r="AB1220">
            <v>0</v>
          </cell>
          <cell r="AC1220">
            <v>0</v>
          </cell>
          <cell r="AD1220">
            <v>1145278.8292365521</v>
          </cell>
          <cell r="AE1220">
            <v>0</v>
          </cell>
          <cell r="AF1220">
            <v>1145278.8292365521</v>
          </cell>
          <cell r="AG1220">
            <v>0</v>
          </cell>
          <cell r="AH1220">
            <v>0</v>
          </cell>
          <cell r="AI1220">
            <v>0</v>
          </cell>
          <cell r="AJ1220">
            <v>0</v>
          </cell>
          <cell r="AK1220">
            <v>0</v>
          </cell>
          <cell r="AL1220">
            <v>0</v>
          </cell>
          <cell r="AM1220">
            <v>0</v>
          </cell>
          <cell r="AN1220">
            <v>0</v>
          </cell>
          <cell r="AO1220">
            <v>0</v>
          </cell>
          <cell r="AP1220">
            <v>0</v>
          </cell>
          <cell r="AQ1220">
            <v>1155197</v>
          </cell>
          <cell r="AR1220">
            <v>0</v>
          </cell>
          <cell r="AS1220">
            <v>0</v>
          </cell>
          <cell r="AT1220">
            <v>-343105.78</v>
          </cell>
          <cell r="AU1220">
            <v>0</v>
          </cell>
          <cell r="AV1220">
            <v>0</v>
          </cell>
          <cell r="AW1220">
            <v>812091.22</v>
          </cell>
          <cell r="AX1220">
            <v>1155197</v>
          </cell>
          <cell r="AY1220">
            <v>-343105.78</v>
          </cell>
          <cell r="AZ1220">
            <v>812091.22</v>
          </cell>
          <cell r="BA1220">
            <v>812091.22</v>
          </cell>
          <cell r="BB1220">
            <v>1155197</v>
          </cell>
          <cell r="BC1220">
            <v>-9918.1707634478807</v>
          </cell>
          <cell r="BD1220"/>
          <cell r="BE1220">
            <v>0</v>
          </cell>
          <cell r="BF1220">
            <v>0</v>
          </cell>
          <cell r="BG1220" t="str">
            <v>1 rozwojowo-modernizacyjne</v>
          </cell>
          <cell r="BH1220">
            <v>0</v>
          </cell>
          <cell r="BI1220">
            <v>0</v>
          </cell>
          <cell r="BJ1220">
            <v>0</v>
          </cell>
          <cell r="BK1220">
            <v>0</v>
          </cell>
          <cell r="BL1220">
            <v>0</v>
          </cell>
          <cell r="BM1220" t="str">
            <v>-</v>
          </cell>
          <cell r="BN1220" t="str">
            <v>-</v>
          </cell>
        </row>
        <row r="1221">
          <cell r="B1221" t="str">
            <v>P-12-005</v>
          </cell>
          <cell r="C1221" t="str">
            <v>P</v>
          </cell>
          <cell r="D1221" t="str">
            <v>pula Miasto Luboń</v>
          </cell>
          <cell r="E1221" t="str">
            <v>Realizowane-inne-w toku</v>
          </cell>
          <cell r="G1221" t="str">
            <v>Pule</v>
          </cell>
          <cell r="H1221" t="str">
            <v>druga</v>
          </cell>
          <cell r="I1221" t="str">
            <v>sieci rozdzielcze</v>
          </cell>
          <cell r="J1221" t="str">
            <v>rozwojowe</v>
          </cell>
          <cell r="K1221" t="str">
            <v>pula niededykowana</v>
          </cell>
          <cell r="L1221" t="str">
            <v>Luboń</v>
          </cell>
          <cell r="M1221">
            <v>0</v>
          </cell>
          <cell r="N1221">
            <v>0</v>
          </cell>
          <cell r="O1221" t="str">
            <v>Sylwia Białous</v>
          </cell>
          <cell r="P1221">
            <v>0</v>
          </cell>
          <cell r="Q1221">
            <v>0</v>
          </cell>
          <cell r="R1221"/>
          <cell r="S1221" t="str">
            <v>nd</v>
          </cell>
          <cell r="T1221">
            <v>0</v>
          </cell>
          <cell r="U1221">
            <v>0</v>
          </cell>
          <cell r="V1221">
            <v>0</v>
          </cell>
          <cell r="W1221">
            <v>0</v>
          </cell>
          <cell r="X1221">
            <v>0</v>
          </cell>
          <cell r="Y1221">
            <v>0</v>
          </cell>
          <cell r="Z1221">
            <v>0</v>
          </cell>
          <cell r="AA1221">
            <v>0</v>
          </cell>
          <cell r="AB1221">
            <v>0</v>
          </cell>
          <cell r="AC1221">
            <v>0</v>
          </cell>
          <cell r="AD1221">
            <v>1351478.5858336557</v>
          </cell>
          <cell r="AE1221">
            <v>0</v>
          </cell>
          <cell r="AF1221">
            <v>1351478.5858336557</v>
          </cell>
          <cell r="AG1221">
            <v>0</v>
          </cell>
          <cell r="AH1221">
            <v>0</v>
          </cell>
          <cell r="AI1221">
            <v>0</v>
          </cell>
          <cell r="AJ1221">
            <v>0</v>
          </cell>
          <cell r="AK1221">
            <v>0</v>
          </cell>
          <cell r="AL1221">
            <v>0</v>
          </cell>
          <cell r="AM1221">
            <v>0</v>
          </cell>
          <cell r="AN1221">
            <v>0</v>
          </cell>
          <cell r="AO1221">
            <v>0</v>
          </cell>
          <cell r="AP1221">
            <v>0</v>
          </cell>
          <cell r="AQ1221">
            <v>2026627.4100000001</v>
          </cell>
          <cell r="AR1221">
            <v>0</v>
          </cell>
          <cell r="AS1221">
            <v>0</v>
          </cell>
          <cell r="AT1221">
            <v>2433125.318800733</v>
          </cell>
          <cell r="AU1221">
            <v>0</v>
          </cell>
          <cell r="AV1221">
            <v>0</v>
          </cell>
          <cell r="AW1221">
            <v>4459752.7288007326</v>
          </cell>
          <cell r="AX1221">
            <v>2026627.4100000001</v>
          </cell>
          <cell r="AY1221">
            <v>2433125.318800733</v>
          </cell>
          <cell r="AZ1221">
            <v>4459752.7288007326</v>
          </cell>
          <cell r="BA1221">
            <v>4459752.7288007326</v>
          </cell>
          <cell r="BB1221">
            <v>2026627.4100000001</v>
          </cell>
          <cell r="BC1221">
            <v>-675148.82416634448</v>
          </cell>
          <cell r="BD1221"/>
          <cell r="BE1221">
            <v>0</v>
          </cell>
          <cell r="BF1221">
            <v>0</v>
          </cell>
          <cell r="BG1221" t="str">
            <v>1 rozwojowo-modernizacyjne</v>
          </cell>
          <cell r="BH1221">
            <v>0</v>
          </cell>
          <cell r="BI1221">
            <v>0</v>
          </cell>
          <cell r="BJ1221">
            <v>0</v>
          </cell>
          <cell r="BK1221">
            <v>0</v>
          </cell>
          <cell r="BL1221">
            <v>0</v>
          </cell>
          <cell r="BM1221" t="str">
            <v>-</v>
          </cell>
          <cell r="BN1221" t="str">
            <v>-</v>
          </cell>
        </row>
        <row r="1222">
          <cell r="B1222" t="str">
            <v>P-12-006</v>
          </cell>
          <cell r="C1222" t="str">
            <v>P</v>
          </cell>
          <cell r="D1222" t="str">
            <v>pula Gmina Suchy Las</v>
          </cell>
          <cell r="E1222" t="str">
            <v>Realizowane-inne-w toku</v>
          </cell>
          <cell r="G1222" t="str">
            <v>Pule</v>
          </cell>
          <cell r="H1222" t="str">
            <v>druga</v>
          </cell>
          <cell r="I1222" t="str">
            <v>sieci rozdzielcze</v>
          </cell>
          <cell r="J1222" t="str">
            <v>rozwojowe</v>
          </cell>
          <cell r="K1222" t="str">
            <v>pula niededykowana</v>
          </cell>
          <cell r="L1222" t="str">
            <v>Suchy Las</v>
          </cell>
          <cell r="M1222">
            <v>0</v>
          </cell>
          <cell r="N1222">
            <v>0</v>
          </cell>
          <cell r="O1222" t="str">
            <v>Sylwia Białous</v>
          </cell>
          <cell r="P1222">
            <v>0</v>
          </cell>
          <cell r="Q1222">
            <v>0</v>
          </cell>
          <cell r="R1222"/>
          <cell r="S1222" t="str">
            <v>nd</v>
          </cell>
          <cell r="T1222">
            <v>0</v>
          </cell>
          <cell r="U1222">
            <v>0</v>
          </cell>
          <cell r="V1222">
            <v>0</v>
          </cell>
          <cell r="W1222">
            <v>0</v>
          </cell>
          <cell r="X1222">
            <v>0</v>
          </cell>
          <cell r="Y1222">
            <v>0</v>
          </cell>
          <cell r="Z1222">
            <v>0</v>
          </cell>
          <cell r="AA1222">
            <v>0</v>
          </cell>
          <cell r="AB1222">
            <v>0</v>
          </cell>
          <cell r="AC1222">
            <v>0</v>
          </cell>
          <cell r="AD1222">
            <v>354688.21594579599</v>
          </cell>
          <cell r="AE1222">
            <v>0</v>
          </cell>
          <cell r="AF1222">
            <v>354688.21594579599</v>
          </cell>
          <cell r="AG1222">
            <v>0</v>
          </cell>
          <cell r="AH1222">
            <v>0</v>
          </cell>
          <cell r="AI1222">
            <v>0</v>
          </cell>
          <cell r="AJ1222">
            <v>0</v>
          </cell>
          <cell r="AK1222">
            <v>0</v>
          </cell>
          <cell r="AL1222">
            <v>0</v>
          </cell>
          <cell r="AM1222">
            <v>0</v>
          </cell>
          <cell r="AN1222">
            <v>0</v>
          </cell>
          <cell r="AO1222">
            <v>0</v>
          </cell>
          <cell r="AP1222">
            <v>0</v>
          </cell>
          <cell r="AQ1222">
            <v>-1720458.5499999989</v>
          </cell>
          <cell r="AR1222">
            <v>0</v>
          </cell>
          <cell r="AS1222">
            <v>0</v>
          </cell>
          <cell r="AT1222">
            <v>2249048.9451838601</v>
          </cell>
          <cell r="AU1222">
            <v>0</v>
          </cell>
          <cell r="AV1222">
            <v>0</v>
          </cell>
          <cell r="AW1222">
            <v>528590.39518386126</v>
          </cell>
          <cell r="AX1222">
            <v>-1720458.5499999989</v>
          </cell>
          <cell r="AY1222">
            <v>2249048.9451838601</v>
          </cell>
          <cell r="AZ1222">
            <v>528590.39518386126</v>
          </cell>
          <cell r="BA1222">
            <v>528590.39518386126</v>
          </cell>
          <cell r="BB1222">
            <v>-1720458.5499999989</v>
          </cell>
          <cell r="BC1222">
            <v>2075146.765945795</v>
          </cell>
          <cell r="BD1222"/>
          <cell r="BE1222">
            <v>0</v>
          </cell>
          <cell r="BF1222">
            <v>0</v>
          </cell>
          <cell r="BG1222" t="str">
            <v>1 rozwojowo-modernizacyjne</v>
          </cell>
          <cell r="BH1222">
            <v>0</v>
          </cell>
          <cell r="BI1222">
            <v>0</v>
          </cell>
          <cell r="BJ1222">
            <v>0</v>
          </cell>
          <cell r="BK1222">
            <v>0</v>
          </cell>
          <cell r="BL1222">
            <v>0</v>
          </cell>
          <cell r="BM1222" t="str">
            <v>-</v>
          </cell>
          <cell r="BN1222" t="str">
            <v>-</v>
          </cell>
        </row>
        <row r="1223">
          <cell r="B1223" t="str">
            <v>P-12-007</v>
          </cell>
          <cell r="C1223" t="str">
            <v>P</v>
          </cell>
          <cell r="D1223" t="str">
            <v>pula Miasto i Gmina Murowana Goślina</v>
          </cell>
          <cell r="E1223" t="str">
            <v>Realizowane-inne-w toku</v>
          </cell>
          <cell r="G1223" t="str">
            <v>Pule</v>
          </cell>
          <cell r="H1223" t="str">
            <v>druga</v>
          </cell>
          <cell r="I1223" t="str">
            <v>sieci rozdzielcze</v>
          </cell>
          <cell r="J1223" t="str">
            <v>rozwojowe</v>
          </cell>
          <cell r="K1223" t="str">
            <v>pula niededykowana</v>
          </cell>
          <cell r="L1223" t="str">
            <v>Murowana Goślina</v>
          </cell>
          <cell r="M1223">
            <v>0</v>
          </cell>
          <cell r="N1223">
            <v>0</v>
          </cell>
          <cell r="O1223" t="str">
            <v>Sylwia Białous</v>
          </cell>
          <cell r="P1223">
            <v>0</v>
          </cell>
          <cell r="Q1223">
            <v>0</v>
          </cell>
          <cell r="R1223"/>
          <cell r="S1223" t="str">
            <v>nd</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-9376407.8599999994</v>
          </cell>
          <cell r="AR1223">
            <v>0</v>
          </cell>
          <cell r="AS1223">
            <v>0</v>
          </cell>
          <cell r="AT1223">
            <v>-14609209.884737961</v>
          </cell>
          <cell r="AU1223">
            <v>0</v>
          </cell>
          <cell r="AV1223">
            <v>0</v>
          </cell>
          <cell r="AW1223">
            <v>-23985617.74473796</v>
          </cell>
          <cell r="AX1223">
            <v>-9376407.8599999994</v>
          </cell>
          <cell r="AY1223">
            <v>-14609209.884737961</v>
          </cell>
          <cell r="AZ1223">
            <v>-23985617.74473796</v>
          </cell>
          <cell r="BA1223">
            <v>-23985617.74473796</v>
          </cell>
          <cell r="BB1223">
            <v>-9376407.8599999994</v>
          </cell>
          <cell r="BC1223">
            <v>9376407.8599999994</v>
          </cell>
          <cell r="BD1223"/>
          <cell r="BE1223">
            <v>0</v>
          </cell>
          <cell r="BF1223">
            <v>0</v>
          </cell>
          <cell r="BG1223" t="str">
            <v>1 rozwojowo-modernizacyjne</v>
          </cell>
          <cell r="BH1223">
            <v>0</v>
          </cell>
          <cell r="BI1223">
            <v>0</v>
          </cell>
          <cell r="BJ1223">
            <v>0</v>
          </cell>
          <cell r="BK1223">
            <v>0</v>
          </cell>
          <cell r="BL1223">
            <v>0</v>
          </cell>
          <cell r="BM1223" t="str">
            <v>-</v>
          </cell>
          <cell r="BN1223" t="str">
            <v>-</v>
          </cell>
        </row>
        <row r="1224">
          <cell r="B1224" t="str">
            <v>P-12-008</v>
          </cell>
          <cell r="C1224" t="str">
            <v>P</v>
          </cell>
          <cell r="D1224" t="str">
            <v>pula Miasto i Gmina Swarzędz</v>
          </cell>
          <cell r="E1224" t="str">
            <v>Realizowane-inne-w toku</v>
          </cell>
          <cell r="G1224" t="str">
            <v>Pule</v>
          </cell>
          <cell r="H1224" t="str">
            <v>druga</v>
          </cell>
          <cell r="I1224" t="str">
            <v>sieci rozdzielcze</v>
          </cell>
          <cell r="J1224" t="str">
            <v>rozwojowe</v>
          </cell>
          <cell r="K1224" t="str">
            <v>pula niededykowana</v>
          </cell>
          <cell r="L1224" t="str">
            <v>Swarzędz</v>
          </cell>
          <cell r="M1224">
            <v>0</v>
          </cell>
          <cell r="N1224">
            <v>0</v>
          </cell>
          <cell r="O1224" t="str">
            <v>Sylwia Białous</v>
          </cell>
          <cell r="P1224">
            <v>0</v>
          </cell>
          <cell r="Q1224">
            <v>0</v>
          </cell>
          <cell r="R1224"/>
          <cell r="S1224" t="str">
            <v>nd</v>
          </cell>
          <cell r="T1224">
            <v>0</v>
          </cell>
          <cell r="U1224">
            <v>0</v>
          </cell>
          <cell r="V1224">
            <v>0</v>
          </cell>
          <cell r="W1224">
            <v>0</v>
          </cell>
          <cell r="X1224">
            <v>0</v>
          </cell>
          <cell r="Y1224">
            <v>0</v>
          </cell>
          <cell r="Z1224">
            <v>0</v>
          </cell>
          <cell r="AA1224">
            <v>0</v>
          </cell>
          <cell r="AB1224">
            <v>0</v>
          </cell>
          <cell r="AC1224">
            <v>0</v>
          </cell>
          <cell r="AD1224">
            <v>1458060.4643614534</v>
          </cell>
          <cell r="AE1224">
            <v>0</v>
          </cell>
          <cell r="AF1224">
            <v>1458060.4643614534</v>
          </cell>
          <cell r="AG1224">
            <v>0</v>
          </cell>
          <cell r="AH1224">
            <v>0</v>
          </cell>
          <cell r="AI1224">
            <v>0</v>
          </cell>
          <cell r="AJ1224">
            <v>0</v>
          </cell>
          <cell r="AK1224">
            <v>0</v>
          </cell>
          <cell r="AL1224">
            <v>0</v>
          </cell>
          <cell r="AM1224">
            <v>0</v>
          </cell>
          <cell r="AN1224">
            <v>0</v>
          </cell>
          <cell r="AO1224">
            <v>0</v>
          </cell>
          <cell r="AP1224">
            <v>0</v>
          </cell>
          <cell r="AQ1224">
            <v>-2480123.5999999978</v>
          </cell>
          <cell r="AR1224">
            <v>0</v>
          </cell>
          <cell r="AS1224">
            <v>0</v>
          </cell>
          <cell r="AT1224">
            <v>999574.87957314297</v>
          </cell>
          <cell r="AU1224">
            <v>0</v>
          </cell>
          <cell r="AV1224">
            <v>0</v>
          </cell>
          <cell r="AW1224">
            <v>-1480548.7204268547</v>
          </cell>
          <cell r="AX1224">
            <v>-2480123.5999999978</v>
          </cell>
          <cell r="AY1224">
            <v>999574.87957314297</v>
          </cell>
          <cell r="AZ1224">
            <v>-1480548.7204268547</v>
          </cell>
          <cell r="BA1224">
            <v>-1480548.7204268547</v>
          </cell>
          <cell r="BB1224">
            <v>-2480123.5999999978</v>
          </cell>
          <cell r="BC1224">
            <v>3938184.0643614512</v>
          </cell>
          <cell r="BD1224"/>
          <cell r="BE1224">
            <v>0</v>
          </cell>
          <cell r="BF1224">
            <v>0</v>
          </cell>
          <cell r="BG1224" t="str">
            <v>1 rozwojowo-modernizacyjne</v>
          </cell>
          <cell r="BH1224">
            <v>0</v>
          </cell>
          <cell r="BI1224">
            <v>0</v>
          </cell>
          <cell r="BJ1224">
            <v>0</v>
          </cell>
          <cell r="BK1224">
            <v>0</v>
          </cell>
          <cell r="BL1224">
            <v>0</v>
          </cell>
          <cell r="BM1224" t="str">
            <v>-</v>
          </cell>
          <cell r="BN1224" t="str">
            <v>-</v>
          </cell>
        </row>
        <row r="1225">
          <cell r="B1225" t="str">
            <v>P-12-009</v>
          </cell>
          <cell r="C1225" t="str">
            <v>P</v>
          </cell>
          <cell r="D1225" t="str">
            <v>pula Gmina Kórnik</v>
          </cell>
          <cell r="E1225" t="str">
            <v>Realizowane-inne-w toku</v>
          </cell>
          <cell r="G1225" t="str">
            <v>Pule</v>
          </cell>
          <cell r="H1225" t="str">
            <v>druga</v>
          </cell>
          <cell r="I1225" t="str">
            <v>sieci rozdzielcze</v>
          </cell>
          <cell r="J1225" t="str">
            <v>rozwojowe</v>
          </cell>
          <cell r="K1225" t="str">
            <v>pula niededykowana</v>
          </cell>
          <cell r="L1225" t="str">
            <v>Kórnik</v>
          </cell>
          <cell r="M1225">
            <v>0</v>
          </cell>
          <cell r="N1225">
            <v>0</v>
          </cell>
          <cell r="O1225" t="str">
            <v>Sylwia Białous</v>
          </cell>
          <cell r="P1225">
            <v>0</v>
          </cell>
          <cell r="Q1225">
            <v>0</v>
          </cell>
          <cell r="R1225"/>
          <cell r="S1225" t="str">
            <v>nd</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-62895441.549999997</v>
          </cell>
          <cell r="AR1225">
            <v>0</v>
          </cell>
          <cell r="AS1225">
            <v>0</v>
          </cell>
          <cell r="AT1225">
            <v>-32009006.557983845</v>
          </cell>
          <cell r="AU1225">
            <v>0</v>
          </cell>
          <cell r="AV1225">
            <v>0</v>
          </cell>
          <cell r="AW1225">
            <v>-94904448.107983842</v>
          </cell>
          <cell r="AX1225">
            <v>-62895441.549999997</v>
          </cell>
          <cell r="AY1225">
            <v>-32009006.557983845</v>
          </cell>
          <cell r="AZ1225">
            <v>-94904448.107983842</v>
          </cell>
          <cell r="BA1225">
            <v>-94904448.107983842</v>
          </cell>
          <cell r="BB1225">
            <v>-62895441.549999997</v>
          </cell>
          <cell r="BC1225">
            <v>62895441.549999997</v>
          </cell>
          <cell r="BD1225"/>
          <cell r="BE1225">
            <v>0</v>
          </cell>
          <cell r="BF1225">
            <v>0</v>
          </cell>
          <cell r="BG1225" t="str">
            <v>1 rozwojowo-modernizacyjne</v>
          </cell>
          <cell r="BH1225">
            <v>0</v>
          </cell>
          <cell r="BI1225">
            <v>0</v>
          </cell>
          <cell r="BJ1225">
            <v>0</v>
          </cell>
          <cell r="BK1225">
            <v>0</v>
          </cell>
          <cell r="BL1225">
            <v>0</v>
          </cell>
          <cell r="BM1225" t="str">
            <v>-</v>
          </cell>
          <cell r="BN1225" t="str">
            <v>-</v>
          </cell>
        </row>
        <row r="1226">
          <cell r="B1226" t="str">
            <v>P-12-010</v>
          </cell>
          <cell r="C1226" t="str">
            <v>P</v>
          </cell>
          <cell r="D1226" t="str">
            <v>pula Gmina Brodnica</v>
          </cell>
          <cell r="E1226" t="str">
            <v>Realizowane-inne-w toku</v>
          </cell>
          <cell r="G1226" t="str">
            <v>Pule</v>
          </cell>
          <cell r="H1226" t="str">
            <v>druga</v>
          </cell>
          <cell r="I1226" t="str">
            <v>sieci rozdzielcze</v>
          </cell>
          <cell r="J1226" t="str">
            <v>rozwojowe</v>
          </cell>
          <cell r="K1226" t="str">
            <v>pula niededykowana</v>
          </cell>
          <cell r="L1226" t="str">
            <v>Brodnica</v>
          </cell>
          <cell r="M1226">
            <v>0</v>
          </cell>
          <cell r="N1226">
            <v>0</v>
          </cell>
          <cell r="O1226" t="str">
            <v>Sylwia Białous</v>
          </cell>
          <cell r="P1226">
            <v>0</v>
          </cell>
          <cell r="Q1226">
            <v>0</v>
          </cell>
          <cell r="R1226"/>
          <cell r="S1226" t="str">
            <v>nd</v>
          </cell>
          <cell r="T1226">
            <v>0</v>
          </cell>
          <cell r="U1226">
            <v>0</v>
          </cell>
          <cell r="V1226">
            <v>0</v>
          </cell>
          <cell r="W1226">
            <v>0</v>
          </cell>
          <cell r="X1226">
            <v>0</v>
          </cell>
          <cell r="Y1226">
            <v>0</v>
          </cell>
          <cell r="Z1226">
            <v>0</v>
          </cell>
          <cell r="AA1226">
            <v>0</v>
          </cell>
          <cell r="AB1226">
            <v>0</v>
          </cell>
          <cell r="AC1226">
            <v>0</v>
          </cell>
          <cell r="AD1226">
            <v>43354.190000000177</v>
          </cell>
          <cell r="AE1226">
            <v>0</v>
          </cell>
          <cell r="AF1226">
            <v>43354.190000000177</v>
          </cell>
          <cell r="AG1226">
            <v>0</v>
          </cell>
          <cell r="AH1226">
            <v>0</v>
          </cell>
          <cell r="AI1226">
            <v>0</v>
          </cell>
          <cell r="AJ1226">
            <v>0</v>
          </cell>
          <cell r="AK1226">
            <v>0</v>
          </cell>
          <cell r="AL1226">
            <v>0</v>
          </cell>
          <cell r="AM1226">
            <v>0</v>
          </cell>
          <cell r="AN1226">
            <v>0</v>
          </cell>
          <cell r="AO1226">
            <v>0</v>
          </cell>
          <cell r="AP1226">
            <v>0</v>
          </cell>
          <cell r="AQ1226">
            <v>0</v>
          </cell>
          <cell r="AR1226">
            <v>42298.917672355215</v>
          </cell>
          <cell r="AS1226">
            <v>2998.9176723552164</v>
          </cell>
          <cell r="AT1226">
            <v>2998.9176723552164</v>
          </cell>
          <cell r="AU1226">
            <v>0</v>
          </cell>
          <cell r="AV1226">
            <v>0</v>
          </cell>
          <cell r="AW1226">
            <v>48296.753017065646</v>
          </cell>
          <cell r="AX1226">
            <v>0</v>
          </cell>
          <cell r="AY1226">
            <v>48296.753017065646</v>
          </cell>
          <cell r="AZ1226">
            <v>48296.753017065646</v>
          </cell>
          <cell r="BA1226">
            <v>48296.753017065646</v>
          </cell>
          <cell r="BB1226">
            <v>0</v>
          </cell>
          <cell r="BC1226">
            <v>43354.190000000177</v>
          </cell>
          <cell r="BD1226"/>
          <cell r="BE1226">
            <v>0</v>
          </cell>
          <cell r="BF1226">
            <v>0</v>
          </cell>
          <cell r="BG1226" t="str">
            <v>1 rozwojowo-modernizacyjne</v>
          </cell>
          <cell r="BH1226">
            <v>0</v>
          </cell>
          <cell r="BI1226">
            <v>0</v>
          </cell>
          <cell r="BJ1226">
            <v>0</v>
          </cell>
          <cell r="BK1226">
            <v>0</v>
          </cell>
          <cell r="BL1226">
            <v>0</v>
          </cell>
          <cell r="BM1226" t="str">
            <v>-</v>
          </cell>
          <cell r="BN1226" t="str">
            <v>-</v>
          </cell>
        </row>
        <row r="1227">
          <cell r="B1227" t="str">
            <v>R-11-065</v>
          </cell>
          <cell r="C1227" t="str">
            <v>R</v>
          </cell>
          <cell r="D1227" t="str">
            <v>rezerwa na inwestycje nieprzewidziane</v>
          </cell>
          <cell r="E1227" t="str">
            <v>Realizowane-RBM-w toku</v>
          </cell>
          <cell r="G1227" t="str">
            <v>rezerwa na inwestycje nieprzewidziane</v>
          </cell>
          <cell r="H1227" t="str">
            <v>pierwsza</v>
          </cell>
          <cell r="I1227" t="str">
            <v>inne</v>
          </cell>
          <cell r="J1227" t="str">
            <v>inne</v>
          </cell>
          <cell r="K1227" t="str">
            <v>inwestycje nieprzewidziane</v>
          </cell>
          <cell r="M1227">
            <v>0</v>
          </cell>
          <cell r="N1227">
            <v>0</v>
          </cell>
          <cell r="O1227" t="str">
            <v>Dariusz Schmidt</v>
          </cell>
          <cell r="P1227">
            <v>0</v>
          </cell>
          <cell r="Q1227">
            <v>0</v>
          </cell>
          <cell r="R1227"/>
          <cell r="S1227" t="str">
            <v>nd</v>
          </cell>
          <cell r="T1227">
            <v>0</v>
          </cell>
          <cell r="U1227">
            <v>300000</v>
          </cell>
          <cell r="V1227">
            <v>2000000</v>
          </cell>
          <cell r="W1227">
            <v>2000000</v>
          </cell>
          <cell r="X1227">
            <v>2000000</v>
          </cell>
          <cell r="Y1227">
            <v>2000000</v>
          </cell>
          <cell r="Z1227">
            <v>2000000</v>
          </cell>
          <cell r="AA1227">
            <v>2000000</v>
          </cell>
          <cell r="AB1227">
            <v>2000000</v>
          </cell>
          <cell r="AC1227">
            <v>2000000</v>
          </cell>
          <cell r="AD1227">
            <v>2000000</v>
          </cell>
          <cell r="AE1227">
            <v>0</v>
          </cell>
          <cell r="AF1227">
            <v>18300000</v>
          </cell>
          <cell r="AG1227">
            <v>0</v>
          </cell>
          <cell r="AH1227">
            <v>0</v>
          </cell>
          <cell r="AI1227">
            <v>0</v>
          </cell>
          <cell r="AJ1227">
            <v>2000000</v>
          </cell>
          <cell r="AK1227">
            <v>2000000</v>
          </cell>
          <cell r="AL1227">
            <v>2000000</v>
          </cell>
          <cell r="AM1227">
            <v>2000000</v>
          </cell>
          <cell r="AN1227">
            <v>2000000</v>
          </cell>
          <cell r="AO1227">
            <v>2000000</v>
          </cell>
          <cell r="AP1227">
            <v>2000000</v>
          </cell>
          <cell r="AQ1227">
            <v>2000000</v>
          </cell>
          <cell r="AR1227">
            <v>2000000</v>
          </cell>
          <cell r="AS1227">
            <v>2000000</v>
          </cell>
          <cell r="AT1227">
            <v>2000000</v>
          </cell>
          <cell r="AU1227">
            <v>0</v>
          </cell>
          <cell r="AV1227">
            <v>0</v>
          </cell>
          <cell r="AW1227">
            <v>20000000</v>
          </cell>
          <cell r="AX1227">
            <v>14000000</v>
          </cell>
          <cell r="AY1227">
            <v>6000000</v>
          </cell>
          <cell r="AZ1227">
            <v>22000000</v>
          </cell>
          <cell r="BA1227">
            <v>22000000</v>
          </cell>
          <cell r="BB1227">
            <v>16000000</v>
          </cell>
          <cell r="BC1227">
            <v>2300000</v>
          </cell>
          <cell r="BD1227"/>
          <cell r="BE1227">
            <v>0</v>
          </cell>
          <cell r="BF1227">
            <v>0</v>
          </cell>
          <cell r="BG1227" t="str">
            <v>3 inne</v>
          </cell>
          <cell r="BH1227">
            <v>0</v>
          </cell>
          <cell r="BI1227">
            <v>0</v>
          </cell>
          <cell r="BJ1227">
            <v>0</v>
          </cell>
          <cell r="BK1227">
            <v>0</v>
          </cell>
          <cell r="BL1227">
            <v>0</v>
          </cell>
          <cell r="BM1227" t="str">
            <v>-</v>
          </cell>
          <cell r="BN1227" t="str">
            <v>-</v>
          </cell>
        </row>
        <row r="1228">
          <cell r="B1228" t="str">
            <v>R-11-107</v>
          </cell>
          <cell r="C1228" t="str">
            <v>R</v>
          </cell>
          <cell r="D1228" t="str">
            <v>rezerwa na zaspokojenie roszczeń z tyt realizacji sieci wod-kan</v>
          </cell>
          <cell r="E1228" t="str">
            <v>Realizowane-inne-w toku</v>
          </cell>
          <cell r="G1228" t="str">
            <v>rezerwa na zaspokojenie roszczeń z tyt realizacji sieci wod-kan</v>
          </cell>
          <cell r="H1228" t="str">
            <v>pierwsza</v>
          </cell>
          <cell r="I1228" t="str">
            <v>sieci rozdzielcze</v>
          </cell>
          <cell r="J1228" t="str">
            <v>rozwojowe</v>
          </cell>
          <cell r="K1228" t="str">
            <v>wykupy</v>
          </cell>
          <cell r="M1228">
            <v>0</v>
          </cell>
          <cell r="N1228">
            <v>0</v>
          </cell>
          <cell r="O1228" t="str">
            <v>Michał Garbicz</v>
          </cell>
          <cell r="P1228">
            <v>0</v>
          </cell>
          <cell r="Q1228">
            <v>0</v>
          </cell>
          <cell r="R1228"/>
          <cell r="S1228" t="str">
            <v>nd</v>
          </cell>
          <cell r="T1228">
            <v>0</v>
          </cell>
          <cell r="U1228">
            <v>7463002.7400000039</v>
          </cell>
          <cell r="V1228">
            <v>5000000</v>
          </cell>
          <cell r="W1228">
            <v>5000000</v>
          </cell>
          <cell r="X1228">
            <v>5000000</v>
          </cell>
          <cell r="Y1228">
            <v>5000000</v>
          </cell>
          <cell r="Z1228">
            <v>5000000</v>
          </cell>
          <cell r="AA1228">
            <v>5000000</v>
          </cell>
          <cell r="AB1228">
            <v>5000000</v>
          </cell>
          <cell r="AC1228">
            <v>5000000</v>
          </cell>
          <cell r="AD1228">
            <v>5000000</v>
          </cell>
          <cell r="AE1228">
            <v>0</v>
          </cell>
          <cell r="AF1228">
            <v>52463002.740000002</v>
          </cell>
          <cell r="AG1228">
            <v>0</v>
          </cell>
          <cell r="AH1228">
            <v>0</v>
          </cell>
          <cell r="AI1228">
            <v>0</v>
          </cell>
          <cell r="AJ1228">
            <v>5000000</v>
          </cell>
          <cell r="AK1228">
            <v>5000000</v>
          </cell>
          <cell r="AL1228">
            <v>5000000</v>
          </cell>
          <cell r="AM1228">
            <v>5000000</v>
          </cell>
          <cell r="AN1228">
            <v>5000000</v>
          </cell>
          <cell r="AO1228">
            <v>5000000</v>
          </cell>
          <cell r="AP1228">
            <v>5000000</v>
          </cell>
          <cell r="AQ1228">
            <v>5000000</v>
          </cell>
          <cell r="AR1228">
            <v>5000000</v>
          </cell>
          <cell r="AS1228">
            <v>5000000</v>
          </cell>
          <cell r="AT1228">
            <v>5000000</v>
          </cell>
          <cell r="AU1228">
            <v>0</v>
          </cell>
          <cell r="AV1228">
            <v>0</v>
          </cell>
          <cell r="AW1228">
            <v>50000000</v>
          </cell>
          <cell r="AX1228">
            <v>35000000</v>
          </cell>
          <cell r="AY1228">
            <v>15000000</v>
          </cell>
          <cell r="AZ1228">
            <v>55000000</v>
          </cell>
          <cell r="BA1228">
            <v>55000000</v>
          </cell>
          <cell r="BB1228">
            <v>40000000</v>
          </cell>
          <cell r="BC1228">
            <v>12463002.740000002</v>
          </cell>
          <cell r="BD1228"/>
          <cell r="BE1228">
            <v>0</v>
          </cell>
          <cell r="BF1228">
            <v>0</v>
          </cell>
          <cell r="BG1228" t="str">
            <v>3 inne</v>
          </cell>
          <cell r="BH1228">
            <v>0</v>
          </cell>
          <cell r="BI1228">
            <v>0</v>
          </cell>
          <cell r="BJ1228">
            <v>0</v>
          </cell>
          <cell r="BK1228">
            <v>0</v>
          </cell>
          <cell r="BL1228">
            <v>0</v>
          </cell>
          <cell r="BM1228" t="str">
            <v>-</v>
          </cell>
          <cell r="BN1228" t="str">
            <v>-</v>
          </cell>
        </row>
        <row r="1229">
          <cell r="B1229" t="str">
            <v>R-13-120</v>
          </cell>
          <cell r="C1229" t="str">
            <v>R</v>
          </cell>
          <cell r="D1229" t="str">
            <v>budżet - modernizacja PSK</v>
          </cell>
          <cell r="E1229" t="str">
            <v>Realizowane-inne-w toku</v>
          </cell>
          <cell r="G1229" t="str">
            <v>budżet - modernizacja PSK</v>
          </cell>
          <cell r="H1229" t="str">
            <v>pierwsza</v>
          </cell>
          <cell r="I1229" t="str">
            <v>sieci rozdzielcze</v>
          </cell>
          <cell r="J1229" t="str">
            <v>modernizacyjne</v>
          </cell>
          <cell r="K1229" t="str">
            <v>PSK</v>
          </cell>
          <cell r="M1229" t="str">
            <v>Katarzyna Józefiak</v>
          </cell>
          <cell r="N1229">
            <v>0</v>
          </cell>
          <cell r="O1229" t="str">
            <v>Grażyna Solman</v>
          </cell>
          <cell r="P1229">
            <v>0</v>
          </cell>
          <cell r="Q1229">
            <v>0</v>
          </cell>
          <cell r="R1229"/>
          <cell r="S1229" t="str">
            <v>nd</v>
          </cell>
          <cell r="T1229">
            <v>0</v>
          </cell>
          <cell r="U1229">
            <v>0</v>
          </cell>
          <cell r="V1229">
            <v>0</v>
          </cell>
          <cell r="W1229">
            <v>300000</v>
          </cell>
          <cell r="X1229">
            <v>300000</v>
          </cell>
          <cell r="Y1229">
            <v>300000</v>
          </cell>
          <cell r="Z1229">
            <v>300000</v>
          </cell>
          <cell r="AA1229">
            <v>300000</v>
          </cell>
          <cell r="AB1229">
            <v>300000</v>
          </cell>
          <cell r="AC1229">
            <v>300000</v>
          </cell>
          <cell r="AD1229">
            <v>300000</v>
          </cell>
          <cell r="AE1229">
            <v>0</v>
          </cell>
          <cell r="AF1229">
            <v>2400000</v>
          </cell>
          <cell r="AG1229">
            <v>0</v>
          </cell>
          <cell r="AH1229">
            <v>0</v>
          </cell>
          <cell r="AI1229">
            <v>0</v>
          </cell>
          <cell r="AJ1229">
            <v>300000</v>
          </cell>
          <cell r="AK1229">
            <v>300000</v>
          </cell>
          <cell r="AL1229">
            <v>300000</v>
          </cell>
          <cell r="AM1229">
            <v>300000</v>
          </cell>
          <cell r="AN1229">
            <v>300000</v>
          </cell>
          <cell r="AO1229">
            <v>300000</v>
          </cell>
          <cell r="AP1229">
            <v>300000</v>
          </cell>
          <cell r="AQ1229">
            <v>300000</v>
          </cell>
          <cell r="AR1229">
            <v>300000</v>
          </cell>
          <cell r="AS1229">
            <v>300000</v>
          </cell>
          <cell r="AT1229">
            <v>300000</v>
          </cell>
          <cell r="AU1229">
            <v>0</v>
          </cell>
          <cell r="AV1229">
            <v>0</v>
          </cell>
          <cell r="AW1229">
            <v>3000000</v>
          </cell>
          <cell r="AX1229">
            <v>2100000</v>
          </cell>
          <cell r="AY1229">
            <v>900000</v>
          </cell>
          <cell r="AZ1229">
            <v>3300000</v>
          </cell>
          <cell r="BA1229">
            <v>3300000</v>
          </cell>
          <cell r="BB1229">
            <v>2400000</v>
          </cell>
          <cell r="BC1229">
            <v>0</v>
          </cell>
          <cell r="BD1229"/>
          <cell r="BE1229">
            <v>0</v>
          </cell>
          <cell r="BF1229">
            <v>0</v>
          </cell>
          <cell r="BG1229" t="str">
            <v>1 rozwojowo-modernizacyjne</v>
          </cell>
          <cell r="BH1229">
            <v>0</v>
          </cell>
          <cell r="BI1229">
            <v>0</v>
          </cell>
          <cell r="BJ1229">
            <v>0</v>
          </cell>
          <cell r="BK1229">
            <v>0</v>
          </cell>
          <cell r="BL1229">
            <v>0</v>
          </cell>
          <cell r="BM1229" t="str">
            <v>-</v>
          </cell>
          <cell r="BN1229" t="str">
            <v>-</v>
          </cell>
        </row>
        <row r="1230">
          <cell r="B1230" t="str">
            <v>R-13-145</v>
          </cell>
          <cell r="C1230" t="str">
            <v>R</v>
          </cell>
          <cell r="D1230" t="str">
            <v>rezerwa oszczędności przetargowe - Poznań</v>
          </cell>
          <cell r="E1230" t="str">
            <v>Realizowane-inne-w toku</v>
          </cell>
          <cell r="G1230" t="str">
            <v>rezerwa oszczędności przetargowe</v>
          </cell>
          <cell r="H1230" t="str">
            <v>druga</v>
          </cell>
          <cell r="I1230" t="str">
            <v>sieci rozdzielcze</v>
          </cell>
          <cell r="J1230" t="str">
            <v>rozwojowe</v>
          </cell>
          <cell r="K1230" t="str">
            <v>oszczędności przetargowe</v>
          </cell>
          <cell r="L1230" t="str">
            <v>Poznań</v>
          </cell>
          <cell r="M1230">
            <v>0</v>
          </cell>
          <cell r="N1230">
            <v>0</v>
          </cell>
          <cell r="O1230" t="str">
            <v>Grażyna Solman</v>
          </cell>
          <cell r="P1230">
            <v>0</v>
          </cell>
          <cell r="Q1230">
            <v>0</v>
          </cell>
          <cell r="R1230"/>
          <cell r="S1230" t="str">
            <v>nd</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cell r="BE1230">
            <v>0</v>
          </cell>
          <cell r="BF1230">
            <v>0</v>
          </cell>
          <cell r="BG1230" t="str">
            <v>1 rozwojowo-modernizacyjne</v>
          </cell>
          <cell r="BH1230">
            <v>0</v>
          </cell>
          <cell r="BI1230">
            <v>0</v>
          </cell>
          <cell r="BJ1230">
            <v>0</v>
          </cell>
          <cell r="BK1230">
            <v>0</v>
          </cell>
          <cell r="BL1230">
            <v>0</v>
          </cell>
          <cell r="BM1230" t="str">
            <v>-</v>
          </cell>
          <cell r="BN1230" t="str">
            <v>-</v>
          </cell>
        </row>
        <row r="1231">
          <cell r="B1231" t="str">
            <v>R-13-191</v>
          </cell>
          <cell r="C1231" t="str">
            <v>R</v>
          </cell>
          <cell r="D1231" t="str">
            <v>rezerwa oszczędności przetargowe - Swarzędz</v>
          </cell>
          <cell r="E1231" t="str">
            <v>Realizowane-inne-w toku</v>
          </cell>
          <cell r="G1231" t="str">
            <v>rezerwa oszczędności przetargowe</v>
          </cell>
          <cell r="H1231" t="str">
            <v>druga</v>
          </cell>
          <cell r="I1231" t="str">
            <v>sieci rozdzielcze</v>
          </cell>
          <cell r="J1231" t="str">
            <v>rozwojowe</v>
          </cell>
          <cell r="K1231" t="str">
            <v>oszczędności przetargowe</v>
          </cell>
          <cell r="L1231" t="str">
            <v>Swarzędz</v>
          </cell>
          <cell r="M1231">
            <v>0</v>
          </cell>
          <cell r="N1231">
            <v>0</v>
          </cell>
          <cell r="O1231" t="str">
            <v>Grażyna Solman</v>
          </cell>
          <cell r="P1231">
            <v>0</v>
          </cell>
          <cell r="Q1231">
            <v>0</v>
          </cell>
          <cell r="R1231"/>
          <cell r="S1231" t="str">
            <v>nd</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cell r="BE1231">
            <v>0</v>
          </cell>
          <cell r="BF1231">
            <v>0</v>
          </cell>
          <cell r="BG1231" t="str">
            <v>1 rozwojowo-modernizacyjne</v>
          </cell>
          <cell r="BH1231">
            <v>0</v>
          </cell>
          <cell r="BI1231">
            <v>0</v>
          </cell>
          <cell r="BJ1231">
            <v>0</v>
          </cell>
          <cell r="BK1231">
            <v>0</v>
          </cell>
          <cell r="BL1231">
            <v>0</v>
          </cell>
          <cell r="BM1231" t="str">
            <v>-</v>
          </cell>
          <cell r="BN1231" t="str">
            <v>-</v>
          </cell>
        </row>
        <row r="1232">
          <cell r="B1232" t="str">
            <v>R-13-192</v>
          </cell>
          <cell r="C1232" t="str">
            <v>R</v>
          </cell>
          <cell r="D1232" t="str">
            <v>rezerwa oszczędności przetargowe - Suchy Las</v>
          </cell>
          <cell r="E1232" t="str">
            <v>Realizowane-inne-w toku</v>
          </cell>
          <cell r="G1232" t="str">
            <v>rezerwa oszczędności przetargowe</v>
          </cell>
          <cell r="H1232" t="str">
            <v>druga</v>
          </cell>
          <cell r="I1232" t="str">
            <v>sieci rozdzielcze</v>
          </cell>
          <cell r="J1232" t="str">
            <v>rozwojowe</v>
          </cell>
          <cell r="K1232" t="str">
            <v>oszczędności przetargowe</v>
          </cell>
          <cell r="L1232" t="str">
            <v>Suchy Las</v>
          </cell>
          <cell r="M1232">
            <v>0</v>
          </cell>
          <cell r="N1232">
            <v>0</v>
          </cell>
          <cell r="O1232" t="str">
            <v>Grażyna Solman</v>
          </cell>
          <cell r="P1232">
            <v>0</v>
          </cell>
          <cell r="Q1232">
            <v>0</v>
          </cell>
          <cell r="R1232"/>
          <cell r="S1232" t="str">
            <v>nd</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cell r="BE1232">
            <v>0</v>
          </cell>
          <cell r="BF1232">
            <v>0</v>
          </cell>
          <cell r="BG1232" t="str">
            <v>1 rozwojowo-modernizacyjne</v>
          </cell>
          <cell r="BH1232">
            <v>0</v>
          </cell>
          <cell r="BI1232">
            <v>0</v>
          </cell>
          <cell r="BJ1232">
            <v>0</v>
          </cell>
          <cell r="BK1232">
            <v>0</v>
          </cell>
          <cell r="BL1232">
            <v>0</v>
          </cell>
          <cell r="BM1232" t="str">
            <v>-</v>
          </cell>
          <cell r="BN1232" t="str">
            <v>-</v>
          </cell>
        </row>
        <row r="1233">
          <cell r="B1233" t="str">
            <v>R-13-193</v>
          </cell>
          <cell r="C1233" t="str">
            <v>R</v>
          </cell>
          <cell r="D1233" t="str">
            <v>rezerwa oszczędności przetargowe - Puszczykowo</v>
          </cell>
          <cell r="E1233" t="str">
            <v>Realizowane-inne-w toku</v>
          </cell>
          <cell r="G1233" t="str">
            <v>rezerwa oszczędności przetargowe</v>
          </cell>
          <cell r="H1233" t="str">
            <v>druga</v>
          </cell>
          <cell r="I1233" t="str">
            <v>sieci rozdzielcze</v>
          </cell>
          <cell r="J1233" t="str">
            <v>rozwojowe</v>
          </cell>
          <cell r="K1233" t="str">
            <v>oszczędności przetargowe</v>
          </cell>
          <cell r="L1233" t="str">
            <v>Puszczykowo</v>
          </cell>
          <cell r="M1233">
            <v>0</v>
          </cell>
          <cell r="N1233">
            <v>0</v>
          </cell>
          <cell r="O1233" t="str">
            <v>Grażyna Solman</v>
          </cell>
          <cell r="P1233">
            <v>0</v>
          </cell>
          <cell r="Q1233">
            <v>0</v>
          </cell>
          <cell r="R1233"/>
          <cell r="S1233" t="str">
            <v>nd</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cell r="BE1233">
            <v>0</v>
          </cell>
          <cell r="BF1233">
            <v>0</v>
          </cell>
          <cell r="BG1233" t="str">
            <v>1 rozwojowo-modernizacyjne</v>
          </cell>
          <cell r="BH1233">
            <v>0</v>
          </cell>
          <cell r="BI1233">
            <v>0</v>
          </cell>
          <cell r="BJ1233">
            <v>0</v>
          </cell>
          <cell r="BK1233">
            <v>0</v>
          </cell>
          <cell r="BL1233">
            <v>0</v>
          </cell>
          <cell r="BM1233" t="str">
            <v>-</v>
          </cell>
          <cell r="BN1233" t="str">
            <v>-</v>
          </cell>
        </row>
        <row r="1234">
          <cell r="B1234" t="str">
            <v>R-13-194</v>
          </cell>
          <cell r="C1234" t="str">
            <v>R</v>
          </cell>
          <cell r="D1234" t="str">
            <v>rezerwa oszczędności przetargowe - Murowana Goślina</v>
          </cell>
          <cell r="E1234" t="str">
            <v>Realizowane-inne-w toku</v>
          </cell>
          <cell r="G1234" t="str">
            <v>rezerwa oszczędności przetargowe</v>
          </cell>
          <cell r="H1234" t="str">
            <v>druga</v>
          </cell>
          <cell r="I1234" t="str">
            <v>sieci rozdzielcze</v>
          </cell>
          <cell r="J1234" t="str">
            <v>rozwojowe</v>
          </cell>
          <cell r="K1234" t="str">
            <v>oszczędności przetargowe</v>
          </cell>
          <cell r="L1234" t="str">
            <v>Murowana Goślina</v>
          </cell>
          <cell r="M1234">
            <v>0</v>
          </cell>
          <cell r="N1234">
            <v>0</v>
          </cell>
          <cell r="O1234" t="str">
            <v>Grażyna Solman</v>
          </cell>
          <cell r="P1234">
            <v>0</v>
          </cell>
          <cell r="Q1234">
            <v>0</v>
          </cell>
          <cell r="R1234"/>
          <cell r="S1234" t="str">
            <v>nd</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cell r="BE1234">
            <v>0</v>
          </cell>
          <cell r="BF1234">
            <v>0</v>
          </cell>
          <cell r="BG1234" t="str">
            <v>1 rozwojowo-modernizacyjne</v>
          </cell>
          <cell r="BH1234">
            <v>0</v>
          </cell>
          <cell r="BI1234">
            <v>0</v>
          </cell>
          <cell r="BJ1234">
            <v>0</v>
          </cell>
          <cell r="BK1234">
            <v>0</v>
          </cell>
          <cell r="BL1234">
            <v>0</v>
          </cell>
          <cell r="BM1234" t="str">
            <v>-</v>
          </cell>
          <cell r="BN1234" t="str">
            <v>-</v>
          </cell>
        </row>
        <row r="1235">
          <cell r="B1235" t="str">
            <v>R-13-195</v>
          </cell>
          <cell r="C1235" t="str">
            <v>R</v>
          </cell>
          <cell r="D1235" t="str">
            <v>rezerwa oszczędności przetargowe - Mosina</v>
          </cell>
          <cell r="E1235" t="str">
            <v>Realizowane-inne-w toku</v>
          </cell>
          <cell r="G1235" t="str">
            <v>rezerwa oszczędności przetargowe</v>
          </cell>
          <cell r="H1235" t="str">
            <v>druga</v>
          </cell>
          <cell r="I1235" t="str">
            <v>sieci rozdzielcze</v>
          </cell>
          <cell r="J1235" t="str">
            <v>rozwojowe</v>
          </cell>
          <cell r="K1235" t="str">
            <v>oszczędności przetargowe</v>
          </cell>
          <cell r="L1235" t="str">
            <v>Mosina</v>
          </cell>
          <cell r="M1235">
            <v>0</v>
          </cell>
          <cell r="N1235">
            <v>0</v>
          </cell>
          <cell r="O1235" t="str">
            <v>Grażyna Solman</v>
          </cell>
          <cell r="P1235">
            <v>0</v>
          </cell>
          <cell r="Q1235">
            <v>0</v>
          </cell>
          <cell r="R1235"/>
          <cell r="S1235" t="str">
            <v>nd</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cell r="BE1235">
            <v>0</v>
          </cell>
          <cell r="BF1235">
            <v>0</v>
          </cell>
          <cell r="BG1235" t="str">
            <v>1 rozwojowo-modernizacyjne</v>
          </cell>
          <cell r="BH1235">
            <v>0</v>
          </cell>
          <cell r="BI1235">
            <v>0</v>
          </cell>
          <cell r="BJ1235">
            <v>0</v>
          </cell>
          <cell r="BK1235">
            <v>0</v>
          </cell>
          <cell r="BL1235">
            <v>0</v>
          </cell>
          <cell r="BM1235" t="str">
            <v>-</v>
          </cell>
          <cell r="BN1235" t="str">
            <v>-</v>
          </cell>
        </row>
        <row r="1236">
          <cell r="B1236" t="str">
            <v>R-13-196</v>
          </cell>
          <cell r="C1236" t="str">
            <v>R</v>
          </cell>
          <cell r="D1236" t="str">
            <v>rezerwa oszczędności przetargowe - Luboń</v>
          </cell>
          <cell r="E1236" t="str">
            <v>Realizowane-inne-w toku</v>
          </cell>
          <cell r="G1236" t="str">
            <v>rezerwa oszczędności przetargowe</v>
          </cell>
          <cell r="H1236" t="str">
            <v>druga</v>
          </cell>
          <cell r="I1236" t="str">
            <v>sieci rozdzielcze</v>
          </cell>
          <cell r="J1236" t="str">
            <v>rozwojowe</v>
          </cell>
          <cell r="K1236" t="str">
            <v>oszczędności przetargowe</v>
          </cell>
          <cell r="L1236" t="str">
            <v>Luboń</v>
          </cell>
          <cell r="M1236">
            <v>0</v>
          </cell>
          <cell r="N1236">
            <v>0</v>
          </cell>
          <cell r="O1236" t="str">
            <v>Grażyna Solman</v>
          </cell>
          <cell r="P1236">
            <v>0</v>
          </cell>
          <cell r="Q1236">
            <v>0</v>
          </cell>
          <cell r="R1236"/>
          <cell r="S1236" t="str">
            <v>nd</v>
          </cell>
          <cell r="T1236">
            <v>0</v>
          </cell>
          <cell r="U1236">
            <v>0</v>
          </cell>
          <cell r="V1236">
            <v>0</v>
          </cell>
          <cell r="W1236">
            <v>0</v>
          </cell>
          <cell r="X1236">
            <v>0</v>
          </cell>
          <cell r="Y1236">
            <v>0</v>
          </cell>
          <cell r="Z1236">
            <v>0</v>
          </cell>
          <cell r="AA1236">
            <v>0</v>
          </cell>
          <cell r="AB1236">
            <v>0</v>
          </cell>
          <cell r="AC1236">
            <v>0</v>
          </cell>
          <cell r="AD1236">
            <v>593000</v>
          </cell>
          <cell r="AE1236">
            <v>0</v>
          </cell>
          <cell r="AF1236">
            <v>593000</v>
          </cell>
          <cell r="AG1236">
            <v>0</v>
          </cell>
          <cell r="AH1236">
            <v>0</v>
          </cell>
          <cell r="AI1236">
            <v>0</v>
          </cell>
          <cell r="AJ1236">
            <v>0</v>
          </cell>
          <cell r="AK1236">
            <v>0</v>
          </cell>
          <cell r="AL1236">
            <v>0</v>
          </cell>
          <cell r="AM1236">
            <v>0</v>
          </cell>
          <cell r="AN1236">
            <v>0</v>
          </cell>
          <cell r="AO1236">
            <v>0</v>
          </cell>
          <cell r="AP1236">
            <v>0</v>
          </cell>
          <cell r="AQ1236">
            <v>593000</v>
          </cell>
          <cell r="AR1236">
            <v>0</v>
          </cell>
          <cell r="AS1236">
            <v>0</v>
          </cell>
          <cell r="AT1236">
            <v>0</v>
          </cell>
          <cell r="AU1236">
            <v>0</v>
          </cell>
          <cell r="AV1236">
            <v>0</v>
          </cell>
          <cell r="AW1236">
            <v>593000</v>
          </cell>
          <cell r="AX1236">
            <v>593000</v>
          </cell>
          <cell r="AY1236">
            <v>0</v>
          </cell>
          <cell r="AZ1236">
            <v>593000</v>
          </cell>
          <cell r="BA1236">
            <v>593000</v>
          </cell>
          <cell r="BB1236">
            <v>593000</v>
          </cell>
          <cell r="BC1236">
            <v>0</v>
          </cell>
          <cell r="BD1236"/>
          <cell r="BE1236">
            <v>0</v>
          </cell>
          <cell r="BF1236">
            <v>0</v>
          </cell>
          <cell r="BG1236" t="str">
            <v>1 rozwojowo-modernizacyjne</v>
          </cell>
          <cell r="BH1236">
            <v>0</v>
          </cell>
          <cell r="BI1236">
            <v>0</v>
          </cell>
          <cell r="BJ1236">
            <v>0</v>
          </cell>
          <cell r="BK1236">
            <v>0</v>
          </cell>
          <cell r="BL1236">
            <v>0</v>
          </cell>
          <cell r="BM1236" t="str">
            <v>-</v>
          </cell>
          <cell r="BN1236" t="str">
            <v>-</v>
          </cell>
        </row>
        <row r="1237">
          <cell r="B1237" t="str">
            <v>R-13-197</v>
          </cell>
          <cell r="C1237" t="str">
            <v>R</v>
          </cell>
          <cell r="D1237" t="str">
            <v>rezerwa oszczędności przetargowe - Kórnik</v>
          </cell>
          <cell r="E1237" t="str">
            <v>Realizowane-inne-w toku</v>
          </cell>
          <cell r="G1237" t="str">
            <v>rezerwa oszczędności przetargowe</v>
          </cell>
          <cell r="H1237" t="str">
            <v>druga</v>
          </cell>
          <cell r="I1237" t="str">
            <v>sieci rozdzielcze</v>
          </cell>
          <cell r="J1237" t="str">
            <v>rozwojowe</v>
          </cell>
          <cell r="K1237" t="str">
            <v>oszczędności przetargowe</v>
          </cell>
          <cell r="L1237" t="str">
            <v>Kórnik</v>
          </cell>
          <cell r="M1237">
            <v>0</v>
          </cell>
          <cell r="N1237">
            <v>0</v>
          </cell>
          <cell r="O1237" t="str">
            <v>Grażyna Solman</v>
          </cell>
          <cell r="P1237">
            <v>0</v>
          </cell>
          <cell r="Q1237">
            <v>0</v>
          </cell>
          <cell r="R1237"/>
          <cell r="S1237" t="str">
            <v>nd</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cell r="BE1237">
            <v>0</v>
          </cell>
          <cell r="BF1237">
            <v>0</v>
          </cell>
          <cell r="BG1237" t="str">
            <v>1 rozwojowo-modernizacyjne</v>
          </cell>
          <cell r="BH1237">
            <v>0</v>
          </cell>
          <cell r="BI1237">
            <v>0</v>
          </cell>
          <cell r="BJ1237">
            <v>0</v>
          </cell>
          <cell r="BK1237">
            <v>0</v>
          </cell>
          <cell r="BL1237">
            <v>0</v>
          </cell>
          <cell r="BM1237" t="str">
            <v>-</v>
          </cell>
          <cell r="BN1237" t="str">
            <v>-</v>
          </cell>
        </row>
        <row r="1238">
          <cell r="B1238" t="str">
            <v>R-13-198</v>
          </cell>
          <cell r="C1238" t="str">
            <v>R</v>
          </cell>
          <cell r="D1238" t="str">
            <v>rezerwa oszczędności przetargowe - Czerwonak</v>
          </cell>
          <cell r="E1238" t="str">
            <v>Realizowane-inne-w toku</v>
          </cell>
          <cell r="G1238" t="str">
            <v>rezerwa oszczędności przetargowe</v>
          </cell>
          <cell r="H1238" t="str">
            <v>druga</v>
          </cell>
          <cell r="I1238" t="str">
            <v>sieci rozdzielcze</v>
          </cell>
          <cell r="J1238" t="str">
            <v>rozwojowe</v>
          </cell>
          <cell r="K1238" t="str">
            <v>oszczędności przetargowe</v>
          </cell>
          <cell r="L1238" t="str">
            <v>Czerwonak</v>
          </cell>
          <cell r="M1238">
            <v>0</v>
          </cell>
          <cell r="N1238">
            <v>0</v>
          </cell>
          <cell r="O1238" t="str">
            <v>Grażyna Solman</v>
          </cell>
          <cell r="P1238">
            <v>0</v>
          </cell>
          <cell r="Q1238">
            <v>0</v>
          </cell>
          <cell r="R1238"/>
          <cell r="S1238" t="str">
            <v>nd</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cell r="BE1238">
            <v>0</v>
          </cell>
          <cell r="BF1238">
            <v>0</v>
          </cell>
          <cell r="BG1238" t="str">
            <v>1 rozwojowo-modernizacyjne</v>
          </cell>
          <cell r="BH1238">
            <v>0</v>
          </cell>
          <cell r="BI1238">
            <v>0</v>
          </cell>
          <cell r="BJ1238">
            <v>0</v>
          </cell>
          <cell r="BK1238">
            <v>0</v>
          </cell>
          <cell r="BL1238">
            <v>0</v>
          </cell>
          <cell r="BM1238" t="str">
            <v>-</v>
          </cell>
          <cell r="BN1238" t="str">
            <v>-</v>
          </cell>
        </row>
        <row r="1239">
          <cell r="B1239" t="str">
            <v>R-13-199</v>
          </cell>
          <cell r="C1239" t="str">
            <v>R</v>
          </cell>
          <cell r="D1239" t="str">
            <v>rezerwa oszczędności przetargowe - Brodnica</v>
          </cell>
          <cell r="E1239" t="str">
            <v>Realizowane-inne-w toku</v>
          </cell>
          <cell r="G1239" t="str">
            <v>rezerwa oszczędności przetargowe</v>
          </cell>
          <cell r="H1239" t="str">
            <v>druga</v>
          </cell>
          <cell r="I1239" t="str">
            <v>sieci rozdzielcze</v>
          </cell>
          <cell r="J1239" t="str">
            <v>rozwojowe</v>
          </cell>
          <cell r="K1239" t="str">
            <v>oszczędności przetargowe</v>
          </cell>
          <cell r="L1239" t="str">
            <v>Brodnica</v>
          </cell>
          <cell r="M1239">
            <v>0</v>
          </cell>
          <cell r="N1239">
            <v>0</v>
          </cell>
          <cell r="O1239" t="str">
            <v>Grażyna Solman</v>
          </cell>
          <cell r="P1239">
            <v>0</v>
          </cell>
          <cell r="Q1239">
            <v>0</v>
          </cell>
          <cell r="R1239"/>
          <cell r="S1239" t="str">
            <v>nd</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cell r="BE1239">
            <v>0</v>
          </cell>
          <cell r="BF1239">
            <v>0</v>
          </cell>
          <cell r="BG1239" t="str">
            <v>1 rozwojowo-modernizacyjne</v>
          </cell>
          <cell r="BH1239">
            <v>0</v>
          </cell>
          <cell r="BI1239">
            <v>0</v>
          </cell>
          <cell r="BJ1239">
            <v>0</v>
          </cell>
          <cell r="BK1239">
            <v>0</v>
          </cell>
          <cell r="BL1239">
            <v>0</v>
          </cell>
          <cell r="BM1239" t="str">
            <v>-</v>
          </cell>
          <cell r="BN1239" t="str">
            <v>-</v>
          </cell>
        </row>
        <row r="1240">
          <cell r="B1240" t="str">
            <v>R-14-077</v>
          </cell>
          <cell r="C1240" t="str">
            <v>R</v>
          </cell>
          <cell r="D1240" t="str">
            <v>koordynacja z innymi jednostkami</v>
          </cell>
          <cell r="E1240" t="str">
            <v>Realizowane-inne-w toku</v>
          </cell>
          <cell r="G1240" t="str">
            <v>koordynacja z innymi jednostkami</v>
          </cell>
          <cell r="H1240" t="str">
            <v>pierwsza</v>
          </cell>
          <cell r="I1240" t="str">
            <v>sieci rozdzielcze</v>
          </cell>
          <cell r="J1240" t="str">
            <v>modernizacyjne</v>
          </cell>
          <cell r="K1240" t="str">
            <v>koordynacja</v>
          </cell>
          <cell r="M1240">
            <v>0</v>
          </cell>
          <cell r="N1240">
            <v>0</v>
          </cell>
          <cell r="O1240" t="str">
            <v>Grażyna Solman</v>
          </cell>
          <cell r="P1240">
            <v>0</v>
          </cell>
          <cell r="Q1240">
            <v>0</v>
          </cell>
          <cell r="R1240"/>
          <cell r="S1240" t="str">
            <v>nd</v>
          </cell>
          <cell r="T1240">
            <v>0</v>
          </cell>
          <cell r="U1240">
            <v>0</v>
          </cell>
          <cell r="V1240">
            <v>0</v>
          </cell>
          <cell r="W1240">
            <v>300000</v>
          </cell>
          <cell r="X1240">
            <v>300000</v>
          </cell>
          <cell r="Y1240">
            <v>300000</v>
          </cell>
          <cell r="Z1240">
            <v>300000</v>
          </cell>
          <cell r="AA1240">
            <v>300000</v>
          </cell>
          <cell r="AB1240">
            <v>300000</v>
          </cell>
          <cell r="AC1240">
            <v>300000</v>
          </cell>
          <cell r="AD1240">
            <v>300000</v>
          </cell>
          <cell r="AE1240">
            <v>0</v>
          </cell>
          <cell r="AF1240">
            <v>2400000</v>
          </cell>
          <cell r="AG1240">
            <v>0</v>
          </cell>
          <cell r="AH1240">
            <v>0</v>
          </cell>
          <cell r="AI1240">
            <v>0</v>
          </cell>
          <cell r="AJ1240">
            <v>300000</v>
          </cell>
          <cell r="AK1240">
            <v>300000</v>
          </cell>
          <cell r="AL1240">
            <v>300000</v>
          </cell>
          <cell r="AM1240">
            <v>300000</v>
          </cell>
          <cell r="AN1240">
            <v>300000</v>
          </cell>
          <cell r="AO1240">
            <v>300000</v>
          </cell>
          <cell r="AP1240">
            <v>300000</v>
          </cell>
          <cell r="AQ1240">
            <v>300000</v>
          </cell>
          <cell r="AR1240">
            <v>300000</v>
          </cell>
          <cell r="AS1240">
            <v>300000</v>
          </cell>
          <cell r="AT1240">
            <v>300000</v>
          </cell>
          <cell r="AU1240">
            <v>0</v>
          </cell>
          <cell r="AV1240">
            <v>0</v>
          </cell>
          <cell r="AW1240">
            <v>3000000</v>
          </cell>
          <cell r="AX1240">
            <v>2100000</v>
          </cell>
          <cell r="AY1240">
            <v>900000</v>
          </cell>
          <cell r="AZ1240">
            <v>3300000</v>
          </cell>
          <cell r="BA1240">
            <v>3300000</v>
          </cell>
          <cell r="BB1240">
            <v>2400000</v>
          </cell>
          <cell r="BC1240">
            <v>0</v>
          </cell>
          <cell r="BD1240"/>
          <cell r="BE1240">
            <v>0</v>
          </cell>
          <cell r="BF1240">
            <v>0</v>
          </cell>
          <cell r="BG1240" t="str">
            <v>1 rozwojowo-modernizacyjne</v>
          </cell>
          <cell r="BH1240">
            <v>0</v>
          </cell>
          <cell r="BI1240">
            <v>0</v>
          </cell>
          <cell r="BJ1240">
            <v>0</v>
          </cell>
          <cell r="BK1240">
            <v>0</v>
          </cell>
          <cell r="BL1240">
            <v>0</v>
          </cell>
          <cell r="BM1240" t="str">
            <v>-</v>
          </cell>
          <cell r="BN1240" t="str">
            <v>-</v>
          </cell>
        </row>
        <row r="1241">
          <cell r="B1241" t="str">
            <v>R-14-237</v>
          </cell>
          <cell r="C1241" t="str">
            <v>R</v>
          </cell>
          <cell r="D1241" t="str">
            <v>Informatyzacja</v>
          </cell>
          <cell r="E1241" t="str">
            <v>Realizowane-inne-w toku</v>
          </cell>
          <cell r="G1241" t="str">
            <v>Informatyzacja</v>
          </cell>
          <cell r="H1241" t="str">
            <v>pierwsza</v>
          </cell>
          <cell r="I1241" t="str">
            <v>inne</v>
          </cell>
          <cell r="J1241" t="str">
            <v>inne</v>
          </cell>
          <cell r="K1241" t="str">
            <v>informatyzacja</v>
          </cell>
          <cell r="M1241" t="str">
            <v>Bartosz Matysiak</v>
          </cell>
          <cell r="N1241">
            <v>0</v>
          </cell>
          <cell r="O1241" t="str">
            <v>Anna Kociańska</v>
          </cell>
          <cell r="P1241" t="str">
            <v>Maciej Raduła</v>
          </cell>
          <cell r="Q1241">
            <v>0</v>
          </cell>
          <cell r="R1241"/>
          <cell r="S1241" t="str">
            <v>nd</v>
          </cell>
          <cell r="T1241">
            <v>0</v>
          </cell>
          <cell r="U1241">
            <v>0</v>
          </cell>
          <cell r="V1241">
            <v>2500000</v>
          </cell>
          <cell r="W1241">
            <v>2500000</v>
          </cell>
          <cell r="X1241">
            <v>2500000</v>
          </cell>
          <cell r="Y1241">
            <v>2500000</v>
          </cell>
          <cell r="Z1241">
            <v>2500000</v>
          </cell>
          <cell r="AA1241">
            <v>3000000</v>
          </cell>
          <cell r="AB1241">
            <v>3000000</v>
          </cell>
          <cell r="AC1241">
            <v>3000000</v>
          </cell>
          <cell r="AD1241">
            <v>3000000</v>
          </cell>
          <cell r="AE1241">
            <v>0</v>
          </cell>
          <cell r="AF1241">
            <v>24500000</v>
          </cell>
          <cell r="AG1241">
            <v>0</v>
          </cell>
          <cell r="AH1241">
            <v>0</v>
          </cell>
          <cell r="AI1241">
            <v>0</v>
          </cell>
          <cell r="AJ1241">
            <v>2500000</v>
          </cell>
          <cell r="AK1241">
            <v>2500000</v>
          </cell>
          <cell r="AL1241">
            <v>2500000</v>
          </cell>
          <cell r="AM1241">
            <v>2500000</v>
          </cell>
          <cell r="AN1241">
            <v>3000000</v>
          </cell>
          <cell r="AO1241">
            <v>3000000</v>
          </cell>
          <cell r="AP1241">
            <v>3000000</v>
          </cell>
          <cell r="AQ1241">
            <v>3000000</v>
          </cell>
          <cell r="AR1241">
            <v>3000000</v>
          </cell>
          <cell r="AS1241">
            <v>3000000</v>
          </cell>
          <cell r="AT1241">
            <v>3000000</v>
          </cell>
          <cell r="AU1241">
            <v>0</v>
          </cell>
          <cell r="AV1241">
            <v>0</v>
          </cell>
          <cell r="AW1241">
            <v>28500000</v>
          </cell>
          <cell r="AX1241">
            <v>19500000</v>
          </cell>
          <cell r="AY1241">
            <v>9000000</v>
          </cell>
          <cell r="AZ1241">
            <v>31000000</v>
          </cell>
          <cell r="BA1241">
            <v>31000000</v>
          </cell>
          <cell r="BB1241">
            <v>22000000</v>
          </cell>
          <cell r="BC1241">
            <v>2500000</v>
          </cell>
          <cell r="BD1241"/>
          <cell r="BE1241">
            <v>0</v>
          </cell>
          <cell r="BF1241">
            <v>0</v>
          </cell>
          <cell r="BG1241" t="str">
            <v>3 inne</v>
          </cell>
          <cell r="BH1241">
            <v>0</v>
          </cell>
          <cell r="BI1241">
            <v>0</v>
          </cell>
          <cell r="BJ1241">
            <v>0</v>
          </cell>
          <cell r="BK1241">
            <v>0</v>
          </cell>
          <cell r="BL1241">
            <v>0</v>
          </cell>
          <cell r="BM1241" t="str">
            <v>-</v>
          </cell>
          <cell r="BN1241" t="str">
            <v>-</v>
          </cell>
        </row>
        <row r="1242">
          <cell r="B1242" t="str">
            <v>R-15-082</v>
          </cell>
          <cell r="C1242" t="str">
            <v>R</v>
          </cell>
          <cell r="D1242" t="str">
            <v>budżet - modernizacja PSW</v>
          </cell>
          <cell r="E1242" t="str">
            <v>Realizowane-inne-w toku</v>
          </cell>
          <cell r="G1242" t="str">
            <v>budżet - modernizacja PSW</v>
          </cell>
          <cell r="H1242" t="str">
            <v>pierwsza</v>
          </cell>
          <cell r="I1242" t="str">
            <v>sieci rozdzielcze</v>
          </cell>
          <cell r="J1242" t="str">
            <v>modernizacyjne</v>
          </cell>
          <cell r="K1242" t="str">
            <v>PSW</v>
          </cell>
          <cell r="M1242">
            <v>0</v>
          </cell>
          <cell r="N1242">
            <v>0</v>
          </cell>
          <cell r="O1242" t="str">
            <v>Sylwia Białous</v>
          </cell>
          <cell r="P1242">
            <v>0</v>
          </cell>
          <cell r="Q1242">
            <v>0</v>
          </cell>
          <cell r="R1242"/>
          <cell r="S1242" t="str">
            <v>nd</v>
          </cell>
          <cell r="T1242">
            <v>0</v>
          </cell>
          <cell r="U1242">
            <v>0</v>
          </cell>
          <cell r="V1242">
            <v>0</v>
          </cell>
          <cell r="W1242">
            <v>300000</v>
          </cell>
          <cell r="X1242">
            <v>300000</v>
          </cell>
          <cell r="Y1242">
            <v>300000</v>
          </cell>
          <cell r="Z1242">
            <v>300000</v>
          </cell>
          <cell r="AA1242">
            <v>300000</v>
          </cell>
          <cell r="AB1242">
            <v>300000</v>
          </cell>
          <cell r="AC1242">
            <v>300000</v>
          </cell>
          <cell r="AD1242">
            <v>300000</v>
          </cell>
          <cell r="AE1242">
            <v>0</v>
          </cell>
          <cell r="AF1242">
            <v>2400000</v>
          </cell>
          <cell r="AG1242">
            <v>0</v>
          </cell>
          <cell r="AH1242">
            <v>0</v>
          </cell>
          <cell r="AI1242">
            <v>0</v>
          </cell>
          <cell r="AJ1242">
            <v>300000</v>
          </cell>
          <cell r="AK1242">
            <v>300000</v>
          </cell>
          <cell r="AL1242">
            <v>300000</v>
          </cell>
          <cell r="AM1242">
            <v>300000</v>
          </cell>
          <cell r="AN1242">
            <v>300000</v>
          </cell>
          <cell r="AO1242">
            <v>300000</v>
          </cell>
          <cell r="AP1242">
            <v>300000</v>
          </cell>
          <cell r="AQ1242">
            <v>300000</v>
          </cell>
          <cell r="AR1242">
            <v>300000</v>
          </cell>
          <cell r="AS1242">
            <v>300000</v>
          </cell>
          <cell r="AT1242">
            <v>300000</v>
          </cell>
          <cell r="AU1242">
            <v>0</v>
          </cell>
          <cell r="AV1242">
            <v>0</v>
          </cell>
          <cell r="AW1242">
            <v>3000000</v>
          </cell>
          <cell r="AX1242">
            <v>2100000</v>
          </cell>
          <cell r="AY1242">
            <v>900000</v>
          </cell>
          <cell r="AZ1242">
            <v>3300000</v>
          </cell>
          <cell r="BA1242">
            <v>3300000</v>
          </cell>
          <cell r="BB1242">
            <v>2400000</v>
          </cell>
          <cell r="BC1242">
            <v>0</v>
          </cell>
          <cell r="BD1242"/>
          <cell r="BE1242">
            <v>0</v>
          </cell>
          <cell r="BF1242">
            <v>0</v>
          </cell>
          <cell r="BG1242" t="str">
            <v>1 rozwojowo-modernizacyjne</v>
          </cell>
          <cell r="BH1242">
            <v>0</v>
          </cell>
          <cell r="BI1242">
            <v>0</v>
          </cell>
          <cell r="BJ1242">
            <v>0</v>
          </cell>
          <cell r="BK1242">
            <v>0</v>
          </cell>
          <cell r="BL1242">
            <v>0</v>
          </cell>
          <cell r="BM1242" t="str">
            <v>-</v>
          </cell>
          <cell r="BN1242" t="str">
            <v>-</v>
          </cell>
        </row>
        <row r="1243">
          <cell r="B1243" t="str">
            <v>R-15-153</v>
          </cell>
          <cell r="C1243" t="str">
            <v>R</v>
          </cell>
          <cell r="D1243" t="str">
            <v>rezerwa "białe plamy" - Suchy Las</v>
          </cell>
          <cell r="E1243">
            <v>0</v>
          </cell>
          <cell r="G1243" t="str">
            <v>rezerwa "białe plamy"</v>
          </cell>
          <cell r="H1243" t="str">
            <v>druga</v>
          </cell>
          <cell r="I1243" t="str">
            <v>sieci rozdzielcze</v>
          </cell>
          <cell r="J1243" t="str">
            <v>rozwojowe</v>
          </cell>
          <cell r="K1243" t="str">
            <v>nieopłacalne tak</v>
          </cell>
          <cell r="L1243" t="str">
            <v>Suchy Las</v>
          </cell>
          <cell r="M1243">
            <v>0</v>
          </cell>
          <cell r="N1243">
            <v>0</v>
          </cell>
          <cell r="O1243">
            <v>0</v>
          </cell>
          <cell r="P1243">
            <v>0</v>
          </cell>
          <cell r="Q1243">
            <v>0</v>
          </cell>
          <cell r="R1243"/>
          <cell r="S1243" t="str">
            <v>nd</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cell r="BE1243">
            <v>0</v>
          </cell>
          <cell r="BF1243">
            <v>0</v>
          </cell>
          <cell r="BG1243" t="str">
            <v xml:space="preserve"> </v>
          </cell>
          <cell r="BH1243">
            <v>0</v>
          </cell>
          <cell r="BI1243">
            <v>0</v>
          </cell>
          <cell r="BJ1243">
            <v>0</v>
          </cell>
          <cell r="BK1243">
            <v>0</v>
          </cell>
          <cell r="BL1243">
            <v>0</v>
          </cell>
          <cell r="BM1243" t="str">
            <v>-</v>
          </cell>
          <cell r="BN1243" t="str">
            <v>-</v>
          </cell>
        </row>
        <row r="1244">
          <cell r="B1244" t="str">
            <v>R-15-154</v>
          </cell>
          <cell r="C1244" t="str">
            <v>R</v>
          </cell>
          <cell r="D1244" t="str">
            <v>rezerwa "białe plamy" - Puszczykowo</v>
          </cell>
          <cell r="E1244">
            <v>0</v>
          </cell>
          <cell r="G1244" t="str">
            <v>rezerwa "białe plamy"</v>
          </cell>
          <cell r="H1244" t="str">
            <v>druga</v>
          </cell>
          <cell r="I1244" t="str">
            <v>sieci rozdzielcze</v>
          </cell>
          <cell r="J1244" t="str">
            <v>rozwojowe</v>
          </cell>
          <cell r="K1244" t="str">
            <v>nieopłacalne tak</v>
          </cell>
          <cell r="L1244" t="str">
            <v>Puszczykowo</v>
          </cell>
          <cell r="M1244">
            <v>0</v>
          </cell>
          <cell r="N1244">
            <v>0</v>
          </cell>
          <cell r="O1244">
            <v>0</v>
          </cell>
          <cell r="P1244">
            <v>0</v>
          </cell>
          <cell r="Q1244">
            <v>0</v>
          </cell>
          <cell r="R1244"/>
          <cell r="S1244" t="str">
            <v>nd</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cell r="BE1244">
            <v>0</v>
          </cell>
          <cell r="BF1244">
            <v>0</v>
          </cell>
          <cell r="BG1244" t="str">
            <v xml:space="preserve"> </v>
          </cell>
          <cell r="BH1244">
            <v>0</v>
          </cell>
          <cell r="BI1244">
            <v>0</v>
          </cell>
          <cell r="BJ1244">
            <v>0</v>
          </cell>
          <cell r="BK1244">
            <v>0</v>
          </cell>
          <cell r="BL1244">
            <v>0</v>
          </cell>
          <cell r="BM1244" t="str">
            <v>-</v>
          </cell>
          <cell r="BN1244" t="str">
            <v>-</v>
          </cell>
        </row>
        <row r="1245">
          <cell r="B1245" t="str">
            <v>R-15-155</v>
          </cell>
          <cell r="C1245" t="str">
            <v>R</v>
          </cell>
          <cell r="D1245" t="str">
            <v>rezerwa "białe plamy" - Poznań</v>
          </cell>
          <cell r="E1245">
            <v>0</v>
          </cell>
          <cell r="G1245" t="str">
            <v>rezerwa "białe plamy"</v>
          </cell>
          <cell r="H1245" t="str">
            <v>druga</v>
          </cell>
          <cell r="I1245" t="str">
            <v>sieci rozdzielcze</v>
          </cell>
          <cell r="J1245" t="str">
            <v>rozwojowe</v>
          </cell>
          <cell r="K1245" t="str">
            <v>nieopłacalne tak</v>
          </cell>
          <cell r="L1245" t="str">
            <v>Poznań</v>
          </cell>
          <cell r="M1245">
            <v>0</v>
          </cell>
          <cell r="N1245">
            <v>0</v>
          </cell>
          <cell r="O1245">
            <v>0</v>
          </cell>
          <cell r="P1245">
            <v>0</v>
          </cell>
          <cell r="Q1245">
            <v>0</v>
          </cell>
          <cell r="R1245"/>
          <cell r="S1245" t="str">
            <v>nd</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cell r="BE1245">
            <v>0</v>
          </cell>
          <cell r="BF1245">
            <v>0</v>
          </cell>
          <cell r="BG1245" t="str">
            <v xml:space="preserve"> </v>
          </cell>
          <cell r="BH1245">
            <v>0</v>
          </cell>
          <cell r="BI1245">
            <v>0</v>
          </cell>
          <cell r="BJ1245">
            <v>0</v>
          </cell>
          <cell r="BK1245">
            <v>0</v>
          </cell>
          <cell r="BL1245">
            <v>0</v>
          </cell>
          <cell r="BM1245" t="str">
            <v>-</v>
          </cell>
          <cell r="BN1245" t="str">
            <v>-</v>
          </cell>
        </row>
        <row r="1246">
          <cell r="B1246" t="str">
            <v>R-15-156</v>
          </cell>
          <cell r="C1246" t="str">
            <v>R</v>
          </cell>
          <cell r="D1246" t="str">
            <v>rezerwa "białe plamy" - Murowana Goślina</v>
          </cell>
          <cell r="E1246">
            <v>0</v>
          </cell>
          <cell r="G1246" t="str">
            <v>rezerwa "białe plamy"</v>
          </cell>
          <cell r="H1246" t="str">
            <v>druga</v>
          </cell>
          <cell r="I1246" t="str">
            <v>sieci rozdzielcze</v>
          </cell>
          <cell r="J1246" t="str">
            <v>rozwojowe</v>
          </cell>
          <cell r="K1246" t="str">
            <v>nieopłacalne tak</v>
          </cell>
          <cell r="L1246" t="str">
            <v>Murowana Goślina</v>
          </cell>
          <cell r="M1246">
            <v>0</v>
          </cell>
          <cell r="N1246">
            <v>0</v>
          </cell>
          <cell r="O1246">
            <v>0</v>
          </cell>
          <cell r="P1246">
            <v>0</v>
          </cell>
          <cell r="Q1246">
            <v>0</v>
          </cell>
          <cell r="R1246"/>
          <cell r="S1246" t="str">
            <v>nd</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cell r="BE1246">
            <v>0</v>
          </cell>
          <cell r="BF1246">
            <v>0</v>
          </cell>
          <cell r="BG1246" t="str">
            <v xml:space="preserve"> </v>
          </cell>
          <cell r="BH1246">
            <v>0</v>
          </cell>
          <cell r="BI1246">
            <v>0</v>
          </cell>
          <cell r="BJ1246">
            <v>0</v>
          </cell>
          <cell r="BK1246">
            <v>0</v>
          </cell>
          <cell r="BL1246">
            <v>0</v>
          </cell>
          <cell r="BM1246" t="str">
            <v>-</v>
          </cell>
          <cell r="BN1246" t="str">
            <v>-</v>
          </cell>
        </row>
        <row r="1247">
          <cell r="B1247" t="str">
            <v>R-15-157</v>
          </cell>
          <cell r="C1247" t="str">
            <v>R</v>
          </cell>
          <cell r="D1247" t="str">
            <v>rezerwa "białe plamy" - Mosina</v>
          </cell>
          <cell r="E1247">
            <v>0</v>
          </cell>
          <cell r="G1247" t="str">
            <v>rezerwa "białe plamy"</v>
          </cell>
          <cell r="H1247" t="str">
            <v>druga</v>
          </cell>
          <cell r="I1247" t="str">
            <v>sieci rozdzielcze</v>
          </cell>
          <cell r="J1247" t="str">
            <v>rozwojowe</v>
          </cell>
          <cell r="K1247" t="str">
            <v>nieopłacalne tak</v>
          </cell>
          <cell r="L1247" t="str">
            <v>Mosina</v>
          </cell>
          <cell r="M1247">
            <v>0</v>
          </cell>
          <cell r="N1247">
            <v>0</v>
          </cell>
          <cell r="O1247">
            <v>0</v>
          </cell>
          <cell r="P1247">
            <v>0</v>
          </cell>
          <cell r="Q1247">
            <v>0</v>
          </cell>
          <cell r="R1247"/>
          <cell r="S1247" t="str">
            <v>nd</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cell r="BE1247">
            <v>0</v>
          </cell>
          <cell r="BF1247">
            <v>0</v>
          </cell>
          <cell r="BG1247" t="str">
            <v xml:space="preserve"> </v>
          </cell>
          <cell r="BH1247">
            <v>0</v>
          </cell>
          <cell r="BI1247">
            <v>0</v>
          </cell>
          <cell r="BJ1247">
            <v>0</v>
          </cell>
          <cell r="BK1247">
            <v>0</v>
          </cell>
          <cell r="BL1247">
            <v>0</v>
          </cell>
          <cell r="BM1247" t="str">
            <v>-</v>
          </cell>
          <cell r="BN1247" t="str">
            <v>-</v>
          </cell>
        </row>
        <row r="1248">
          <cell r="B1248" t="str">
            <v>R-15-158</v>
          </cell>
          <cell r="C1248" t="str">
            <v>R</v>
          </cell>
          <cell r="D1248" t="str">
            <v>rezerwa "białe plamy" - Luboń</v>
          </cell>
          <cell r="E1248">
            <v>0</v>
          </cell>
          <cell r="G1248" t="str">
            <v>rezerwa "białe plamy"</v>
          </cell>
          <cell r="H1248" t="str">
            <v>druga</v>
          </cell>
          <cell r="I1248" t="str">
            <v>sieci rozdzielcze</v>
          </cell>
          <cell r="J1248" t="str">
            <v>rozwojowe</v>
          </cell>
          <cell r="K1248" t="str">
            <v>nieopłacalne tak</v>
          </cell>
          <cell r="L1248" t="str">
            <v>Luboń</v>
          </cell>
          <cell r="M1248">
            <v>0</v>
          </cell>
          <cell r="N1248">
            <v>0</v>
          </cell>
          <cell r="O1248">
            <v>0</v>
          </cell>
          <cell r="P1248">
            <v>0</v>
          </cell>
          <cell r="Q1248">
            <v>0</v>
          </cell>
          <cell r="R1248"/>
          <cell r="S1248" t="str">
            <v>nd</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cell r="BE1248">
            <v>0</v>
          </cell>
          <cell r="BF1248">
            <v>0</v>
          </cell>
          <cell r="BG1248" t="str">
            <v xml:space="preserve"> </v>
          </cell>
          <cell r="BH1248">
            <v>0</v>
          </cell>
          <cell r="BI1248">
            <v>0</v>
          </cell>
          <cell r="BJ1248">
            <v>0</v>
          </cell>
          <cell r="BK1248">
            <v>0</v>
          </cell>
          <cell r="BL1248">
            <v>0</v>
          </cell>
          <cell r="BM1248" t="str">
            <v>-</v>
          </cell>
          <cell r="BN1248" t="str">
            <v>-</v>
          </cell>
        </row>
        <row r="1249">
          <cell r="B1249" t="str">
            <v>R-15-159</v>
          </cell>
          <cell r="C1249" t="str">
            <v>R</v>
          </cell>
          <cell r="D1249" t="str">
            <v>rezerwa "białe plamy" - Kórnik</v>
          </cell>
          <cell r="E1249">
            <v>0</v>
          </cell>
          <cell r="G1249" t="str">
            <v>rezerwa "białe plamy"</v>
          </cell>
          <cell r="H1249" t="str">
            <v>druga</v>
          </cell>
          <cell r="I1249" t="str">
            <v>sieci rozdzielcze</v>
          </cell>
          <cell r="J1249" t="str">
            <v>rozwojowe</v>
          </cell>
          <cell r="K1249" t="str">
            <v>nieopłacalne tak</v>
          </cell>
          <cell r="L1249" t="str">
            <v>Kórnik</v>
          </cell>
          <cell r="M1249">
            <v>0</v>
          </cell>
          <cell r="N1249">
            <v>0</v>
          </cell>
          <cell r="O1249">
            <v>0</v>
          </cell>
          <cell r="P1249">
            <v>0</v>
          </cell>
          <cell r="Q1249">
            <v>0</v>
          </cell>
          <cell r="R1249"/>
          <cell r="S1249" t="str">
            <v>nd</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cell r="BE1249">
            <v>0</v>
          </cell>
          <cell r="BF1249">
            <v>0</v>
          </cell>
          <cell r="BG1249" t="str">
            <v xml:space="preserve"> </v>
          </cell>
          <cell r="BH1249">
            <v>0</v>
          </cell>
          <cell r="BI1249">
            <v>0</v>
          </cell>
          <cell r="BJ1249">
            <v>0</v>
          </cell>
          <cell r="BK1249">
            <v>0</v>
          </cell>
          <cell r="BL1249">
            <v>0</v>
          </cell>
          <cell r="BM1249" t="str">
            <v>-</v>
          </cell>
          <cell r="BN1249" t="str">
            <v>-</v>
          </cell>
        </row>
        <row r="1250">
          <cell r="B1250" t="str">
            <v>R-15-160</v>
          </cell>
          <cell r="C1250" t="str">
            <v>R</v>
          </cell>
          <cell r="D1250" t="str">
            <v>rezerwa "białe plamy" - Czerwonak</v>
          </cell>
          <cell r="E1250">
            <v>0</v>
          </cell>
          <cell r="G1250" t="str">
            <v>rezerwa "białe plamy"</v>
          </cell>
          <cell r="H1250" t="str">
            <v>druga</v>
          </cell>
          <cell r="I1250" t="str">
            <v>sieci rozdzielcze</v>
          </cell>
          <cell r="J1250" t="str">
            <v>rozwojowe</v>
          </cell>
          <cell r="K1250" t="str">
            <v>nieopłacalne tak</v>
          </cell>
          <cell r="L1250" t="str">
            <v>Czerwonak</v>
          </cell>
          <cell r="M1250">
            <v>0</v>
          </cell>
          <cell r="N1250">
            <v>0</v>
          </cell>
          <cell r="O1250">
            <v>0</v>
          </cell>
          <cell r="P1250">
            <v>0</v>
          </cell>
          <cell r="Q1250">
            <v>0</v>
          </cell>
          <cell r="R1250"/>
          <cell r="S1250" t="str">
            <v>nd</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cell r="BE1250">
            <v>0</v>
          </cell>
          <cell r="BF1250">
            <v>0</v>
          </cell>
          <cell r="BG1250" t="str">
            <v xml:space="preserve"> </v>
          </cell>
          <cell r="BH1250">
            <v>0</v>
          </cell>
          <cell r="BI1250">
            <v>0</v>
          </cell>
          <cell r="BJ1250">
            <v>0</v>
          </cell>
          <cell r="BK1250">
            <v>0</v>
          </cell>
          <cell r="BL1250">
            <v>0</v>
          </cell>
          <cell r="BM1250" t="str">
            <v>-</v>
          </cell>
          <cell r="BN1250" t="str">
            <v>-</v>
          </cell>
        </row>
        <row r="1251">
          <cell r="B1251" t="str">
            <v>R-15-161</v>
          </cell>
          <cell r="C1251" t="str">
            <v>R</v>
          </cell>
          <cell r="D1251" t="str">
            <v>rezerwa "białe plamy" - Brodnica</v>
          </cell>
          <cell r="E1251">
            <v>0</v>
          </cell>
          <cell r="G1251" t="str">
            <v>rezerwa "białe plamy"</v>
          </cell>
          <cell r="H1251" t="str">
            <v>druga</v>
          </cell>
          <cell r="I1251" t="str">
            <v>sieci rozdzielcze</v>
          </cell>
          <cell r="J1251" t="str">
            <v>rozwojowe</v>
          </cell>
          <cell r="K1251" t="str">
            <v>nieopłacalne tak</v>
          </cell>
          <cell r="L1251" t="str">
            <v>Brodnica</v>
          </cell>
          <cell r="M1251">
            <v>0</v>
          </cell>
          <cell r="N1251">
            <v>0</v>
          </cell>
          <cell r="O1251">
            <v>0</v>
          </cell>
          <cell r="P1251">
            <v>0</v>
          </cell>
          <cell r="Q1251">
            <v>0</v>
          </cell>
          <cell r="R1251"/>
          <cell r="S1251" t="str">
            <v>nd</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cell r="BE1251">
            <v>0</v>
          </cell>
          <cell r="BF1251">
            <v>0</v>
          </cell>
          <cell r="BG1251" t="str">
            <v xml:space="preserve"> </v>
          </cell>
          <cell r="BH1251">
            <v>0</v>
          </cell>
          <cell r="BI1251">
            <v>0</v>
          </cell>
          <cell r="BJ1251">
            <v>0</v>
          </cell>
          <cell r="BK1251">
            <v>0</v>
          </cell>
          <cell r="BL1251">
            <v>0</v>
          </cell>
          <cell r="BM1251" t="str">
            <v>-</v>
          </cell>
          <cell r="BN1251" t="str">
            <v>-</v>
          </cell>
        </row>
        <row r="1252">
          <cell r="B1252" t="str">
            <v>R-15-276</v>
          </cell>
          <cell r="C1252" t="str">
            <v>R</v>
          </cell>
          <cell r="D1252" t="str">
            <v>rezerwa "białe plamy" - Swarzędz</v>
          </cell>
          <cell r="E1252">
            <v>0</v>
          </cell>
          <cell r="G1252" t="str">
            <v>rezerwa "białe plamy"</v>
          </cell>
          <cell r="H1252" t="str">
            <v>druga</v>
          </cell>
          <cell r="I1252" t="str">
            <v>sieci rozdzielcze</v>
          </cell>
          <cell r="J1252" t="str">
            <v>rozwojowe</v>
          </cell>
          <cell r="K1252" t="str">
            <v>nieopłacalne tak</v>
          </cell>
          <cell r="L1252" t="str">
            <v>Swarzędz</v>
          </cell>
          <cell r="M1252">
            <v>0</v>
          </cell>
          <cell r="N1252">
            <v>0</v>
          </cell>
          <cell r="O1252">
            <v>0</v>
          </cell>
          <cell r="P1252">
            <v>0</v>
          </cell>
          <cell r="Q1252">
            <v>0</v>
          </cell>
          <cell r="R1252"/>
          <cell r="S1252" t="str">
            <v>nd</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cell r="BE1252">
            <v>0</v>
          </cell>
          <cell r="BF1252">
            <v>0</v>
          </cell>
          <cell r="BG1252" t="str">
            <v xml:space="preserve"> </v>
          </cell>
          <cell r="BH1252">
            <v>0</v>
          </cell>
          <cell r="BI1252">
            <v>0</v>
          </cell>
          <cell r="BJ1252">
            <v>0</v>
          </cell>
          <cell r="BK1252">
            <v>0</v>
          </cell>
          <cell r="BL1252">
            <v>0</v>
          </cell>
          <cell r="BM1252" t="str">
            <v>-</v>
          </cell>
          <cell r="BN1252" t="str">
            <v>-</v>
          </cell>
        </row>
        <row r="1253">
          <cell r="B1253" t="str">
            <v>R-16-135</v>
          </cell>
          <cell r="C1253" t="str">
            <v>R</v>
          </cell>
          <cell r="D1253" t="str">
            <v>OŚ - sieci i obiekty</v>
          </cell>
          <cell r="E1253" t="str">
            <v>Realizowane-inne-w toku</v>
          </cell>
          <cell r="G1253" t="str">
            <v>OŚ - sieci i obiekty</v>
          </cell>
          <cell r="H1253" t="str">
            <v>pierwsza</v>
          </cell>
          <cell r="I1253" t="str">
            <v>wspólne</v>
          </cell>
          <cell r="J1253" t="str">
            <v>modernizacyjne</v>
          </cell>
          <cell r="K1253" t="str">
            <v>OŚ</v>
          </cell>
          <cell r="M1253" t="str">
            <v>Agnieszka Mitura-Grabowska</v>
          </cell>
          <cell r="N1253">
            <v>0</v>
          </cell>
          <cell r="O1253">
            <v>0</v>
          </cell>
          <cell r="P1253">
            <v>0</v>
          </cell>
          <cell r="Q1253">
            <v>0</v>
          </cell>
          <cell r="R1253"/>
          <cell r="S1253" t="str">
            <v>nd</v>
          </cell>
          <cell r="T1253">
            <v>0</v>
          </cell>
          <cell r="U1253">
            <v>0</v>
          </cell>
          <cell r="V1253">
            <v>0</v>
          </cell>
          <cell r="W1253">
            <v>300000</v>
          </cell>
          <cell r="X1253">
            <v>300000</v>
          </cell>
          <cell r="Y1253">
            <v>300000</v>
          </cell>
          <cell r="Z1253">
            <v>300000</v>
          </cell>
          <cell r="AA1253">
            <v>300000</v>
          </cell>
          <cell r="AB1253">
            <v>300000</v>
          </cell>
          <cell r="AC1253">
            <v>300000</v>
          </cell>
          <cell r="AD1253">
            <v>300000</v>
          </cell>
          <cell r="AE1253">
            <v>0</v>
          </cell>
          <cell r="AF1253">
            <v>2400000</v>
          </cell>
          <cell r="AG1253">
            <v>0</v>
          </cell>
          <cell r="AH1253">
            <v>0</v>
          </cell>
          <cell r="AI1253">
            <v>0</v>
          </cell>
          <cell r="AJ1253">
            <v>300000</v>
          </cell>
          <cell r="AK1253">
            <v>300000</v>
          </cell>
          <cell r="AL1253">
            <v>300000</v>
          </cell>
          <cell r="AM1253">
            <v>300000</v>
          </cell>
          <cell r="AN1253">
            <v>300000</v>
          </cell>
          <cell r="AO1253">
            <v>300000</v>
          </cell>
          <cell r="AP1253">
            <v>300000</v>
          </cell>
          <cell r="AQ1253">
            <v>300000</v>
          </cell>
          <cell r="AR1253">
            <v>300000</v>
          </cell>
          <cell r="AS1253">
            <v>300000</v>
          </cell>
          <cell r="AT1253">
            <v>300000</v>
          </cell>
          <cell r="AU1253">
            <v>0</v>
          </cell>
          <cell r="AV1253">
            <v>0</v>
          </cell>
          <cell r="AW1253">
            <v>3000000</v>
          </cell>
          <cell r="AX1253">
            <v>2100000</v>
          </cell>
          <cell r="AY1253">
            <v>900000</v>
          </cell>
          <cell r="AZ1253">
            <v>3300000</v>
          </cell>
          <cell r="BA1253">
            <v>3300000</v>
          </cell>
          <cell r="BB1253">
            <v>2400000</v>
          </cell>
          <cell r="BC1253">
            <v>0</v>
          </cell>
          <cell r="BE1253">
            <v>0</v>
          </cell>
          <cell r="BF1253">
            <v>0</v>
          </cell>
          <cell r="BG1253" t="str">
            <v>1 rozwojowo-modernizacyjne</v>
          </cell>
          <cell r="BH1253">
            <v>0</v>
          </cell>
          <cell r="BI1253">
            <v>0</v>
          </cell>
          <cell r="BJ1253">
            <v>0</v>
          </cell>
          <cell r="BK1253">
            <v>0</v>
          </cell>
          <cell r="BL1253">
            <v>0</v>
          </cell>
          <cell r="BM1253" t="str">
            <v>-</v>
          </cell>
          <cell r="BN1253" t="str">
            <v>-</v>
          </cell>
          <cell r="BP1253"/>
        </row>
        <row r="1254">
          <cell r="B1254" t="str">
            <v>R-16-136</v>
          </cell>
          <cell r="C1254" t="str">
            <v>R</v>
          </cell>
          <cell r="D1254" t="str">
            <v>SUW - sieci i obiekty</v>
          </cell>
          <cell r="E1254" t="str">
            <v>Realizowane-inne-w toku</v>
          </cell>
          <cell r="G1254" t="str">
            <v>SUW - sieci i obiekty</v>
          </cell>
          <cell r="H1254" t="str">
            <v>pierwsza</v>
          </cell>
          <cell r="I1254" t="str">
            <v>wspólne</v>
          </cell>
          <cell r="J1254" t="str">
            <v>modernizacyjne</v>
          </cell>
          <cell r="K1254" t="str">
            <v>SUW</v>
          </cell>
          <cell r="M1254" t="str">
            <v>Danuta Kijko</v>
          </cell>
          <cell r="N1254">
            <v>0</v>
          </cell>
          <cell r="O1254">
            <v>0</v>
          </cell>
          <cell r="P1254">
            <v>0</v>
          </cell>
          <cell r="Q1254">
            <v>0</v>
          </cell>
          <cell r="R1254"/>
          <cell r="S1254" t="str">
            <v>nd</v>
          </cell>
          <cell r="T1254">
            <v>0</v>
          </cell>
          <cell r="U1254">
            <v>0</v>
          </cell>
          <cell r="V1254">
            <v>0</v>
          </cell>
          <cell r="W1254">
            <v>300000</v>
          </cell>
          <cell r="X1254">
            <v>300000</v>
          </cell>
          <cell r="Y1254">
            <v>300000</v>
          </cell>
          <cell r="Z1254">
            <v>300000</v>
          </cell>
          <cell r="AA1254">
            <v>300000</v>
          </cell>
          <cell r="AB1254">
            <v>300000</v>
          </cell>
          <cell r="AC1254">
            <v>300000</v>
          </cell>
          <cell r="AD1254">
            <v>300000</v>
          </cell>
          <cell r="AE1254">
            <v>0</v>
          </cell>
          <cell r="AF1254">
            <v>2400000</v>
          </cell>
          <cell r="AG1254">
            <v>0</v>
          </cell>
          <cell r="AH1254">
            <v>0</v>
          </cell>
          <cell r="AI1254">
            <v>0</v>
          </cell>
          <cell r="AJ1254">
            <v>300000</v>
          </cell>
          <cell r="AK1254">
            <v>300000</v>
          </cell>
          <cell r="AL1254">
            <v>300000</v>
          </cell>
          <cell r="AM1254">
            <v>300000</v>
          </cell>
          <cell r="AN1254">
            <v>300000</v>
          </cell>
          <cell r="AO1254">
            <v>300000</v>
          </cell>
          <cell r="AP1254">
            <v>300000</v>
          </cell>
          <cell r="AQ1254">
            <v>300000</v>
          </cell>
          <cell r="AR1254">
            <v>300000</v>
          </cell>
          <cell r="AS1254">
            <v>300000</v>
          </cell>
          <cell r="AT1254">
            <v>300000</v>
          </cell>
          <cell r="AU1254">
            <v>0</v>
          </cell>
          <cell r="AV1254">
            <v>0</v>
          </cell>
          <cell r="AW1254">
            <v>3000000</v>
          </cell>
          <cell r="AX1254">
            <v>2100000</v>
          </cell>
          <cell r="AY1254">
            <v>900000</v>
          </cell>
          <cell r="AZ1254">
            <v>3300000</v>
          </cell>
          <cell r="BA1254">
            <v>3300000</v>
          </cell>
          <cell r="BB1254">
            <v>2400000</v>
          </cell>
          <cell r="BC1254">
            <v>0</v>
          </cell>
          <cell r="BE1254">
            <v>0</v>
          </cell>
          <cell r="BF1254">
            <v>0</v>
          </cell>
          <cell r="BG1254" t="str">
            <v>1 rozwojowo-modernizacyjne</v>
          </cell>
          <cell r="BH1254">
            <v>0</v>
          </cell>
          <cell r="BI1254">
            <v>0</v>
          </cell>
          <cell r="BJ1254">
            <v>0</v>
          </cell>
          <cell r="BK1254">
            <v>0</v>
          </cell>
          <cell r="BL1254">
            <v>0</v>
          </cell>
          <cell r="BM1254" t="str">
            <v>-</v>
          </cell>
          <cell r="BN1254" t="str">
            <v>-</v>
          </cell>
          <cell r="BP1254"/>
        </row>
        <row r="1255">
          <cell r="B1255" t="str">
            <v>R-17-155</v>
          </cell>
          <cell r="C1255" t="str">
            <v>R</v>
          </cell>
          <cell r="D1255" t="str">
            <v>rury azbestowo-cementowe</v>
          </cell>
          <cell r="E1255" t="str">
            <v>Realizowane-inne-w toku</v>
          </cell>
          <cell r="G1255" t="str">
            <v>rury azbestowo-cementowe</v>
          </cell>
          <cell r="H1255" t="str">
            <v>pierwsza</v>
          </cell>
          <cell r="I1255" t="str">
            <v>sieci rozdzielcze</v>
          </cell>
          <cell r="J1255" t="str">
            <v>modernizacyjne</v>
          </cell>
          <cell r="K1255" t="str">
            <v>azbestocement</v>
          </cell>
          <cell r="M1255">
            <v>0</v>
          </cell>
          <cell r="N1255">
            <v>0</v>
          </cell>
          <cell r="O1255" t="str">
            <v>Grażyna Solman</v>
          </cell>
          <cell r="P1255">
            <v>0</v>
          </cell>
          <cell r="Q1255">
            <v>0</v>
          </cell>
          <cell r="R1255"/>
          <cell r="S1255" t="str">
            <v>nd</v>
          </cell>
          <cell r="T1255">
            <v>0</v>
          </cell>
          <cell r="U1255">
            <v>0</v>
          </cell>
          <cell r="V1255">
            <v>0</v>
          </cell>
          <cell r="W1255">
            <v>0</v>
          </cell>
          <cell r="X1255">
            <v>0</v>
          </cell>
          <cell r="Y1255">
            <v>0</v>
          </cell>
          <cell r="Z1255">
            <v>0</v>
          </cell>
          <cell r="AA1255">
            <v>5000000</v>
          </cell>
          <cell r="AB1255">
            <v>5000000</v>
          </cell>
          <cell r="AC1255">
            <v>5000000</v>
          </cell>
          <cell r="AD1255">
            <v>5858420</v>
          </cell>
          <cell r="AE1255">
            <v>35000000</v>
          </cell>
          <cell r="AF1255">
            <v>20858420</v>
          </cell>
          <cell r="AG1255">
            <v>0</v>
          </cell>
          <cell r="AH1255">
            <v>0</v>
          </cell>
          <cell r="AI1255">
            <v>0</v>
          </cell>
          <cell r="AJ1255">
            <v>0</v>
          </cell>
          <cell r="AK1255">
            <v>0</v>
          </cell>
          <cell r="AL1255">
            <v>0</v>
          </cell>
          <cell r="AM1255">
            <v>0</v>
          </cell>
          <cell r="AN1255">
            <v>0</v>
          </cell>
          <cell r="AO1255">
            <v>1682984</v>
          </cell>
          <cell r="AP1255">
            <v>5000000</v>
          </cell>
          <cell r="AQ1255">
            <v>5858420</v>
          </cell>
          <cell r="AR1255">
            <v>15000000</v>
          </cell>
          <cell r="AS1255">
            <v>2297168.0199999996</v>
          </cell>
          <cell r="AT1255">
            <v>0</v>
          </cell>
          <cell r="AU1255">
            <v>0</v>
          </cell>
          <cell r="AV1255">
            <v>0</v>
          </cell>
          <cell r="AW1255">
            <v>29838572.02</v>
          </cell>
          <cell r="AX1255">
            <v>12541404</v>
          </cell>
          <cell r="AY1255">
            <v>17297168.02</v>
          </cell>
          <cell r="AZ1255">
            <v>29838572.02</v>
          </cell>
          <cell r="BA1255">
            <v>29838572.02</v>
          </cell>
          <cell r="BB1255">
            <v>12541404</v>
          </cell>
          <cell r="BC1255">
            <v>8317016</v>
          </cell>
          <cell r="BE1255">
            <v>0</v>
          </cell>
          <cell r="BF1255">
            <v>0</v>
          </cell>
          <cell r="BG1255" t="str">
            <v>1 rozwojowo-modernizacyjne</v>
          </cell>
          <cell r="BH1255">
            <v>0</v>
          </cell>
          <cell r="BI1255">
            <v>0</v>
          </cell>
          <cell r="BJ1255">
            <v>0</v>
          </cell>
          <cell r="BK1255">
            <v>0</v>
          </cell>
          <cell r="BL1255">
            <v>0</v>
          </cell>
          <cell r="BM1255" t="str">
            <v>-</v>
          </cell>
          <cell r="BN1255" t="str">
            <v>-</v>
          </cell>
          <cell r="BP1255"/>
        </row>
        <row r="1256">
          <cell r="B1256" t="str">
            <v>R-20-105</v>
          </cell>
          <cell r="C1256" t="str">
            <v>R</v>
          </cell>
          <cell r="D1256" t="str">
            <v>Nabycie infrastruktury wod.-kan. od gmin</v>
          </cell>
          <cell r="E1256" t="str">
            <v>Realizowane-inne-w toku</v>
          </cell>
          <cell r="H1256" t="str">
            <v>pierwsza</v>
          </cell>
          <cell r="I1256" t="str">
            <v>sieci rozdzielcze</v>
          </cell>
          <cell r="J1256" t="str">
            <v>rozwojowe</v>
          </cell>
          <cell r="K1256" t="str">
            <v>nabycie infrastruktury od Gmin</v>
          </cell>
          <cell r="L1256" t="str">
            <v>20</v>
          </cell>
          <cell r="M1256">
            <v>0</v>
          </cell>
          <cell r="N1256">
            <v>0</v>
          </cell>
          <cell r="O1256">
            <v>0</v>
          </cell>
          <cell r="P1256">
            <v>0</v>
          </cell>
          <cell r="Q1256">
            <v>0</v>
          </cell>
          <cell r="R1256"/>
          <cell r="S1256" t="str">
            <v>nd</v>
          </cell>
          <cell r="T1256">
            <v>0</v>
          </cell>
          <cell r="U1256">
            <v>0</v>
          </cell>
          <cell r="V1256">
            <v>0</v>
          </cell>
          <cell r="W1256">
            <v>500000</v>
          </cell>
          <cell r="X1256">
            <v>500000</v>
          </cell>
          <cell r="Y1256">
            <v>1000000</v>
          </cell>
          <cell r="Z1256">
            <v>1000000</v>
          </cell>
          <cell r="AA1256">
            <v>1000000</v>
          </cell>
          <cell r="AB1256">
            <v>2000000</v>
          </cell>
          <cell r="AC1256">
            <v>2000000</v>
          </cell>
          <cell r="AD1256">
            <v>2000000</v>
          </cell>
          <cell r="AE1256">
            <v>0</v>
          </cell>
          <cell r="AF1256">
            <v>10000000</v>
          </cell>
          <cell r="AG1256">
            <v>0</v>
          </cell>
          <cell r="AH1256">
            <v>0</v>
          </cell>
          <cell r="AI1256">
            <v>0</v>
          </cell>
          <cell r="AJ1256">
            <v>500000</v>
          </cell>
          <cell r="AK1256">
            <v>500000</v>
          </cell>
          <cell r="AL1256">
            <v>1000000</v>
          </cell>
          <cell r="AM1256">
            <v>1000000</v>
          </cell>
          <cell r="AN1256">
            <v>1000000</v>
          </cell>
          <cell r="AO1256">
            <v>2000000</v>
          </cell>
          <cell r="AP1256">
            <v>2000000</v>
          </cell>
          <cell r="AQ1256">
            <v>2000000</v>
          </cell>
          <cell r="AR1256">
            <v>2000000</v>
          </cell>
          <cell r="AS1256">
            <v>2000000</v>
          </cell>
          <cell r="AT1256">
            <v>2000000</v>
          </cell>
          <cell r="AU1256">
            <v>0</v>
          </cell>
          <cell r="AV1256">
            <v>0</v>
          </cell>
          <cell r="AW1256">
            <v>15500000</v>
          </cell>
          <cell r="AX1256">
            <v>9500000</v>
          </cell>
          <cell r="AY1256">
            <v>6000000</v>
          </cell>
          <cell r="AZ1256">
            <v>16000000</v>
          </cell>
          <cell r="BA1256">
            <v>16000000</v>
          </cell>
          <cell r="BB1256">
            <v>10000000</v>
          </cell>
          <cell r="BC1256">
            <v>0</v>
          </cell>
          <cell r="BE1256">
            <v>0</v>
          </cell>
          <cell r="BF1256">
            <v>0</v>
          </cell>
          <cell r="BG1256" t="str">
            <v>0 nd</v>
          </cell>
          <cell r="BH1256">
            <v>0</v>
          </cell>
          <cell r="BI1256">
            <v>0</v>
          </cell>
          <cell r="BJ1256">
            <v>0</v>
          </cell>
          <cell r="BK1256">
            <v>0</v>
          </cell>
          <cell r="BL1256">
            <v>0</v>
          </cell>
          <cell r="BM1256" t="str">
            <v>-</v>
          </cell>
          <cell r="BN1256" t="str">
            <v>-</v>
          </cell>
          <cell r="BP1256"/>
        </row>
        <row r="1257">
          <cell r="B1257" t="str">
            <v>R-20-173</v>
          </cell>
          <cell r="C1257" t="str">
            <v>R</v>
          </cell>
          <cell r="D1257" t="str">
            <v>Transformacja Cyfrowa Aquanet</v>
          </cell>
          <cell r="E1257" t="str">
            <v>Realizowane-inne-w toku</v>
          </cell>
          <cell r="H1257" t="str">
            <v>pierwsza</v>
          </cell>
          <cell r="I1257" t="str">
            <v>inne</v>
          </cell>
          <cell r="J1257" t="str">
            <v>inne</v>
          </cell>
          <cell r="K1257" t="str">
            <v>transformacja cyfrowa</v>
          </cell>
          <cell r="M1257">
            <v>0</v>
          </cell>
          <cell r="N1257">
            <v>0</v>
          </cell>
          <cell r="O1257">
            <v>0</v>
          </cell>
          <cell r="P1257">
            <v>0</v>
          </cell>
          <cell r="Q1257">
            <v>0</v>
          </cell>
          <cell r="R1257"/>
          <cell r="S1257" t="str">
            <v>nd</v>
          </cell>
          <cell r="T1257">
            <v>0</v>
          </cell>
          <cell r="U1257">
            <v>0</v>
          </cell>
          <cell r="V1257">
            <v>1850000</v>
          </cell>
          <cell r="W1257">
            <v>3700000</v>
          </cell>
          <cell r="X1257">
            <v>3450000</v>
          </cell>
          <cell r="Y1257">
            <v>0</v>
          </cell>
          <cell r="Z1257">
            <v>0</v>
          </cell>
          <cell r="AA1257">
            <v>0</v>
          </cell>
          <cell r="AB1257">
            <v>0</v>
          </cell>
          <cell r="AC1257">
            <v>0</v>
          </cell>
          <cell r="AD1257">
            <v>0</v>
          </cell>
          <cell r="AE1257">
            <v>0</v>
          </cell>
          <cell r="AF1257">
            <v>9000000</v>
          </cell>
          <cell r="AG1257">
            <v>0</v>
          </cell>
          <cell r="AH1257">
            <v>0</v>
          </cell>
          <cell r="AI1257">
            <v>0</v>
          </cell>
          <cell r="AJ1257">
            <v>2542433.9900000002</v>
          </cell>
          <cell r="AK1257">
            <v>3450000</v>
          </cell>
          <cell r="AL1257">
            <v>0</v>
          </cell>
          <cell r="AM1257">
            <v>0</v>
          </cell>
          <cell r="AN1257">
            <v>0</v>
          </cell>
          <cell r="AO1257">
            <v>0</v>
          </cell>
          <cell r="AP1257">
            <v>0</v>
          </cell>
          <cell r="AQ1257">
            <v>0</v>
          </cell>
          <cell r="AR1257">
            <v>0</v>
          </cell>
          <cell r="AS1257">
            <v>0</v>
          </cell>
          <cell r="AT1257">
            <v>0</v>
          </cell>
          <cell r="AU1257">
            <v>0</v>
          </cell>
          <cell r="AV1257">
            <v>0</v>
          </cell>
          <cell r="AW1257">
            <v>3450000</v>
          </cell>
          <cell r="AX1257">
            <v>3450000</v>
          </cell>
          <cell r="AY1257">
            <v>0</v>
          </cell>
          <cell r="AZ1257">
            <v>5992433.9900000002</v>
          </cell>
          <cell r="BA1257">
            <v>5992433.9900000002</v>
          </cell>
          <cell r="BB1257">
            <v>5992433.9900000002</v>
          </cell>
          <cell r="BC1257">
            <v>3007566.01</v>
          </cell>
          <cell r="BE1257">
            <v>0</v>
          </cell>
          <cell r="BF1257">
            <v>0</v>
          </cell>
          <cell r="BG1257" t="str">
            <v>3 inne</v>
          </cell>
          <cell r="BH1257">
            <v>0</v>
          </cell>
          <cell r="BI1257">
            <v>0</v>
          </cell>
          <cell r="BJ1257">
            <v>0</v>
          </cell>
          <cell r="BK1257">
            <v>0</v>
          </cell>
          <cell r="BL1257">
            <v>0</v>
          </cell>
          <cell r="BM1257" t="str">
            <v>-</v>
          </cell>
          <cell r="BN1257" t="str">
            <v>-</v>
          </cell>
          <cell r="BP125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sheetName val="Opis"/>
      <sheetName val="Max 2022"/>
      <sheetName val="Max 2023"/>
      <sheetName val="Max 2024"/>
      <sheetName val="Arkusz1"/>
      <sheetName val="TABELA-ALL"/>
    </sheetNames>
    <sheetDataSet>
      <sheetData sheetId="0">
        <row r="5">
          <cell r="B5" t="str">
            <v>5-03-13-140-1</v>
          </cell>
          <cell r="C5" t="str">
            <v>5</v>
          </cell>
          <cell r="D5" t="str">
            <v>Mosina - kanalizacja sanitarna na terenie wsi: Czapury, Wiórek, Babki i ul. Starołęckiej w Poznaniu</v>
          </cell>
          <cell r="E5" t="str">
            <v>Realizowane-RBM-w toku</v>
          </cell>
          <cell r="F5" t="str">
            <v>FS 6</v>
          </cell>
          <cell r="G5" t="str">
            <v>Plan</v>
          </cell>
          <cell r="H5" t="str">
            <v>pierwsza</v>
          </cell>
          <cell r="I5" t="str">
            <v>sieci rozdzielcze</v>
          </cell>
          <cell r="J5" t="str">
            <v>rozwojowe</v>
          </cell>
          <cell r="K5" t="str">
            <v>KPOŚK</v>
          </cell>
          <cell r="L5" t="str">
            <v>Mosina</v>
          </cell>
          <cell r="M5" t="str">
            <v>Zuzanna Kaczmarek</v>
          </cell>
          <cell r="N5" t="str">
            <v>Sonia Sperling</v>
          </cell>
          <cell r="O5" t="str">
            <v>Jolanta Kowalczyk</v>
          </cell>
          <cell r="P5" t="str">
            <v>Jolanta Kowalczyk</v>
          </cell>
          <cell r="Q5">
            <v>0</v>
          </cell>
          <cell r="R5" t="str">
            <v>03</v>
          </cell>
          <cell r="S5" t="str">
            <v>nd</v>
          </cell>
          <cell r="T5">
            <v>1316078.9000000001</v>
          </cell>
          <cell r="U5">
            <v>585026.30000000005</v>
          </cell>
          <cell r="V5">
            <v>5000000</v>
          </cell>
          <cell r="W5">
            <v>23979045.630000003</v>
          </cell>
          <cell r="X5">
            <v>44004000</v>
          </cell>
          <cell r="Y5">
            <v>10000000</v>
          </cell>
          <cell r="Z5">
            <v>0</v>
          </cell>
          <cell r="AA5">
            <v>0</v>
          </cell>
          <cell r="AB5">
            <v>0</v>
          </cell>
          <cell r="AC5">
            <v>0</v>
          </cell>
          <cell r="AD5">
            <v>0</v>
          </cell>
          <cell r="AE5">
            <v>0</v>
          </cell>
          <cell r="AF5">
            <v>83568071.930000007</v>
          </cell>
          <cell r="AG5">
            <v>492406.88999999996</v>
          </cell>
          <cell r="AH5">
            <v>3856845.46</v>
          </cell>
          <cell r="AI5">
            <v>33121381.899999999</v>
          </cell>
          <cell r="AJ5">
            <v>24034537.09</v>
          </cell>
          <cell r="AK5">
            <v>0</v>
          </cell>
          <cell r="AL5">
            <v>0</v>
          </cell>
          <cell r="AM5">
            <v>0</v>
          </cell>
          <cell r="AN5">
            <v>0</v>
          </cell>
          <cell r="AO5">
            <v>0</v>
          </cell>
          <cell r="AP5">
            <v>0</v>
          </cell>
          <cell r="AQ5">
            <v>0</v>
          </cell>
          <cell r="AR5">
            <v>0</v>
          </cell>
          <cell r="AS5">
            <v>0</v>
          </cell>
          <cell r="AT5">
            <v>0</v>
          </cell>
          <cell r="AU5">
            <v>24034537.09</v>
          </cell>
          <cell r="AV5">
            <v>28.91</v>
          </cell>
          <cell r="AW5">
            <v>0</v>
          </cell>
          <cell r="AX5" t="str">
            <v>1 rozwojowo-modernizacyjne</v>
          </cell>
          <cell r="AY5">
            <v>1114</v>
          </cell>
          <cell r="AZ5">
            <v>222</v>
          </cell>
          <cell r="BA5">
            <v>0</v>
          </cell>
          <cell r="BB5" t="str">
            <v>NIE</v>
          </cell>
          <cell r="BD5" t="str">
            <v xml:space="preserve">TAK </v>
          </cell>
          <cell r="BE5">
            <v>5000000</v>
          </cell>
          <cell r="BF5" t="str">
            <v>Odbiór ścieków sanitarnych od nowych klientów.</v>
          </cell>
          <cell r="BG5" t="str">
            <v>Budowa kanalizacji sanitarnej: grawitacyjna (łącznie 22 066m): DN500- 473m, DN400- 538, DN300- 296, DN250- 9m, DN200- 20750m, r. tłoczny (łącznie 6 850): DN315- 1819m , DN160- 1664m, DN110- 3360m , DN90- 7m, 16 przepompowni, wraz z przyłączami . - sieć wodociągowa DN125- 142m, wraz przyłączami 2014 - 2020 - dokumentacja projektowa 2021 - 2024 - roboty budowlano-montażowe</v>
          </cell>
          <cell r="BH5" t="str">
            <v>-</v>
          </cell>
          <cell r="BI5" t="str">
            <v>-</v>
          </cell>
          <cell r="BJ5">
            <v>6843458.2400000002</v>
          </cell>
          <cell r="BK5">
            <v>50312460.749999993</v>
          </cell>
          <cell r="BL5"/>
          <cell r="BM5"/>
          <cell r="BN5"/>
          <cell r="BO5">
            <v>5000000</v>
          </cell>
        </row>
        <row r="6">
          <cell r="B6" t="str">
            <v>3-11-06-011-1</v>
          </cell>
          <cell r="C6" t="str">
            <v>3</v>
          </cell>
          <cell r="D6" t="str">
            <v>Kórnik - magistrala wodociągowa</v>
          </cell>
          <cell r="E6" t="str">
            <v>Realizowane-RBM-w toku</v>
          </cell>
          <cell r="G6" t="str">
            <v>Plan</v>
          </cell>
          <cell r="H6" t="str">
            <v>pierwsza</v>
          </cell>
          <cell r="I6" t="str">
            <v>wspólne</v>
          </cell>
          <cell r="J6" t="str">
            <v>rozwojowe</v>
          </cell>
          <cell r="K6" t="str">
            <v>magistrale wodociągowe</v>
          </cell>
          <cell r="L6" t="str">
            <v>Kórnik</v>
          </cell>
          <cell r="M6" t="str">
            <v>Kamilla Oberenkowska</v>
          </cell>
          <cell r="N6" t="str">
            <v>Monika Mrozińska</v>
          </cell>
          <cell r="O6" t="str">
            <v>Monika Mrozińska</v>
          </cell>
          <cell r="P6" t="str">
            <v>Monika Mrozińska</v>
          </cell>
          <cell r="Q6" t="str">
            <v>Robert Bąk</v>
          </cell>
          <cell r="R6" t="str">
            <v>11</v>
          </cell>
          <cell r="S6" t="str">
            <v>nd</v>
          </cell>
          <cell r="T6">
            <v>10230747.180000002</v>
          </cell>
          <cell r="U6">
            <v>2820565.7</v>
          </cell>
          <cell r="V6">
            <v>5000000</v>
          </cell>
          <cell r="W6">
            <v>5049418</v>
          </cell>
          <cell r="X6">
            <v>5896709</v>
          </cell>
          <cell r="Y6">
            <v>18000000</v>
          </cell>
          <cell r="Z6">
            <v>40230000</v>
          </cell>
          <cell r="AA6">
            <v>0</v>
          </cell>
          <cell r="AB6">
            <v>0</v>
          </cell>
          <cell r="AC6">
            <v>0</v>
          </cell>
          <cell r="AD6">
            <v>0</v>
          </cell>
          <cell r="AE6">
            <v>0</v>
          </cell>
          <cell r="AF6">
            <v>76996692.700000003</v>
          </cell>
          <cell r="AG6">
            <v>2925197.4099999997</v>
          </cell>
          <cell r="AH6">
            <v>2388939.799999998</v>
          </cell>
          <cell r="AI6">
            <v>23320403.68</v>
          </cell>
          <cell r="AJ6">
            <v>22803116.260000002</v>
          </cell>
          <cell r="AK6">
            <v>17695163.539999999</v>
          </cell>
          <cell r="AL6">
            <v>6014796.2400000002</v>
          </cell>
          <cell r="AM6">
            <v>0</v>
          </cell>
          <cell r="AN6">
            <v>0</v>
          </cell>
          <cell r="AO6">
            <v>0</v>
          </cell>
          <cell r="AP6">
            <v>0</v>
          </cell>
          <cell r="AQ6">
            <v>0</v>
          </cell>
          <cell r="AR6">
            <v>0</v>
          </cell>
          <cell r="AS6">
            <v>0</v>
          </cell>
          <cell r="AT6">
            <v>0</v>
          </cell>
          <cell r="AU6">
            <v>46513076.039999999</v>
          </cell>
          <cell r="AV6">
            <v>0</v>
          </cell>
          <cell r="AW6">
            <v>0</v>
          </cell>
          <cell r="AX6" t="str">
            <v>1 rozwojowo-modernizacyjne</v>
          </cell>
          <cell r="AY6">
            <v>7</v>
          </cell>
          <cell r="AZ6">
            <v>0</v>
          </cell>
          <cell r="BA6">
            <v>68</v>
          </cell>
          <cell r="BB6" t="str">
            <v>NIE</v>
          </cell>
          <cell r="BD6" t="str">
            <v>NIE</v>
          </cell>
          <cell r="BE6"/>
          <cell r="BF6" t="str">
            <v>Poprawa dostawy wody i likwidacja istniejących stacji na terenie gminy.</v>
          </cell>
          <cell r="BG6" t="str">
            <v>1. Kórnik - Dziećmierowo - Wymiana wodociągu DN160 - 180mm, dł. ok. 2,3 km wraz z przyłączami 2017 - zakończenie dokumentacji projektowej 2018 - roboty budowlano-montażowe. 2. Budowa magistrali wodociągowej: DN500mm, dł. ok. 15,2 km , DN400mm, dł. ok. 2,6 km, DN300mm, dł. ok. 6,6 km , DN250mm, dł. ok. 5,4 km DN200mm, dł. ok. 2,9 km 2020 - zakończenie dokumentacji projektowej głównej magistrali, 2020 - 2025 - roboty budowlano-montażowe</v>
          </cell>
          <cell r="BH6" t="str">
            <v>-</v>
          </cell>
          <cell r="BI6" t="str">
            <v>-</v>
          </cell>
          <cell r="BJ6">
            <v>6937229.5899999999</v>
          </cell>
          <cell r="BK6">
            <v>62896250.129999995</v>
          </cell>
          <cell r="BL6"/>
          <cell r="BM6"/>
          <cell r="BN6"/>
          <cell r="BO6">
            <v>4402737.5091000004</v>
          </cell>
        </row>
        <row r="7">
          <cell r="B7" t="str">
            <v>6-05-08-015-1</v>
          </cell>
          <cell r="C7" t="str">
            <v>6</v>
          </cell>
          <cell r="D7" t="str">
            <v>Poznań - zasilanie w energię elektryczną obiektów SUW Wiśniowa - zakres I</v>
          </cell>
          <cell r="E7" t="str">
            <v>Realizowane-RBM-w toku</v>
          </cell>
          <cell r="G7" t="str">
            <v>Plan</v>
          </cell>
          <cell r="H7" t="str">
            <v>pierwsza</v>
          </cell>
          <cell r="I7" t="str">
            <v>wspólne</v>
          </cell>
          <cell r="J7" t="str">
            <v>rozwojowe</v>
          </cell>
          <cell r="K7" t="str">
            <v>SUW</v>
          </cell>
          <cell r="L7" t="str">
            <v>Poznań</v>
          </cell>
          <cell r="M7" t="str">
            <v>Danuta Kijko</v>
          </cell>
          <cell r="N7" t="str">
            <v>Maciej Nowicki</v>
          </cell>
          <cell r="O7" t="str">
            <v>Anna Padurska</v>
          </cell>
          <cell r="P7" t="str">
            <v>Wojciech Wróblewski</v>
          </cell>
          <cell r="Q7">
            <v>0</v>
          </cell>
          <cell r="R7" t="str">
            <v>05</v>
          </cell>
          <cell r="S7" t="str">
            <v>nd</v>
          </cell>
          <cell r="T7">
            <v>953403.5</v>
          </cell>
          <cell r="U7">
            <v>1489829.3900000001</v>
          </cell>
          <cell r="V7">
            <v>10000000</v>
          </cell>
          <cell r="W7">
            <v>10359273.68</v>
          </cell>
          <cell r="X7">
            <v>11640000</v>
          </cell>
          <cell r="Y7">
            <v>0</v>
          </cell>
          <cell r="Z7">
            <v>0</v>
          </cell>
          <cell r="AA7">
            <v>0</v>
          </cell>
          <cell r="AB7">
            <v>0</v>
          </cell>
          <cell r="AC7">
            <v>0</v>
          </cell>
          <cell r="AD7">
            <v>0</v>
          </cell>
          <cell r="AE7">
            <v>0</v>
          </cell>
          <cell r="AF7">
            <v>33489103.07</v>
          </cell>
          <cell r="AG7">
            <v>364433.74000000005</v>
          </cell>
          <cell r="AH7">
            <v>18318000.280000001</v>
          </cell>
          <cell r="AI7">
            <v>20947275.059999999</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t="str">
            <v>1 rozwojowo-modernizacyjne</v>
          </cell>
          <cell r="AY7">
            <v>0</v>
          </cell>
          <cell r="AZ7">
            <v>0</v>
          </cell>
          <cell r="BA7">
            <v>0</v>
          </cell>
          <cell r="BB7" t="str">
            <v xml:space="preserve">TAK </v>
          </cell>
          <cell r="BD7" t="str">
            <v>NIE</v>
          </cell>
          <cell r="BF7" t="str">
            <v>Z zadania został wydzielony zakres 19-327. SUW Wiśniowa - modernizacja stacji średniego napięcia K25N ze względu na: przystosowanie podłączenia pomp diagonalnych napięcie 6 kV, konieczność zainstalowania agregatu prądotwórczego, który będzie stanowił główne zasilanie obiektu podczas awarii systemu energetycznego ENEA Operator Sp. z o.o. Budowa nowego układu zasilania SUW w ciepło i odłączenie się systemu VEOLIA SA.</v>
          </cell>
          <cell r="BG7" t="str">
            <v>Budowa budynku elektroenergetycznego wraz z dostosowaniem do zmiany napięcia zasilania z 6kV na 15kV. Budowa układu zasilania w ciepło i zastępczą energię elektryczną (agregat prądotwórczy + zespół pomp ciepła) 2017- 2019 - dokumentacja projektowa 2020 - 2022 - roboty budowlano-montażowe</v>
          </cell>
          <cell r="BH7" t="str">
            <v>-</v>
          </cell>
          <cell r="BI7" t="str">
            <v>-</v>
          </cell>
          <cell r="BJ7">
            <v>1812307.9500000002</v>
          </cell>
          <cell r="BK7">
            <v>19134967.109999999</v>
          </cell>
          <cell r="BL7">
            <v>1913496.7110000001</v>
          </cell>
          <cell r="BM7"/>
          <cell r="BN7"/>
          <cell r="BO7">
            <v>1339447.6977000001</v>
          </cell>
        </row>
        <row r="8">
          <cell r="B8" t="str">
            <v>5-05-03-628-1</v>
          </cell>
          <cell r="C8" t="str">
            <v>5</v>
          </cell>
          <cell r="D8" t="str">
            <v>Poznań - kanalizacja sanitarna dla osiedla Kiekrz</v>
          </cell>
          <cell r="E8" t="str">
            <v>Realizowane-RBM-w toku</v>
          </cell>
          <cell r="G8" t="str">
            <v>Plan</v>
          </cell>
          <cell r="H8" t="str">
            <v>pierwsza</v>
          </cell>
          <cell r="I8" t="str">
            <v>wspólne</v>
          </cell>
          <cell r="J8" t="str">
            <v>rozwojowe</v>
          </cell>
          <cell r="K8" t="str">
            <v>kolektory kanalizacyjne</v>
          </cell>
          <cell r="L8" t="str">
            <v>Poznań</v>
          </cell>
          <cell r="M8" t="str">
            <v>Sylwia Białous</v>
          </cell>
          <cell r="N8" t="str">
            <v>Aleksandra Wąsiak-Piechota</v>
          </cell>
          <cell r="O8" t="str">
            <v>Jolanta Kowalczyk</v>
          </cell>
          <cell r="P8" t="str">
            <v>Monika Mazurczak-Sadowska</v>
          </cell>
          <cell r="Q8" t="str">
            <v>Łukasz Bil</v>
          </cell>
          <cell r="R8" t="str">
            <v>05</v>
          </cell>
          <cell r="S8" t="str">
            <v>nd</v>
          </cell>
          <cell r="T8">
            <v>446834.44999999995</v>
          </cell>
          <cell r="U8">
            <v>226713.25</v>
          </cell>
          <cell r="V8">
            <v>1133203.45</v>
          </cell>
          <cell r="W8">
            <v>4595020.66</v>
          </cell>
          <cell r="X8">
            <v>6278309.4199999999</v>
          </cell>
          <cell r="Y8">
            <v>8000000</v>
          </cell>
          <cell r="Z8">
            <v>4000000</v>
          </cell>
          <cell r="AA8">
            <v>0</v>
          </cell>
          <cell r="AB8">
            <v>0</v>
          </cell>
          <cell r="AC8">
            <v>0</v>
          </cell>
          <cell r="AD8">
            <v>0</v>
          </cell>
          <cell r="AE8">
            <v>0</v>
          </cell>
          <cell r="AF8">
            <v>24233246.780000001</v>
          </cell>
          <cell r="AG8">
            <v>386362.42000000004</v>
          </cell>
          <cell r="AH8">
            <v>5697189.8499999996</v>
          </cell>
          <cell r="AI8">
            <v>11146387.039999999</v>
          </cell>
          <cell r="AJ8">
            <v>2584314.67</v>
          </cell>
          <cell r="AK8">
            <v>3285</v>
          </cell>
          <cell r="AL8">
            <v>0</v>
          </cell>
          <cell r="AM8">
            <v>0</v>
          </cell>
          <cell r="AN8">
            <v>0</v>
          </cell>
          <cell r="AO8">
            <v>0</v>
          </cell>
          <cell r="AP8">
            <v>0</v>
          </cell>
          <cell r="AQ8">
            <v>0</v>
          </cell>
          <cell r="AR8">
            <v>0</v>
          </cell>
          <cell r="AS8">
            <v>0</v>
          </cell>
          <cell r="AT8">
            <v>0</v>
          </cell>
          <cell r="AU8">
            <v>2587599.67</v>
          </cell>
          <cell r="AV8">
            <v>0</v>
          </cell>
          <cell r="AW8">
            <v>0</v>
          </cell>
          <cell r="AX8" t="str">
            <v>1 rozwojowo-modernizacyjne</v>
          </cell>
          <cell r="AY8">
            <v>88</v>
          </cell>
          <cell r="AZ8">
            <v>14</v>
          </cell>
          <cell r="BA8">
            <v>0</v>
          </cell>
          <cell r="BB8" t="str">
            <v>NIE</v>
          </cell>
          <cell r="BE8">
            <v>4618255.88</v>
          </cell>
          <cell r="BF8" t="str">
            <v>Pozyskanie nowych odbiorców na terenie osiedla Kiekrz i Psarskie oraz Ośrodków Wypoczynkowo-Rekreacyjnych.</v>
          </cell>
          <cell r="BG8" t="str">
            <v>Zakres Aquanet Kanał sanitarny grawitacyjny DN200 – DN300 o łącznej długości około 3 073 m. Przyłącza kanalizacji sanitarnej DN160 – DN200 w ilości około 110 szt. (długość całkowita około 790 m). Rurociąg tłoczny DN125 – DN280 o łącznej długości około 4 624 m. Dwie tłocznie ścieków wydajności Q=125 m3/h i Q=50 m3/h. Przebudowa sieci wodociągowej DN125 – DN315 na odcinku o długości około 282 m. Zakres ZDM Kanał deszczowy DN300 – DN600 o łącznej długości około 1 084 m wraz z przykanalikami dla wpustów ulicznych DN200 o długości około 206 m. Przebudowa kolidującego uzbrojenia: - sieci wodociągowej DN125 – DN315 na odcinku o długości około 282 m, - sieci gazowej ś/c DN63 – DN125PE na odcinku o długości około 287 m wraz z przepięciem istniejących przyłączy – 4 szt., - linii oświetlenia ulic, - urządzeń elektroenergetycznych nN i SN 2016 - 2021 - dokumentacja projektowa 2021 - 2023 - roboty budowlano-montażowe Spółka Aquanet jest Inwestorem zastępczym dla inwestycji ZDM w zakresie realizacji sieci deszczowej oraz modernizacji układu drogowego.</v>
          </cell>
          <cell r="BH8" t="str">
            <v>-</v>
          </cell>
          <cell r="BI8" t="str">
            <v>-</v>
          </cell>
          <cell r="BJ8">
            <v>761335.71</v>
          </cell>
          <cell r="BK8">
            <v>12972651</v>
          </cell>
          <cell r="BL8"/>
          <cell r="BM8"/>
          <cell r="BN8"/>
          <cell r="BO8">
            <v>4618255.88</v>
          </cell>
        </row>
        <row r="9">
          <cell r="B9" t="str">
            <v>2-05-03-111-0</v>
          </cell>
          <cell r="C9" t="str">
            <v>2</v>
          </cell>
          <cell r="D9" t="str">
            <v>SUW Wiśniowa - modernizacja stacji</v>
          </cell>
          <cell r="E9" t="str">
            <v>Realizowane-RBM-w toku</v>
          </cell>
          <cell r="F9" t="str">
            <v>FS 6</v>
          </cell>
          <cell r="G9" t="str">
            <v>Plan</v>
          </cell>
          <cell r="H9" t="str">
            <v>pierwsza</v>
          </cell>
          <cell r="I9" t="str">
            <v>wspólne</v>
          </cell>
          <cell r="J9" t="str">
            <v>modernizacyjne</v>
          </cell>
          <cell r="K9" t="str">
            <v>SUW</v>
          </cell>
          <cell r="L9" t="str">
            <v>Poznań</v>
          </cell>
          <cell r="M9" t="str">
            <v>Danuta Kijko</v>
          </cell>
          <cell r="N9" t="str">
            <v>Anna Padurska</v>
          </cell>
          <cell r="O9" t="str">
            <v>Anna Padurska</v>
          </cell>
          <cell r="P9" t="str">
            <v>Anna Padurska</v>
          </cell>
          <cell r="Q9">
            <v>0</v>
          </cell>
          <cell r="R9" t="str">
            <v>05</v>
          </cell>
          <cell r="S9" t="str">
            <v>nd</v>
          </cell>
          <cell r="T9">
            <v>11626210.149999999</v>
          </cell>
          <cell r="U9">
            <v>216164.21</v>
          </cell>
          <cell r="V9">
            <v>0</v>
          </cell>
          <cell r="W9">
            <v>17500000</v>
          </cell>
          <cell r="X9">
            <v>32500000</v>
          </cell>
          <cell r="Y9">
            <v>27243000</v>
          </cell>
          <cell r="Z9">
            <v>40000000</v>
          </cell>
          <cell r="AA9">
            <v>0</v>
          </cell>
          <cell r="AB9">
            <v>0</v>
          </cell>
          <cell r="AC9">
            <v>0</v>
          </cell>
          <cell r="AD9">
            <v>0</v>
          </cell>
          <cell r="AE9">
            <v>0</v>
          </cell>
          <cell r="AF9">
            <v>117459164.21000001</v>
          </cell>
          <cell r="AG9">
            <v>285261.11000000004</v>
          </cell>
          <cell r="AH9">
            <v>147199.98000000001</v>
          </cell>
          <cell r="AI9">
            <v>7643073.4800000004</v>
          </cell>
          <cell r="AJ9">
            <v>46698000</v>
          </cell>
          <cell r="AK9">
            <v>36560000</v>
          </cell>
          <cell r="AL9">
            <v>32300000</v>
          </cell>
          <cell r="AM9">
            <v>0</v>
          </cell>
          <cell r="AN9">
            <v>0</v>
          </cell>
          <cell r="AO9">
            <v>0</v>
          </cell>
          <cell r="AP9">
            <v>0</v>
          </cell>
          <cell r="AQ9">
            <v>0</v>
          </cell>
          <cell r="AR9">
            <v>0</v>
          </cell>
          <cell r="AS9">
            <v>0</v>
          </cell>
          <cell r="AT9">
            <v>0</v>
          </cell>
          <cell r="AU9">
            <v>115558000</v>
          </cell>
          <cell r="AV9">
            <v>0</v>
          </cell>
          <cell r="AW9">
            <v>0</v>
          </cell>
          <cell r="AX9" t="str">
            <v>1 rozwojowo-modernizacyjne</v>
          </cell>
          <cell r="AY9">
            <v>0</v>
          </cell>
          <cell r="AZ9">
            <v>0</v>
          </cell>
          <cell r="BA9">
            <v>0</v>
          </cell>
          <cell r="BB9" t="str">
            <v>NIE</v>
          </cell>
          <cell r="BD9" t="str">
            <v xml:space="preserve">TAK </v>
          </cell>
          <cell r="BE9" t="str">
            <v>Wykonawca złożył roszczenie ciągłe, wartość szacowana 7 mln</v>
          </cell>
          <cell r="BF9" t="str">
            <v>Konieczność dostosowania stacji do przepisów obowiązujących w UE. Obecny układ jest niewydolny w świetle rozporządzenia z 29.03.2007.</v>
          </cell>
          <cell r="BG9" t="str">
            <v>Kompleksowa modernizacja stacji 2016 - 2020 - koncepcja z decyzjami i program funkcjonalno-użytkowy 2020 - analiza techniczna rozwiązań SUW 2021 - 2022 - dokumentacja projektowa 2022 - 2025 - roboty budowlano-montażowe</v>
          </cell>
          <cell r="BH9" t="str">
            <v>-</v>
          </cell>
          <cell r="BI9" t="str">
            <v>-</v>
          </cell>
          <cell r="BJ9">
            <v>165475.11000000002</v>
          </cell>
          <cell r="BK9">
            <v>123035598.37</v>
          </cell>
          <cell r="BL9"/>
          <cell r="BM9"/>
          <cell r="BN9"/>
          <cell r="BO9">
            <v>7000000</v>
          </cell>
        </row>
        <row r="10">
          <cell r="B10" t="str">
            <v>1-05-19-328-1</v>
          </cell>
          <cell r="C10" t="str">
            <v>1</v>
          </cell>
          <cell r="D10" t="str">
            <v>Ujęcie Dębina - odbudowa i modernizacja stawów infiltracyjnych - etap I</v>
          </cell>
          <cell r="E10" t="str">
            <v>Realizowane-RBM-w toku</v>
          </cell>
          <cell r="G10" t="str">
            <v>rezerwa zadania wielozakresowe</v>
          </cell>
          <cell r="H10" t="str">
            <v>pierwsza</v>
          </cell>
          <cell r="I10" t="str">
            <v>wspólne</v>
          </cell>
          <cell r="J10" t="str">
            <v>modernizacyjne</v>
          </cell>
          <cell r="K10" t="str">
            <v>UW</v>
          </cell>
          <cell r="L10" t="str">
            <v>Poznań</v>
          </cell>
          <cell r="M10" t="str">
            <v>Danuta Kijko</v>
          </cell>
          <cell r="N10">
            <v>0</v>
          </cell>
          <cell r="O10" t="str">
            <v>Anna Padurska</v>
          </cell>
          <cell r="P10" t="str">
            <v>Łukasz Prządka</v>
          </cell>
          <cell r="Q10" t="str">
            <v>Jerzy Rykała</v>
          </cell>
          <cell r="R10" t="str">
            <v>05</v>
          </cell>
          <cell r="S10" t="str">
            <v>nd</v>
          </cell>
          <cell r="T10">
            <v>0</v>
          </cell>
          <cell r="U10">
            <v>0</v>
          </cell>
          <cell r="V10">
            <v>8530456.0600000005</v>
          </cell>
          <cell r="W10">
            <v>8530456.0600000005</v>
          </cell>
          <cell r="X10">
            <v>8530456.0600000005</v>
          </cell>
          <cell r="Y10">
            <v>4530456.0600000005</v>
          </cell>
          <cell r="Z10">
            <v>4000000</v>
          </cell>
          <cell r="AA10">
            <v>0</v>
          </cell>
          <cell r="AB10">
            <v>0</v>
          </cell>
          <cell r="AC10">
            <v>0</v>
          </cell>
          <cell r="AD10">
            <v>0</v>
          </cell>
          <cell r="AE10">
            <v>0</v>
          </cell>
          <cell r="AF10">
            <v>34121824.240000002</v>
          </cell>
          <cell r="AG10">
            <v>5937</v>
          </cell>
          <cell r="AH10">
            <v>658062.44999999995</v>
          </cell>
          <cell r="AI10">
            <v>6485200.6300000008</v>
          </cell>
          <cell r="AJ10">
            <v>5634129.5700000003</v>
          </cell>
          <cell r="AK10">
            <v>6306804.6799999997</v>
          </cell>
          <cell r="AL10">
            <v>6000000</v>
          </cell>
          <cell r="AM10">
            <v>6000000</v>
          </cell>
          <cell r="AN10">
            <v>0</v>
          </cell>
          <cell r="AO10">
            <v>0</v>
          </cell>
          <cell r="AP10">
            <v>0</v>
          </cell>
          <cell r="AQ10">
            <v>0</v>
          </cell>
          <cell r="AR10">
            <v>0</v>
          </cell>
          <cell r="AS10">
            <v>0</v>
          </cell>
          <cell r="AT10">
            <v>0</v>
          </cell>
          <cell r="AU10">
            <v>23940934.25</v>
          </cell>
          <cell r="AV10">
            <v>0</v>
          </cell>
          <cell r="AW10">
            <v>0</v>
          </cell>
          <cell r="AX10" t="str">
            <v>1 rozwojowo-modernizacyjne</v>
          </cell>
          <cell r="AY10">
            <v>0</v>
          </cell>
          <cell r="AZ10">
            <v>0</v>
          </cell>
          <cell r="BA10">
            <v>0</v>
          </cell>
          <cell r="BB10" t="str">
            <v>NIE</v>
          </cell>
          <cell r="BD10" t="str">
            <v xml:space="preserve">TAK </v>
          </cell>
          <cell r="BE10" t="str">
            <v>wstępna sygnalizacja bez podania wartości</v>
          </cell>
          <cell r="BF10" t="str">
            <v>Zadanie zostało wydzielone z zadania nr 03-008, Spadek wydajności ujęcia w wyniku kolmatacji osadów dennych stawów oraz obsunięcia się i zaburzenia struktury ziemnej skarp - przebudowa stawów infiltracyjnych.</v>
          </cell>
          <cell r="BG10" t="str">
            <v>Odbudowa i modernizacja ujęcia: budowa ujęcia zatokowo - prądowego z komorą wlotową wody rzecznej powyżej wiaduktu autostrady A2 (lub zamiennie wykonanie drenów horyzontalnych pod dnem Warty, przebudowa skarp podstawowych stawów infiltracyjnych wraz z likwidacją grobli wewnętrznych , likwidacja wszystkich stawów bocznych wraz z podniesieniem terenu na lewarze III na odcinku ca 250m, zasuwy przy stawach infiltracyjnych, budowa systemu wyrównawczego pomiędzy stawami nr 7 i 8 (przewiert horyzontalny na odcinku 100m dla rury DN500mm wraz z zasuwą DN500mm) , część ogrodzenia 2016 - 2019 - dokumentacja projektowa 2021 - 2025 - roboty budowlano-montażowe</v>
          </cell>
          <cell r="BH10" t="str">
            <v>-</v>
          </cell>
          <cell r="BI10" t="str">
            <v>-</v>
          </cell>
          <cell r="BJ10">
            <v>2436047.2599999998</v>
          </cell>
          <cell r="BK10">
            <v>27990087.620000005</v>
          </cell>
          <cell r="BL10"/>
          <cell r="BM10"/>
          <cell r="BN10"/>
          <cell r="BO10">
            <v>1959306.1334000006</v>
          </cell>
        </row>
        <row r="11">
          <cell r="B11" t="str">
            <v>5-05-13-095-1</v>
          </cell>
          <cell r="C11" t="str">
            <v>5</v>
          </cell>
          <cell r="D11" t="str">
            <v>Poznań - kanalizacja sanitarna na os. Pawła Strzeleckiego oraz w ul. Głuszyna i Ożarowskiej</v>
          </cell>
          <cell r="E11" t="str">
            <v>Realizowane-RBM-w toku</v>
          </cell>
          <cell r="F11" t="str">
            <v>FS 6</v>
          </cell>
          <cell r="G11" t="str">
            <v>Plan</v>
          </cell>
          <cell r="H11" t="str">
            <v>pierwsza</v>
          </cell>
          <cell r="I11" t="str">
            <v>sieci rozdzielcze</v>
          </cell>
          <cell r="J11" t="str">
            <v>rozwojowe</v>
          </cell>
          <cell r="K11" t="str">
            <v>KPOŚK</v>
          </cell>
          <cell r="L11" t="str">
            <v>Poznań</v>
          </cell>
          <cell r="M11" t="str">
            <v>Zuzanna Kaczmarek</v>
          </cell>
          <cell r="N11" t="str">
            <v>Barbara Bartkowiak</v>
          </cell>
          <cell r="O11" t="str">
            <v>Jolanta Kowalczyk</v>
          </cell>
          <cell r="P11" t="str">
            <v>Aleksandra Jukiewicz</v>
          </cell>
          <cell r="Q11" t="str">
            <v>Jacek Bielicki</v>
          </cell>
          <cell r="R11" t="str">
            <v>05</v>
          </cell>
          <cell r="S11" t="str">
            <v>nd</v>
          </cell>
          <cell r="T11">
            <v>218508.74</v>
          </cell>
          <cell r="U11">
            <v>126355.45999999999</v>
          </cell>
          <cell r="V11">
            <v>237870</v>
          </cell>
          <cell r="W11">
            <v>4605656.58</v>
          </cell>
          <cell r="X11">
            <v>9590334.5800000001</v>
          </cell>
          <cell r="Y11">
            <v>3000000</v>
          </cell>
          <cell r="Z11">
            <v>0</v>
          </cell>
          <cell r="AA11">
            <v>0</v>
          </cell>
          <cell r="AB11">
            <v>0</v>
          </cell>
          <cell r="AC11">
            <v>0</v>
          </cell>
          <cell r="AD11">
            <v>0</v>
          </cell>
          <cell r="AE11">
            <v>0</v>
          </cell>
          <cell r="AF11">
            <v>17560216.620000001</v>
          </cell>
          <cell r="AG11">
            <v>125277.56000000003</v>
          </cell>
          <cell r="AH11">
            <v>318206.47000000003</v>
          </cell>
          <cell r="AI11">
            <v>6470733.0199999996</v>
          </cell>
          <cell r="AJ11">
            <v>4600000</v>
          </cell>
          <cell r="AK11">
            <v>0</v>
          </cell>
          <cell r="AL11">
            <v>0</v>
          </cell>
          <cell r="AM11">
            <v>0</v>
          </cell>
          <cell r="AN11">
            <v>0</v>
          </cell>
          <cell r="AO11">
            <v>0</v>
          </cell>
          <cell r="AP11">
            <v>0</v>
          </cell>
          <cell r="AQ11">
            <v>0</v>
          </cell>
          <cell r="AR11">
            <v>0</v>
          </cell>
          <cell r="AS11">
            <v>0</v>
          </cell>
          <cell r="AT11">
            <v>0</v>
          </cell>
          <cell r="AU11">
            <v>4600000</v>
          </cell>
          <cell r="AV11">
            <v>0</v>
          </cell>
          <cell r="AW11">
            <v>0</v>
          </cell>
          <cell r="AX11" t="str">
            <v>1 rozwojowo-modernizacyjne</v>
          </cell>
          <cell r="AY11">
            <v>205</v>
          </cell>
          <cell r="AZ11">
            <v>53</v>
          </cell>
          <cell r="BA11">
            <v>0</v>
          </cell>
          <cell r="BB11" t="str">
            <v xml:space="preserve">TAK </v>
          </cell>
          <cell r="BD11" t="str">
            <v>NIE</v>
          </cell>
          <cell r="BF11" t="str">
            <v>Odbiór ścieków sanitarnych od nowych klientów.</v>
          </cell>
          <cell r="BG11" t="str">
            <v>Sieć kanalizacji sanitarnej grawitacyjnej o średnicy DN200 i długości 4084 m, sieć kanalizacji tłocznej o średnicy DN110 i długości 1752 m, przyłącza kanalizacji sanitarnej o długości 1938,72 m, oraz 3 przepompownie ścieków 2015 - 2021 - dokumentacja projektowa 2022 - 2023 - roboty budowlano-montażowe</v>
          </cell>
          <cell r="BH11" t="str">
            <v>-</v>
          </cell>
          <cell r="BI11" t="str">
            <v>-</v>
          </cell>
          <cell r="BJ11">
            <v>48087.75</v>
          </cell>
          <cell r="BK11">
            <v>11022645.27</v>
          </cell>
          <cell r="BL11">
            <v>1102264.527</v>
          </cell>
          <cell r="BM11"/>
          <cell r="BN11"/>
          <cell r="BO11">
            <v>771585.16890000005</v>
          </cell>
        </row>
        <row r="12">
          <cell r="B12" t="str">
            <v>R-11-107</v>
          </cell>
          <cell r="C12" t="str">
            <v>R</v>
          </cell>
          <cell r="D12" t="str">
            <v>rezerwa na zaspokojenie roszczeń z tyt realizacji sieci wod-kan</v>
          </cell>
          <cell r="E12" t="str">
            <v>Realizowane-inne-w toku</v>
          </cell>
          <cell r="G12" t="str">
            <v>rezerwa na zaspokojenie roszczeń z tyt realizacji sieci wod-kan</v>
          </cell>
          <cell r="H12" t="str">
            <v>pierwsza</v>
          </cell>
          <cell r="I12" t="str">
            <v>sieci rozdzielcze</v>
          </cell>
          <cell r="J12" t="str">
            <v>rozwojowe</v>
          </cell>
          <cell r="K12" t="str">
            <v>wykupy</v>
          </cell>
          <cell r="M12">
            <v>0</v>
          </cell>
          <cell r="N12">
            <v>0</v>
          </cell>
          <cell r="O12" t="str">
            <v>Michał Garbicz</v>
          </cell>
          <cell r="P12">
            <v>0</v>
          </cell>
          <cell r="Q12">
            <v>0</v>
          </cell>
          <cell r="R12"/>
          <cell r="S12" t="str">
            <v>nd</v>
          </cell>
          <cell r="T12">
            <v>0</v>
          </cell>
          <cell r="U12">
            <v>7463002.7400000039</v>
          </cell>
          <cell r="V12">
            <v>5000000</v>
          </cell>
          <cell r="W12">
            <v>5000000</v>
          </cell>
          <cell r="X12">
            <v>5000000</v>
          </cell>
          <cell r="Y12">
            <v>5000000</v>
          </cell>
          <cell r="Z12">
            <v>5000000</v>
          </cell>
          <cell r="AA12">
            <v>5000000</v>
          </cell>
          <cell r="AB12">
            <v>5000000</v>
          </cell>
          <cell r="AC12">
            <v>5000000</v>
          </cell>
          <cell r="AD12">
            <v>5000000</v>
          </cell>
          <cell r="AE12">
            <v>0</v>
          </cell>
          <cell r="AF12">
            <v>52463002.740000002</v>
          </cell>
          <cell r="AG12">
            <v>0</v>
          </cell>
          <cell r="AH12">
            <v>0</v>
          </cell>
          <cell r="AI12">
            <v>5000000</v>
          </cell>
          <cell r="AJ12">
            <v>5000000</v>
          </cell>
          <cell r="AK12">
            <v>5000000</v>
          </cell>
          <cell r="AL12">
            <v>5000000</v>
          </cell>
          <cell r="AM12">
            <v>5000000</v>
          </cell>
          <cell r="AN12">
            <v>5000000</v>
          </cell>
          <cell r="AO12">
            <v>5000000</v>
          </cell>
          <cell r="AP12">
            <v>5000000</v>
          </cell>
          <cell r="AQ12">
            <v>5000000</v>
          </cell>
          <cell r="AR12">
            <v>5000000</v>
          </cell>
          <cell r="AS12">
            <v>5000000</v>
          </cell>
          <cell r="AT12">
            <v>0</v>
          </cell>
          <cell r="AU12">
            <v>50000000</v>
          </cell>
          <cell r="AV12">
            <v>0</v>
          </cell>
          <cell r="AW12">
            <v>0</v>
          </cell>
          <cell r="AX12" t="str">
            <v>3 inne</v>
          </cell>
          <cell r="AY12">
            <v>0</v>
          </cell>
          <cell r="AZ12">
            <v>0</v>
          </cell>
          <cell r="BA12">
            <v>0</v>
          </cell>
          <cell r="BF12">
            <v>0</v>
          </cell>
          <cell r="BG12">
            <v>0</v>
          </cell>
          <cell r="BH12" t="str">
            <v>-</v>
          </cell>
          <cell r="BI12" t="str">
            <v>-</v>
          </cell>
          <cell r="BJ12">
            <v>0</v>
          </cell>
          <cell r="BK12">
            <v>55000000</v>
          </cell>
          <cell r="BL12"/>
          <cell r="BM12"/>
          <cell r="BN12"/>
        </row>
        <row r="13">
          <cell r="B13" t="str">
            <v>4-05-12-034-0</v>
          </cell>
          <cell r="C13" t="str">
            <v>4</v>
          </cell>
          <cell r="D13" t="str">
            <v>COŚ - wał p. powodziowy</v>
          </cell>
          <cell r="E13" t="str">
            <v>Realizowane-RBM-w toku</v>
          </cell>
          <cell r="G13" t="str">
            <v>Plan</v>
          </cell>
          <cell r="H13" t="str">
            <v>pierwsza</v>
          </cell>
          <cell r="I13" t="str">
            <v>wspólne</v>
          </cell>
          <cell r="J13" t="str">
            <v>modernizacyjne</v>
          </cell>
          <cell r="K13" t="str">
            <v>OŚ</v>
          </cell>
          <cell r="L13" t="str">
            <v>Poznań</v>
          </cell>
          <cell r="M13" t="str">
            <v>Katarzyna Stawińska</v>
          </cell>
          <cell r="N13" t="str">
            <v>Marek Bielec</v>
          </cell>
          <cell r="O13" t="str">
            <v>Anna Padurska</v>
          </cell>
          <cell r="P13" t="str">
            <v>Wojciech Wróblewski</v>
          </cell>
          <cell r="Q13">
            <v>0</v>
          </cell>
          <cell r="R13" t="str">
            <v>05</v>
          </cell>
          <cell r="S13" t="str">
            <v>nd</v>
          </cell>
          <cell r="T13">
            <v>162332.91</v>
          </cell>
          <cell r="U13">
            <v>98557.5</v>
          </cell>
          <cell r="V13">
            <v>500000</v>
          </cell>
          <cell r="W13">
            <v>1131000</v>
          </cell>
          <cell r="X13">
            <v>1000000</v>
          </cell>
          <cell r="Y13">
            <v>2381000</v>
          </cell>
          <cell r="Z13">
            <v>3750000</v>
          </cell>
          <cell r="AA13">
            <v>0</v>
          </cell>
          <cell r="AB13">
            <v>0</v>
          </cell>
          <cell r="AC13">
            <v>0</v>
          </cell>
          <cell r="AD13">
            <v>0</v>
          </cell>
          <cell r="AE13">
            <v>0</v>
          </cell>
          <cell r="AF13">
            <v>8860557.5</v>
          </cell>
          <cell r="AG13">
            <v>98185.46</v>
          </cell>
          <cell r="AH13">
            <v>82947.59</v>
          </cell>
          <cell r="AI13">
            <v>4377943.6900000004</v>
          </cell>
          <cell r="AJ13">
            <v>4820966.6900000004</v>
          </cell>
          <cell r="AK13">
            <v>0</v>
          </cell>
          <cell r="AL13">
            <v>0</v>
          </cell>
          <cell r="AM13">
            <v>0</v>
          </cell>
          <cell r="AN13">
            <v>0</v>
          </cell>
          <cell r="AO13">
            <v>0</v>
          </cell>
          <cell r="AP13">
            <v>0</v>
          </cell>
          <cell r="AQ13">
            <v>0</v>
          </cell>
          <cell r="AR13">
            <v>0</v>
          </cell>
          <cell r="AS13">
            <v>0</v>
          </cell>
          <cell r="AT13">
            <v>0</v>
          </cell>
          <cell r="AU13">
            <v>4820966.6900000004</v>
          </cell>
          <cell r="AV13">
            <v>0</v>
          </cell>
          <cell r="AW13">
            <v>0</v>
          </cell>
          <cell r="AX13" t="str">
            <v>3 inne</v>
          </cell>
          <cell r="AY13">
            <v>0</v>
          </cell>
          <cell r="AZ13">
            <v>0</v>
          </cell>
          <cell r="BA13">
            <v>0</v>
          </cell>
          <cell r="BB13" t="str">
            <v xml:space="preserve">TAK </v>
          </cell>
          <cell r="BD13" t="str">
            <v>NIE</v>
          </cell>
          <cell r="BF13" t="str">
            <v>Ekspertyza wału wykazała konieczność naprawy wału z uwagi na zagrożenie znacznymi szkodami na terenie oczyszczalni.</v>
          </cell>
          <cell r="BG13" t="str">
            <v>Wykonanie rozbudowy i przebudowy wału przeciwpowodziowego, w tym uszczelnienie przesłoną poziomą wraz z usunięciem zieleni kolidującej na odcinku ok. 1129m. 2015 - 2021 - dokumentacja projektowa 2022 - 2023 - roboty budowlano-montażowe</v>
          </cell>
          <cell r="BH13" t="str">
            <v>-</v>
          </cell>
          <cell r="BI13" t="str">
            <v>-</v>
          </cell>
          <cell r="BJ13">
            <v>16571.759999999998</v>
          </cell>
          <cell r="BK13">
            <v>9182338.620000001</v>
          </cell>
          <cell r="BL13">
            <v>918233.8620000002</v>
          </cell>
          <cell r="BM13"/>
          <cell r="BN13"/>
          <cell r="BO13">
            <v>642763.70340000011</v>
          </cell>
        </row>
        <row r="14">
          <cell r="B14" t="str">
            <v>9-05-16-900-1</v>
          </cell>
          <cell r="C14" t="str">
            <v>9</v>
          </cell>
          <cell r="D14" t="str">
            <v>Korekta roczna</v>
          </cell>
          <cell r="E14" t="str">
            <v>Realizowane-inne-w toku</v>
          </cell>
          <cell r="G14" t="str">
            <v>rezerwa na inwestycje nieprzewidziane</v>
          </cell>
          <cell r="H14" t="str">
            <v>pierwsza</v>
          </cell>
          <cell r="I14" t="str">
            <v>inne</v>
          </cell>
          <cell r="J14" t="str">
            <v>inne</v>
          </cell>
          <cell r="K14" t="str">
            <v>inwestycje nieprzewidziane</v>
          </cell>
          <cell r="L14" t="str">
            <v>Poznań</v>
          </cell>
          <cell r="M14">
            <v>0</v>
          </cell>
          <cell r="N14">
            <v>0</v>
          </cell>
          <cell r="O14" t="str">
            <v>Dariusz Schmidt</v>
          </cell>
          <cell r="P14">
            <v>0</v>
          </cell>
          <cell r="Q14">
            <v>0</v>
          </cell>
          <cell r="R14" t="str">
            <v>05</v>
          </cell>
          <cell r="S14" t="str">
            <v>nd</v>
          </cell>
          <cell r="T14">
            <v>0</v>
          </cell>
          <cell r="U14">
            <v>0</v>
          </cell>
          <cell r="V14">
            <v>0</v>
          </cell>
          <cell r="W14">
            <v>0</v>
          </cell>
          <cell r="X14">
            <v>0</v>
          </cell>
          <cell r="Y14">
            <v>0</v>
          </cell>
          <cell r="Z14">
            <v>0</v>
          </cell>
          <cell r="AA14">
            <v>0</v>
          </cell>
          <cell r="AB14">
            <v>0</v>
          </cell>
          <cell r="AC14">
            <v>0</v>
          </cell>
          <cell r="AD14">
            <v>0</v>
          </cell>
          <cell r="AE14">
            <v>0</v>
          </cell>
          <cell r="AF14">
            <v>0</v>
          </cell>
          <cell r="AG14">
            <v>2059059.2400000002</v>
          </cell>
          <cell r="AH14">
            <v>8165621.7199999997</v>
          </cell>
          <cell r="AI14">
            <v>4217342</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t="str">
            <v>3 inne</v>
          </cell>
          <cell r="AY14">
            <v>0</v>
          </cell>
          <cell r="AZ14">
            <v>0</v>
          </cell>
          <cell r="BA14">
            <v>0</v>
          </cell>
          <cell r="BF14">
            <v>0</v>
          </cell>
          <cell r="BG14">
            <v>0</v>
          </cell>
          <cell r="BH14" t="str">
            <v>-</v>
          </cell>
          <cell r="BI14" t="str">
            <v>-</v>
          </cell>
          <cell r="BJ14">
            <v>-282658</v>
          </cell>
          <cell r="BK14">
            <v>4500000</v>
          </cell>
          <cell r="BL14"/>
          <cell r="BM14"/>
          <cell r="BN14"/>
        </row>
        <row r="15">
          <cell r="B15" t="str">
            <v>5-04-14-026-1</v>
          </cell>
          <cell r="C15" t="str">
            <v>5</v>
          </cell>
          <cell r="D15" t="str">
            <v>Murowana Goślina - kanalizacja sanitarna w Białężynie</v>
          </cell>
          <cell r="E15" t="str">
            <v>Realizowane-RBM-w toku</v>
          </cell>
          <cell r="G15" t="str">
            <v>rezerwa "białe plamy"</v>
          </cell>
          <cell r="H15" t="str">
            <v>druga</v>
          </cell>
          <cell r="I15" t="str">
            <v>sieci rozdzielcze</v>
          </cell>
          <cell r="J15" t="str">
            <v>rozwojowe</v>
          </cell>
          <cell r="K15" t="str">
            <v>nieopłacalne nie</v>
          </cell>
          <cell r="L15" t="str">
            <v>Murowana Goślina</v>
          </cell>
          <cell r="M15" t="str">
            <v>Paulina Wilińska-Kałka</v>
          </cell>
          <cell r="N15" t="str">
            <v>Anna Szaszczak</v>
          </cell>
          <cell r="O15" t="str">
            <v>Monika Mrozińska</v>
          </cell>
          <cell r="P15" t="str">
            <v>Anna Ossig</v>
          </cell>
          <cell r="Q15" t="str">
            <v>Łukasz Bil</v>
          </cell>
          <cell r="R15" t="str">
            <v>04</v>
          </cell>
          <cell r="S15" t="str">
            <v>Gmina Murowana Goślina</v>
          </cell>
          <cell r="T15">
            <v>147060.01999999999</v>
          </cell>
          <cell r="U15">
            <v>41963.040000000001</v>
          </cell>
          <cell r="V15">
            <v>850000</v>
          </cell>
          <cell r="W15">
            <v>3854600</v>
          </cell>
          <cell r="X15">
            <v>3543320</v>
          </cell>
          <cell r="Y15">
            <v>0</v>
          </cell>
          <cell r="Z15">
            <v>0</v>
          </cell>
          <cell r="AA15">
            <v>0</v>
          </cell>
          <cell r="AB15">
            <v>0</v>
          </cell>
          <cell r="AC15">
            <v>0</v>
          </cell>
          <cell r="AD15">
            <v>0</v>
          </cell>
          <cell r="AE15">
            <v>0</v>
          </cell>
          <cell r="AF15">
            <v>8289883.04</v>
          </cell>
          <cell r="AG15">
            <v>112771.84</v>
          </cell>
          <cell r="AH15">
            <v>2598689.37</v>
          </cell>
          <cell r="AI15">
            <v>3668965.22</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t="str">
            <v>1 rozwojowo-modernizacyjne</v>
          </cell>
          <cell r="AY15">
            <v>78</v>
          </cell>
          <cell r="AZ15">
            <v>0</v>
          </cell>
          <cell r="BA15">
            <v>0</v>
          </cell>
          <cell r="BF15" t="str">
            <v>Odbiór ścieków sanitarnych od nowych klientów.</v>
          </cell>
          <cell r="BG15" t="str">
            <v>Budowa sieci kanalizacji sanitarnej wraz z przyłączami: kanał grawitacyjny DN200mm, dł. 2450m rurociąg tłoczny DN80mm, dł. 1800 m przepompownia ścieków- 1 szt. zakup działki pod przepompownię 2016-2020 - dokumentacja projektowa 2021-2023 - roboty budowlano-montażowe</v>
          </cell>
          <cell r="BH15" t="str">
            <v>-</v>
          </cell>
          <cell r="BI15" t="str">
            <v>-</v>
          </cell>
          <cell r="BJ15">
            <v>1670899.7000000002</v>
          </cell>
          <cell r="BK15">
            <v>1998065.52</v>
          </cell>
          <cell r="BL15"/>
          <cell r="BM15"/>
          <cell r="BN15"/>
          <cell r="BO15">
            <v>139864.5864</v>
          </cell>
        </row>
        <row r="16">
          <cell r="B16" t="str">
            <v>5-05-16-112-0</v>
          </cell>
          <cell r="C16" t="str">
            <v>5</v>
          </cell>
          <cell r="D16" t="str">
            <v>Poznań - kolektor Prawobrzeżny I (etap I , II , III)</v>
          </cell>
          <cell r="E16" t="str">
            <v>Realizowane-RBM-w toku</v>
          </cell>
          <cell r="F16" t="str">
            <v>FS 6</v>
          </cell>
          <cell r="G16" t="str">
            <v>Plan</v>
          </cell>
          <cell r="H16" t="str">
            <v>pierwsza</v>
          </cell>
          <cell r="I16" t="str">
            <v>wspólne</v>
          </cell>
          <cell r="J16" t="str">
            <v>modernizacyjne</v>
          </cell>
          <cell r="K16" t="str">
            <v>kolektory kanalizacyjne</v>
          </cell>
          <cell r="L16" t="str">
            <v>Poznań</v>
          </cell>
          <cell r="M16" t="str">
            <v>Katarzyna Józefiak</v>
          </cell>
          <cell r="N16">
            <v>0</v>
          </cell>
          <cell r="O16" t="str">
            <v>Jolanta Kowalczyk</v>
          </cell>
          <cell r="P16" t="str">
            <v>Anna Danek</v>
          </cell>
          <cell r="Q16" t="str">
            <v>Łukasz Wędrychowicz</v>
          </cell>
          <cell r="R16" t="str">
            <v>05</v>
          </cell>
          <cell r="S16" t="str">
            <v>nd</v>
          </cell>
          <cell r="T16">
            <v>27685612.899999999</v>
          </cell>
          <cell r="U16">
            <v>4271979</v>
          </cell>
          <cell r="V16">
            <v>0</v>
          </cell>
          <cell r="W16">
            <v>500000</v>
          </cell>
          <cell r="X16">
            <v>800000</v>
          </cell>
          <cell r="Y16">
            <v>8500000</v>
          </cell>
          <cell r="Z16">
            <v>10200000</v>
          </cell>
          <cell r="AA16">
            <v>0</v>
          </cell>
          <cell r="AB16">
            <v>0</v>
          </cell>
          <cell r="AC16">
            <v>0</v>
          </cell>
          <cell r="AD16">
            <v>0</v>
          </cell>
          <cell r="AE16">
            <v>0</v>
          </cell>
          <cell r="AF16">
            <v>24271979</v>
          </cell>
          <cell r="AG16">
            <v>4433857.2699999996</v>
          </cell>
          <cell r="AH16">
            <v>2846596.63</v>
          </cell>
          <cell r="AI16">
            <v>3570711.46</v>
          </cell>
          <cell r="AJ16">
            <v>9144088</v>
          </cell>
          <cell r="AK16">
            <v>0</v>
          </cell>
          <cell r="AL16">
            <v>0</v>
          </cell>
          <cell r="AM16">
            <v>0</v>
          </cell>
          <cell r="AN16">
            <v>0</v>
          </cell>
          <cell r="AO16">
            <v>0</v>
          </cell>
          <cell r="AP16">
            <v>0</v>
          </cell>
          <cell r="AQ16">
            <v>0</v>
          </cell>
          <cell r="AR16">
            <v>0</v>
          </cell>
          <cell r="AS16">
            <v>0</v>
          </cell>
          <cell r="AT16">
            <v>0</v>
          </cell>
          <cell r="AU16">
            <v>9144088</v>
          </cell>
          <cell r="AV16">
            <v>0</v>
          </cell>
          <cell r="AW16">
            <v>0</v>
          </cell>
          <cell r="AX16" t="str">
            <v>1 rozwojowo-modernizacyjne</v>
          </cell>
          <cell r="AY16">
            <v>0</v>
          </cell>
          <cell r="AZ16">
            <v>0</v>
          </cell>
          <cell r="BA16">
            <v>0</v>
          </cell>
          <cell r="BF16" t="str">
            <v>Z zadania został wydzielony zakres 19-301. Zły stan techniczny</v>
          </cell>
          <cell r="BG16" t="str">
            <v>Modernizacja Kolektora Prawobrzeżnego I na odcinku od ul. Fortecznej do ul. Jana Pawła II oraz odcinka kolektora od ul. Chemicznej do Oczyszczalni Ścieków COŚ w Koziegłowach wraz z modernizacją komór i studni (ETAP I, II i III). ETAP I i II: 1. Modernizacja kolektora kanalizacyjnego o łącznej dł. 2686,90 m: - kolektor prostokątny o przekroju 3200/2600mm - 549,50 m; - kolektor kołowy o przekroju 2500mm - 729,00 m; - kolektor jajowy o przekroju 1000/1720mm - 513,40 m; - kolektor jajowy o przekroju 900/1550mm - 149,50 m; - kolektor jajowy o przekroju 800/1380mm - 63,2 m; - kolektor jajowy o przekroju 1000/1500mm - 191,60 m; - kolektor jajowy o przekroju 750/1150mm - 490,70 m; 2. Modernizacja studni oraz komór: komory: 14 szt.; studnie: 23 szt. ETAP III: 1. Modernizacja kolektora kanalizacyjnego o łącznej dł. 4057,60 m: - kolektor kołowy o średnicy DN600 - 811,60 m; - kolektor kołowy o średnicy DN700 - 2,40 m; - kolektor kołowy o średnicy DN800 - 4,00 m; - kolektor jajowy o przekroju 650/1000mm - 735,80 m; - kolektor jajowy o przekroju 800/1200mm - 2503,80 m; 2. Modernizacja studni oraz komór: komory: 1 szt. (3 części); studnie: 84 szt. 2018 - 2020 - ETAP I i II 2022 - 2025 - ETAP III</v>
          </cell>
          <cell r="BH16" t="str">
            <v>-</v>
          </cell>
          <cell r="BI16" t="str">
            <v>-</v>
          </cell>
          <cell r="BJ16">
            <v>56397.14</v>
          </cell>
          <cell r="BK16">
            <v>12658402.32</v>
          </cell>
          <cell r="BL16"/>
          <cell r="BM16"/>
          <cell r="BN16"/>
          <cell r="BO16">
            <v>886088.16240000015</v>
          </cell>
        </row>
        <row r="17">
          <cell r="B17" t="str">
            <v>4-05-21-135-1</v>
          </cell>
          <cell r="C17" t="str">
            <v>4</v>
          </cell>
          <cell r="D17" t="str">
            <v>COŚ - zabezpieczenia akustyczne</v>
          </cell>
          <cell r="E17" t="str">
            <v>Realizowane-RBM-w toku</v>
          </cell>
          <cell r="G17" t="str">
            <v xml:space="preserve">rezerwa na inwestycje nieprzewidziane </v>
          </cell>
          <cell r="H17" t="str">
            <v>pierwsza</v>
          </cell>
          <cell r="I17" t="str">
            <v>inne</v>
          </cell>
          <cell r="J17" t="str">
            <v>inne</v>
          </cell>
          <cell r="K17" t="str">
            <v>inwestycje nieprzewidziane</v>
          </cell>
          <cell r="L17" t="str">
            <v>Poznań</v>
          </cell>
          <cell r="M17">
            <v>0</v>
          </cell>
          <cell r="N17">
            <v>0</v>
          </cell>
          <cell r="O17">
            <v>0</v>
          </cell>
          <cell r="P17" t="str">
            <v>Aneta Wysocka</v>
          </cell>
          <cell r="Q17">
            <v>0</v>
          </cell>
          <cell r="R17" t="str">
            <v>05</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3500000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t="str">
            <v>1 rozwojowo-modernizacyjne</v>
          </cell>
          <cell r="AY17">
            <v>0</v>
          </cell>
          <cell r="AZ17">
            <v>0</v>
          </cell>
          <cell r="BA17">
            <v>0</v>
          </cell>
          <cell r="BF17" t="str">
            <v>Spełnienie wymagań wynikających z przepisów prawa nt. emisji hałasu do środowiska zewnętrznego.</v>
          </cell>
          <cell r="BG17" t="str">
            <v>1. Wykonanie projektu zabezpieczeń akustycznych na terenie COŚ dla: wentylatorów absorberów 96.7-96,10, czerpni powietrza do gazogeneratorowni, wentylatorów osadników wstępnych, komory zrzutu ścieków oczyszczonych, wentylatora biofiltra 65.4, dachowych urządzeń Hovel. 2. Wykonanie tych zabezpieczeń. 3. Przeprowadzenie pomiarów akustycznych w celu potwierdzenia redukcji emisji hałasu do środowiska. 2022 - roboty budowlano-montażowe</v>
          </cell>
          <cell r="BH17" t="str">
            <v>-</v>
          </cell>
          <cell r="BI17" t="str">
            <v>-</v>
          </cell>
          <cell r="BJ17">
            <v>0</v>
          </cell>
          <cell r="BK17">
            <v>3500000</v>
          </cell>
          <cell r="BL17"/>
          <cell r="BM17"/>
          <cell r="BN17"/>
          <cell r="BO17">
            <v>245000.00000000003</v>
          </cell>
        </row>
        <row r="18">
          <cell r="B18" t="str">
            <v>4-11-21-171-1</v>
          </cell>
          <cell r="C18" t="str">
            <v>4</v>
          </cell>
          <cell r="D18" t="str">
            <v>OŚ Borówiec - ochrona skarpy przed wodami opadowymi</v>
          </cell>
          <cell r="E18" t="str">
            <v>Realizowane-RBM-w toku</v>
          </cell>
          <cell r="G18" t="str">
            <v xml:space="preserve">rezerwa na inwestycje nieprzewidziane </v>
          </cell>
          <cell r="H18" t="str">
            <v>pierwsza</v>
          </cell>
          <cell r="I18" t="str">
            <v>inne</v>
          </cell>
          <cell r="J18" t="str">
            <v>inne</v>
          </cell>
          <cell r="K18" t="str">
            <v>inwestycje nieprzewidziane</v>
          </cell>
          <cell r="L18" t="str">
            <v>Kórnik</v>
          </cell>
          <cell r="M18" t="str">
            <v>Agnieszka Mitura-Grabowska</v>
          </cell>
          <cell r="N18">
            <v>0</v>
          </cell>
          <cell r="O18">
            <v>0</v>
          </cell>
          <cell r="P18" t="str">
            <v>Aneta Wysocka</v>
          </cell>
          <cell r="Q18" t="str">
            <v>Maciej Antecki</v>
          </cell>
          <cell r="R18" t="str">
            <v>11</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3161000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t="str">
            <v>1 rozwojowo-modernizacyjne</v>
          </cell>
          <cell r="AY18">
            <v>0</v>
          </cell>
          <cell r="AZ18">
            <v>0</v>
          </cell>
          <cell r="BA18">
            <v>0</v>
          </cell>
          <cell r="BF18" t="str">
            <v>Uporządkowanie wód opadowych na terenie OŚ Borówiec w celu odciążenia skarpy gruntowej.</v>
          </cell>
          <cell r="BG18" t="str">
            <v>Etap 1: Uporządkowanie wód opadowych. 1.a. Wybudowanie 3 zbiorników retencyjnych otwartych do gromadzenia wody opadowej z powierzchni dachów. 1.b. Modernizacja kanalizacji deszczowej zbierającej wodę opadową z powierzchni utwardzonych kostką brukową. Etap 2:Odciążenie skarpy keramzytem (1,5m) z zastosowaniem geotkaniny Etap 3:Wzmocnienie fundamentów budynków w technologii jet-grounting. 2022 – roboty budowlano-montażowe etap 1 2023 – dokumentacja projektowa i roboty budowlano-montazowe etap 2 2024 – dokumentacja projektowa i roboty budowlano-montażowe etap 3</v>
          </cell>
          <cell r="BH18" t="str">
            <v>-</v>
          </cell>
          <cell r="BI18" t="str">
            <v>-</v>
          </cell>
          <cell r="BJ18">
            <v>0</v>
          </cell>
          <cell r="BK18">
            <v>3161000</v>
          </cell>
          <cell r="BL18"/>
          <cell r="BM18"/>
          <cell r="BN18"/>
          <cell r="BO18">
            <v>221270.00000000003</v>
          </cell>
        </row>
        <row r="19">
          <cell r="B19" t="str">
            <v>9-05-04-600-1</v>
          </cell>
          <cell r="C19" t="str">
            <v>9</v>
          </cell>
          <cell r="D19" t="str">
            <v>Zakupy inwestycyjne</v>
          </cell>
          <cell r="E19" t="str">
            <v>Realizowane-inne-w toku</v>
          </cell>
          <cell r="G19" t="str">
            <v>Plan</v>
          </cell>
          <cell r="H19" t="str">
            <v>pierwsza</v>
          </cell>
          <cell r="I19" t="str">
            <v>inne</v>
          </cell>
          <cell r="J19" t="str">
            <v>inne</v>
          </cell>
          <cell r="K19" t="str">
            <v>zakupy środków trwałych</v>
          </cell>
          <cell r="L19" t="str">
            <v>Poznań</v>
          </cell>
          <cell r="M19" t="str">
            <v>Sylwia Białous</v>
          </cell>
          <cell r="N19">
            <v>0</v>
          </cell>
          <cell r="O19" t="str">
            <v>Anna Kociańska</v>
          </cell>
          <cell r="P19" t="str">
            <v>Anna Kociańska</v>
          </cell>
          <cell r="Q19">
            <v>0</v>
          </cell>
          <cell r="R19" t="str">
            <v>05</v>
          </cell>
          <cell r="S19" t="str">
            <v>nd</v>
          </cell>
          <cell r="T19">
            <v>29641715.82</v>
          </cell>
          <cell r="U19">
            <v>2858279.21</v>
          </cell>
          <cell r="V19">
            <v>3000000</v>
          </cell>
          <cell r="W19">
            <v>3000000</v>
          </cell>
          <cell r="X19">
            <v>3000000</v>
          </cell>
          <cell r="Y19">
            <v>3000000</v>
          </cell>
          <cell r="Z19">
            <v>3000000</v>
          </cell>
          <cell r="AA19">
            <v>3000000</v>
          </cell>
          <cell r="AB19">
            <v>3000000</v>
          </cell>
          <cell r="AC19">
            <v>3000000</v>
          </cell>
          <cell r="AD19">
            <v>3000000</v>
          </cell>
          <cell r="AE19">
            <v>0</v>
          </cell>
          <cell r="AF19">
            <v>29858279.210000001</v>
          </cell>
          <cell r="AG19">
            <v>3706537.1</v>
          </cell>
          <cell r="AH19">
            <v>3165877.7600000002</v>
          </cell>
          <cell r="AI19">
            <v>2995557.36</v>
          </cell>
          <cell r="AJ19">
            <v>3000000</v>
          </cell>
          <cell r="AK19">
            <v>3000000</v>
          </cell>
          <cell r="AL19">
            <v>3000000</v>
          </cell>
          <cell r="AM19">
            <v>3000000</v>
          </cell>
          <cell r="AN19">
            <v>3000000</v>
          </cell>
          <cell r="AO19">
            <v>3000000</v>
          </cell>
          <cell r="AP19">
            <v>3000000</v>
          </cell>
          <cell r="AQ19">
            <v>0</v>
          </cell>
          <cell r="AR19">
            <v>0</v>
          </cell>
          <cell r="AS19">
            <v>0</v>
          </cell>
          <cell r="AT19">
            <v>0</v>
          </cell>
          <cell r="AU19">
            <v>21000000</v>
          </cell>
          <cell r="AV19">
            <v>0</v>
          </cell>
          <cell r="AW19">
            <v>0</v>
          </cell>
          <cell r="AX19" t="str">
            <v>3 inne</v>
          </cell>
          <cell r="AY19">
            <v>0</v>
          </cell>
          <cell r="AZ19">
            <v>0</v>
          </cell>
          <cell r="BA19">
            <v>0</v>
          </cell>
          <cell r="BF19">
            <v>0</v>
          </cell>
          <cell r="BG19" t="str">
            <v>Zakup maszyn i urządzeń na potrzeby realizacji zadań podstawowych Spółki. Zakupy dokonywane są przez poszczególne komórki organizacyjne. Coroczna realizacja wg potrzeb użytkowników</v>
          </cell>
          <cell r="BH19" t="str">
            <v>-</v>
          </cell>
          <cell r="BI19" t="str">
            <v>-</v>
          </cell>
          <cell r="BJ19">
            <v>77020</v>
          </cell>
          <cell r="BK19">
            <v>23918537.359999999</v>
          </cell>
          <cell r="BL19"/>
          <cell r="BM19"/>
          <cell r="BN19"/>
        </row>
        <row r="20">
          <cell r="B20" t="str">
            <v>5-02-15-178-1</v>
          </cell>
          <cell r="C20" t="str">
            <v>5</v>
          </cell>
          <cell r="D20" t="str">
            <v>Luboń - kanalizacja sanitarna w ul. Poznanskiej wraz z boczną i w ul. Polnej</v>
          </cell>
          <cell r="E20" t="str">
            <v>Realizowane-RBM-w toku</v>
          </cell>
          <cell r="G20" t="str">
            <v>rezerwa "białe plamy"</v>
          </cell>
          <cell r="H20" t="str">
            <v>druga</v>
          </cell>
          <cell r="I20" t="str">
            <v>sieci rozdzielcze</v>
          </cell>
          <cell r="J20" t="str">
            <v>rozwojowe</v>
          </cell>
          <cell r="K20" t="str">
            <v>nieopłacalne nie</v>
          </cell>
          <cell r="L20" t="str">
            <v>Luboń</v>
          </cell>
          <cell r="M20" t="str">
            <v>Paulina Wilińska-Kałka</v>
          </cell>
          <cell r="N20" t="str">
            <v>Barbara Bartkowiak</v>
          </cell>
          <cell r="O20" t="str">
            <v>Monika Mrozińska</v>
          </cell>
          <cell r="P20" t="str">
            <v>Anna Ossig</v>
          </cell>
          <cell r="Q20" t="str">
            <v>Maciej Urbaniak</v>
          </cell>
          <cell r="R20" t="str">
            <v>02</v>
          </cell>
          <cell r="S20" t="str">
            <v>nd</v>
          </cell>
          <cell r="T20">
            <v>118294.88999999998</v>
          </cell>
          <cell r="U20">
            <v>46913.43</v>
          </cell>
          <cell r="V20">
            <v>788311.25</v>
          </cell>
          <cell r="W20">
            <v>1612231.5</v>
          </cell>
          <cell r="X20">
            <v>1205463.75</v>
          </cell>
          <cell r="Y20">
            <v>0</v>
          </cell>
          <cell r="Z20">
            <v>0</v>
          </cell>
          <cell r="AA20">
            <v>0</v>
          </cell>
          <cell r="AB20">
            <v>0</v>
          </cell>
          <cell r="AC20">
            <v>0</v>
          </cell>
          <cell r="AD20">
            <v>0</v>
          </cell>
          <cell r="AE20">
            <v>0</v>
          </cell>
          <cell r="AF20">
            <v>3652919.93</v>
          </cell>
          <cell r="AG20">
            <v>26481.52</v>
          </cell>
          <cell r="AH20">
            <v>53718.75</v>
          </cell>
          <cell r="AI20">
            <v>2900659.22</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t="str">
            <v>1 rozwojowo-modernizacyjne</v>
          </cell>
          <cell r="AY20">
            <v>30</v>
          </cell>
          <cell r="AZ20">
            <v>5</v>
          </cell>
          <cell r="BA20">
            <v>0</v>
          </cell>
          <cell r="BF20" t="str">
            <v>Odbiór ścieków sanitarnych od nowych klientów.</v>
          </cell>
          <cell r="BG20" t="str">
            <v>Budowa sieci kanalizacji sanitarnej w : ul. Polnej - kanał grawitacyjny DN 300 mm, dł. 700 m ul. Poznańskiej - kanał grawitacyjny DN 300 mm, dł. 280 m ul. Poznańskiej - kanał grawitacyjny DN 250 mm, dł. 740 m ul. bocznej od Poznańskiej - kanał grawitacyjny DN 200 mm, dł.125 m ul. Maciejkowa - kanał grawitacyjny DN 200 mm, dł. 200 m 2018-2020 - dokumentacja projektowa 2021-2023 - roboty budowlano-montażowe</v>
          </cell>
          <cell r="BH20" t="str">
            <v>-</v>
          </cell>
          <cell r="BI20" t="str">
            <v>-</v>
          </cell>
          <cell r="BJ20">
            <v>469150.20999999996</v>
          </cell>
          <cell r="BK20">
            <v>2431509.0100000002</v>
          </cell>
          <cell r="BL20"/>
          <cell r="BM20"/>
          <cell r="BN20"/>
          <cell r="BO20">
            <v>170205.63070000004</v>
          </cell>
        </row>
        <row r="21">
          <cell r="B21" t="str">
            <v>3-05-14-059-0</v>
          </cell>
          <cell r="C21" t="str">
            <v>3</v>
          </cell>
          <cell r="D21" t="str">
            <v>Poznań i gminy - komory wodociągowe</v>
          </cell>
          <cell r="E21" t="str">
            <v>Realizowane-RBM-w toku</v>
          </cell>
          <cell r="G21" t="str">
            <v>Plan</v>
          </cell>
          <cell r="H21" t="str">
            <v>pierwsza</v>
          </cell>
          <cell r="I21" t="str">
            <v>wspólne</v>
          </cell>
          <cell r="J21" t="str">
            <v>modernizacyjne</v>
          </cell>
          <cell r="K21" t="str">
            <v>magistrale wodociągowe</v>
          </cell>
          <cell r="L21" t="str">
            <v>Poznań</v>
          </cell>
          <cell r="M21" t="str">
            <v>Marcin Ostrzycki</v>
          </cell>
          <cell r="N21" t="str">
            <v>Michał Kamiński</v>
          </cell>
          <cell r="O21" t="str">
            <v>Mariusz Dados</v>
          </cell>
          <cell r="P21" t="str">
            <v>Maciej Urbaniak</v>
          </cell>
          <cell r="Q21" t="str">
            <v>Robert Bąk</v>
          </cell>
          <cell r="R21" t="str">
            <v>05</v>
          </cell>
          <cell r="S21" t="str">
            <v>nd</v>
          </cell>
          <cell r="T21">
            <v>35000</v>
          </cell>
          <cell r="U21">
            <v>3555864.46</v>
          </cell>
          <cell r="V21">
            <v>4090000</v>
          </cell>
          <cell r="W21">
            <v>2000000</v>
          </cell>
          <cell r="X21">
            <v>1500000</v>
          </cell>
          <cell r="Y21">
            <v>1000000</v>
          </cell>
          <cell r="Z21">
            <v>0</v>
          </cell>
          <cell r="AA21">
            <v>0</v>
          </cell>
          <cell r="AB21">
            <v>0</v>
          </cell>
          <cell r="AC21">
            <v>0</v>
          </cell>
          <cell r="AD21">
            <v>0</v>
          </cell>
          <cell r="AE21">
            <v>0</v>
          </cell>
          <cell r="AF21">
            <v>12145864.460000001</v>
          </cell>
          <cell r="AG21">
            <v>4783784.7300000004</v>
          </cell>
          <cell r="AH21">
            <v>3820698.1599999997</v>
          </cell>
          <cell r="AI21">
            <v>2784708.7399999998</v>
          </cell>
          <cell r="AJ21">
            <v>1900000</v>
          </cell>
          <cell r="AK21">
            <v>3000000</v>
          </cell>
          <cell r="AL21">
            <v>3000000</v>
          </cell>
          <cell r="AM21">
            <v>2000000</v>
          </cell>
          <cell r="AN21">
            <v>0</v>
          </cell>
          <cell r="AO21">
            <v>0</v>
          </cell>
          <cell r="AP21">
            <v>0</v>
          </cell>
          <cell r="AQ21">
            <v>0</v>
          </cell>
          <cell r="AR21">
            <v>0</v>
          </cell>
          <cell r="AS21">
            <v>0</v>
          </cell>
          <cell r="AT21">
            <v>0</v>
          </cell>
          <cell r="AU21">
            <v>9900000</v>
          </cell>
          <cell r="AV21">
            <v>0</v>
          </cell>
          <cell r="AW21">
            <v>0</v>
          </cell>
          <cell r="AX21" t="str">
            <v>3 inne</v>
          </cell>
          <cell r="AY21">
            <v>0</v>
          </cell>
          <cell r="AZ21">
            <v>0</v>
          </cell>
          <cell r="BA21">
            <v>0</v>
          </cell>
          <cell r="BF21" t="str">
            <v>Zły stan techniczny komór wodociągowych.</v>
          </cell>
          <cell r="BG21" t="str">
            <v>Modernizacja komór wodociągowych 2017 - 2023 - dokumentacje projektowe 2020 - 2024 - roboty budowlano-montażowe zakres 1/2021 Modernizacja technologicznych komór wodociągowych: 1. Komora nr K54 magistrali wodociągowej DN1200 „Wschodniej” położonej przy dukcie leśnym pomiędzy rz. Wartą, a miejscowością Wiórek w gm. Mosina 2. Komora nr K73 magistrali wodociągowej DN1000 „Wschodniej” położonej przy skrzyżowaniu ul. Gołężyckiej i Warownej w Poznaniu. zakres 2/2021 Modernizacja technologicznych komór wodociągowych: 1. Komora nr K90 magistrali wodociągowej magistrali DN1000 ,,Wschodniej” wraz z tunelem technologicznym zlokalizowanym pod pasem drogowym dojazd do hotelu Kamping (wjazd od ul. Krańcowej) w Poznaniu. 2. Komora nr K92 magistrali DN1000 ,,Wschodniej” przy ul. Krańcowej w Poznaniu. zakres 3/2021 Modernizacja technologicznej komory wodociągowej: 1. Komora nr K95 magistrali DN1000 ,,Wschodniej” umieszczona na terenie działki 11/2 przy ulicy Wrzesińskiej 4a w Poznaniu, wraz z modernizacją docinka magistrali pod torami. zakres 4/2021 Modernizacja technologicznych komór wodociągowych: 1. Komora nr K74 magistrali DN1000 ,,Wschodniej” umieszczona w terenie zielonym przy ul. Gołężyckiej w Poznaniu. 2. Komora nr K96 magistrali DN1000 ,,Wschodniej” przy torach PKP, wysokości ulicy Krańcowej od strony ulicy Głównej w Poznaniu. zakres 2022: Modernizacja technologicznych komór wodociągowej: · K61 Czapury · K86 Kurlandzka przy szpitalu · K36 komora odpowietrznika ul. Hetmańska · K46 (tunel) – przerobienie na komorę i tunel · K45 · Tunel nr 1 L=25m · Tunel nr 2 L=12m zakres 2023: - modernizacja komory magistrali DN1000 nr K78, Poznań ul. Klenowska/Szwedzka - modernizacja komory magistrali DN1000 nr K79 (wraz z tunelem pod ul. Szewdzką), Poznań ul. Szwedzka - modernizacja komory magistrali DN1000 nr K80 (likwidacja komory), Poznań, ul. Szwedzka - modernizacja tunelu technologicznego magistrali DN1000 pod ul. Bolesława Krzywoustego (między galerią Giant, a McDonald`s przy OBI) wraz z montażem nowej przepustnicy przy GIANT i natryskiem magistrali polimocznikiem)</v>
          </cell>
          <cell r="BH21" t="str">
            <v>-</v>
          </cell>
          <cell r="BI21" t="str">
            <v>-</v>
          </cell>
          <cell r="BJ21">
            <v>556193.17000000004</v>
          </cell>
          <cell r="BK21">
            <v>12128515.57</v>
          </cell>
          <cell r="BL21"/>
          <cell r="BM21"/>
          <cell r="BN21"/>
          <cell r="BO21">
            <v>848996.08990000014</v>
          </cell>
        </row>
        <row r="22">
          <cell r="B22" t="str">
            <v>5-07-13-118-1</v>
          </cell>
          <cell r="C22" t="str">
            <v>5</v>
          </cell>
          <cell r="D22" t="str">
            <v>Swarzędz - kanalizacja sanitarna w ul. Pszenna, Sołecka, Włodarska, Rutkowskiego, Kmieca, Wójtowska, Chabrowa, Gromadzka, Leszka, Mieszka, Kazimierza, Ziemowita i Tulipanowa w Jasiniu - zakres I</v>
          </cell>
          <cell r="E22" t="str">
            <v>Realizowane-RBM-w toku</v>
          </cell>
          <cell r="G22" t="str">
            <v>Plan</v>
          </cell>
          <cell r="H22" t="str">
            <v>druga</v>
          </cell>
          <cell r="I22" t="str">
            <v>sieci rozdzielcze</v>
          </cell>
          <cell r="J22" t="str">
            <v>rozwojowe</v>
          </cell>
          <cell r="K22" t="str">
            <v>nieopłacalne tak</v>
          </cell>
          <cell r="L22" t="str">
            <v>Swarzędz</v>
          </cell>
          <cell r="M22" t="str">
            <v>Przemysław Jasiński</v>
          </cell>
          <cell r="N22" t="str">
            <v>Alina Wachowska</v>
          </cell>
          <cell r="O22" t="str">
            <v>Mariusz Dados</v>
          </cell>
          <cell r="P22" t="str">
            <v>Beata Nowakowska</v>
          </cell>
          <cell r="Q22" t="str">
            <v>Anna Michałowicz</v>
          </cell>
          <cell r="R22" t="str">
            <v>07</v>
          </cell>
          <cell r="S22" t="str">
            <v>nd</v>
          </cell>
          <cell r="T22">
            <v>975112.48</v>
          </cell>
          <cell r="U22">
            <v>422220.79999999999</v>
          </cell>
          <cell r="V22">
            <v>800000</v>
          </cell>
          <cell r="W22">
            <v>1900000</v>
          </cell>
          <cell r="X22">
            <v>1883581.03</v>
          </cell>
          <cell r="Y22">
            <v>0</v>
          </cell>
          <cell r="Z22">
            <v>0</v>
          </cell>
          <cell r="AA22">
            <v>0</v>
          </cell>
          <cell r="AB22">
            <v>0</v>
          </cell>
          <cell r="AC22">
            <v>0</v>
          </cell>
          <cell r="AD22">
            <v>0</v>
          </cell>
          <cell r="AE22">
            <v>0</v>
          </cell>
          <cell r="AF22">
            <v>5005801.83</v>
          </cell>
          <cell r="AG22">
            <v>110419.67</v>
          </cell>
          <cell r="AH22">
            <v>107620.15000000002</v>
          </cell>
          <cell r="AI22">
            <v>2753795.31</v>
          </cell>
          <cell r="AJ22">
            <v>690000</v>
          </cell>
          <cell r="AK22">
            <v>0</v>
          </cell>
          <cell r="AL22">
            <v>1801095.79</v>
          </cell>
          <cell r="AM22">
            <v>0</v>
          </cell>
          <cell r="AN22">
            <v>0</v>
          </cell>
          <cell r="AO22">
            <v>0</v>
          </cell>
          <cell r="AP22">
            <v>0</v>
          </cell>
          <cell r="AQ22">
            <v>0</v>
          </cell>
          <cell r="AR22">
            <v>0</v>
          </cell>
          <cell r="AS22">
            <v>0</v>
          </cell>
          <cell r="AT22">
            <v>0</v>
          </cell>
          <cell r="AU22">
            <v>2491095.79</v>
          </cell>
          <cell r="AV22">
            <v>3.08</v>
          </cell>
          <cell r="AW22">
            <v>0</v>
          </cell>
          <cell r="AX22" t="str">
            <v>1 rozwojowo-modernizacyjne</v>
          </cell>
          <cell r="AY22">
            <v>36</v>
          </cell>
          <cell r="AZ22">
            <v>49</v>
          </cell>
          <cell r="BA22">
            <v>0</v>
          </cell>
          <cell r="BF22" t="str">
            <v>Odbiór ścieków sanitarnych od nowych klientów.</v>
          </cell>
          <cell r="BG22" t="str">
            <v>Budowa sieci kanalizacji sanitarnej w ul. Sołecka, Tulipanowa, Jadwigi, Władysława, Rutkowskiego, Kazimierza, Piasta, Ziemowita, Mieszka, Pszenna i Grudzińskiego DN300 mm dł. 533 m oraz DN250 mm dł. 2.550 m wraz z przyłączami ETAP 1 - ul. Sołecka i Tulipanowa DN250 mm dł. 429 m wraz z przyłączami ETAP 2 - ul. Władysława DN300 mm dł. 26 m oraz DN250 mm dł. 63 m wraz z przyłączami ETAP 3 - ul. Jadwigi, Rutkowskiego, Kazimierza, Piasta, Ziemowita i Mieszka DN300 mm dł. 470 m oraz DN250 mm dł. 1.468 m wraz z przyłączami ETAP 4 - ul. Pszenna i Grudzińskiego DN300 mm dł. 37 m oraz DN250 mm dł. 590 m wraz z przyłączami 2015-2018 - dokumentacja projektowa 2019-2023 - roboty budowlano-montażowe</v>
          </cell>
          <cell r="BH22" t="str">
            <v>-</v>
          </cell>
          <cell r="BI22" t="str">
            <v>-</v>
          </cell>
          <cell r="BJ22">
            <v>19212.03</v>
          </cell>
          <cell r="BK22">
            <v>5225679.0699999994</v>
          </cell>
          <cell r="BL22"/>
          <cell r="BM22"/>
          <cell r="BN22"/>
          <cell r="BO22">
            <v>365797.53489999997</v>
          </cell>
        </row>
        <row r="23">
          <cell r="B23" t="str">
            <v>R-20-173</v>
          </cell>
          <cell r="C23" t="str">
            <v>R</v>
          </cell>
          <cell r="D23" t="str">
            <v>Transformacja Cyfrowa Aquanet</v>
          </cell>
          <cell r="E23" t="str">
            <v>Realizowane-inne-w toku</v>
          </cell>
          <cell r="H23" t="str">
            <v>pierwsza</v>
          </cell>
          <cell r="I23" t="str">
            <v>inne</v>
          </cell>
          <cell r="J23" t="str">
            <v>inne</v>
          </cell>
          <cell r="K23" t="str">
            <v>inne działania</v>
          </cell>
          <cell r="M23">
            <v>0</v>
          </cell>
          <cell r="N23">
            <v>0</v>
          </cell>
          <cell r="O23">
            <v>0</v>
          </cell>
          <cell r="P23">
            <v>0</v>
          </cell>
          <cell r="Q23">
            <v>0</v>
          </cell>
          <cell r="R23"/>
          <cell r="S23" t="str">
            <v>nd</v>
          </cell>
          <cell r="T23">
            <v>0</v>
          </cell>
          <cell r="U23">
            <v>0</v>
          </cell>
          <cell r="V23">
            <v>1850000</v>
          </cell>
          <cell r="W23">
            <v>3700000</v>
          </cell>
          <cell r="X23">
            <v>3450000</v>
          </cell>
          <cell r="Y23">
            <v>0</v>
          </cell>
          <cell r="Z23">
            <v>0</v>
          </cell>
          <cell r="AA23">
            <v>0</v>
          </cell>
          <cell r="AB23">
            <v>0</v>
          </cell>
          <cell r="AC23">
            <v>0</v>
          </cell>
          <cell r="AD23">
            <v>0</v>
          </cell>
          <cell r="AE23">
            <v>0</v>
          </cell>
          <cell r="AF23">
            <v>9000000</v>
          </cell>
          <cell r="AG23">
            <v>0</v>
          </cell>
          <cell r="AH23">
            <v>0</v>
          </cell>
          <cell r="AI23">
            <v>2542433.9900000002</v>
          </cell>
          <cell r="AJ23">
            <v>3450000</v>
          </cell>
          <cell r="AK23">
            <v>0</v>
          </cell>
          <cell r="AL23">
            <v>0</v>
          </cell>
          <cell r="AM23">
            <v>0</v>
          </cell>
          <cell r="AN23">
            <v>0</v>
          </cell>
          <cell r="AO23">
            <v>0</v>
          </cell>
          <cell r="AP23">
            <v>0</v>
          </cell>
          <cell r="AQ23">
            <v>0</v>
          </cell>
          <cell r="AR23">
            <v>0</v>
          </cell>
          <cell r="AS23">
            <v>0</v>
          </cell>
          <cell r="AT23">
            <v>0</v>
          </cell>
          <cell r="AU23">
            <v>3450000</v>
          </cell>
          <cell r="AV23">
            <v>0</v>
          </cell>
          <cell r="AW23">
            <v>0</v>
          </cell>
          <cell r="AX23" t="str">
            <v>3 inne</v>
          </cell>
          <cell r="AY23">
            <v>0</v>
          </cell>
          <cell r="AZ23">
            <v>0</v>
          </cell>
          <cell r="BA23">
            <v>0</v>
          </cell>
          <cell r="BF23">
            <v>0</v>
          </cell>
          <cell r="BG23">
            <v>0</v>
          </cell>
          <cell r="BH23" t="str">
            <v>-</v>
          </cell>
          <cell r="BI23" t="str">
            <v>-</v>
          </cell>
          <cell r="BJ23">
            <v>0</v>
          </cell>
          <cell r="BK23">
            <v>5992433.9900000002</v>
          </cell>
          <cell r="BL23"/>
          <cell r="BM23"/>
          <cell r="BN23"/>
        </row>
        <row r="24">
          <cell r="B24" t="str">
            <v>R-14-237</v>
          </cell>
          <cell r="C24" t="str">
            <v>R</v>
          </cell>
          <cell r="D24" t="str">
            <v>Informatyzacja</v>
          </cell>
          <cell r="E24" t="str">
            <v>Realizowane-inne-w toku</v>
          </cell>
          <cell r="G24" t="str">
            <v>Informatyzacja</v>
          </cell>
          <cell r="H24" t="str">
            <v>pierwsza</v>
          </cell>
          <cell r="I24" t="str">
            <v>inne</v>
          </cell>
          <cell r="J24" t="str">
            <v>inne</v>
          </cell>
          <cell r="K24" t="str">
            <v>informatyzacja</v>
          </cell>
          <cell r="M24" t="str">
            <v>Bartosz Matysiak</v>
          </cell>
          <cell r="N24">
            <v>0</v>
          </cell>
          <cell r="O24" t="str">
            <v>Anna Kociańska</v>
          </cell>
          <cell r="P24" t="str">
            <v>Maciej Raduła</v>
          </cell>
          <cell r="Q24">
            <v>0</v>
          </cell>
          <cell r="R24"/>
          <cell r="S24" t="str">
            <v>nd</v>
          </cell>
          <cell r="T24">
            <v>0</v>
          </cell>
          <cell r="U24">
            <v>0</v>
          </cell>
          <cell r="V24">
            <v>2500000</v>
          </cell>
          <cell r="W24">
            <v>2500000</v>
          </cell>
          <cell r="X24">
            <v>2500000</v>
          </cell>
          <cell r="Y24">
            <v>2500000</v>
          </cell>
          <cell r="Z24">
            <v>2500000</v>
          </cell>
          <cell r="AA24">
            <v>3000000</v>
          </cell>
          <cell r="AB24">
            <v>3000000</v>
          </cell>
          <cell r="AC24">
            <v>3000000</v>
          </cell>
          <cell r="AD24">
            <v>3000000</v>
          </cell>
          <cell r="AE24">
            <v>0</v>
          </cell>
          <cell r="AF24">
            <v>24500000</v>
          </cell>
          <cell r="AG24">
            <v>0</v>
          </cell>
          <cell r="AH24">
            <v>0</v>
          </cell>
          <cell r="AI24">
            <v>2500000</v>
          </cell>
          <cell r="AJ24">
            <v>2500000</v>
          </cell>
          <cell r="AK24">
            <v>2500000</v>
          </cell>
          <cell r="AL24">
            <v>2500000</v>
          </cell>
          <cell r="AM24">
            <v>3000000</v>
          </cell>
          <cell r="AN24">
            <v>3000000</v>
          </cell>
          <cell r="AO24">
            <v>3000000</v>
          </cell>
          <cell r="AP24">
            <v>3000000</v>
          </cell>
          <cell r="AQ24">
            <v>3000000</v>
          </cell>
          <cell r="AR24">
            <v>3000000</v>
          </cell>
          <cell r="AS24">
            <v>3000000</v>
          </cell>
          <cell r="AT24">
            <v>0</v>
          </cell>
          <cell r="AU24">
            <v>28500000</v>
          </cell>
          <cell r="AV24">
            <v>0</v>
          </cell>
          <cell r="AW24">
            <v>0</v>
          </cell>
          <cell r="AX24" t="str">
            <v>3 inne</v>
          </cell>
          <cell r="AY24">
            <v>0</v>
          </cell>
          <cell r="AZ24">
            <v>0</v>
          </cell>
          <cell r="BA24">
            <v>0</v>
          </cell>
          <cell r="BF24">
            <v>0</v>
          </cell>
          <cell r="BG24">
            <v>0</v>
          </cell>
          <cell r="BH24" t="str">
            <v>-</v>
          </cell>
          <cell r="BI24" t="str">
            <v>-</v>
          </cell>
          <cell r="BJ24">
            <v>0</v>
          </cell>
          <cell r="BK24">
            <v>31000000</v>
          </cell>
          <cell r="BL24"/>
          <cell r="BM24"/>
          <cell r="BN24"/>
        </row>
        <row r="25">
          <cell r="B25" t="str">
            <v>5-07-16-151-0</v>
          </cell>
          <cell r="C25" t="str">
            <v>5</v>
          </cell>
          <cell r="D25" t="str">
            <v>Swarzędz - kanalizacja sanitarna w ul. Zamkowej, Krótkiej, pl. Powstańców Wielkopolskich, Mickiewicza, Nowy Świat, Mylnej, Bramkowej i Gołębiej</v>
          </cell>
          <cell r="E25" t="str">
            <v>Realizowane-RBM-w toku</v>
          </cell>
          <cell r="G25" t="str">
            <v>Plan</v>
          </cell>
          <cell r="H25" t="str">
            <v>pierwsza</v>
          </cell>
          <cell r="I25" t="str">
            <v>sieci rozdzielcze</v>
          </cell>
          <cell r="J25" t="str">
            <v>modernizacyjne</v>
          </cell>
          <cell r="K25" t="str">
            <v>koordynacja</v>
          </cell>
          <cell r="L25" t="str">
            <v>Swarzędz</v>
          </cell>
          <cell r="M25" t="str">
            <v>Przemysław Jasiński</v>
          </cell>
          <cell r="N25" t="str">
            <v>Julita Andrzejewska</v>
          </cell>
          <cell r="O25" t="str">
            <v>Mariusz Dados</v>
          </cell>
          <cell r="P25" t="str">
            <v>Łukasz Dąbrowski</v>
          </cell>
          <cell r="Q25">
            <v>0</v>
          </cell>
          <cell r="R25" t="str">
            <v>07</v>
          </cell>
          <cell r="S25" t="str">
            <v>Gmina Swarzędz</v>
          </cell>
          <cell r="T25">
            <v>53053.4</v>
          </cell>
          <cell r="U25">
            <v>52330.95</v>
          </cell>
          <cell r="V25">
            <v>100000</v>
          </cell>
          <cell r="W25">
            <v>940389.95000000019</v>
          </cell>
          <cell r="X25">
            <v>869359.34000000008</v>
          </cell>
          <cell r="Y25">
            <v>4000000</v>
          </cell>
          <cell r="Z25">
            <v>0</v>
          </cell>
          <cell r="AA25">
            <v>0</v>
          </cell>
          <cell r="AB25">
            <v>0</v>
          </cell>
          <cell r="AC25">
            <v>0</v>
          </cell>
          <cell r="AD25">
            <v>0</v>
          </cell>
          <cell r="AE25">
            <v>0</v>
          </cell>
          <cell r="AF25">
            <v>5962080.2400000002</v>
          </cell>
          <cell r="AG25">
            <v>51535.18</v>
          </cell>
          <cell r="AH25">
            <v>58593.820000000007</v>
          </cell>
          <cell r="AI25">
            <v>2369140.0299999993</v>
          </cell>
          <cell r="AJ25">
            <v>2654506.0699999998</v>
          </cell>
          <cell r="AK25">
            <v>0</v>
          </cell>
          <cell r="AL25">
            <v>0</v>
          </cell>
          <cell r="AM25">
            <v>0</v>
          </cell>
          <cell r="AN25">
            <v>0</v>
          </cell>
          <cell r="AO25">
            <v>0</v>
          </cell>
          <cell r="AP25">
            <v>0</v>
          </cell>
          <cell r="AQ25">
            <v>0</v>
          </cell>
          <cell r="AR25">
            <v>0</v>
          </cell>
          <cell r="AS25">
            <v>0</v>
          </cell>
          <cell r="AT25">
            <v>0</v>
          </cell>
          <cell r="AU25">
            <v>2654506.0699999998</v>
          </cell>
          <cell r="AV25">
            <v>1.04</v>
          </cell>
          <cell r="AW25">
            <v>0</v>
          </cell>
          <cell r="AX25" t="str">
            <v>1 rozwojowo-modernizacyjne</v>
          </cell>
          <cell r="AY25">
            <v>16</v>
          </cell>
          <cell r="AZ25">
            <v>1</v>
          </cell>
          <cell r="BA25">
            <v>79</v>
          </cell>
          <cell r="BD25"/>
          <cell r="BE25"/>
          <cell r="BF25" t="str">
            <v>Wymiana, ze względu na rozdział sieci kanalizacji ogólnospławnej. Gmina inwestorem zastępczym</v>
          </cell>
          <cell r="BG25" t="str">
            <v>Budowa sieci kanalizacji sanitarnej w ul. Zamkowej, Krótkiej, pl. Powstańców Wielkopolskich, Mickiewicza, Nowy Świat, Mylnej, Bramkowej i Gołębiej DN250mm dł. 181m oraz DN200mm dł. 854m wraz z przyłączami 2016-2020 - dokumentacja projektowa 2021-2023- roboty budowlano-montażowe</v>
          </cell>
          <cell r="BJ25">
            <v>7998</v>
          </cell>
          <cell r="BK25">
            <v>5015648.0999999996</v>
          </cell>
          <cell r="BL25"/>
          <cell r="BM25"/>
          <cell r="BN25"/>
          <cell r="BO25">
            <v>351095.36700000003</v>
          </cell>
        </row>
        <row r="26">
          <cell r="B26" t="str">
            <v>3-05-14-073-0</v>
          </cell>
          <cell r="C26" t="str">
            <v>3</v>
          </cell>
          <cell r="D26" t="str">
            <v>Poznań i gminy - odbiorcy ryczałtowi</v>
          </cell>
          <cell r="E26" t="str">
            <v>Realizowane-RBM-w toku</v>
          </cell>
          <cell r="G26" t="str">
            <v>Plan</v>
          </cell>
          <cell r="H26" t="str">
            <v>pierwsza</v>
          </cell>
          <cell r="I26" t="str">
            <v>sieci rozdzielcze</v>
          </cell>
          <cell r="J26" t="str">
            <v>modernizacyjne</v>
          </cell>
          <cell r="K26" t="str">
            <v>PSW</v>
          </cell>
          <cell r="L26" t="str">
            <v>Poznań</v>
          </cell>
          <cell r="M26" t="str">
            <v>Agnieszka Mitura-Grabowska</v>
          </cell>
          <cell r="N26">
            <v>0</v>
          </cell>
          <cell r="O26" t="str">
            <v>Jolanta Kowalczyk</v>
          </cell>
          <cell r="P26" t="str">
            <v>Mateusz Opaluch</v>
          </cell>
          <cell r="Q26">
            <v>0</v>
          </cell>
          <cell r="R26" t="str">
            <v>05</v>
          </cell>
          <cell r="S26" t="str">
            <v>nd</v>
          </cell>
          <cell r="T26">
            <v>4065359.6</v>
          </cell>
          <cell r="U26">
            <v>1221486</v>
          </cell>
          <cell r="V26">
            <v>1830842</v>
          </cell>
          <cell r="W26">
            <v>2700000</v>
          </cell>
          <cell r="X26">
            <v>1500000</v>
          </cell>
          <cell r="Y26">
            <v>0</v>
          </cell>
          <cell r="Z26">
            <v>0</v>
          </cell>
          <cell r="AA26">
            <v>0</v>
          </cell>
          <cell r="AB26">
            <v>0</v>
          </cell>
          <cell r="AC26">
            <v>0</v>
          </cell>
          <cell r="AD26">
            <v>0</v>
          </cell>
          <cell r="AE26">
            <v>0</v>
          </cell>
          <cell r="AF26">
            <v>7252328</v>
          </cell>
          <cell r="AG26">
            <v>727418.99</v>
          </cell>
          <cell r="AH26">
            <v>1095310.4200000002</v>
          </cell>
          <cell r="AI26">
            <v>2311888.15</v>
          </cell>
          <cell r="AJ26">
            <v>1100000</v>
          </cell>
          <cell r="AK26">
            <v>0</v>
          </cell>
          <cell r="AL26">
            <v>0</v>
          </cell>
          <cell r="AM26">
            <v>0</v>
          </cell>
          <cell r="AN26">
            <v>0</v>
          </cell>
          <cell r="AO26">
            <v>0</v>
          </cell>
          <cell r="AP26">
            <v>0</v>
          </cell>
          <cell r="AQ26">
            <v>0</v>
          </cell>
          <cell r="AR26">
            <v>0</v>
          </cell>
          <cell r="AS26">
            <v>0</v>
          </cell>
          <cell r="AT26">
            <v>0</v>
          </cell>
          <cell r="AU26">
            <v>1100000</v>
          </cell>
          <cell r="AV26">
            <v>0</v>
          </cell>
          <cell r="AW26">
            <v>0</v>
          </cell>
          <cell r="AX26" t="str">
            <v>2 racjonalizujące zużycie wody i odprowadzanie ścieków</v>
          </cell>
          <cell r="AY26">
            <v>0</v>
          </cell>
          <cell r="AZ26">
            <v>0</v>
          </cell>
          <cell r="BA26">
            <v>467</v>
          </cell>
          <cell r="BB26" t="str">
            <v>NIE</v>
          </cell>
          <cell r="BD26" t="str">
            <v>NIE</v>
          </cell>
          <cell r="BF26" t="str">
            <v>Likwidacja odbiorców ryczałtowych pozwoli na określenie rzeczywistego zużycia wody przez odbiorców i wyeliminowanie strat Spółki wynikających z nieograniczonego zużycia wody.</v>
          </cell>
          <cell r="BG26" t="str">
            <v>Budowa nowych przyłączy dla odbiorców rozliczanych ryczałtowo: Etap I 2015 - 2018 - zakończony Etap II 2018 - 2019 - zakończony Etap III - ok. 300 przyłączy z sieciami 2019 - 2020 - dokumentacja projektowa 2020 - 2023 - roboty budowlano-montażowe Etap III</v>
          </cell>
          <cell r="BH26" t="str">
            <v>-</v>
          </cell>
          <cell r="BI26" t="str">
            <v>-</v>
          </cell>
          <cell r="BJ26">
            <v>322947.67000000004</v>
          </cell>
          <cell r="BK26">
            <v>3088940.48</v>
          </cell>
          <cell r="BL26"/>
          <cell r="BM26"/>
          <cell r="BN26"/>
          <cell r="BO26">
            <v>216225.83360000001</v>
          </cell>
        </row>
        <row r="27">
          <cell r="B27" t="str">
            <v>3-05-20-155-0</v>
          </cell>
          <cell r="C27" t="str">
            <v>3</v>
          </cell>
          <cell r="D27" t="str">
            <v>Poznań - sieć wodociągowa w ul. Św. Marcina - Zakres 2.2</v>
          </cell>
          <cell r="E27" t="str">
            <v>Realizowane-RBM-w toku</v>
          </cell>
          <cell r="G27" t="str">
            <v>rezerwa zadania wielozakresowe</v>
          </cell>
          <cell r="H27" t="str">
            <v>pierwsza</v>
          </cell>
          <cell r="I27" t="str">
            <v>sieci rozdzielcze</v>
          </cell>
          <cell r="J27" t="str">
            <v>modernizacyjne</v>
          </cell>
          <cell r="K27" t="str">
            <v>koordynacja</v>
          </cell>
          <cell r="L27" t="str">
            <v>Poznań</v>
          </cell>
          <cell r="M27">
            <v>0</v>
          </cell>
          <cell r="N27" t="str">
            <v>Michał Kamiński</v>
          </cell>
          <cell r="O27" t="str">
            <v>Mariusz Dados</v>
          </cell>
          <cell r="P27" t="str">
            <v>Anna Danek</v>
          </cell>
          <cell r="Q27" t="str">
            <v>Łukasz Wędrychowicz</v>
          </cell>
          <cell r="R27" t="str">
            <v>05</v>
          </cell>
          <cell r="S27" t="str">
            <v>PIM</v>
          </cell>
          <cell r="T27">
            <v>0</v>
          </cell>
          <cell r="U27">
            <v>51480</v>
          </cell>
          <cell r="V27">
            <v>525000</v>
          </cell>
          <cell r="W27">
            <v>683942.34</v>
          </cell>
          <cell r="X27">
            <v>149446</v>
          </cell>
          <cell r="Y27">
            <v>184592.1</v>
          </cell>
          <cell r="Z27">
            <v>0</v>
          </cell>
          <cell r="AA27">
            <v>0</v>
          </cell>
          <cell r="AB27">
            <v>0</v>
          </cell>
          <cell r="AC27">
            <v>0</v>
          </cell>
          <cell r="AD27">
            <v>0</v>
          </cell>
          <cell r="AE27">
            <v>0</v>
          </cell>
          <cell r="AF27">
            <v>1594460.44</v>
          </cell>
          <cell r="AG27">
            <v>0</v>
          </cell>
          <cell r="AH27">
            <v>1359513.93</v>
          </cell>
          <cell r="AI27">
            <v>2201236.6800000002</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t="str">
            <v>1 rozwojowo-modernizacyjne</v>
          </cell>
          <cell r="AY27">
            <v>0</v>
          </cell>
          <cell r="AZ27">
            <v>0</v>
          </cell>
          <cell r="BA27">
            <v>22</v>
          </cell>
          <cell r="BF27"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27" t="str">
            <v>Sieć wodociągowa - budowa ok.12m DN150, przebudowa ok.323m DN150-DN500, renowacja 426m DN150-500, przełączenie, likwidacja ok. 154m DN150-DN300 w ul. Piekary, Św. Marcin, pl. Wolności, al. Marcinkowskiego, Paderewskiego, 27 Grudnia wraz z przyłączami. 2020 - 2021 - dokumentacja projektowa 2021 - 2024 - roboty budowlano-montażowe</v>
          </cell>
          <cell r="BH27" t="str">
            <v>-</v>
          </cell>
          <cell r="BI27" t="str">
            <v>-</v>
          </cell>
          <cell r="BJ27">
            <v>604698.26</v>
          </cell>
          <cell r="BK27">
            <v>1596538.4200000002</v>
          </cell>
          <cell r="BL27"/>
          <cell r="BM27"/>
          <cell r="BN27"/>
          <cell r="BO27">
            <v>111757.68940000002</v>
          </cell>
        </row>
        <row r="28">
          <cell r="B28" t="str">
            <v>3-07-14-216-1</v>
          </cell>
          <cell r="C28" t="str">
            <v>3</v>
          </cell>
          <cell r="D28" t="str">
            <v>Swarzędz - sieć wodociągowa w ul. Cmentarnej oraz Malwowej, Storczykowej, Żonkilowej i bocznej od Cmentarnej w Jasiniu</v>
          </cell>
          <cell r="E28" t="str">
            <v>Realizowane-RBM-w toku</v>
          </cell>
          <cell r="G28" t="str">
            <v>rezerwa "białe plamy"</v>
          </cell>
          <cell r="H28" t="str">
            <v>druga</v>
          </cell>
          <cell r="I28" t="str">
            <v>sieci rozdzielcze</v>
          </cell>
          <cell r="J28" t="str">
            <v>rozwojowe</v>
          </cell>
          <cell r="K28" t="str">
            <v>nieopłacalne tak</v>
          </cell>
          <cell r="L28" t="str">
            <v>Swarzędz</v>
          </cell>
          <cell r="M28" t="str">
            <v>Przemysław Jasiński</v>
          </cell>
          <cell r="N28" t="str">
            <v>Joanna Matysiak-Olek</v>
          </cell>
          <cell r="O28" t="str">
            <v>Mariusz Dados</v>
          </cell>
          <cell r="P28" t="str">
            <v>Łukasz Dąbrowski</v>
          </cell>
          <cell r="Q28" t="str">
            <v>Michał Plewa</v>
          </cell>
          <cell r="R28" t="str">
            <v>07</v>
          </cell>
          <cell r="S28" t="str">
            <v>nd</v>
          </cell>
          <cell r="T28">
            <v>66525.48000000001</v>
          </cell>
          <cell r="U28">
            <v>59091.42</v>
          </cell>
          <cell r="V28">
            <v>2140533</v>
          </cell>
          <cell r="W28">
            <v>2138034</v>
          </cell>
          <cell r="X28">
            <v>0</v>
          </cell>
          <cell r="Y28">
            <v>0</v>
          </cell>
          <cell r="Z28">
            <v>0</v>
          </cell>
          <cell r="AA28">
            <v>0</v>
          </cell>
          <cell r="AB28">
            <v>0</v>
          </cell>
          <cell r="AC28">
            <v>0</v>
          </cell>
          <cell r="AD28">
            <v>0</v>
          </cell>
          <cell r="AE28">
            <v>0</v>
          </cell>
          <cell r="AF28">
            <v>4337658.42</v>
          </cell>
          <cell r="AG28">
            <v>89293.55</v>
          </cell>
          <cell r="AH28">
            <v>1628419.08</v>
          </cell>
          <cell r="AI28">
            <v>2181571.25</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t="str">
            <v>1 rozwojowo-modernizacyjne</v>
          </cell>
          <cell r="AY28">
            <v>33</v>
          </cell>
          <cell r="AZ28">
            <v>10</v>
          </cell>
          <cell r="BA28">
            <v>12</v>
          </cell>
          <cell r="BF28" t="str">
            <v>Zaopatrzenie w wodę nowych odbiorców.</v>
          </cell>
          <cell r="BG28" t="str">
            <v>Budowa sieci wodociągowej wraz z przyłączami o średnicy DN100mm i DN150mm, dł. 1564m (w tym przebudowa sieci o średnicy DN100mm i dł. ok. 515m) 2018-2021 - dokumentacja projektowa 2021-2022 - roboty budowlano-montażowe</v>
          </cell>
          <cell r="BH28" t="str">
            <v>-</v>
          </cell>
          <cell r="BI28" t="str">
            <v>-</v>
          </cell>
          <cell r="BJ28">
            <v>1433373.7799999998</v>
          </cell>
          <cell r="BK28">
            <v>748197.4700000002</v>
          </cell>
          <cell r="BL28"/>
          <cell r="BM28"/>
          <cell r="BN28"/>
          <cell r="BO28">
            <v>52373.822900000021</v>
          </cell>
        </row>
        <row r="29">
          <cell r="B29" t="str">
            <v>4-05-20-038-0</v>
          </cell>
          <cell r="C29" t="str">
            <v>4</v>
          </cell>
          <cell r="D29" t="str">
            <v>LOŚ - obiekty kubaturowe - zakres III</v>
          </cell>
          <cell r="E29" t="str">
            <v>Realizowane-RBM-w toku</v>
          </cell>
          <cell r="G29" t="str">
            <v>rezerwa zadania wielozakresowe</v>
          </cell>
          <cell r="H29" t="str">
            <v>pierwsza</v>
          </cell>
          <cell r="I29" t="str">
            <v>wspólne</v>
          </cell>
          <cell r="J29" t="str">
            <v>modernizacyjne</v>
          </cell>
          <cell r="K29" t="str">
            <v>OŚ</v>
          </cell>
          <cell r="L29" t="str">
            <v>Poznań</v>
          </cell>
          <cell r="M29">
            <v>0</v>
          </cell>
          <cell r="N29">
            <v>0</v>
          </cell>
          <cell r="O29" t="str">
            <v>Anna Padurska</v>
          </cell>
          <cell r="P29" t="str">
            <v>Wojciech Wróblewski</v>
          </cell>
          <cell r="Q29" t="str">
            <v>Maciej Antecki</v>
          </cell>
          <cell r="R29" t="str">
            <v>05</v>
          </cell>
          <cell r="S29" t="str">
            <v>nd</v>
          </cell>
          <cell r="T29">
            <v>0</v>
          </cell>
          <cell r="U29">
            <v>7253.75</v>
          </cell>
          <cell r="V29">
            <v>242271</v>
          </cell>
          <cell r="W29">
            <v>906229</v>
          </cell>
          <cell r="X29">
            <v>0</v>
          </cell>
          <cell r="Y29">
            <v>0</v>
          </cell>
          <cell r="Z29">
            <v>0</v>
          </cell>
          <cell r="AA29">
            <v>0</v>
          </cell>
          <cell r="AB29">
            <v>0</v>
          </cell>
          <cell r="AC29">
            <v>0</v>
          </cell>
          <cell r="AD29">
            <v>0</v>
          </cell>
          <cell r="AE29">
            <v>0</v>
          </cell>
          <cell r="AF29">
            <v>1155753.75</v>
          </cell>
          <cell r="AG29">
            <v>11349.75</v>
          </cell>
          <cell r="AH29">
            <v>1845</v>
          </cell>
          <cell r="AI29">
            <v>2123778</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t="str">
            <v>1 rozwojowo-modernizacyjne</v>
          </cell>
          <cell r="AY29">
            <v>0</v>
          </cell>
          <cell r="AZ29">
            <v>0</v>
          </cell>
          <cell r="BA29">
            <v>0</v>
          </cell>
          <cell r="BB29" t="str">
            <v>NIE</v>
          </cell>
          <cell r="BD29" t="str">
            <v>NIE</v>
          </cell>
          <cell r="BF29" t="str">
            <v>Zadanie zostało wydzielone z zadania nr 16-106.</v>
          </cell>
          <cell r="BG29" t="str">
            <v>Wykonanie instalacji dawkowania chemii technologicznej. 2017 - 2020 - program funkcjonalno-użytkowy 2021 - 2022 - roboty budowlano-montażowe</v>
          </cell>
          <cell r="BH29" t="str">
            <v>-</v>
          </cell>
          <cell r="BI29" t="str">
            <v>-</v>
          </cell>
          <cell r="BJ29">
            <v>1728</v>
          </cell>
          <cell r="BK29">
            <v>2122050</v>
          </cell>
          <cell r="BL29"/>
          <cell r="BM29"/>
          <cell r="BN29"/>
          <cell r="BO29">
            <v>148543.5</v>
          </cell>
        </row>
        <row r="30">
          <cell r="B30" t="str">
            <v>3-02-15-170-1</v>
          </cell>
          <cell r="C30" t="str">
            <v>3</v>
          </cell>
          <cell r="D30" t="str">
            <v>Luboń - sieć wodociągowa w ul. Poznańskiej wraz z ul. boczną i w ul. Polnej</v>
          </cell>
          <cell r="E30" t="str">
            <v>Realizowane-RBM-w toku</v>
          </cell>
          <cell r="G30" t="str">
            <v>rezerwa "białe plamy"</v>
          </cell>
          <cell r="H30" t="str">
            <v>druga</v>
          </cell>
          <cell r="I30" t="str">
            <v>sieci rozdzielcze</v>
          </cell>
          <cell r="J30" t="str">
            <v>rozwojowe</v>
          </cell>
          <cell r="K30" t="str">
            <v>nieopłacalne tak</v>
          </cell>
          <cell r="L30" t="str">
            <v>Luboń</v>
          </cell>
          <cell r="M30" t="str">
            <v>Paulina Wilińska-Kałka</v>
          </cell>
          <cell r="N30" t="str">
            <v>Barbara Bartkowiak</v>
          </cell>
          <cell r="O30" t="str">
            <v>Monika Mrozińska</v>
          </cell>
          <cell r="P30" t="str">
            <v>Anna Ossig</v>
          </cell>
          <cell r="Q30" t="str">
            <v>Maciej Urbaniak</v>
          </cell>
          <cell r="R30" t="str">
            <v>02</v>
          </cell>
          <cell r="S30" t="str">
            <v>nd</v>
          </cell>
          <cell r="T30">
            <v>96692.889999999985</v>
          </cell>
          <cell r="U30">
            <v>47751.93</v>
          </cell>
          <cell r="V30">
            <v>200000</v>
          </cell>
          <cell r="W30">
            <v>1324373.3500000001</v>
          </cell>
          <cell r="X30">
            <v>2199780.69</v>
          </cell>
          <cell r="Y30">
            <v>0</v>
          </cell>
          <cell r="Z30">
            <v>0</v>
          </cell>
          <cell r="AA30">
            <v>0</v>
          </cell>
          <cell r="AB30">
            <v>0</v>
          </cell>
          <cell r="AC30">
            <v>0</v>
          </cell>
          <cell r="AD30">
            <v>0</v>
          </cell>
          <cell r="AE30">
            <v>0</v>
          </cell>
          <cell r="AF30">
            <v>3771905.9699999997</v>
          </cell>
          <cell r="AG30">
            <v>27478.489999999998</v>
          </cell>
          <cell r="AH30">
            <v>57075.64</v>
          </cell>
          <cell r="AI30">
            <v>2101251.5299999998</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t="str">
            <v>1 rozwojowo-modernizacyjne</v>
          </cell>
          <cell r="AY30">
            <v>38</v>
          </cell>
          <cell r="AZ30">
            <v>15</v>
          </cell>
          <cell r="BA30">
            <v>0</v>
          </cell>
          <cell r="BB30" t="str">
            <v xml:space="preserve">TAK </v>
          </cell>
          <cell r="BD30" t="str">
            <v xml:space="preserve">TAK </v>
          </cell>
          <cell r="BE30">
            <v>198110.03</v>
          </cell>
          <cell r="BF30" t="str">
            <v>Zaopatrzenie w wodę nowych odbiorców.</v>
          </cell>
          <cell r="BG30" t="str">
            <v>Budowa sieci wodociągowej w: ul. Poznańskiej DN 150 mm , dł.1000 m wraz z przyłączami ul. bocznej od Poznańskiej DN 100 mm, dł. 125 m wraz z przyłączami ul. Polnej DN 150 mm , dł. 690 m wraz z przyłączami ul. bocznej od Poznańskiej (działka nr 49) DN 150 mm, dł. 50 m wraz z przyłączami 2018 -2020 - dokumentacja projektowa 2021- 2023 - roboty budowlano-montażowe</v>
          </cell>
          <cell r="BH30" t="str">
            <v>-</v>
          </cell>
          <cell r="BI30" t="str">
            <v>-</v>
          </cell>
          <cell r="BJ30">
            <v>73369.509999999995</v>
          </cell>
          <cell r="BK30">
            <v>2027882.0199999998</v>
          </cell>
          <cell r="BL30">
            <v>202788.20199999999</v>
          </cell>
          <cell r="BM30"/>
          <cell r="BN30"/>
          <cell r="BO30">
            <v>198110.03</v>
          </cell>
        </row>
        <row r="31">
          <cell r="B31" t="str">
            <v>R-11-065</v>
          </cell>
          <cell r="C31" t="str">
            <v>R</v>
          </cell>
          <cell r="D31" t="str">
            <v>rezerwa na inwestycje nieprzewidziane</v>
          </cell>
          <cell r="E31" t="str">
            <v>Realizowane-RBM-w toku</v>
          </cell>
          <cell r="G31" t="str">
            <v>rezerwa na inwestycje nieprzewidziane</v>
          </cell>
          <cell r="H31" t="str">
            <v>pierwsza</v>
          </cell>
          <cell r="I31" t="str">
            <v>inne</v>
          </cell>
          <cell r="J31" t="str">
            <v>inne</v>
          </cell>
          <cell r="K31" t="str">
            <v>inwestycje nieprzewidziane</v>
          </cell>
          <cell r="M31">
            <v>0</v>
          </cell>
          <cell r="N31">
            <v>0</v>
          </cell>
          <cell r="O31" t="str">
            <v>Dariusz Schmidt</v>
          </cell>
          <cell r="P31">
            <v>0</v>
          </cell>
          <cell r="Q31">
            <v>0</v>
          </cell>
          <cell r="R31"/>
          <cell r="S31" t="str">
            <v>nd</v>
          </cell>
          <cell r="T31">
            <v>0</v>
          </cell>
          <cell r="U31">
            <v>300000</v>
          </cell>
          <cell r="V31">
            <v>2000000</v>
          </cell>
          <cell r="W31">
            <v>2000000</v>
          </cell>
          <cell r="X31">
            <v>2000000</v>
          </cell>
          <cell r="Y31">
            <v>2000000</v>
          </cell>
          <cell r="Z31">
            <v>2000000</v>
          </cell>
          <cell r="AA31">
            <v>2000000</v>
          </cell>
          <cell r="AB31">
            <v>2000000</v>
          </cell>
          <cell r="AC31">
            <v>2000000</v>
          </cell>
          <cell r="AD31">
            <v>2000000</v>
          </cell>
          <cell r="AE31">
            <v>0</v>
          </cell>
          <cell r="AF31">
            <v>18300000</v>
          </cell>
          <cell r="AG31">
            <v>0</v>
          </cell>
          <cell r="AH31">
            <v>0</v>
          </cell>
          <cell r="AI31">
            <v>2000000</v>
          </cell>
          <cell r="AJ31">
            <v>2000000</v>
          </cell>
          <cell r="AK31">
            <v>2000000</v>
          </cell>
          <cell r="AL31">
            <v>2000000</v>
          </cell>
          <cell r="AM31">
            <v>2000000</v>
          </cell>
          <cell r="AN31">
            <v>2000000</v>
          </cell>
          <cell r="AO31">
            <v>2000000</v>
          </cell>
          <cell r="AP31">
            <v>2000000</v>
          </cell>
          <cell r="AQ31">
            <v>2000000</v>
          </cell>
          <cell r="AR31">
            <v>2000000</v>
          </cell>
          <cell r="AS31">
            <v>2000000</v>
          </cell>
          <cell r="AT31">
            <v>0</v>
          </cell>
          <cell r="AU31">
            <v>20000000</v>
          </cell>
          <cell r="AV31">
            <v>0</v>
          </cell>
          <cell r="AW31">
            <v>0</v>
          </cell>
          <cell r="AX31" t="str">
            <v>3 inne</v>
          </cell>
          <cell r="AY31">
            <v>0</v>
          </cell>
          <cell r="AZ31">
            <v>0</v>
          </cell>
          <cell r="BA31">
            <v>0</v>
          </cell>
          <cell r="BF31">
            <v>0</v>
          </cell>
          <cell r="BG31">
            <v>0</v>
          </cell>
          <cell r="BH31" t="str">
            <v>-</v>
          </cell>
          <cell r="BI31" t="str">
            <v>-</v>
          </cell>
          <cell r="BJ31">
            <v>0</v>
          </cell>
          <cell r="BK31">
            <v>22000000</v>
          </cell>
          <cell r="BL31"/>
          <cell r="BM31"/>
          <cell r="BN31"/>
          <cell r="BO31">
            <v>1540000.0000000002</v>
          </cell>
        </row>
        <row r="32">
          <cell r="B32" t="str">
            <v>3-05-14-222-0</v>
          </cell>
          <cell r="C32" t="str">
            <v>3</v>
          </cell>
          <cell r="D32" t="str">
            <v>Poznań - sieć wodociagowa w ul. Aleja Wielkopolska - strona północna</v>
          </cell>
          <cell r="E32" t="str">
            <v>Realizowane-RBM-w toku</v>
          </cell>
          <cell r="G32" t="str">
            <v>rezerwa na inwestycje nieprzewidziane</v>
          </cell>
          <cell r="H32" t="str">
            <v>pierwsza</v>
          </cell>
          <cell r="I32" t="str">
            <v>sieci rozdzielcze</v>
          </cell>
          <cell r="J32" t="str">
            <v>modernizacyjne</v>
          </cell>
          <cell r="K32" t="str">
            <v>PSW</v>
          </cell>
          <cell r="L32" t="str">
            <v>Poznań</v>
          </cell>
          <cell r="M32" t="str">
            <v>Sylwia Białous</v>
          </cell>
          <cell r="N32" t="str">
            <v>Barbara Bartkowiak</v>
          </cell>
          <cell r="O32" t="str">
            <v>Monika Mrozińska</v>
          </cell>
          <cell r="P32" t="str">
            <v>Michał Garbicz</v>
          </cell>
          <cell r="Q32" t="str">
            <v>Maciej Urbaniak</v>
          </cell>
          <cell r="R32" t="str">
            <v>05</v>
          </cell>
          <cell r="S32" t="str">
            <v>nd</v>
          </cell>
          <cell r="T32">
            <v>27650</v>
          </cell>
          <cell r="U32">
            <v>82950</v>
          </cell>
          <cell r="V32">
            <v>739792.76</v>
          </cell>
          <cell r="W32">
            <v>2019472.28</v>
          </cell>
          <cell r="X32">
            <v>0</v>
          </cell>
          <cell r="Y32">
            <v>0</v>
          </cell>
          <cell r="Z32">
            <v>0</v>
          </cell>
          <cell r="AA32">
            <v>0</v>
          </cell>
          <cell r="AB32">
            <v>0</v>
          </cell>
          <cell r="AC32">
            <v>0</v>
          </cell>
          <cell r="AD32">
            <v>0</v>
          </cell>
          <cell r="AE32">
            <v>0</v>
          </cell>
          <cell r="AF32">
            <v>2842215.04</v>
          </cell>
          <cell r="AG32">
            <v>55300</v>
          </cell>
          <cell r="AH32">
            <v>64687.01</v>
          </cell>
          <cell r="AI32">
            <v>1934043</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t="str">
            <v>1 rozwojowo-modernizacyjne</v>
          </cell>
          <cell r="AY32">
            <v>0</v>
          </cell>
          <cell r="AZ32">
            <v>0</v>
          </cell>
          <cell r="BA32">
            <v>0</v>
          </cell>
          <cell r="BF32" t="str">
            <v>Zły stan techniczny, brak pewności w dostawie wody</v>
          </cell>
          <cell r="BG32" t="str">
            <v>Wymiana sieci wodociągowej w al. Wielkopolskiej - strona północna o dł. ok 939m DN180mm wraz z przyłączami . 2019 - 2020 - dokumentacja projektowa 2021 - 2022 - roboty budowlano-montażowe</v>
          </cell>
          <cell r="BH32" t="str">
            <v>-</v>
          </cell>
          <cell r="BI32" t="str">
            <v>-</v>
          </cell>
          <cell r="BJ32">
            <v>1567649.38</v>
          </cell>
          <cell r="BK32">
            <v>366393.62000000011</v>
          </cell>
          <cell r="BL32"/>
          <cell r="BM32"/>
          <cell r="BN32"/>
          <cell r="BO32">
            <v>25647.553400000012</v>
          </cell>
        </row>
        <row r="33">
          <cell r="B33" t="str">
            <v>3-05-16-071-1</v>
          </cell>
          <cell r="C33" t="str">
            <v>3</v>
          </cell>
          <cell r="D33" t="str">
            <v>Poznań - sieć wodociągowa w ulicach Rudzkiej i Gorlickiej</v>
          </cell>
          <cell r="E33" t="str">
            <v>Realizowane-RBM-w toku</v>
          </cell>
          <cell r="G33" t="str">
            <v>rezerwa "białe plamy"</v>
          </cell>
          <cell r="H33" t="str">
            <v>druga</v>
          </cell>
          <cell r="I33" t="str">
            <v>sieci rozdzielcze</v>
          </cell>
          <cell r="J33" t="str">
            <v>rozwojowe</v>
          </cell>
          <cell r="K33" t="str">
            <v>nieopłacalne tak</v>
          </cell>
          <cell r="L33" t="str">
            <v>Poznań</v>
          </cell>
          <cell r="M33" t="str">
            <v>Przemysław Jasiński</v>
          </cell>
          <cell r="N33" t="str">
            <v>Joanna Matysiak-Olek</v>
          </cell>
          <cell r="O33" t="str">
            <v>Mariusz Dados</v>
          </cell>
          <cell r="P33" t="str">
            <v>Artur Rutkowski</v>
          </cell>
          <cell r="Q33" t="str">
            <v>Michał Plewa</v>
          </cell>
          <cell r="R33" t="str">
            <v>05</v>
          </cell>
          <cell r="S33" t="str">
            <v>nd</v>
          </cell>
          <cell r="T33">
            <v>32974.620000000003</v>
          </cell>
          <cell r="U33">
            <v>21153.75</v>
          </cell>
          <cell r="V33">
            <v>250683</v>
          </cell>
          <cell r="W33">
            <v>1111063</v>
          </cell>
          <cell r="X33">
            <v>78910</v>
          </cell>
          <cell r="Y33">
            <v>0</v>
          </cell>
          <cell r="Z33">
            <v>0</v>
          </cell>
          <cell r="AA33">
            <v>0</v>
          </cell>
          <cell r="AB33">
            <v>0</v>
          </cell>
          <cell r="AC33">
            <v>0</v>
          </cell>
          <cell r="AD33">
            <v>0</v>
          </cell>
          <cell r="AE33">
            <v>0</v>
          </cell>
          <cell r="AF33">
            <v>1461809.75</v>
          </cell>
          <cell r="AG33">
            <v>11362.1</v>
          </cell>
          <cell r="AH33">
            <v>25851.59</v>
          </cell>
          <cell r="AI33">
            <v>1879292.4499999997</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t="str">
            <v>1 rozwojowo-modernizacyjne</v>
          </cell>
          <cell r="AY33">
            <v>15</v>
          </cell>
          <cell r="AZ33">
            <v>0</v>
          </cell>
          <cell r="BA33">
            <v>1</v>
          </cell>
          <cell r="BF33" t="str">
            <v>Zaopatrzenie w wodę nowych odbiorców.</v>
          </cell>
          <cell r="BG33" t="str">
            <v>Budowa sieci wodociągowej w ul. Rudzkiej i Gorlickiej DN 150 mm dł. 748,7 m wraz z przyłączami 2018 - 2021 - dokumentacja projektowa 2021 - 2023 - roboty budowlano - montażowe</v>
          </cell>
          <cell r="BH33" t="str">
            <v>-</v>
          </cell>
          <cell r="BI33" t="str">
            <v>-</v>
          </cell>
          <cell r="BJ33">
            <v>1003229.49</v>
          </cell>
          <cell r="BK33">
            <v>876062.95999999973</v>
          </cell>
          <cell r="BL33"/>
          <cell r="BM33"/>
          <cell r="BN33"/>
          <cell r="BO33">
            <v>61324.407199999987</v>
          </cell>
        </row>
        <row r="34">
          <cell r="B34" t="str">
            <v>7-05-15-245-2</v>
          </cell>
          <cell r="C34" t="str">
            <v>7</v>
          </cell>
          <cell r="D34" t="str">
            <v>Pomoc techniczna - perspektywa finansowa UE 2014-2020</v>
          </cell>
          <cell r="E34" t="str">
            <v>Realizowane-inne-w toku</v>
          </cell>
          <cell r="F34" t="str">
            <v>FS 6</v>
          </cell>
          <cell r="G34" t="str">
            <v>Plan</v>
          </cell>
          <cell r="H34" t="str">
            <v>pierwsza</v>
          </cell>
          <cell r="I34" t="str">
            <v>inne</v>
          </cell>
          <cell r="J34" t="str">
            <v>inne</v>
          </cell>
          <cell r="K34" t="str">
            <v>inne działania</v>
          </cell>
          <cell r="L34" t="str">
            <v>Poznań</v>
          </cell>
          <cell r="M34" t="str">
            <v>Sylwia Białous</v>
          </cell>
          <cell r="N34">
            <v>0</v>
          </cell>
          <cell r="O34" t="str">
            <v>Mateusz Józefowski</v>
          </cell>
          <cell r="P34" t="str">
            <v>Mateusz Józefowski</v>
          </cell>
          <cell r="Q34">
            <v>0</v>
          </cell>
          <cell r="R34" t="str">
            <v>05</v>
          </cell>
          <cell r="S34" t="str">
            <v>nd</v>
          </cell>
          <cell r="T34">
            <v>725743.46999999986</v>
          </cell>
          <cell r="U34">
            <v>1176716.7799999998</v>
          </cell>
          <cell r="V34">
            <v>1574618.37</v>
          </cell>
          <cell r="W34">
            <v>2596245.7999999998</v>
          </cell>
          <cell r="X34">
            <v>1985499.26</v>
          </cell>
          <cell r="Y34">
            <v>1300388.1000000001</v>
          </cell>
          <cell r="Z34">
            <v>110132.9</v>
          </cell>
          <cell r="AA34">
            <v>0</v>
          </cell>
          <cell r="AB34">
            <v>0</v>
          </cell>
          <cell r="AC34">
            <v>0</v>
          </cell>
          <cell r="AD34">
            <v>0</v>
          </cell>
          <cell r="AE34">
            <v>0</v>
          </cell>
          <cell r="AF34">
            <v>8743601.209999999</v>
          </cell>
          <cell r="AG34">
            <v>-24932.160000000003</v>
          </cell>
          <cell r="AH34">
            <v>65689.03</v>
          </cell>
          <cell r="AI34">
            <v>1833215.23</v>
          </cell>
          <cell r="AJ34">
            <v>2964574.54</v>
          </cell>
          <cell r="AK34">
            <v>2346322.4</v>
          </cell>
          <cell r="AL34">
            <v>1540325.7</v>
          </cell>
          <cell r="AM34">
            <v>944622</v>
          </cell>
          <cell r="AN34">
            <v>944622</v>
          </cell>
          <cell r="AO34">
            <v>944622</v>
          </cell>
          <cell r="AP34">
            <v>944622</v>
          </cell>
          <cell r="AQ34">
            <v>944622</v>
          </cell>
          <cell r="AR34">
            <v>944622</v>
          </cell>
          <cell r="AS34">
            <v>0</v>
          </cell>
          <cell r="AT34">
            <v>0</v>
          </cell>
          <cell r="AU34">
            <v>12518954.640000001</v>
          </cell>
          <cell r="AV34">
            <v>0</v>
          </cell>
          <cell r="AW34">
            <v>0</v>
          </cell>
          <cell r="AX34" t="str">
            <v>3 inne</v>
          </cell>
          <cell r="AY34">
            <v>0</v>
          </cell>
          <cell r="AZ34">
            <v>0</v>
          </cell>
          <cell r="BA34">
            <v>0</v>
          </cell>
          <cell r="BF34" t="str">
            <v>Możliwość pozyskania dofinasowania z nowej perspektywy finansowej UE w ramach Programu Operacyjnego Infrastruktura i Środowisko perspektywa 2014-2020</v>
          </cell>
          <cell r="BG34" t="str">
            <v>4 wnioski aplikacyjne oraz 200 roboczodni pomocy technicznej.</v>
          </cell>
          <cell r="BH34" t="str">
            <v>-</v>
          </cell>
          <cell r="BI34" t="str">
            <v>-</v>
          </cell>
          <cell r="BJ34">
            <v>-15289.029999999999</v>
          </cell>
          <cell r="BK34">
            <v>14367458.899999999</v>
          </cell>
          <cell r="BL34"/>
          <cell r="BM34"/>
          <cell r="BN34"/>
        </row>
        <row r="35">
          <cell r="B35" t="str">
            <v>5-05-16-110-1</v>
          </cell>
          <cell r="C35" t="str">
            <v>5</v>
          </cell>
          <cell r="D35" t="str">
            <v>Poznań - kanalizacja sanitarna w rejonie ul. Glinianej</v>
          </cell>
          <cell r="E35" t="str">
            <v>Realizowane-RBM-w toku</v>
          </cell>
          <cell r="G35" t="str">
            <v>rezerwa "białe plamy"</v>
          </cell>
          <cell r="H35" t="str">
            <v>druga</v>
          </cell>
          <cell r="I35" t="str">
            <v>sieci rozdzielcze</v>
          </cell>
          <cell r="J35" t="str">
            <v>rozwojowe</v>
          </cell>
          <cell r="K35" t="str">
            <v>nieopłacalne tak</v>
          </cell>
          <cell r="L35" t="str">
            <v>Poznań</v>
          </cell>
          <cell r="M35" t="str">
            <v>Kamilla Oberenkowska</v>
          </cell>
          <cell r="N35" t="str">
            <v>Magdalena Daszkiewicz-Jankowska</v>
          </cell>
          <cell r="O35" t="str">
            <v>Jolanta Kowalczyk</v>
          </cell>
          <cell r="P35" t="str">
            <v>Małgorzata Stopińska-Khrystych</v>
          </cell>
          <cell r="Q35" t="str">
            <v>Maciej Antecki</v>
          </cell>
          <cell r="R35" t="str">
            <v>05</v>
          </cell>
          <cell r="S35" t="str">
            <v>nd</v>
          </cell>
          <cell r="T35">
            <v>59403.8</v>
          </cell>
          <cell r="U35">
            <v>9850.4399999999987</v>
          </cell>
          <cell r="V35">
            <v>706235.9</v>
          </cell>
          <cell r="W35">
            <v>1949673.2999999998</v>
          </cell>
          <cell r="X35">
            <v>1000000</v>
          </cell>
          <cell r="Y35">
            <v>0</v>
          </cell>
          <cell r="Z35">
            <v>0</v>
          </cell>
          <cell r="AA35">
            <v>0</v>
          </cell>
          <cell r="AB35">
            <v>0</v>
          </cell>
          <cell r="AC35">
            <v>0</v>
          </cell>
          <cell r="AD35">
            <v>0</v>
          </cell>
          <cell r="AE35">
            <v>0</v>
          </cell>
          <cell r="AF35">
            <v>3665759.6399999997</v>
          </cell>
          <cell r="AG35">
            <v>47989.98</v>
          </cell>
          <cell r="AH35">
            <v>24652.050000000003</v>
          </cell>
          <cell r="AI35">
            <v>1829623.8199999998</v>
          </cell>
          <cell r="AJ35">
            <v>1271332.6100000001</v>
          </cell>
          <cell r="AK35">
            <v>0</v>
          </cell>
          <cell r="AL35">
            <v>0</v>
          </cell>
          <cell r="AM35">
            <v>0</v>
          </cell>
          <cell r="AN35">
            <v>0</v>
          </cell>
          <cell r="AO35">
            <v>0</v>
          </cell>
          <cell r="AP35">
            <v>0</v>
          </cell>
          <cell r="AQ35">
            <v>0</v>
          </cell>
          <cell r="AR35">
            <v>0</v>
          </cell>
          <cell r="AS35">
            <v>0</v>
          </cell>
          <cell r="AT35">
            <v>0</v>
          </cell>
          <cell r="AU35">
            <v>1271332.6100000001</v>
          </cell>
          <cell r="AV35">
            <v>0.9</v>
          </cell>
          <cell r="AW35">
            <v>0</v>
          </cell>
          <cell r="AX35" t="str">
            <v>1 rozwojowo-modernizacyjne</v>
          </cell>
          <cell r="AY35">
            <v>12</v>
          </cell>
          <cell r="AZ35">
            <v>7</v>
          </cell>
          <cell r="BA35">
            <v>0</v>
          </cell>
          <cell r="BB35" t="str">
            <v xml:space="preserve">TAK </v>
          </cell>
          <cell r="BD35" t="str">
            <v xml:space="preserve">TAK </v>
          </cell>
          <cell r="BE35" t="str">
            <v>będzie znana po otrzymaniu pisma od Wykonawcy</v>
          </cell>
          <cell r="BF35" t="str">
            <v>Odbiór ścieków sanitarnych od nowych klientów.</v>
          </cell>
          <cell r="BG35" t="str">
            <v>Budowa kanalizacji sanitarnej w rejonie ul. Glinianej wraz z przyłączami: - Sieć kanalizacji sanitarnej grawitacyjnej o średnicy 200mm i dł. ok. 400 m - Sieć kanalizacji sanitarnej tłocznej o dł. ok. 261m - Przepompownia ścieków - 1 szt., - Przyłącza kanalizacji sanitarnej Budowa i przebudowa sieci wodociągowej wraz z przyłączami: - Sieć wodociągowa o śr. 180 mm i dł. ok. 236 m (w tym dł. projektowanej sieci wodociągowej - 147,0 m, dł. przebudowywanego odcinka sieci wodociągowej kolidującej z projektowaną siecią kanalizacji sanitarnej - 32,0 m., dł. sieci do pompowni ścieków wynosi 57,1 m) - Przyłącza wodociągowe 2017-2020 dokumentacja projektowa 2022-2023 roboty budowlano-montażowe</v>
          </cell>
          <cell r="BH35" t="str">
            <v>-</v>
          </cell>
          <cell r="BI35" t="str">
            <v>-</v>
          </cell>
          <cell r="BJ35">
            <v>5257.7900000000009</v>
          </cell>
          <cell r="BK35">
            <v>3095698.6399999997</v>
          </cell>
          <cell r="BL35">
            <v>309569.864</v>
          </cell>
          <cell r="BM35"/>
          <cell r="BN35"/>
          <cell r="BO35">
            <v>216698.90479999999</v>
          </cell>
        </row>
        <row r="36">
          <cell r="B36" t="str">
            <v>5-03-13-131-1</v>
          </cell>
          <cell r="C36" t="str">
            <v>5</v>
          </cell>
          <cell r="D36" t="str">
            <v>Mosina - kanalizacja sanitarna dla części wsi Sowinki</v>
          </cell>
          <cell r="E36" t="str">
            <v>Realizowane-RBM-w toku</v>
          </cell>
          <cell r="G36" t="str">
            <v>Plan</v>
          </cell>
          <cell r="H36" t="str">
            <v>pierwsza</v>
          </cell>
          <cell r="I36" t="str">
            <v>sieci rozdzielcze</v>
          </cell>
          <cell r="J36" t="str">
            <v>rozwojowe</v>
          </cell>
          <cell r="K36" t="str">
            <v>strefa</v>
          </cell>
          <cell r="L36" t="str">
            <v>Mosina</v>
          </cell>
          <cell r="M36" t="str">
            <v>Zuzanna Kaczmarek</v>
          </cell>
          <cell r="N36" t="str">
            <v>Michał Kamiński</v>
          </cell>
          <cell r="O36" t="str">
            <v>Jolanta Kowalczyk</v>
          </cell>
          <cell r="P36" t="str">
            <v>Monika Mazurczak-Sadowska</v>
          </cell>
          <cell r="Q36" t="str">
            <v>Maciej Antecki</v>
          </cell>
          <cell r="R36" t="str">
            <v>03</v>
          </cell>
          <cell r="S36" t="str">
            <v>nd</v>
          </cell>
          <cell r="T36">
            <v>318604.67000000004</v>
          </cell>
          <cell r="U36">
            <v>410189</v>
          </cell>
          <cell r="V36">
            <v>1155000</v>
          </cell>
          <cell r="W36">
            <v>1005000</v>
          </cell>
          <cell r="X36">
            <v>2000000</v>
          </cell>
          <cell r="Y36">
            <v>0</v>
          </cell>
          <cell r="Z36">
            <v>0</v>
          </cell>
          <cell r="AA36">
            <v>0</v>
          </cell>
          <cell r="AB36">
            <v>0</v>
          </cell>
          <cell r="AC36">
            <v>0</v>
          </cell>
          <cell r="AD36">
            <v>0</v>
          </cell>
          <cell r="AE36">
            <v>0</v>
          </cell>
          <cell r="AF36">
            <v>4570189</v>
          </cell>
          <cell r="AG36">
            <v>292207.58000000007</v>
          </cell>
          <cell r="AH36">
            <v>2378049.0699999998</v>
          </cell>
          <cell r="AI36">
            <v>1782422.92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t="str">
            <v>1 rozwojowo-modernizacyjne</v>
          </cell>
          <cell r="AY36">
            <v>5</v>
          </cell>
          <cell r="AZ36">
            <v>198</v>
          </cell>
          <cell r="BA36">
            <v>0</v>
          </cell>
          <cell r="BB36" t="str">
            <v>NIE</v>
          </cell>
          <cell r="BD36" t="str">
            <v xml:space="preserve">TAK </v>
          </cell>
          <cell r="BE36">
            <v>591143.04</v>
          </cell>
          <cell r="BF36" t="str">
            <v>Obszar w strefie ochrony pośredniej ujęcia wody Mosina - Krajkowo. Odbiór ścieków sanitarnych od nowych klientów.</v>
          </cell>
          <cell r="BG36" t="str">
            <v>Budowa: kanałów sanitarnych DN200mm dł. 5887m, dwóch przepompowni ścieków P1 i P2, rurociągów tłocznych: DN125, dł. 571,0m, DN110 dł.204,7m wraz z przyłączami . 2016 - 2018 - dokumentacja projektowa 2020 - 2023 - roboty budowlano-montażowe etapu I i II</v>
          </cell>
          <cell r="BH36" t="str">
            <v>-</v>
          </cell>
          <cell r="BI36" t="str">
            <v>-</v>
          </cell>
          <cell r="BJ36">
            <v>506957.5</v>
          </cell>
          <cell r="BK36">
            <v>1275465.42</v>
          </cell>
          <cell r="BL36"/>
          <cell r="BM36"/>
          <cell r="BN36"/>
          <cell r="BO36">
            <v>591143.04</v>
          </cell>
        </row>
        <row r="37">
          <cell r="B37" t="str">
            <v>5-05-14-213-1</v>
          </cell>
          <cell r="C37" t="str">
            <v>5</v>
          </cell>
          <cell r="D37" t="str">
            <v>Poznań - kanalizacja sanitarna w ul. Morasko</v>
          </cell>
          <cell r="E37" t="str">
            <v>Realizowane-RBM-w toku</v>
          </cell>
          <cell r="G37" t="str">
            <v>rezerwa "białe plamy"</v>
          </cell>
          <cell r="H37" t="str">
            <v>pierwsza</v>
          </cell>
          <cell r="I37" t="str">
            <v>sieci rozdzielcze</v>
          </cell>
          <cell r="J37" t="str">
            <v>rozwojowe</v>
          </cell>
          <cell r="K37" t="str">
            <v>KPOŚK</v>
          </cell>
          <cell r="L37" t="str">
            <v>Poznań</v>
          </cell>
          <cell r="M37" t="str">
            <v>Katarzyna Stawińska</v>
          </cell>
          <cell r="N37" t="str">
            <v>Daniel Michalik</v>
          </cell>
          <cell r="O37" t="str">
            <v>Monika Mrozińska</v>
          </cell>
          <cell r="P37" t="str">
            <v>Margareta Szymkowiak-Matuszak</v>
          </cell>
          <cell r="Q37" t="str">
            <v>Anna Michałowicz</v>
          </cell>
          <cell r="R37" t="str">
            <v>05</v>
          </cell>
          <cell r="S37" t="str">
            <v>Koordynacja z PIM</v>
          </cell>
          <cell r="T37">
            <v>132309.15</v>
          </cell>
          <cell r="U37">
            <v>31689.88</v>
          </cell>
          <cell r="V37">
            <v>2002250</v>
          </cell>
          <cell r="W37">
            <v>4764000</v>
          </cell>
          <cell r="X37">
            <v>0</v>
          </cell>
          <cell r="Y37">
            <v>0</v>
          </cell>
          <cell r="Z37">
            <v>0</v>
          </cell>
          <cell r="AA37">
            <v>0</v>
          </cell>
          <cell r="AB37">
            <v>0</v>
          </cell>
          <cell r="AC37">
            <v>0</v>
          </cell>
          <cell r="AD37">
            <v>0</v>
          </cell>
          <cell r="AE37">
            <v>0</v>
          </cell>
          <cell r="AF37">
            <v>6797939.8799999999</v>
          </cell>
          <cell r="AG37">
            <v>111168.53</v>
          </cell>
          <cell r="AH37">
            <v>103146.17999999998</v>
          </cell>
          <cell r="AI37">
            <v>1771797.0899999999</v>
          </cell>
          <cell r="AJ37">
            <v>2912250</v>
          </cell>
          <cell r="AK37">
            <v>0</v>
          </cell>
          <cell r="AL37">
            <v>0</v>
          </cell>
          <cell r="AM37">
            <v>0</v>
          </cell>
          <cell r="AN37">
            <v>0</v>
          </cell>
          <cell r="AO37">
            <v>0</v>
          </cell>
          <cell r="AP37">
            <v>0</v>
          </cell>
          <cell r="AQ37">
            <v>0</v>
          </cell>
          <cell r="AR37">
            <v>0</v>
          </cell>
          <cell r="AS37">
            <v>0</v>
          </cell>
          <cell r="AT37">
            <v>0</v>
          </cell>
          <cell r="AU37">
            <v>2912250</v>
          </cell>
          <cell r="AV37">
            <v>0</v>
          </cell>
          <cell r="AW37">
            <v>0</v>
          </cell>
          <cell r="AX37" t="str">
            <v>1 rozwojowo-modernizacyjne</v>
          </cell>
          <cell r="AY37">
            <v>30</v>
          </cell>
          <cell r="AZ37">
            <v>10</v>
          </cell>
          <cell r="BA37">
            <v>0</v>
          </cell>
          <cell r="BB37" t="str">
            <v xml:space="preserve">TAK </v>
          </cell>
          <cell r="BD37" t="str">
            <v xml:space="preserve">TAK </v>
          </cell>
          <cell r="BE37" t="str">
            <v>brak szczegółów</v>
          </cell>
          <cell r="BF37" t="str">
            <v>Odbiór ścieków sanitarnych od nowych klientów.</v>
          </cell>
          <cell r="BG37" t="str">
            <v>Budowa kanalizacji sanitarnej ul. Morasko DN250mm dł. 179,7, DN200 dł.447,2 m, ul. Wietrzna DN200mm dł. 149,5 m, boczna od Morasko DN200 dł. 109,7m , wraz z przyłączami 2016 - 2019 - dokumentacja projektowa 2021 - 2022 - roboty budowlano-montażowe</v>
          </cell>
          <cell r="BH37" t="str">
            <v>-</v>
          </cell>
          <cell r="BI37" t="str">
            <v>-</v>
          </cell>
          <cell r="BJ37">
            <v>26348.5</v>
          </cell>
          <cell r="BK37">
            <v>4657698.59</v>
          </cell>
          <cell r="BL37">
            <v>465769.859</v>
          </cell>
          <cell r="BM37"/>
          <cell r="BN37"/>
          <cell r="BO37">
            <v>326038.90130000003</v>
          </cell>
        </row>
        <row r="38">
          <cell r="B38" t="str">
            <v>8-05-21-130-1</v>
          </cell>
          <cell r="C38" t="str">
            <v>8</v>
          </cell>
          <cell r="D38" t="str">
            <v>Poznań - ECM</v>
          </cell>
          <cell r="E38" t="str">
            <v>Realizowane-inne-w toku</v>
          </cell>
          <cell r="G38" t="str">
            <v>Transformacja cyfrowa AQUANET</v>
          </cell>
          <cell r="H38" t="str">
            <v>pierwsza</v>
          </cell>
          <cell r="I38" t="str">
            <v>inne</v>
          </cell>
          <cell r="J38" t="str">
            <v>inne</v>
          </cell>
          <cell r="K38" t="str">
            <v>transformacja cyfrowa</v>
          </cell>
          <cell r="L38" t="str">
            <v>Poznań</v>
          </cell>
          <cell r="M38" t="str">
            <v>Kinga Szymaniak</v>
          </cell>
          <cell r="N38">
            <v>0</v>
          </cell>
          <cell r="O38">
            <v>0</v>
          </cell>
          <cell r="P38">
            <v>0</v>
          </cell>
          <cell r="Q38">
            <v>0</v>
          </cell>
          <cell r="R38" t="str">
            <v>05</v>
          </cell>
          <cell r="S38" t="str">
            <v>nd</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661404.02</v>
          </cell>
          <cell r="AI38">
            <v>1760833</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t="str">
            <v>3 inne</v>
          </cell>
          <cell r="AY38">
            <v>0</v>
          </cell>
          <cell r="AZ38">
            <v>0</v>
          </cell>
          <cell r="BA38">
            <v>0</v>
          </cell>
          <cell r="BF38">
            <v>0</v>
          </cell>
          <cell r="BG38">
            <v>0</v>
          </cell>
          <cell r="BH38" t="str">
            <v>-</v>
          </cell>
          <cell r="BI38" t="str">
            <v>-</v>
          </cell>
          <cell r="BJ38">
            <v>99527</v>
          </cell>
          <cell r="BK38">
            <v>1661306</v>
          </cell>
          <cell r="BL38"/>
          <cell r="BM38"/>
          <cell r="BN38"/>
        </row>
        <row r="39">
          <cell r="B39" t="str">
            <v>5-02-15-177-1</v>
          </cell>
          <cell r="C39" t="str">
            <v>5</v>
          </cell>
          <cell r="D39" t="str">
            <v>Luboń - kanalizacja sanitarna w ul. Studziennej, Wczasowej, Janowej Dolinie i Solskiego</v>
          </cell>
          <cell r="E39" t="str">
            <v>Realizowane-RBM-w toku</v>
          </cell>
          <cell r="F39" t="str">
            <v>FS 6</v>
          </cell>
          <cell r="G39" t="str">
            <v>rezerwa "białe plamy"</v>
          </cell>
          <cell r="H39" t="str">
            <v>pierwsza</v>
          </cell>
          <cell r="I39" t="str">
            <v>sieci rozdzielcze</v>
          </cell>
          <cell r="J39" t="str">
            <v>rozwojowe</v>
          </cell>
          <cell r="K39" t="str">
            <v>KPOŚK</v>
          </cell>
          <cell r="L39" t="str">
            <v>Luboń</v>
          </cell>
          <cell r="M39" t="str">
            <v>Paulina Wilińska-Kałka</v>
          </cell>
          <cell r="N39" t="str">
            <v>Magdalena Daszkiewicz-Jankowska</v>
          </cell>
          <cell r="O39" t="str">
            <v>Monika Mrozińska</v>
          </cell>
          <cell r="P39" t="str">
            <v>Joanna Chuda</v>
          </cell>
          <cell r="Q39" t="str">
            <v>Jacek Bielicki</v>
          </cell>
          <cell r="R39" t="str">
            <v>02</v>
          </cell>
          <cell r="S39" t="str">
            <v>Koordynacja z Gminą</v>
          </cell>
          <cell r="T39">
            <v>118999.98000000001</v>
          </cell>
          <cell r="U39">
            <v>40479.82</v>
          </cell>
          <cell r="V39">
            <v>137811</v>
          </cell>
          <cell r="W39">
            <v>3461578</v>
          </cell>
          <cell r="X39">
            <v>0</v>
          </cell>
          <cell r="Y39">
            <v>0</v>
          </cell>
          <cell r="Z39">
            <v>0</v>
          </cell>
          <cell r="AA39">
            <v>0</v>
          </cell>
          <cell r="AB39">
            <v>0</v>
          </cell>
          <cell r="AC39">
            <v>0</v>
          </cell>
          <cell r="AD39">
            <v>0</v>
          </cell>
          <cell r="AE39">
            <v>0</v>
          </cell>
          <cell r="AF39">
            <v>3639868.82</v>
          </cell>
          <cell r="AG39">
            <v>21363.09</v>
          </cell>
          <cell r="AH39">
            <v>153105.26</v>
          </cell>
          <cell r="AI39">
            <v>1759603.39</v>
          </cell>
          <cell r="AJ39">
            <v>1263330.71</v>
          </cell>
          <cell r="AK39">
            <v>0</v>
          </cell>
          <cell r="AL39">
            <v>0</v>
          </cell>
          <cell r="AM39">
            <v>0</v>
          </cell>
          <cell r="AN39">
            <v>0</v>
          </cell>
          <cell r="AO39">
            <v>0</v>
          </cell>
          <cell r="AP39">
            <v>0</v>
          </cell>
          <cell r="AQ39">
            <v>0</v>
          </cell>
          <cell r="AR39">
            <v>0</v>
          </cell>
          <cell r="AS39">
            <v>0</v>
          </cell>
          <cell r="AT39">
            <v>0</v>
          </cell>
          <cell r="AU39">
            <v>1263330.71</v>
          </cell>
          <cell r="AV39">
            <v>0</v>
          </cell>
          <cell r="AW39">
            <v>0</v>
          </cell>
          <cell r="AX39" t="str">
            <v>1 rozwojowo-modernizacyjne</v>
          </cell>
          <cell r="AY39">
            <v>51</v>
          </cell>
          <cell r="AZ39">
            <v>43</v>
          </cell>
          <cell r="BA39">
            <v>0</v>
          </cell>
          <cell r="BF39" t="str">
            <v>Odbiór ścieków sanitarnych od nowych klientów.</v>
          </cell>
          <cell r="BG39" t="str">
            <v>Budowa kanalizacji sanitarnej DN200mm, o dł. L= 75,50m, DN300 L=127,50, rurociągu tłocznego DN110 o dł. 118m i 1 przepompownia ścieków wraz z przyłączami. 2016 - 2021 - dokumentacja projektowa 2022 - 2023 - roboty budowlano-montażowe</v>
          </cell>
          <cell r="BH39" t="str">
            <v>-</v>
          </cell>
          <cell r="BI39" t="str">
            <v>-</v>
          </cell>
          <cell r="BJ39">
            <v>4252.3</v>
          </cell>
          <cell r="BK39">
            <v>3018681.8</v>
          </cell>
          <cell r="BL39"/>
          <cell r="BM39"/>
          <cell r="BN39"/>
          <cell r="BO39">
            <v>211307.726</v>
          </cell>
        </row>
        <row r="40">
          <cell r="B40" t="str">
            <v>5-16-20-001-1</v>
          </cell>
          <cell r="C40" t="str">
            <v>5</v>
          </cell>
          <cell r="D40" t="str">
            <v>Suchy Las - kanalizacja sanitarna w Golęczewie - zakres II</v>
          </cell>
          <cell r="E40" t="str">
            <v>Realizowane-RBM-w toku</v>
          </cell>
          <cell r="G40" t="str">
            <v>rezerwa zadania wielozakresowe</v>
          </cell>
          <cell r="H40" t="str">
            <v>pierwsza</v>
          </cell>
          <cell r="I40" t="str">
            <v>sieci rozdzielcze</v>
          </cell>
          <cell r="J40" t="str">
            <v>rozwojowe</v>
          </cell>
          <cell r="K40" t="str">
            <v>KPOŚK</v>
          </cell>
          <cell r="L40" t="str">
            <v>Suchy Las</v>
          </cell>
          <cell r="M40" t="str">
            <v>Agnieszka Mitura-Grabowska</v>
          </cell>
          <cell r="N40">
            <v>0</v>
          </cell>
          <cell r="O40" t="str">
            <v>Mariusz Dados</v>
          </cell>
          <cell r="P40" t="str">
            <v>Łukasz Dąbrowski</v>
          </cell>
          <cell r="Q40">
            <v>0</v>
          </cell>
          <cell r="R40" t="str">
            <v>16</v>
          </cell>
          <cell r="S40" t="str">
            <v>Gmina Suchy Las</v>
          </cell>
          <cell r="T40">
            <v>0</v>
          </cell>
          <cell r="U40">
            <v>0</v>
          </cell>
          <cell r="V40">
            <v>2800000</v>
          </cell>
          <cell r="W40">
            <v>2423060.8199999998</v>
          </cell>
          <cell r="X40">
            <v>0</v>
          </cell>
          <cell r="Y40">
            <v>0</v>
          </cell>
          <cell r="Z40">
            <v>0</v>
          </cell>
          <cell r="AA40">
            <v>0</v>
          </cell>
          <cell r="AB40">
            <v>0</v>
          </cell>
          <cell r="AC40">
            <v>0</v>
          </cell>
          <cell r="AD40">
            <v>0</v>
          </cell>
          <cell r="AE40">
            <v>0</v>
          </cell>
          <cell r="AF40">
            <v>5223060.82</v>
          </cell>
          <cell r="AG40">
            <v>0</v>
          </cell>
          <cell r="AH40">
            <v>1801628.86</v>
          </cell>
          <cell r="AI40">
            <v>1754923.26</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t="str">
            <v>1 rozwojowo-modernizacyjne</v>
          </cell>
          <cell r="AY40">
            <v>214</v>
          </cell>
          <cell r="AZ40">
            <v>2</v>
          </cell>
          <cell r="BA40">
            <v>0</v>
          </cell>
          <cell r="BF40" t="str">
            <v>Zadanie zostało wydzielone z zadania nr 15-007. Odbiór ścieków sanitarnych od nowych klientów.</v>
          </cell>
          <cell r="BG40" t="str">
            <v>Budowa kanalizacji sanitarnej DN200, dł. 3455,5 m Etap II - wydzielony z zadania 15-007 ulice: Krótka, Wodna, Kręta, Malinowa, Cicha, Ogrodowa, Stawna, Błękitna, Lazurowa, Agrestowa, Krzywa, Stolarska, Zacisze, Działkowa, Gminna1, Gminna2 Inwestorstwo Zastępcze wykonywane przez Gminę Suchy Las 2021 - 2022 - roboty budowlano-montażowe</v>
          </cell>
          <cell r="BH40" t="str">
            <v>-</v>
          </cell>
          <cell r="BI40" t="str">
            <v>-</v>
          </cell>
          <cell r="BJ40">
            <v>782638.54</v>
          </cell>
          <cell r="BK40">
            <v>972284.72</v>
          </cell>
          <cell r="BL40"/>
          <cell r="BM40"/>
          <cell r="BN40"/>
          <cell r="BO40">
            <v>68059.930399999997</v>
          </cell>
        </row>
        <row r="41">
          <cell r="B41" t="str">
            <v>1-05-19-313-0</v>
          </cell>
          <cell r="C41" t="str">
            <v>1</v>
          </cell>
          <cell r="D41" t="str">
            <v>Ujęcie Dębina -Modernizacja i budowa nowych komór na rurociągach lewarowych - zakres II</v>
          </cell>
          <cell r="E41" t="str">
            <v>Realizowane-RBM-w toku</v>
          </cell>
          <cell r="G41" t="str">
            <v>rezerwa zadania wielozakresowe</v>
          </cell>
          <cell r="H41" t="str">
            <v>pierwsza</v>
          </cell>
          <cell r="I41" t="str">
            <v>wspólne</v>
          </cell>
          <cell r="J41" t="str">
            <v>modernizacyjne</v>
          </cell>
          <cell r="K41" t="str">
            <v>UW</v>
          </cell>
          <cell r="L41" t="str">
            <v>Poznań</v>
          </cell>
          <cell r="M41" t="str">
            <v>Danuta Kijko</v>
          </cell>
          <cell r="N41">
            <v>0</v>
          </cell>
          <cell r="O41" t="str">
            <v>Anna Padurska</v>
          </cell>
          <cell r="P41" t="str">
            <v>Łukasz Prządka</v>
          </cell>
          <cell r="Q41" t="str">
            <v>Jerzy Rykała</v>
          </cell>
          <cell r="R41" t="str">
            <v>05</v>
          </cell>
          <cell r="S41" t="str">
            <v>nd</v>
          </cell>
          <cell r="T41">
            <v>0</v>
          </cell>
          <cell r="U41">
            <v>900501.09000000008</v>
          </cell>
          <cell r="V41">
            <v>1124420.55</v>
          </cell>
          <cell r="W41">
            <v>1855301.44</v>
          </cell>
          <cell r="X41">
            <v>0</v>
          </cell>
          <cell r="Y41">
            <v>0</v>
          </cell>
          <cell r="Z41">
            <v>0</v>
          </cell>
          <cell r="AA41">
            <v>0</v>
          </cell>
          <cell r="AB41">
            <v>0</v>
          </cell>
          <cell r="AC41">
            <v>0</v>
          </cell>
          <cell r="AD41">
            <v>0</v>
          </cell>
          <cell r="AE41">
            <v>0</v>
          </cell>
          <cell r="AF41">
            <v>3880223.08</v>
          </cell>
          <cell r="AG41">
            <v>807328.23</v>
          </cell>
          <cell r="AH41">
            <v>14459</v>
          </cell>
          <cell r="AI41">
            <v>1624953.5499999998</v>
          </cell>
          <cell r="AJ41">
            <v>1420545.14</v>
          </cell>
          <cell r="AK41">
            <v>0</v>
          </cell>
          <cell r="AL41">
            <v>0</v>
          </cell>
          <cell r="AM41">
            <v>0</v>
          </cell>
          <cell r="AN41">
            <v>0</v>
          </cell>
          <cell r="AO41">
            <v>0</v>
          </cell>
          <cell r="AP41">
            <v>0</v>
          </cell>
          <cell r="AQ41">
            <v>0</v>
          </cell>
          <cell r="AR41">
            <v>0</v>
          </cell>
          <cell r="AS41">
            <v>0</v>
          </cell>
          <cell r="AT41">
            <v>0</v>
          </cell>
          <cell r="AU41">
            <v>1420545.14</v>
          </cell>
          <cell r="AV41">
            <v>0</v>
          </cell>
          <cell r="AW41">
            <v>0</v>
          </cell>
          <cell r="AX41" t="str">
            <v>1 rozwojowo-modernizacyjne</v>
          </cell>
          <cell r="AY41">
            <v>0</v>
          </cell>
          <cell r="AZ41">
            <v>0</v>
          </cell>
          <cell r="BA41">
            <v>0</v>
          </cell>
          <cell r="BB41" t="str">
            <v>NIE</v>
          </cell>
          <cell r="BD41" t="str">
            <v xml:space="preserve">TAK </v>
          </cell>
          <cell r="BE41" t="str">
            <v>wstępna sygnalizacja bez podania wartości</v>
          </cell>
          <cell r="BF41" t="str">
            <v>Zadanie zostało wydzielone z zadania nr 11-011 ZADANIE POWODZIOWE Umożliwienie wyłączenia poszczególnych lewarów w przypadkach awaryjnych np. powódź</v>
          </cell>
          <cell r="BG41" t="str">
            <v>Modernizacja komór zasuw D, E, KJ;, likwidacja komór N, P, likwidacja zasuw N, O, P, odcięcie fragmentu Rurociągu Lewarowego nr 1, wpięcie rurociągów odpowietrzających na terenie Ujęcia Dębina w Lewar II w komorze zasuw D, E oraz w Lewar III w komorze zasuw KJ. W rejonie komór spadowych D, E, KJ, należy zaprojektować odtworzeniowy węzeł 5 zasuw DN100mm, zabudowanych w prefabrykowanej studzience żelbetowej . 2014 - 2015 - prace przygotowawcze (koncepcja) 2016 - 2017 - dokumentacja projektowa 2021 - 2022 - roboty budowlano-montażowe - Etap II</v>
          </cell>
          <cell r="BH41" t="str">
            <v>-</v>
          </cell>
          <cell r="BI41" t="str">
            <v>-</v>
          </cell>
          <cell r="BJ41">
            <v>1864</v>
          </cell>
          <cell r="BK41">
            <v>3043634.6899999995</v>
          </cell>
          <cell r="BL41"/>
          <cell r="BM41"/>
          <cell r="BN41"/>
          <cell r="BO41">
            <v>213054.42829999997</v>
          </cell>
        </row>
        <row r="42">
          <cell r="B42" t="str">
            <v>4-05-21-069-0</v>
          </cell>
          <cell r="C42" t="str">
            <v>4</v>
          </cell>
          <cell r="D42" t="str">
            <v>LOŚ - pompownia osadu czynnego i stacji PIX ob. 08</v>
          </cell>
          <cell r="E42" t="str">
            <v>Realizowane-RBM-w toku</v>
          </cell>
          <cell r="G42" t="str">
            <v>OŚ - sieci i obiekty</v>
          </cell>
          <cell r="H42" t="str">
            <v>pierwsza</v>
          </cell>
          <cell r="I42" t="str">
            <v>inne</v>
          </cell>
          <cell r="J42" t="str">
            <v>inne</v>
          </cell>
          <cell r="K42" t="str">
            <v>inwestycje nieprzewidziane</v>
          </cell>
          <cell r="L42" t="str">
            <v>Poznań</v>
          </cell>
          <cell r="M42" t="str">
            <v>Agnieszka Mitura-Grabowska</v>
          </cell>
          <cell r="N42">
            <v>0</v>
          </cell>
          <cell r="O42" t="str">
            <v>Anna Padurska</v>
          </cell>
          <cell r="P42" t="str">
            <v>Marcin Sroka</v>
          </cell>
          <cell r="Q42">
            <v>0</v>
          </cell>
          <cell r="R42" t="str">
            <v>05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1500000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t="str">
            <v>1 rozwojowo-modernizacyjne</v>
          </cell>
          <cell r="AY42">
            <v>0</v>
          </cell>
          <cell r="AZ42">
            <v>0</v>
          </cell>
          <cell r="BA42">
            <v>0</v>
          </cell>
          <cell r="BF42" t="str">
            <v>Postępujące uszkodzenia obiektu wykazane w ekspertyzie technicznej budynku.</v>
          </cell>
          <cell r="BG42" t="str">
            <v>Zadanie swoimm zakresem obejmuje: - przebudowę powłok antykorozyjnych betonu komór czerpnych osadu, - modernizację dylatacji podziemnej i nadziemnej części obiektu, - uszczelnienie styku poziomego ścian, - naprawę spękanych i uszkodzonych tynków, - uszczelnienie styków cegły klinkierowej ze ścianami ocieplonymi, - wymianę uszkodzonych płytek terakotowych i ściennych wewnątrz i na zewnątrz obiektu, przy użyciu materiałów i najnowszych technologii pozwalających na wydłużenie bezawaryjnej eksploatacji obiektu. xxx - dokumentacja projektowa xxx- roboty budowlano-montażowe</v>
          </cell>
          <cell r="BH42" t="str">
            <v>-</v>
          </cell>
          <cell r="BI42" t="str">
            <v>-</v>
          </cell>
          <cell r="BJ42">
            <v>0</v>
          </cell>
          <cell r="BK42">
            <v>1500000</v>
          </cell>
          <cell r="BL42"/>
          <cell r="BM42"/>
          <cell r="BN42"/>
          <cell r="BO42">
            <v>105000.00000000001</v>
          </cell>
        </row>
        <row r="43">
          <cell r="B43" t="str">
            <v>5-05-14-135-0</v>
          </cell>
          <cell r="C43" t="str">
            <v>5</v>
          </cell>
          <cell r="D43" t="str">
            <v>Poznań - sieć kanalizacyjna na Starym Rynku</v>
          </cell>
          <cell r="E43" t="str">
            <v>Realizowane-RBM-w toku</v>
          </cell>
          <cell r="G43" t="str">
            <v>koordynacja z innymi jednostkami</v>
          </cell>
          <cell r="H43" t="str">
            <v>pierwsza</v>
          </cell>
          <cell r="I43" t="str">
            <v>sieci rozdzielcze</v>
          </cell>
          <cell r="J43" t="str">
            <v>modernizacyjne</v>
          </cell>
          <cell r="K43" t="str">
            <v>koordynacja</v>
          </cell>
          <cell r="L43" t="str">
            <v>Poznań</v>
          </cell>
          <cell r="M43" t="str">
            <v>Katarzyna Józefiak</v>
          </cell>
          <cell r="N43" t="str">
            <v>Marcin Krawczyk</v>
          </cell>
          <cell r="O43" t="str">
            <v>Mariusz Dados</v>
          </cell>
          <cell r="P43" t="str">
            <v>Anna Danek</v>
          </cell>
          <cell r="Q43" t="str">
            <v>Łukasz Wędrychowicz</v>
          </cell>
          <cell r="R43" t="str">
            <v>05</v>
          </cell>
          <cell r="S43" t="str">
            <v>Miasto Poznań</v>
          </cell>
          <cell r="T43">
            <v>557</v>
          </cell>
          <cell r="U43">
            <v>85935.81</v>
          </cell>
          <cell r="V43">
            <v>152800</v>
          </cell>
          <cell r="W43">
            <v>821840</v>
          </cell>
          <cell r="X43">
            <v>783640</v>
          </cell>
          <cell r="Y43">
            <v>1000000</v>
          </cell>
          <cell r="Z43">
            <v>0</v>
          </cell>
          <cell r="AA43">
            <v>0</v>
          </cell>
          <cell r="AB43">
            <v>0</v>
          </cell>
          <cell r="AC43">
            <v>0</v>
          </cell>
          <cell r="AD43">
            <v>0</v>
          </cell>
          <cell r="AE43">
            <v>0</v>
          </cell>
          <cell r="AF43">
            <v>2844215.81</v>
          </cell>
          <cell r="AG43">
            <v>21964.17</v>
          </cell>
          <cell r="AH43">
            <v>11931.589999999997</v>
          </cell>
          <cell r="AI43">
            <v>1486240.83</v>
          </cell>
          <cell r="AJ43">
            <v>1868512.42</v>
          </cell>
          <cell r="AK43">
            <v>1421965</v>
          </cell>
          <cell r="AL43">
            <v>0</v>
          </cell>
          <cell r="AM43">
            <v>0</v>
          </cell>
          <cell r="AN43">
            <v>0</v>
          </cell>
          <cell r="AO43">
            <v>0</v>
          </cell>
          <cell r="AP43">
            <v>0</v>
          </cell>
          <cell r="AQ43">
            <v>0</v>
          </cell>
          <cell r="AR43">
            <v>0</v>
          </cell>
          <cell r="AS43">
            <v>0</v>
          </cell>
          <cell r="AT43">
            <v>0</v>
          </cell>
          <cell r="AU43">
            <v>3290477.42</v>
          </cell>
          <cell r="AV43">
            <v>0</v>
          </cell>
          <cell r="AW43">
            <v>0</v>
          </cell>
          <cell r="AX43" t="str">
            <v>1 rozwojowo-modernizacyjne</v>
          </cell>
          <cell r="AY43">
            <v>0</v>
          </cell>
          <cell r="AZ43">
            <v>0</v>
          </cell>
          <cell r="BA43">
            <v>52</v>
          </cell>
          <cell r="BF43" t="str">
            <v>Modernizacja sieci kanalizacyjnej ze względu na zły stan techniczny oraz planowana przez Miasto Poznań rewaloryzacja płyty Starego Rynku i ulic przyległych</v>
          </cell>
          <cell r="BG43" t="str">
            <v>Modernizacja kanałów ogólnospławnych 1. o przekroju 200/300mm o łącznej dł. ok. 365m 2. o przekroju 250/380mm o łącznej dł. ok. 45 m 3. o przekroju 300/450mm o łącznej dł. ok.180 m 4. o przekroju 350/520mm o łącznej dł. ok. 20 m 5. o przekroju 400/600mm o łącznej dł. ok. 195 m 6. DN400mm o łącznej dł. ok. 35 m 7. DN300mm łącznej dł. ok. 60 m w ulicach: 1. Płycie Starego Rynku 2. Wroniecka (na odc. od Starego Rynku do ul. Mokra) 3. Zamkowa (na odc. Starego Rynku do ul. Góra Przemysła) 4. Ul. Świętosławskiej (na odc. od Starego Rynku do ul. Koziej) 5. Ul. Woźnej (na odc. od Starego Rynku ul. Klasztornej) wraz z przyłączami . 2019 - 2022 - dokumentacja projektowa 2022 - 2024 - roboty budowlano-montażowe</v>
          </cell>
          <cell r="BH43" t="str">
            <v>-</v>
          </cell>
          <cell r="BI43" t="str">
            <v>-</v>
          </cell>
          <cell r="BJ43">
            <v>86502.349999999991</v>
          </cell>
          <cell r="BK43">
            <v>4690215.9000000004</v>
          </cell>
          <cell r="BL43"/>
          <cell r="BM43"/>
          <cell r="BN43"/>
          <cell r="BO43">
            <v>328315.11300000007</v>
          </cell>
        </row>
        <row r="44">
          <cell r="B44" t="str">
            <v>7-05-20-182-1</v>
          </cell>
          <cell r="C44" t="str">
            <v>7</v>
          </cell>
          <cell r="D44" t="str">
            <v>COŚ - skrócona nitryfikacja w osadzie czynnym</v>
          </cell>
          <cell r="E44" t="str">
            <v>Realizowane-koncepcja-w toku</v>
          </cell>
          <cell r="H44" t="str">
            <v>pierwsza</v>
          </cell>
          <cell r="I44" t="str">
            <v>inne</v>
          </cell>
          <cell r="J44" t="str">
            <v>inne</v>
          </cell>
          <cell r="K44" t="str">
            <v>inne działania</v>
          </cell>
          <cell r="L44" t="str">
            <v>Poznań</v>
          </cell>
          <cell r="M44" t="str">
            <v>Agnieszka Mitura-Grabowska</v>
          </cell>
          <cell r="N44">
            <v>0</v>
          </cell>
          <cell r="O44" t="str">
            <v>Anna Padurska</v>
          </cell>
          <cell r="P44" t="str">
            <v>Jakub Ciesiółka</v>
          </cell>
          <cell r="Q44" t="str">
            <v>Jerzy Rykała</v>
          </cell>
          <cell r="R44" t="str">
            <v>05</v>
          </cell>
          <cell r="S44" t="str">
            <v>nd</v>
          </cell>
          <cell r="T44">
            <v>0</v>
          </cell>
          <cell r="U44">
            <v>0</v>
          </cell>
          <cell r="V44">
            <v>881187.5</v>
          </cell>
          <cell r="W44">
            <v>734495.875</v>
          </cell>
          <cell r="X44">
            <v>261754.125</v>
          </cell>
          <cell r="Y44">
            <v>0</v>
          </cell>
          <cell r="Z44">
            <v>0</v>
          </cell>
          <cell r="AA44">
            <v>0</v>
          </cell>
          <cell r="AB44">
            <v>0</v>
          </cell>
          <cell r="AC44">
            <v>0</v>
          </cell>
          <cell r="AD44">
            <v>0</v>
          </cell>
          <cell r="AE44">
            <v>0</v>
          </cell>
          <cell r="AF44">
            <v>1877437.5</v>
          </cell>
          <cell r="AG44">
            <v>0</v>
          </cell>
          <cell r="AH44">
            <v>143890</v>
          </cell>
          <cell r="AI44">
            <v>1471793.4</v>
          </cell>
          <cell r="AJ44">
            <v>261754.1</v>
          </cell>
          <cell r="AK44">
            <v>0</v>
          </cell>
          <cell r="AL44">
            <v>0</v>
          </cell>
          <cell r="AM44">
            <v>0</v>
          </cell>
          <cell r="AN44">
            <v>0</v>
          </cell>
          <cell r="AO44">
            <v>0</v>
          </cell>
          <cell r="AP44">
            <v>0</v>
          </cell>
          <cell r="AQ44">
            <v>0</v>
          </cell>
          <cell r="AR44">
            <v>0</v>
          </cell>
          <cell r="AS44">
            <v>0</v>
          </cell>
          <cell r="AT44">
            <v>0</v>
          </cell>
          <cell r="AU44">
            <v>261754.1</v>
          </cell>
          <cell r="AV44">
            <v>0</v>
          </cell>
          <cell r="AW44">
            <v>0</v>
          </cell>
          <cell r="AX44" t="str">
            <v>3 inne</v>
          </cell>
          <cell r="AY44">
            <v>0</v>
          </cell>
          <cell r="AZ44">
            <v>0</v>
          </cell>
          <cell r="BA44">
            <v>0</v>
          </cell>
          <cell r="BF44" t="str">
            <v>Stworzenie innowacyjnej technologii, która pozwoli na osiągnięcie skróconej nitryfikacji w głównym ciągu technologicznym oczyszczalni. Pozyskanie grantów na prace badawczo-rozwojowe w ramach POLNOR 2019.</v>
          </cell>
          <cell r="BG44" t="str">
            <v>Innowacyjna technologia znacznie zmniejszy zapotrzebowanie na tlen do napowietrzania i węgiel organiczny w procesie usuwania azotu, poprawi jakość ścieków i zwiększy produkcję gazu z komory fermentacyjnej. 2021 - 2023 - prace badawczo-rozwojowe</v>
          </cell>
          <cell r="BH44" t="str">
            <v>-</v>
          </cell>
          <cell r="BI44" t="str">
            <v>-</v>
          </cell>
          <cell r="BJ44">
            <v>313202.85000000003</v>
          </cell>
          <cell r="BK44">
            <v>1420344.65</v>
          </cell>
          <cell r="BL44"/>
          <cell r="BM44"/>
          <cell r="BN44"/>
        </row>
        <row r="45">
          <cell r="B45" t="str">
            <v>5-05-13-136-1</v>
          </cell>
          <cell r="C45" t="str">
            <v>5</v>
          </cell>
          <cell r="D45" t="str">
            <v>Budowa urządzeń wodno-kanalizacyjnych</v>
          </cell>
          <cell r="E45" t="str">
            <v>Realizowane-RBM-w toku</v>
          </cell>
          <cell r="G45" t="str">
            <v>Plan</v>
          </cell>
          <cell r="H45" t="str">
            <v>pierwsza</v>
          </cell>
          <cell r="I45" t="str">
            <v>inne</v>
          </cell>
          <cell r="J45" t="str">
            <v>inne</v>
          </cell>
          <cell r="K45" t="str">
            <v>zaplecza techniczne i obiekty różne</v>
          </cell>
          <cell r="L45" t="str">
            <v>Poznań</v>
          </cell>
          <cell r="M45" t="str">
            <v>Sylwia Białous</v>
          </cell>
          <cell r="N45">
            <v>0</v>
          </cell>
          <cell r="O45" t="str">
            <v>Monika Mrozińska</v>
          </cell>
          <cell r="P45" t="str">
            <v>Aleksandra Klecha</v>
          </cell>
          <cell r="Q45">
            <v>0</v>
          </cell>
          <cell r="R45" t="str">
            <v>05</v>
          </cell>
          <cell r="S45" t="str">
            <v>nd</v>
          </cell>
          <cell r="T45">
            <v>2752880.48</v>
          </cell>
          <cell r="U45">
            <v>1322086.17</v>
          </cell>
          <cell r="V45">
            <v>1400000</v>
          </cell>
          <cell r="W45">
            <v>1400000</v>
          </cell>
          <cell r="X45">
            <v>1400000</v>
          </cell>
          <cell r="Y45">
            <v>1400000</v>
          </cell>
          <cell r="Z45">
            <v>1400000</v>
          </cell>
          <cell r="AA45">
            <v>1400000</v>
          </cell>
          <cell r="AB45">
            <v>1400000</v>
          </cell>
          <cell r="AC45">
            <v>1400000</v>
          </cell>
          <cell r="AD45">
            <v>1400000</v>
          </cell>
          <cell r="AE45">
            <v>0</v>
          </cell>
          <cell r="AF45">
            <v>13922086.17</v>
          </cell>
          <cell r="AG45">
            <v>1463401.1199999999</v>
          </cell>
          <cell r="AH45">
            <v>1352485.0699999998</v>
          </cell>
          <cell r="AI45">
            <v>1419836.8599999999</v>
          </cell>
          <cell r="AJ45">
            <v>1400000</v>
          </cell>
          <cell r="AK45">
            <v>1400000</v>
          </cell>
          <cell r="AL45">
            <v>1400000</v>
          </cell>
          <cell r="AM45">
            <v>1400000</v>
          </cell>
          <cell r="AN45">
            <v>0</v>
          </cell>
          <cell r="AO45">
            <v>0</v>
          </cell>
          <cell r="AP45">
            <v>0</v>
          </cell>
          <cell r="AQ45">
            <v>0</v>
          </cell>
          <cell r="AR45">
            <v>0</v>
          </cell>
          <cell r="AS45">
            <v>0</v>
          </cell>
          <cell r="AT45">
            <v>0</v>
          </cell>
          <cell r="AU45">
            <v>5600000</v>
          </cell>
          <cell r="AV45">
            <v>0</v>
          </cell>
          <cell r="AW45">
            <v>0</v>
          </cell>
          <cell r="AX45" t="str">
            <v>1 rozwojowo-modernizacyjne</v>
          </cell>
          <cell r="AY45">
            <v>0</v>
          </cell>
          <cell r="AZ45">
            <v>0</v>
          </cell>
          <cell r="BA45">
            <v>0</v>
          </cell>
          <cell r="BF45" t="str">
            <v>Podniesienie efektywności wykorzystania sieci wod-kan.</v>
          </cell>
          <cell r="BG45" t="str">
            <v>Zwrot kosztów włączenia przyłączy do sieci wod-kan. Zadanie wieloletnie.</v>
          </cell>
          <cell r="BH45" t="str">
            <v>-</v>
          </cell>
          <cell r="BI45" t="str">
            <v>-</v>
          </cell>
          <cell r="BJ45">
            <v>439836.86</v>
          </cell>
          <cell r="BK45">
            <v>6579999.9999999991</v>
          </cell>
          <cell r="BL45"/>
          <cell r="BM45"/>
          <cell r="BN45"/>
          <cell r="BO45">
            <v>460600</v>
          </cell>
        </row>
        <row r="46">
          <cell r="B46" t="str">
            <v>4-05-21-151-0</v>
          </cell>
          <cell r="C46" t="str">
            <v>4</v>
          </cell>
          <cell r="D46" t="str">
            <v>LOŚ - obiekty kubaturowe - zakres V</v>
          </cell>
          <cell r="E46" t="str">
            <v>Realizowane-RBM-w toku</v>
          </cell>
          <cell r="G46" t="str">
            <v>rezerwa zadania wielozakresowe</v>
          </cell>
          <cell r="H46" t="str">
            <v>pierwsza</v>
          </cell>
          <cell r="I46" t="str">
            <v>wspólne</v>
          </cell>
          <cell r="J46" t="str">
            <v>modernizacyjne</v>
          </cell>
          <cell r="K46" t="str">
            <v>OŚ</v>
          </cell>
          <cell r="L46" t="str">
            <v>Poznań</v>
          </cell>
          <cell r="M46">
            <v>0</v>
          </cell>
          <cell r="N46">
            <v>0</v>
          </cell>
          <cell r="O46" t="str">
            <v>Anna Padurska</v>
          </cell>
          <cell r="P46" t="str">
            <v>Wojciech Wróblewski</v>
          </cell>
          <cell r="Q46">
            <v>0</v>
          </cell>
          <cell r="R46" t="str">
            <v>05</v>
          </cell>
          <cell r="S46" t="str">
            <v>nd</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1230</v>
          </cell>
          <cell r="AI46">
            <v>1409750</v>
          </cell>
          <cell r="AJ46">
            <v>3389750</v>
          </cell>
          <cell r="AK46">
            <v>2000000</v>
          </cell>
          <cell r="AL46">
            <v>0</v>
          </cell>
          <cell r="AM46">
            <v>0</v>
          </cell>
          <cell r="AN46">
            <v>0</v>
          </cell>
          <cell r="AO46">
            <v>0</v>
          </cell>
          <cell r="AP46">
            <v>0</v>
          </cell>
          <cell r="AQ46">
            <v>0</v>
          </cell>
          <cell r="AR46">
            <v>0</v>
          </cell>
          <cell r="AS46">
            <v>0</v>
          </cell>
          <cell r="AT46">
            <v>0</v>
          </cell>
          <cell r="AU46">
            <v>5389750</v>
          </cell>
          <cell r="AV46">
            <v>0</v>
          </cell>
          <cell r="AW46">
            <v>0</v>
          </cell>
          <cell r="AX46" t="str">
            <v>1 rozwojowo-modernizacyjne</v>
          </cell>
          <cell r="AY46">
            <v>0</v>
          </cell>
          <cell r="AZ46">
            <v>0</v>
          </cell>
          <cell r="BA46">
            <v>0</v>
          </cell>
          <cell r="BB46" t="str">
            <v>WALORYZACJA PRZEWIDZIANA W UMOWIE, KTÓRA BĘDZIE DOPIERO ZAWIERANA</v>
          </cell>
          <cell r="BD46" t="str">
            <v>NIE</v>
          </cell>
          <cell r="BF46" t="str">
            <v>Zadanie zostało wydzielone z zadania 16-106. Zły stan techniczny obiektów, korozja betonów - wynik hermetyzacji obiektów i oddziaływania siarkowodoru.</v>
          </cell>
          <cell r="BG46" t="str">
            <v>Przebudowa obiektów kubaturowych - Etap III (zaprojektuj i wybuduj): - przebudowa stref DNO, DN i DF Bioreaktorów 05.3 i 05.4 - przebudowa Zbiornika osadu przefermentowanego - ob. 30 Modernizacja układu odciągu powietrza złowonnego (otwory w ścianach bioreaktorów), koryt i rurociągów ścieków bioreaktorów ob. 05.3-4. 2021 - program funkcjonalno - użytkowy 2022 - 2023 - roboty budowlano - montażowe</v>
          </cell>
          <cell r="BH46" t="str">
            <v>-</v>
          </cell>
          <cell r="BI46" t="str">
            <v>-</v>
          </cell>
          <cell r="BJ46">
            <v>0</v>
          </cell>
          <cell r="BK46">
            <v>6799500</v>
          </cell>
          <cell r="BL46">
            <v>679950</v>
          </cell>
          <cell r="BM46"/>
          <cell r="BN46"/>
          <cell r="BO46">
            <v>475965.00000000006</v>
          </cell>
        </row>
        <row r="47">
          <cell r="B47" t="str">
            <v>5-07-14-219-1</v>
          </cell>
          <cell r="C47" t="str">
            <v>5</v>
          </cell>
          <cell r="D47" t="str">
            <v>Swarzędz - kanalizacja sanitarna w ul. Cmentarna, Słowackiego, Cybińska, Cicha</v>
          </cell>
          <cell r="E47" t="str">
            <v>Realizowane-RBM-w toku</v>
          </cell>
          <cell r="G47" t="str">
            <v>rezerwa "białe plamy"</v>
          </cell>
          <cell r="H47" t="str">
            <v>pierwsza</v>
          </cell>
          <cell r="I47" t="str">
            <v>sieci rozdzielcze</v>
          </cell>
          <cell r="J47" t="str">
            <v>rozwojowe</v>
          </cell>
          <cell r="K47" t="str">
            <v>KPOŚK</v>
          </cell>
          <cell r="L47" t="str">
            <v>Swarzędz</v>
          </cell>
          <cell r="M47" t="str">
            <v>Przemysław Jasiński</v>
          </cell>
          <cell r="N47" t="str">
            <v>Alina Wachowska</v>
          </cell>
          <cell r="O47" t="str">
            <v>Mariusz Dados</v>
          </cell>
          <cell r="P47" t="str">
            <v>Łukasz Dąbrowski</v>
          </cell>
          <cell r="Q47" t="str">
            <v>Michał Plewa</v>
          </cell>
          <cell r="R47" t="str">
            <v>07</v>
          </cell>
          <cell r="S47" t="str">
            <v>Gmina Swarzędz</v>
          </cell>
          <cell r="T47">
            <v>1045104.9600000001</v>
          </cell>
          <cell r="U47">
            <v>127298.4</v>
          </cell>
          <cell r="V47">
            <v>1799474</v>
          </cell>
          <cell r="W47">
            <v>1683710</v>
          </cell>
          <cell r="X47">
            <v>0</v>
          </cell>
          <cell r="Y47">
            <v>0</v>
          </cell>
          <cell r="Z47">
            <v>0</v>
          </cell>
          <cell r="AA47">
            <v>0</v>
          </cell>
          <cell r="AB47">
            <v>0</v>
          </cell>
          <cell r="AC47">
            <v>0</v>
          </cell>
          <cell r="AD47">
            <v>0</v>
          </cell>
          <cell r="AE47">
            <v>0</v>
          </cell>
          <cell r="AF47">
            <v>3610482.4</v>
          </cell>
          <cell r="AG47">
            <v>14482.67</v>
          </cell>
          <cell r="AH47">
            <v>1720305.53</v>
          </cell>
          <cell r="AI47">
            <v>1350482.68</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t="str">
            <v>1 rozwojowo-modernizacyjne</v>
          </cell>
          <cell r="AY47">
            <v>53</v>
          </cell>
          <cell r="AZ47">
            <v>36</v>
          </cell>
          <cell r="BA47">
            <v>2</v>
          </cell>
          <cell r="BF47" t="str">
            <v>Odbiór ścieków sanitarnych od nowych klientów.</v>
          </cell>
          <cell r="BG47" t="str">
            <v>Etap I - o średnicy DN200mm o dł. ok. 578m, przepompownia ścieków - 1 szt. wraz z przyłączami Etap II - o średnicy DN200mm o dł. ok. 1288m, punkt podnoszenia ścieków - 1 szt. wraz z przyłączami 2017-2021 - dokumentacja projektowa 2021-2022 - roboty budowlano-montażowe</v>
          </cell>
          <cell r="BH47" t="str">
            <v>-</v>
          </cell>
          <cell r="BI47" t="str">
            <v>-</v>
          </cell>
          <cell r="BJ47">
            <v>1150574.47</v>
          </cell>
          <cell r="BK47">
            <v>199908.20999999996</v>
          </cell>
          <cell r="BL47"/>
          <cell r="BM47"/>
          <cell r="BN47"/>
          <cell r="BO47">
            <v>13993.574699999999</v>
          </cell>
        </row>
        <row r="48">
          <cell r="B48" t="str">
            <v>2-04-19-331-0</v>
          </cell>
          <cell r="C48" t="str">
            <v>2</v>
          </cell>
          <cell r="D48" t="str">
            <v>SUW - modernizacja stacji na terenie gminy Murowanej Gośliny - przebudowa wodociągu Długa Goślina, Kąty</v>
          </cell>
          <cell r="E48" t="str">
            <v>Realizowane-RBM-w toku</v>
          </cell>
          <cell r="G48" t="str">
            <v>rezerwa zadania wielozakresowe</v>
          </cell>
          <cell r="H48" t="str">
            <v>pierwsza</v>
          </cell>
          <cell r="I48" t="str">
            <v>wspólne</v>
          </cell>
          <cell r="J48" t="str">
            <v>modernizacyjne</v>
          </cell>
          <cell r="K48" t="str">
            <v>SUW</v>
          </cell>
          <cell r="L48" t="str">
            <v>Murowana Goślina</v>
          </cell>
          <cell r="M48" t="str">
            <v>Grażyna Solman</v>
          </cell>
          <cell r="N48">
            <v>0</v>
          </cell>
          <cell r="O48" t="str">
            <v>Anna Padurska</v>
          </cell>
          <cell r="P48" t="str">
            <v>Łukasz Prządka</v>
          </cell>
          <cell r="Q48" t="str">
            <v>Jerzy Rykała</v>
          </cell>
          <cell r="R48" t="str">
            <v>04</v>
          </cell>
          <cell r="S48" t="str">
            <v>nd</v>
          </cell>
          <cell r="T48">
            <v>0</v>
          </cell>
          <cell r="U48">
            <v>338</v>
          </cell>
          <cell r="V48">
            <v>1848000</v>
          </cell>
          <cell r="W48">
            <v>1233000</v>
          </cell>
          <cell r="X48">
            <v>0</v>
          </cell>
          <cell r="Y48">
            <v>0</v>
          </cell>
          <cell r="Z48">
            <v>0</v>
          </cell>
          <cell r="AA48">
            <v>0</v>
          </cell>
          <cell r="AB48">
            <v>0</v>
          </cell>
          <cell r="AC48">
            <v>0</v>
          </cell>
          <cell r="AD48">
            <v>0</v>
          </cell>
          <cell r="AE48">
            <v>0</v>
          </cell>
          <cell r="AF48">
            <v>3081338</v>
          </cell>
          <cell r="AG48">
            <v>740</v>
          </cell>
          <cell r="AH48">
            <v>1017868.5</v>
          </cell>
          <cell r="AI48">
            <v>1340063.51</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t="str">
            <v>1 rozwojowo-modernizacyjne</v>
          </cell>
          <cell r="AY48">
            <v>36</v>
          </cell>
          <cell r="AZ48">
            <v>0</v>
          </cell>
          <cell r="BA48">
            <v>0</v>
          </cell>
          <cell r="BB48" t="str">
            <v>NIE</v>
          </cell>
          <cell r="BD48" t="str">
            <v xml:space="preserve">TAK </v>
          </cell>
          <cell r="BE48" t="str">
            <v>wstępna sygnalizacja bez podania wartości</v>
          </cell>
          <cell r="BF48" t="str">
            <v>Zadanie zostało wydzielone z zadania nr 08-012. Zwiększenie przekroju sieci celem zapewnienia ciągłości dostawy wody do odbiorców w pn części gminy Murowana Goślina.</v>
          </cell>
          <cell r="BG48" t="str">
            <v>Sieć wodociągowa DN200 na odcinku ok. 600m SUW Długa Goślina do skrętu w drogę powiatową 2395 na Kąty oraz wymiana wodociągu z DN100 na DN200 na odcinku ok. 2000m w ww. drodze do miejscowości Kąty. 2017 - 2020 - dokumentacja 2021 - 2022 - roboty budowlano-montażowe</v>
          </cell>
          <cell r="BH48" t="str">
            <v>-</v>
          </cell>
          <cell r="BI48" t="str">
            <v>-</v>
          </cell>
          <cell r="BJ48">
            <v>694729.55</v>
          </cell>
          <cell r="BK48">
            <v>645333.96</v>
          </cell>
          <cell r="BL48"/>
          <cell r="BM48"/>
          <cell r="BN48"/>
          <cell r="BO48">
            <v>45173.377200000003</v>
          </cell>
        </row>
        <row r="49">
          <cell r="B49" t="str">
            <v>3-05-14-134-0</v>
          </cell>
          <cell r="C49" t="str">
            <v>3</v>
          </cell>
          <cell r="D49" t="str">
            <v>Poznań - sieć wodociągowa na Starym Rynku</v>
          </cell>
          <cell r="E49" t="str">
            <v>Realizowane-RBM-w toku</v>
          </cell>
          <cell r="G49" t="str">
            <v>koordynacja z innymi jednostkami</v>
          </cell>
          <cell r="H49" t="str">
            <v>pierwsza</v>
          </cell>
          <cell r="I49" t="str">
            <v>sieci rozdzielcze</v>
          </cell>
          <cell r="J49" t="str">
            <v>modernizacyjne</v>
          </cell>
          <cell r="K49" t="str">
            <v>koordynacja</v>
          </cell>
          <cell r="L49" t="str">
            <v>Poznań</v>
          </cell>
          <cell r="M49" t="str">
            <v>Katarzyna Józefiak</v>
          </cell>
          <cell r="N49" t="str">
            <v>Marcin Krawczyk</v>
          </cell>
          <cell r="O49" t="str">
            <v>Mariusz Dados</v>
          </cell>
          <cell r="P49" t="str">
            <v>Anna Danek</v>
          </cell>
          <cell r="Q49" t="str">
            <v>Łukasz Wędrychowicz</v>
          </cell>
          <cell r="R49" t="str">
            <v>05</v>
          </cell>
          <cell r="S49" t="str">
            <v>Miasto Poznań</v>
          </cell>
          <cell r="T49">
            <v>557</v>
          </cell>
          <cell r="U49">
            <v>90912.4</v>
          </cell>
          <cell r="V49">
            <v>200000</v>
          </cell>
          <cell r="W49">
            <v>1332036</v>
          </cell>
          <cell r="X49">
            <v>1282036</v>
          </cell>
          <cell r="Y49">
            <v>1000000</v>
          </cell>
          <cell r="Z49">
            <v>0</v>
          </cell>
          <cell r="AA49">
            <v>0</v>
          </cell>
          <cell r="AB49">
            <v>0</v>
          </cell>
          <cell r="AC49">
            <v>0</v>
          </cell>
          <cell r="AD49">
            <v>0</v>
          </cell>
          <cell r="AE49">
            <v>0</v>
          </cell>
          <cell r="AF49">
            <v>3904984.4</v>
          </cell>
          <cell r="AG49">
            <v>44460.01</v>
          </cell>
          <cell r="AH49">
            <v>31402.590000000004</v>
          </cell>
          <cell r="AI49">
            <v>1315127.5299999998</v>
          </cell>
          <cell r="AJ49">
            <v>1778556.47</v>
          </cell>
          <cell r="AK49">
            <v>1392752.85</v>
          </cell>
          <cell r="AL49">
            <v>0</v>
          </cell>
          <cell r="AM49">
            <v>0</v>
          </cell>
          <cell r="AN49">
            <v>0</v>
          </cell>
          <cell r="AO49">
            <v>0</v>
          </cell>
          <cell r="AP49">
            <v>0</v>
          </cell>
          <cell r="AQ49">
            <v>0</v>
          </cell>
          <cell r="AR49">
            <v>0</v>
          </cell>
          <cell r="AS49">
            <v>0</v>
          </cell>
          <cell r="AT49">
            <v>0</v>
          </cell>
          <cell r="AU49">
            <v>3171309.3200000003</v>
          </cell>
          <cell r="AV49">
            <v>0</v>
          </cell>
          <cell r="AW49">
            <v>0</v>
          </cell>
          <cell r="AX49" t="str">
            <v>1 rozwojowo-modernizacyjne</v>
          </cell>
          <cell r="AY49">
            <v>0</v>
          </cell>
          <cell r="AZ49">
            <v>0</v>
          </cell>
          <cell r="BA49">
            <v>48</v>
          </cell>
          <cell r="BF49" t="str">
            <v>Wymiana/modernizacja sieci wodociągowej ze względu na zły stan techniczny oraz planowana przez Miasto Poznań rewaloryzacja płyty Starego Rynku i ulic przyległych.</v>
          </cell>
          <cell r="BG49" t="str">
            <v>Wymiana sieci wodociągowej DN150mm o łącznej dł. ok 860m , DN100mm na wodociąg DN150mm o łącznej dł. ok. 90 w ul.: Płycie Starego Rynku, Wroniecka (odc. od Starego Rynku do ul. Mokrej), Paderewskiego (odc. od Starego Rynku do Al. Marcinkowskiego), Szkolnej (odc. od Starego Rynku do ul. Koziej), ul.Świętoslawskiej (odc. od Starego Rynku do ul. Koziej), ul. Wodnej (odc. od Starego Rynku do ul. Klasztornej), ul. Woźnej (odc. od Starego Rynku ul. Klasztornej), ul. Wielkiej (odc. od ul. Starego Rynku do ul. Klasztornej) z przyłączami . Modernizacja magistrali wodociągowej DN500mm, dł. ok. 415m w ulicach: Płycie Starego Rynku, Wodnej (odc. od starego Rynku do ul. Klasztornej), ul. Paderewskiego z przyłączami Likwidacja magistrali wodociągowej DN300mm, dł. ok.415m w ul.: Płycie Starego Rynku , Wodnej (odc. od Starego Rynku do ul. Klasztornej), Paderewskiego. 2020 - 2022 - dokumentacja projektowa 2022 - 2024 - roboty budowlano-montażowe</v>
          </cell>
          <cell r="BH49" t="str">
            <v>-</v>
          </cell>
          <cell r="BI49" t="str">
            <v>-</v>
          </cell>
          <cell r="BJ49">
            <v>86502.359999999986</v>
          </cell>
          <cell r="BK49">
            <v>4399934.4899999993</v>
          </cell>
          <cell r="BL49"/>
          <cell r="BM49"/>
          <cell r="BN49"/>
          <cell r="BO49">
            <v>307995.4143</v>
          </cell>
        </row>
        <row r="50">
          <cell r="B50" t="str">
            <v>6-05-16-134-1</v>
          </cell>
          <cell r="C50" t="str">
            <v>6</v>
          </cell>
          <cell r="D50" t="str">
            <v>Systemy ochronne Aquanet</v>
          </cell>
          <cell r="E50" t="str">
            <v>Realizowane-inne-w toku</v>
          </cell>
          <cell r="G50" t="str">
            <v>Plan</v>
          </cell>
          <cell r="H50" t="str">
            <v>pierwsza</v>
          </cell>
          <cell r="I50" t="str">
            <v>inne</v>
          </cell>
          <cell r="J50" t="str">
            <v>inne</v>
          </cell>
          <cell r="K50" t="str">
            <v>zaplecza techniczne i obiekty różne</v>
          </cell>
          <cell r="L50" t="str">
            <v>Poznań</v>
          </cell>
          <cell r="M50" t="str">
            <v>Danuta Kijko</v>
          </cell>
          <cell r="N50">
            <v>0</v>
          </cell>
          <cell r="O50" t="str">
            <v>Anna Kociańska</v>
          </cell>
          <cell r="P50" t="str">
            <v>Ryszard Brzeski</v>
          </cell>
          <cell r="Q50">
            <v>0</v>
          </cell>
          <cell r="R50" t="str">
            <v>05</v>
          </cell>
          <cell r="S50" t="str">
            <v>nd</v>
          </cell>
          <cell r="T50">
            <v>5917367.6400000006</v>
          </cell>
          <cell r="U50">
            <v>2540697.41</v>
          </cell>
          <cell r="V50">
            <v>1400000</v>
          </cell>
          <cell r="W50">
            <v>0</v>
          </cell>
          <cell r="X50">
            <v>0</v>
          </cell>
          <cell r="Y50">
            <v>0</v>
          </cell>
          <cell r="Z50">
            <v>0</v>
          </cell>
          <cell r="AA50">
            <v>0</v>
          </cell>
          <cell r="AB50">
            <v>0</v>
          </cell>
          <cell r="AC50">
            <v>0</v>
          </cell>
          <cell r="AD50">
            <v>0</v>
          </cell>
          <cell r="AE50">
            <v>0</v>
          </cell>
          <cell r="AF50">
            <v>3940697.41</v>
          </cell>
          <cell r="AG50">
            <v>2910842.57</v>
          </cell>
          <cell r="AH50">
            <v>1340497.02</v>
          </cell>
          <cell r="AI50">
            <v>1259000</v>
          </cell>
          <cell r="AJ50">
            <v>2300000</v>
          </cell>
          <cell r="AK50">
            <v>500000</v>
          </cell>
          <cell r="AL50">
            <v>500000</v>
          </cell>
          <cell r="AM50">
            <v>500000</v>
          </cell>
          <cell r="AN50">
            <v>500000</v>
          </cell>
          <cell r="AO50">
            <v>0</v>
          </cell>
          <cell r="AP50">
            <v>0</v>
          </cell>
          <cell r="AQ50">
            <v>0</v>
          </cell>
          <cell r="AR50">
            <v>0</v>
          </cell>
          <cell r="AS50">
            <v>0</v>
          </cell>
          <cell r="AT50">
            <v>0</v>
          </cell>
          <cell r="AU50">
            <v>4300000</v>
          </cell>
          <cell r="AV50">
            <v>0</v>
          </cell>
          <cell r="AW50">
            <v>0</v>
          </cell>
          <cell r="AX50" t="str">
            <v>3 inne</v>
          </cell>
          <cell r="AY50">
            <v>0</v>
          </cell>
          <cell r="AZ50">
            <v>0</v>
          </cell>
          <cell r="BA50">
            <v>0</v>
          </cell>
          <cell r="BF50" t="str">
            <v>Na podstawie "Oceny stanu ochrony kluczowych obiektów AQUANET SA" - modernizacja oraz "doszczelnienie" ochrony kluczowych obiektów Spółki</v>
          </cell>
          <cell r="BG50" t="str">
            <v>2020 - realizacja: 1. Rozdział sieci informatycznej systemów ochrony od infrastruktury sieciowej OT/IT - zakończone 2. Modernizacja systemu telewizji przemysłowej (CCTV) (wybrane obiekty) - zakończone 3. Modernizacja systemu kontroli dostępu (wybrane obiekty) 4. Modernizacja systemu sygnalizacji pożaru (wybrane obiekty) - zakończone 5. Doposażenie 6 przenośników kubełkowych w urządzenia zabezpieczające przed eksplozją i pożarem Stacji Termicznego Suszenia Osadów - zakończone 6. Modernizacja systemu sygnalizacji pożaru w STSO - zakończone 7. Rozbudowa SSWIN - zakończone 8. Modernizacja sieci informatycznej pn: "Wydzielenie Sieci Informatycznej Ochrony w przedsiębiorstwie Aquanet SA" - zakończone 2021 - realizacja: 1. Modernizacja systemu sygnalizacji pożaru SUW Gruszczyn 2. Modernizacja systemu telewizji przemysłowej (CCTV)(wybrane obiekty) 3. Rozbudowa systemu kontroli dostępu na wybranych obiektach 4. Dostawa rozszerzenia depozytora kluczy SAIK-KEY oraz rozszerzenia depozytora o moduł skrytek depozytowych SAIK-BOX 2022 - realizacja: 1. Oprogramowanie kontroli dostępu na wszystkich obiektach 2. OŚ Szlachęcin - CCTV 3. UW Dębina - CCTV 4. Murowana Goślina - CCTV 5. SUW Mosina - SSP 6. OŚ Chludowo - SSP, ZWC Morasko - SSP, ZWC Pożegowo - SSP 7. Nowe obiekty bezobsługowe 2023 - realizacja:</v>
          </cell>
          <cell r="BH50" t="str">
            <v>-</v>
          </cell>
          <cell r="BI50" t="str">
            <v>-</v>
          </cell>
          <cell r="BJ50">
            <v>0</v>
          </cell>
          <cell r="BK50">
            <v>5559000</v>
          </cell>
          <cell r="BL50"/>
          <cell r="BM50"/>
          <cell r="BN50"/>
        </row>
        <row r="51">
          <cell r="B51" t="str">
            <v>5-05-19-230-1</v>
          </cell>
          <cell r="C51" t="str">
            <v>5</v>
          </cell>
          <cell r="D51" t="str">
            <v>Realizacja podłączeń do sieci kanalizacyjnej - etap II</v>
          </cell>
          <cell r="E51" t="str">
            <v>Realizowane-RBM-w toku</v>
          </cell>
          <cell r="G51" t="str">
            <v>Plan</v>
          </cell>
          <cell r="H51" t="str">
            <v>pierwsza</v>
          </cell>
          <cell r="I51" t="str">
            <v>sieci rozdzielcze</v>
          </cell>
          <cell r="J51" t="str">
            <v>rozwojowe</v>
          </cell>
          <cell r="K51" t="str">
            <v>KPOŚK</v>
          </cell>
          <cell r="L51" t="str">
            <v>Poznań</v>
          </cell>
          <cell r="M51" t="str">
            <v>Paulina Wilińska-Kałka</v>
          </cell>
          <cell r="N51" t="str">
            <v>Marcin Krawczyk</v>
          </cell>
          <cell r="O51" t="str">
            <v>Mariusz Dados</v>
          </cell>
          <cell r="P51" t="str">
            <v>Artur Rutkowski</v>
          </cell>
          <cell r="Q51" t="str">
            <v>Anna Michałowicz</v>
          </cell>
          <cell r="R51" t="str">
            <v>05</v>
          </cell>
          <cell r="S51" t="str">
            <v>nd</v>
          </cell>
          <cell r="T51">
            <v>2824.45</v>
          </cell>
          <cell r="U51">
            <v>5018</v>
          </cell>
          <cell r="V51">
            <v>1568000</v>
          </cell>
          <cell r="W51">
            <v>1575000</v>
          </cell>
          <cell r="X51">
            <v>0</v>
          </cell>
          <cell r="Y51">
            <v>0</v>
          </cell>
          <cell r="Z51">
            <v>0</v>
          </cell>
          <cell r="AA51">
            <v>0</v>
          </cell>
          <cell r="AB51">
            <v>0</v>
          </cell>
          <cell r="AC51">
            <v>0</v>
          </cell>
          <cell r="AD51">
            <v>0</v>
          </cell>
          <cell r="AE51">
            <v>0</v>
          </cell>
          <cell r="AF51">
            <v>3148018</v>
          </cell>
          <cell r="AG51">
            <v>10421.81</v>
          </cell>
          <cell r="AH51">
            <v>444384.47000000003</v>
          </cell>
          <cell r="AI51">
            <v>1227101.54</v>
          </cell>
          <cell r="AJ51">
            <v>65103.5</v>
          </cell>
          <cell r="AK51">
            <v>0</v>
          </cell>
          <cell r="AL51">
            <v>0</v>
          </cell>
          <cell r="AM51">
            <v>0</v>
          </cell>
          <cell r="AN51">
            <v>0</v>
          </cell>
          <cell r="AO51">
            <v>0</v>
          </cell>
          <cell r="AP51">
            <v>0</v>
          </cell>
          <cell r="AQ51">
            <v>0</v>
          </cell>
          <cell r="AR51">
            <v>0</v>
          </cell>
          <cell r="AS51">
            <v>0</v>
          </cell>
          <cell r="AT51">
            <v>0</v>
          </cell>
          <cell r="AU51">
            <v>65103.5</v>
          </cell>
          <cell r="AV51">
            <v>0</v>
          </cell>
          <cell r="AW51">
            <v>0</v>
          </cell>
          <cell r="AX51" t="str">
            <v>1 rozwojowo-modernizacyjne</v>
          </cell>
          <cell r="AY51">
            <v>100</v>
          </cell>
          <cell r="AZ51">
            <v>0</v>
          </cell>
          <cell r="BA51">
            <v>0</v>
          </cell>
          <cell r="BF51" t="str">
            <v>Kontynuacja zadania 15-052. Realizacja przyłączy kanalizacyjnych w celu zrealizowania założeń KPOŚK na terenie działania Spółki, wg specjalnej oferty spółki.</v>
          </cell>
          <cell r="BG51" t="str">
            <v>Przyłącza kanalizacyjne 2021 - 2022 - dokumentacja projektowa i roboty budowlano-montażowe</v>
          </cell>
          <cell r="BH51" t="str">
            <v>-</v>
          </cell>
          <cell r="BI51" t="str">
            <v>-</v>
          </cell>
          <cell r="BJ51">
            <v>900869.09000000008</v>
          </cell>
          <cell r="BK51">
            <v>391335.94999999995</v>
          </cell>
          <cell r="BL51"/>
          <cell r="BM51"/>
          <cell r="BN51"/>
          <cell r="BO51">
            <v>27393.516499999998</v>
          </cell>
        </row>
        <row r="52">
          <cell r="B52" t="str">
            <v>3-05-14-090-1</v>
          </cell>
          <cell r="C52" t="str">
            <v>3</v>
          </cell>
          <cell r="D52" t="str">
            <v>Poznań - sieć wodociagowa na terenie Świerczewa</v>
          </cell>
          <cell r="E52" t="str">
            <v>Realizowane-RBM-w toku</v>
          </cell>
          <cell r="G52" t="str">
            <v>budżet - modernizacja PSW</v>
          </cell>
          <cell r="H52" t="str">
            <v>pierwsza</v>
          </cell>
          <cell r="I52" t="str">
            <v>sieci rozdzielcze</v>
          </cell>
          <cell r="J52" t="str">
            <v>modernizacyjne</v>
          </cell>
          <cell r="K52" t="str">
            <v>PSW</v>
          </cell>
          <cell r="L52" t="str">
            <v>Poznań</v>
          </cell>
          <cell r="M52" t="str">
            <v>Zuzanna Kaczmarek</v>
          </cell>
          <cell r="N52">
            <v>0</v>
          </cell>
          <cell r="O52" t="str">
            <v>Jolanta Kowalczyk</v>
          </cell>
          <cell r="P52" t="str">
            <v>Aleksandra Jukiewicz</v>
          </cell>
          <cell r="Q52" t="str">
            <v>Jacek Bielicki</v>
          </cell>
          <cell r="R52" t="str">
            <v>05</v>
          </cell>
          <cell r="S52" t="str">
            <v>nd</v>
          </cell>
          <cell r="T52">
            <v>135933.1</v>
          </cell>
          <cell r="U52">
            <v>47168.03</v>
          </cell>
          <cell r="V52">
            <v>1731500</v>
          </cell>
          <cell r="W52">
            <v>2838600</v>
          </cell>
          <cell r="X52">
            <v>0</v>
          </cell>
          <cell r="Y52">
            <v>0</v>
          </cell>
          <cell r="Z52">
            <v>0</v>
          </cell>
          <cell r="AA52">
            <v>0</v>
          </cell>
          <cell r="AB52">
            <v>0</v>
          </cell>
          <cell r="AC52">
            <v>0</v>
          </cell>
          <cell r="AD52">
            <v>0</v>
          </cell>
          <cell r="AE52">
            <v>0</v>
          </cell>
          <cell r="AF52">
            <v>4617268.03</v>
          </cell>
          <cell r="AG52">
            <v>74362.100000000006</v>
          </cell>
          <cell r="AH52">
            <v>1592889.96</v>
          </cell>
          <cell r="AI52">
            <v>1160588.45</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t="str">
            <v>1 rozwojowo-modernizacyjne</v>
          </cell>
          <cell r="AY52">
            <v>0</v>
          </cell>
          <cell r="AZ52">
            <v>0</v>
          </cell>
          <cell r="BA52">
            <v>148</v>
          </cell>
          <cell r="BB52" t="str">
            <v>NIE</v>
          </cell>
          <cell r="BD52" t="str">
            <v xml:space="preserve">TAK </v>
          </cell>
          <cell r="BE52">
            <v>150000</v>
          </cell>
          <cell r="BF52" t="str">
            <v>Uporządkowanie gospodarki wodnej. Likwidacja wspólnych przyłączy.</v>
          </cell>
          <cell r="BG52" t="str">
            <v>Budowa sieci wodociągowej dł. 1485 m: w ul. Kotowicza (dawniej Wojkiewicza) DN150mm o dł. 384,5m , ul. Trąmpczyńskiego DN150mm o dł. 345m , ul. Krasickiego DN150mm o dł. 318m, w ul. Lelewela DN150mm o dł. 174,5m , ul. Okulickiego DN50mm o dł. 48,5m , połączenie wodoc. w ul. Kotowicza z wodoc. DN50mm w ul. Pietrusińskiej o dł. 29,5m, połączenie wodoc. w ul. Kotowicza z wodoc. DN100mm w ul. Gołuchowskiej, ul. Żerkowskiej, Wielichowskiej, ul. Zygalskiego i ul. Kunickiego o dł. 185m, wraz z przyłączami. 2017 - 2020 - dokumentacja 2021 - 2022 - roboty budowlano - montażowe</v>
          </cell>
          <cell r="BH52" t="str">
            <v>-</v>
          </cell>
          <cell r="BI52" t="str">
            <v>-</v>
          </cell>
          <cell r="BJ52">
            <v>630174.62</v>
          </cell>
          <cell r="BK52">
            <v>530413.82999999996</v>
          </cell>
          <cell r="BL52"/>
          <cell r="BM52"/>
          <cell r="BN52"/>
          <cell r="BO52">
            <v>150000</v>
          </cell>
        </row>
        <row r="53">
          <cell r="B53" t="str">
            <v>3-03-16-109-0</v>
          </cell>
          <cell r="C53" t="str">
            <v>3</v>
          </cell>
          <cell r="D53" t="str">
            <v>Zbiorniki wody czystej Pożegowo i Mosina</v>
          </cell>
          <cell r="E53" t="str">
            <v>Realizowane-koncepcja-w toku</v>
          </cell>
          <cell r="G53" t="str">
            <v>Plan</v>
          </cell>
          <cell r="H53" t="str">
            <v>pierwsza</v>
          </cell>
          <cell r="I53" t="str">
            <v>wspólne</v>
          </cell>
          <cell r="J53" t="str">
            <v>modernizacyjne</v>
          </cell>
          <cell r="K53" t="str">
            <v>SUW</v>
          </cell>
          <cell r="L53" t="str">
            <v>Mosina</v>
          </cell>
          <cell r="M53" t="str">
            <v>Irena Romaszewska-Malak</v>
          </cell>
          <cell r="N53">
            <v>0</v>
          </cell>
          <cell r="O53" t="str">
            <v>Anna Padurska</v>
          </cell>
          <cell r="P53" t="str">
            <v>Krzysztof Durczewski</v>
          </cell>
          <cell r="Q53">
            <v>0</v>
          </cell>
          <cell r="R53" t="str">
            <v>03</v>
          </cell>
          <cell r="S53" t="str">
            <v>nd</v>
          </cell>
          <cell r="T53">
            <v>7322132.8200000003</v>
          </cell>
          <cell r="U53">
            <v>0</v>
          </cell>
          <cell r="V53">
            <v>0</v>
          </cell>
          <cell r="W53">
            <v>0</v>
          </cell>
          <cell r="X53">
            <v>0</v>
          </cell>
          <cell r="Y53">
            <v>0</v>
          </cell>
          <cell r="Z53">
            <v>0</v>
          </cell>
          <cell r="AA53">
            <v>0</v>
          </cell>
          <cell r="AB53">
            <v>250000</v>
          </cell>
          <cell r="AC53">
            <v>7200000</v>
          </cell>
          <cell r="AD53">
            <v>0</v>
          </cell>
          <cell r="AE53">
            <v>0</v>
          </cell>
          <cell r="AF53">
            <v>7450000</v>
          </cell>
          <cell r="AG53">
            <v>0</v>
          </cell>
          <cell r="AH53">
            <v>0</v>
          </cell>
          <cell r="AI53">
            <v>1056586.96</v>
          </cell>
          <cell r="AJ53">
            <v>0</v>
          </cell>
          <cell r="AK53">
            <v>0</v>
          </cell>
          <cell r="AL53">
            <v>0</v>
          </cell>
          <cell r="AM53">
            <v>0</v>
          </cell>
          <cell r="AN53">
            <v>250000</v>
          </cell>
          <cell r="AO53">
            <v>7200000</v>
          </cell>
          <cell r="AP53">
            <v>0</v>
          </cell>
          <cell r="AQ53">
            <v>0</v>
          </cell>
          <cell r="AR53">
            <v>0</v>
          </cell>
          <cell r="AS53">
            <v>0</v>
          </cell>
          <cell r="AT53">
            <v>0</v>
          </cell>
          <cell r="AU53">
            <v>7450000</v>
          </cell>
          <cell r="AV53">
            <v>0</v>
          </cell>
          <cell r="AW53">
            <v>0</v>
          </cell>
          <cell r="AX53" t="str">
            <v>2 racjonalizujące zużycie wody i odprowadzanie ścieków</v>
          </cell>
          <cell r="AY53">
            <v>0</v>
          </cell>
          <cell r="AZ53">
            <v>0</v>
          </cell>
          <cell r="BA53">
            <v>0</v>
          </cell>
          <cell r="BF53" t="str">
            <v>1. Poprawa bezpieczeństwa konstrukcji i bezpieczeństwa jakości wody, 2. Zwiększenie niezawodności działania instalacji i armatury. 3. Automatyzacja procesu – zdalne sterowanie i zdalny nadzór, 4. Zwiększenie bezpieczeństwa ochrony obiektu i bezpieczeństwa jakości wody. 5. Zapewnienie niezawodności zasilania.</v>
          </cell>
          <cell r="BG53" t="str">
            <v>1. zbiorniki 7-12 (6 szt.) - wszystkie branże, komory podziemne - 4szt., renowacja kolektora odwadniającego DN600 (150m) i studni na kolektorze, agregat prądotwórczy i układ SZR , oświetlenie zewnętrzne terenu, 2017 - dokumentacja - zakończono 2018 - 2019 - roboty budowlano-montażowe- zakończono 2. zbiorniki 1-6 - wszystkie branże , komory podziemne , światłowód , ogrodzenie, elewacja zbiorników 2027 - dokumentacja projektowa od 2028 - roboty budowlano-montażowe 3. Modernizacja elektronicznego systemu ochrony Zbiorników Wody Czystej Morasko i Pożegowo 2021 - 2022 roboty budowlano-montażowe - zakończono 4. Budowa ogrodzenia 2022 - roboty budowlano-montażowe</v>
          </cell>
          <cell r="BH53" t="str">
            <v>-</v>
          </cell>
          <cell r="BI53" t="str">
            <v>-</v>
          </cell>
          <cell r="BJ53">
            <v>917451.26</v>
          </cell>
          <cell r="BK53">
            <v>7589135.7000000011</v>
          </cell>
          <cell r="BL53"/>
          <cell r="BM53"/>
          <cell r="BN53"/>
        </row>
        <row r="54">
          <cell r="B54" t="str">
            <v>5-04-15-189-1</v>
          </cell>
          <cell r="C54" t="str">
            <v>5</v>
          </cell>
          <cell r="D54" t="str">
            <v>Murowana Goślina - kanalizacja sanitarna w Kątach</v>
          </cell>
          <cell r="E54" t="str">
            <v>Realizowane-RBM-w toku</v>
          </cell>
          <cell r="G54" t="str">
            <v>rezerwa "białe plamy"</v>
          </cell>
          <cell r="H54" t="str">
            <v>druga</v>
          </cell>
          <cell r="I54" t="str">
            <v>sieci rozdzielcze</v>
          </cell>
          <cell r="J54" t="str">
            <v>rozwojowe</v>
          </cell>
          <cell r="K54" t="str">
            <v>nieopłacalne tak</v>
          </cell>
          <cell r="L54" t="str">
            <v>Murowana Goślina</v>
          </cell>
          <cell r="M54" t="str">
            <v>Paulina Wilińska-Kałka</v>
          </cell>
          <cell r="N54">
            <v>0</v>
          </cell>
          <cell r="O54" t="str">
            <v>Monika Mrozińska</v>
          </cell>
          <cell r="P54" t="str">
            <v>Anna Ossig</v>
          </cell>
          <cell r="Q54" t="str">
            <v>Łukasz Bil</v>
          </cell>
          <cell r="R54" t="str">
            <v>04</v>
          </cell>
          <cell r="S54" t="str">
            <v>nd</v>
          </cell>
          <cell r="T54">
            <v>73823.48</v>
          </cell>
          <cell r="U54">
            <v>4111.0599999999995</v>
          </cell>
          <cell r="V54">
            <v>503000</v>
          </cell>
          <cell r="W54">
            <v>1703000</v>
          </cell>
          <cell r="X54">
            <v>0</v>
          </cell>
          <cell r="Y54">
            <v>0</v>
          </cell>
          <cell r="Z54">
            <v>0</v>
          </cell>
          <cell r="AA54">
            <v>0</v>
          </cell>
          <cell r="AB54">
            <v>0</v>
          </cell>
          <cell r="AC54">
            <v>0</v>
          </cell>
          <cell r="AD54">
            <v>0</v>
          </cell>
          <cell r="AE54">
            <v>0</v>
          </cell>
          <cell r="AF54">
            <v>2210111.06</v>
          </cell>
          <cell r="AG54">
            <v>25713.969999999998</v>
          </cell>
          <cell r="AH54">
            <v>991341.27000000014</v>
          </cell>
          <cell r="AI54">
            <v>1021491.9099999999</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t="str">
            <v>1 rozwojowo-modernizacyjne</v>
          </cell>
          <cell r="AY54">
            <v>10</v>
          </cell>
          <cell r="AZ54">
            <v>3</v>
          </cell>
          <cell r="BA54">
            <v>0</v>
          </cell>
          <cell r="BF54" t="str">
            <v>Odbiór ścieków sanitarnych od nowych klientów.</v>
          </cell>
          <cell r="BG54" t="str">
            <v>1. w obrębie Białęgi - budowa kanału sanitarnego DN = 200 mm o dł. ok. 320 m 2. w obrębie Długa Goślina - budowa kanału sanitarnego DN 200 mm o dł. ok. 280 m, r. tłocznego DN 75 mm i 1 szt. przepompowni ścieków o wydajności nie przekraczającej 4 dm3/s , przyłącza kanalizacji sanitarnej 2016-2020 dokumentacja projektowa 2021-2023 roboty budowlano-montażowe</v>
          </cell>
          <cell r="BH54" t="str">
            <v>-</v>
          </cell>
          <cell r="BI54" t="str">
            <v>-</v>
          </cell>
          <cell r="BJ54">
            <v>479796.17</v>
          </cell>
          <cell r="BK54">
            <v>541695.74</v>
          </cell>
          <cell r="BL54"/>
          <cell r="BM54"/>
          <cell r="BN54"/>
          <cell r="BO54">
            <v>37918.701800000003</v>
          </cell>
        </row>
        <row r="55">
          <cell r="B55" t="str">
            <v>5-13-08-019-1</v>
          </cell>
          <cell r="C55" t="str">
            <v>5</v>
          </cell>
          <cell r="D55" t="str">
            <v>Kleszczewo - kanalizacja sanitarna dla Tulec</v>
          </cell>
          <cell r="E55" t="str">
            <v>Realizowane-RBM-w toku</v>
          </cell>
          <cell r="G55" t="str">
            <v>Plan</v>
          </cell>
          <cell r="H55" t="str">
            <v>pierwsza</v>
          </cell>
          <cell r="I55" t="str">
            <v>inne</v>
          </cell>
          <cell r="J55" t="str">
            <v>poza obszarem działania</v>
          </cell>
          <cell r="K55" t="str">
            <v>opłacalne</v>
          </cell>
          <cell r="L55" t="str">
            <v>Kleszczewo</v>
          </cell>
          <cell r="M55" t="str">
            <v>Przemysław Jasiński</v>
          </cell>
          <cell r="N55" t="str">
            <v>Julita Andrzejewska</v>
          </cell>
          <cell r="O55" t="str">
            <v>Mariusz Dados</v>
          </cell>
          <cell r="P55" t="str">
            <v>Beata Nowakowska</v>
          </cell>
          <cell r="Q55" t="str">
            <v>Michał Plewa</v>
          </cell>
          <cell r="R55" t="str">
            <v>13</v>
          </cell>
          <cell r="S55" t="str">
            <v>Gmina Kleszczewo</v>
          </cell>
          <cell r="T55">
            <v>268944.99</v>
          </cell>
          <cell r="U55">
            <v>26060.98</v>
          </cell>
          <cell r="V55">
            <v>1576253.19</v>
          </cell>
          <cell r="W55">
            <v>2114863.6</v>
          </cell>
          <cell r="X55">
            <v>0</v>
          </cell>
          <cell r="Y55">
            <v>0</v>
          </cell>
          <cell r="Z55">
            <v>0</v>
          </cell>
          <cell r="AA55">
            <v>0</v>
          </cell>
          <cell r="AB55">
            <v>0</v>
          </cell>
          <cell r="AC55">
            <v>0</v>
          </cell>
          <cell r="AD55">
            <v>0</v>
          </cell>
          <cell r="AE55">
            <v>0</v>
          </cell>
          <cell r="AF55">
            <v>3717177.77</v>
          </cell>
          <cell r="AG55">
            <v>35840.170000000006</v>
          </cell>
          <cell r="AH55">
            <v>1072499.6700000002</v>
          </cell>
          <cell r="AI55">
            <v>1001558.0599999999</v>
          </cell>
          <cell r="AJ55">
            <v>0</v>
          </cell>
          <cell r="AK55">
            <v>0</v>
          </cell>
          <cell r="AL55">
            <v>0</v>
          </cell>
          <cell r="AM55">
            <v>0</v>
          </cell>
          <cell r="AN55">
            <v>0</v>
          </cell>
          <cell r="AO55">
            <v>0</v>
          </cell>
          <cell r="AP55">
            <v>0</v>
          </cell>
          <cell r="AQ55">
            <v>0</v>
          </cell>
          <cell r="AR55">
            <v>0</v>
          </cell>
          <cell r="AS55">
            <v>0</v>
          </cell>
          <cell r="AT55">
            <v>0</v>
          </cell>
          <cell r="AU55">
            <v>0</v>
          </cell>
          <cell r="AV55">
            <v>1.91</v>
          </cell>
          <cell r="AW55">
            <v>0</v>
          </cell>
          <cell r="AX55" t="str">
            <v>1 rozwojowo-modernizacyjne</v>
          </cell>
          <cell r="AY55">
            <v>0</v>
          </cell>
          <cell r="AZ55">
            <v>0</v>
          </cell>
          <cell r="BA55">
            <v>0</v>
          </cell>
          <cell r="BF55" t="str">
            <v>Odbiór ścieków sanitarnych z terenu Tulec.</v>
          </cell>
          <cell r="BG55" t="str">
            <v>Budowa sieci kanalizacji sanitarnej w ul. Poznańskiej w Tulcach oraz ul. Szczepankowo w Poznaniu: rurociąg tłoczny DN150mm dł. 1635m, rurociąg grawitacyjny DN400mm dł. 272m, przepompownia ścieków - 1 szt. 2018-2021 - dokumentacja projektowa (Inwestor Zastępczy - Zakład Komunalny w Kleszczewie) 2021-2022 - roboty budowlano-montażowe</v>
          </cell>
          <cell r="BH55" t="str">
            <v>-</v>
          </cell>
          <cell r="BI55" t="str">
            <v>-</v>
          </cell>
          <cell r="BJ55">
            <v>396592.99</v>
          </cell>
          <cell r="BK55">
            <v>604965.06999999995</v>
          </cell>
          <cell r="BL55"/>
          <cell r="BM55"/>
          <cell r="BN55"/>
          <cell r="BO55">
            <v>42347.554900000003</v>
          </cell>
        </row>
        <row r="56">
          <cell r="B56" t="str">
            <v>3-05-14-184-1</v>
          </cell>
          <cell r="C56" t="str">
            <v>3</v>
          </cell>
          <cell r="D56" t="str">
            <v>Poznań - sieć wodociągowa w ul. Morasko, ul. Śnieżnej i ul. Mateckiego</v>
          </cell>
          <cell r="E56" t="str">
            <v>Realizowane-RBM-w toku</v>
          </cell>
          <cell r="G56" t="str">
            <v>rezerwa "białe plamy"</v>
          </cell>
          <cell r="H56" t="str">
            <v>druga</v>
          </cell>
          <cell r="I56" t="str">
            <v>sieci rozdzielcze</v>
          </cell>
          <cell r="J56" t="str">
            <v>rozwojowe</v>
          </cell>
          <cell r="K56" t="str">
            <v>nieopłacalne tak</v>
          </cell>
          <cell r="L56" t="str">
            <v>Poznań</v>
          </cell>
          <cell r="M56" t="str">
            <v>Katarzyna Stawińska</v>
          </cell>
          <cell r="N56" t="str">
            <v>Margareta Szymkowiak-Matuszak</v>
          </cell>
          <cell r="O56" t="str">
            <v>Monika Mrozińska</v>
          </cell>
          <cell r="P56" t="str">
            <v>Margareta Szymkowiak-Matuszak</v>
          </cell>
          <cell r="Q56" t="str">
            <v>Anna Michałowicz</v>
          </cell>
          <cell r="R56" t="str">
            <v>05</v>
          </cell>
          <cell r="S56" t="str">
            <v>Koordynacja z PIM</v>
          </cell>
          <cell r="T56">
            <v>124705.78</v>
          </cell>
          <cell r="U56">
            <v>72279.240000000005</v>
          </cell>
          <cell r="V56">
            <v>1761347.5</v>
          </cell>
          <cell r="W56">
            <v>2988997.5</v>
          </cell>
          <cell r="X56">
            <v>2000000</v>
          </cell>
          <cell r="Y56">
            <v>0</v>
          </cell>
          <cell r="Z56">
            <v>0</v>
          </cell>
          <cell r="AA56">
            <v>0</v>
          </cell>
          <cell r="AB56">
            <v>0</v>
          </cell>
          <cell r="AC56">
            <v>0</v>
          </cell>
          <cell r="AD56">
            <v>0</v>
          </cell>
          <cell r="AE56">
            <v>0</v>
          </cell>
          <cell r="AF56">
            <v>6822624.2400000002</v>
          </cell>
          <cell r="AG56">
            <v>103857.28</v>
          </cell>
          <cell r="AH56">
            <v>99506.89</v>
          </cell>
          <cell r="AI56">
            <v>968884.19</v>
          </cell>
          <cell r="AJ56">
            <v>3282600</v>
          </cell>
          <cell r="AK56">
            <v>0</v>
          </cell>
          <cell r="AL56">
            <v>0</v>
          </cell>
          <cell r="AM56">
            <v>0</v>
          </cell>
          <cell r="AN56">
            <v>0</v>
          </cell>
          <cell r="AO56">
            <v>0</v>
          </cell>
          <cell r="AP56">
            <v>0</v>
          </cell>
          <cell r="AQ56">
            <v>0</v>
          </cell>
          <cell r="AR56">
            <v>0</v>
          </cell>
          <cell r="AS56">
            <v>0</v>
          </cell>
          <cell r="AT56">
            <v>0</v>
          </cell>
          <cell r="AU56">
            <v>3282600</v>
          </cell>
          <cell r="AV56">
            <v>0</v>
          </cell>
          <cell r="AW56">
            <v>0</v>
          </cell>
          <cell r="AX56" t="str">
            <v>1 rozwojowo-modernizacyjne</v>
          </cell>
          <cell r="AY56">
            <v>27</v>
          </cell>
          <cell r="AZ56">
            <v>11</v>
          </cell>
          <cell r="BA56">
            <v>0</v>
          </cell>
          <cell r="BB56" t="str">
            <v xml:space="preserve">TAK </v>
          </cell>
          <cell r="BD56" t="str">
            <v xml:space="preserve">TAK </v>
          </cell>
          <cell r="BE56" t="str">
            <v>brak szczegółów</v>
          </cell>
          <cell r="BF56" t="str">
            <v>Z zadania został wydzielony zakres 20-006 (Mateckiego). Zaopatrzenie w wodę nowych odbiorców.</v>
          </cell>
          <cell r="BG56" t="str">
            <v>Budowa wodociągu wraz z przyłączami: - ulica Morasko DN300 dł. 692m, - ulica Śnieżna DN100 dł. 201m, - ulica Wietrzna DN100 dł. 26m, - ulica boczna od Morasko DN100 dł. 98m 2016-2020 - dokumentacja projektowa 2021-2023 - roboty budowlano-montażowe</v>
          </cell>
          <cell r="BH56" t="str">
            <v>-</v>
          </cell>
          <cell r="BI56" t="str">
            <v>-</v>
          </cell>
          <cell r="BJ56">
            <v>30401.18</v>
          </cell>
          <cell r="BK56">
            <v>4221083.01</v>
          </cell>
          <cell r="BL56">
            <v>422108.30099999998</v>
          </cell>
          <cell r="BM56"/>
          <cell r="BN56"/>
          <cell r="BO56">
            <v>295475.81070000003</v>
          </cell>
        </row>
        <row r="57">
          <cell r="B57" t="str">
            <v>3-03-11-115-1</v>
          </cell>
          <cell r="C57" t="str">
            <v>3</v>
          </cell>
          <cell r="D57" t="str">
            <v>Mosina - sieć wodociągowa w ul.Wodnej i bocznej</v>
          </cell>
          <cell r="E57" t="str">
            <v>Realizowane-RBM-w toku</v>
          </cell>
          <cell r="G57" t="str">
            <v>rezerwa "białe plamy"</v>
          </cell>
          <cell r="H57" t="str">
            <v>druga</v>
          </cell>
          <cell r="I57" t="str">
            <v>sieci rozdzielcze</v>
          </cell>
          <cell r="J57" t="str">
            <v>rozwojowe</v>
          </cell>
          <cell r="K57" t="str">
            <v>nieopłacalne tak</v>
          </cell>
          <cell r="L57" t="str">
            <v>Mosina</v>
          </cell>
          <cell r="M57" t="str">
            <v>Zuzanna Kaczmarek</v>
          </cell>
          <cell r="N57" t="str">
            <v>Marcin Krawczyk</v>
          </cell>
          <cell r="O57" t="str">
            <v>Jolanta Kowalczyk</v>
          </cell>
          <cell r="P57" t="str">
            <v>Mateusz Opaluch</v>
          </cell>
          <cell r="Q57" t="str">
            <v>Anna Michałowicz</v>
          </cell>
          <cell r="R57" t="str">
            <v>03</v>
          </cell>
          <cell r="S57" t="str">
            <v>nd</v>
          </cell>
          <cell r="T57">
            <v>171721.38999999998</v>
          </cell>
          <cell r="U57">
            <v>33472.910000000003</v>
          </cell>
          <cell r="V57">
            <v>483400</v>
          </cell>
          <cell r="W57">
            <v>1083615</v>
          </cell>
          <cell r="X57">
            <v>0</v>
          </cell>
          <cell r="Y57">
            <v>0</v>
          </cell>
          <cell r="Z57">
            <v>0</v>
          </cell>
          <cell r="AA57">
            <v>0</v>
          </cell>
          <cell r="AB57">
            <v>0</v>
          </cell>
          <cell r="AC57">
            <v>0</v>
          </cell>
          <cell r="AD57">
            <v>0</v>
          </cell>
          <cell r="AE57">
            <v>0</v>
          </cell>
          <cell r="AF57">
            <v>1600487.9100000001</v>
          </cell>
          <cell r="AG57">
            <v>37825.71</v>
          </cell>
          <cell r="AH57">
            <v>16690.209999999995</v>
          </cell>
          <cell r="AI57">
            <v>949760.09</v>
          </cell>
          <cell r="AJ57">
            <v>0</v>
          </cell>
          <cell r="AK57">
            <v>0</v>
          </cell>
          <cell r="AL57">
            <v>0</v>
          </cell>
          <cell r="AM57">
            <v>0</v>
          </cell>
          <cell r="AN57">
            <v>0</v>
          </cell>
          <cell r="AO57">
            <v>0</v>
          </cell>
          <cell r="AP57">
            <v>0</v>
          </cell>
          <cell r="AQ57">
            <v>0</v>
          </cell>
          <cell r="AR57">
            <v>0</v>
          </cell>
          <cell r="AS57">
            <v>0</v>
          </cell>
          <cell r="AT57">
            <v>0</v>
          </cell>
          <cell r="AU57">
            <v>0</v>
          </cell>
          <cell r="AV57">
            <v>0.68</v>
          </cell>
          <cell r="AW57">
            <v>0</v>
          </cell>
          <cell r="AX57" t="str">
            <v>1 rozwojowo-modernizacyjne</v>
          </cell>
          <cell r="AY57">
            <v>11</v>
          </cell>
          <cell r="AZ57">
            <v>6</v>
          </cell>
          <cell r="BA57">
            <v>0</v>
          </cell>
          <cell r="BB57" t="str">
            <v>NIE</v>
          </cell>
          <cell r="BD57" t="str">
            <v xml:space="preserve">TAK </v>
          </cell>
          <cell r="BF57" t="str">
            <v>Zaopatrzenie w wodę nowych odbiorców.</v>
          </cell>
          <cell r="BG57" t="str">
            <v>Budowa sieci wodociągowej w rejonie ul. Wodnej DN 150 mm, dł.570 m, DN100mm. dł. 310m, DN 63 mm, dł.50 m wraz z przyłączami oraz w ul. Matejki DN100mm, dł.70m, 2018-2020 - dokumentacja projektowa 2021-2022 - roboty budowlano - montażowe</v>
          </cell>
          <cell r="BH57" t="str">
            <v>-</v>
          </cell>
          <cell r="BI57" t="str">
            <v>-</v>
          </cell>
          <cell r="BJ57">
            <v>172458.52</v>
          </cell>
          <cell r="BK57">
            <v>777301.57</v>
          </cell>
          <cell r="BL57"/>
          <cell r="BM57"/>
          <cell r="BN57"/>
          <cell r="BO57">
            <v>54411.109900000003</v>
          </cell>
        </row>
        <row r="58">
          <cell r="B58" t="str">
            <v>5-05-16-087-0</v>
          </cell>
          <cell r="C58" t="str">
            <v>5</v>
          </cell>
          <cell r="D58" t="str">
            <v>Poznań - kanalizacja ogólnospławna w ul. Mielżyńskiego</v>
          </cell>
          <cell r="E58" t="str">
            <v>Realizowane-RBM-w toku</v>
          </cell>
          <cell r="G58" t="str">
            <v>koordynacja z innymi jednostkami</v>
          </cell>
          <cell r="H58" t="str">
            <v>pierwsza</v>
          </cell>
          <cell r="I58" t="str">
            <v>sieci rozdzielcze</v>
          </cell>
          <cell r="J58" t="str">
            <v>modernizacyjne</v>
          </cell>
          <cell r="K58" t="str">
            <v>koordynacja</v>
          </cell>
          <cell r="L58" t="str">
            <v>Poznań</v>
          </cell>
          <cell r="M58" t="str">
            <v>Katarzyna Józefiak</v>
          </cell>
          <cell r="N58" t="str">
            <v>Tomasz Wilas</v>
          </cell>
          <cell r="O58" t="str">
            <v>Mariusz Dados</v>
          </cell>
          <cell r="P58" t="str">
            <v>Anna Danek</v>
          </cell>
          <cell r="Q58" t="str">
            <v>Łukasz Wędrychowicz</v>
          </cell>
          <cell r="R58" t="str">
            <v>05</v>
          </cell>
          <cell r="S58" t="str">
            <v>PIM</v>
          </cell>
          <cell r="T58">
            <v>64047.210000000006</v>
          </cell>
          <cell r="U58">
            <v>38360.75</v>
          </cell>
          <cell r="V58">
            <v>662965.25</v>
          </cell>
          <cell r="W58">
            <v>324500</v>
          </cell>
          <cell r="X58">
            <v>0</v>
          </cell>
          <cell r="Y58">
            <v>0</v>
          </cell>
          <cell r="Z58">
            <v>0</v>
          </cell>
          <cell r="AA58">
            <v>0</v>
          </cell>
          <cell r="AB58">
            <v>0</v>
          </cell>
          <cell r="AC58">
            <v>0</v>
          </cell>
          <cell r="AD58">
            <v>0</v>
          </cell>
          <cell r="AE58">
            <v>0</v>
          </cell>
          <cell r="AF58">
            <v>1025826</v>
          </cell>
          <cell r="AG58">
            <v>39589.75</v>
          </cell>
          <cell r="AH58">
            <v>35420</v>
          </cell>
          <cell r="AI58">
            <v>903514.64</v>
          </cell>
          <cell r="AJ58">
            <v>1908682.03</v>
          </cell>
          <cell r="AK58">
            <v>0</v>
          </cell>
          <cell r="AL58">
            <v>0</v>
          </cell>
          <cell r="AM58">
            <v>0</v>
          </cell>
          <cell r="AN58">
            <v>0</v>
          </cell>
          <cell r="AO58">
            <v>0</v>
          </cell>
          <cell r="AP58">
            <v>0</v>
          </cell>
          <cell r="AQ58">
            <v>0</v>
          </cell>
          <cell r="AR58">
            <v>0</v>
          </cell>
          <cell r="AS58">
            <v>0</v>
          </cell>
          <cell r="AT58">
            <v>0</v>
          </cell>
          <cell r="AU58">
            <v>1908682.03</v>
          </cell>
          <cell r="AV58">
            <v>0</v>
          </cell>
          <cell r="AW58">
            <v>0</v>
          </cell>
          <cell r="AX58" t="str">
            <v>1 rozwojowo-modernizacyjne</v>
          </cell>
          <cell r="AY58">
            <v>0</v>
          </cell>
          <cell r="AZ58">
            <v>0</v>
          </cell>
          <cell r="BA58">
            <v>13</v>
          </cell>
          <cell r="BF58" t="str">
            <v>Zły stan techniczny, koordynacja z pracami MPK.</v>
          </cell>
          <cell r="BG58" t="str">
            <v>Wymiana istniejącego kanału ogólnospławnego 0,25/0,38m na kanał o średnicy 0,4m na dł. ok 217m wraz z przyłączami . Konieczność koordynacji robót z MPK, ZTM i ZDM 2017 - 2020 - dokumentacja projektowa 2021 - 2022 - roboty budowlano-montażowe</v>
          </cell>
          <cell r="BH58" t="str">
            <v>-</v>
          </cell>
          <cell r="BI58" t="str">
            <v>-</v>
          </cell>
          <cell r="BJ58">
            <v>0</v>
          </cell>
          <cell r="BK58">
            <v>2812196.67</v>
          </cell>
          <cell r="BL58"/>
          <cell r="BM58"/>
          <cell r="BN58"/>
          <cell r="BO58">
            <v>196853.76690000002</v>
          </cell>
        </row>
        <row r="59">
          <cell r="B59" t="str">
            <v>1-05-20-009-0</v>
          </cell>
          <cell r="C59" t="str">
            <v>1</v>
          </cell>
          <cell r="D59" t="str">
            <v>Ujęcie Dębina - studnie zastępcze - cykl IV</v>
          </cell>
          <cell r="E59" t="str">
            <v>Realizowane-koncepcja-w toku</v>
          </cell>
          <cell r="G59" t="str">
            <v>rezerwa zadania wielozakresowe</v>
          </cell>
          <cell r="H59" t="str">
            <v>pierwsza</v>
          </cell>
          <cell r="I59" t="str">
            <v>wspólne</v>
          </cell>
          <cell r="J59" t="str">
            <v>modernizacyjne</v>
          </cell>
          <cell r="K59" t="str">
            <v>UW</v>
          </cell>
          <cell r="L59" t="str">
            <v>Poznań</v>
          </cell>
          <cell r="M59" t="str">
            <v>Irena Romaszewska-Malak</v>
          </cell>
          <cell r="N59">
            <v>0</v>
          </cell>
          <cell r="O59" t="str">
            <v>Anna Padurska</v>
          </cell>
          <cell r="P59" t="str">
            <v>Łukasz Prządka</v>
          </cell>
          <cell r="Q59" t="str">
            <v>Jerzy Rykała</v>
          </cell>
          <cell r="R59" t="str">
            <v>05</v>
          </cell>
          <cell r="S59" t="str">
            <v>nd</v>
          </cell>
          <cell r="T59">
            <v>0</v>
          </cell>
          <cell r="U59">
            <v>0</v>
          </cell>
          <cell r="V59">
            <v>0</v>
          </cell>
          <cell r="W59">
            <v>810000</v>
          </cell>
          <cell r="X59">
            <v>0</v>
          </cell>
          <cell r="Y59">
            <v>0</v>
          </cell>
          <cell r="Z59">
            <v>0</v>
          </cell>
          <cell r="AA59">
            <v>0</v>
          </cell>
          <cell r="AB59">
            <v>0</v>
          </cell>
          <cell r="AC59">
            <v>0</v>
          </cell>
          <cell r="AD59">
            <v>0</v>
          </cell>
          <cell r="AE59">
            <v>0</v>
          </cell>
          <cell r="AF59">
            <v>810000</v>
          </cell>
          <cell r="AG59">
            <v>0</v>
          </cell>
          <cell r="AH59">
            <v>0</v>
          </cell>
          <cell r="AI59">
            <v>808530.41999999993</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t="str">
            <v>1 rozwojowo-modernizacyjne</v>
          </cell>
          <cell r="AY59">
            <v>0</v>
          </cell>
          <cell r="AZ59">
            <v>0</v>
          </cell>
          <cell r="BA59">
            <v>0</v>
          </cell>
          <cell r="BB59" t="str">
            <v>NIE</v>
          </cell>
          <cell r="BF59" t="str">
            <v>Zadanie zostało wydzielone z zadania nr 03-006. Zapewnienie utrzymania istniejącej wydajności i sprawności ujęcia.</v>
          </cell>
          <cell r="BG59" t="str">
            <v>2022 - dokumentacja projektowa dla 5 studni 2022 - roboty budowlano-montażowe</v>
          </cell>
          <cell r="BH59" t="str">
            <v>-</v>
          </cell>
          <cell r="BI59" t="str">
            <v>-</v>
          </cell>
          <cell r="BJ59">
            <v>240432.94</v>
          </cell>
          <cell r="BK59">
            <v>568097.48</v>
          </cell>
          <cell r="BL59"/>
          <cell r="BM59"/>
          <cell r="BN59"/>
        </row>
        <row r="60">
          <cell r="B60" t="str">
            <v>7-05-19-225-1</v>
          </cell>
          <cell r="C60" t="str">
            <v>7</v>
          </cell>
          <cell r="D60" t="str">
            <v>COŚ - model gospodarki cyrkularnej</v>
          </cell>
          <cell r="E60" t="str">
            <v>Realizowane-koncepcja-w toku</v>
          </cell>
          <cell r="G60" t="str">
            <v>Plan</v>
          </cell>
          <cell r="H60" t="str">
            <v>pierwsza</v>
          </cell>
          <cell r="I60" t="str">
            <v>inne</v>
          </cell>
          <cell r="J60" t="str">
            <v>inne</v>
          </cell>
          <cell r="K60" t="str">
            <v>inne działania</v>
          </cell>
          <cell r="L60" t="str">
            <v>Poznań</v>
          </cell>
          <cell r="M60" t="str">
            <v>Agnieszka Mitura-Grabowska</v>
          </cell>
          <cell r="N60">
            <v>0</v>
          </cell>
          <cell r="O60">
            <v>0</v>
          </cell>
          <cell r="P60">
            <v>0</v>
          </cell>
          <cell r="Q60">
            <v>0</v>
          </cell>
          <cell r="R60" t="str">
            <v>05</v>
          </cell>
          <cell r="S60" t="str">
            <v>nd</v>
          </cell>
          <cell r="T60">
            <v>0</v>
          </cell>
          <cell r="U60">
            <v>780086</v>
          </cell>
          <cell r="V60">
            <v>1182507</v>
          </cell>
          <cell r="W60">
            <v>2901487</v>
          </cell>
          <cell r="X60">
            <v>1098920</v>
          </cell>
          <cell r="Y60">
            <v>274000</v>
          </cell>
          <cell r="Z60">
            <v>0</v>
          </cell>
          <cell r="AA60">
            <v>0</v>
          </cell>
          <cell r="AB60">
            <v>0</v>
          </cell>
          <cell r="AC60">
            <v>0</v>
          </cell>
          <cell r="AD60">
            <v>0</v>
          </cell>
          <cell r="AE60">
            <v>0</v>
          </cell>
          <cell r="AF60">
            <v>6237000</v>
          </cell>
          <cell r="AG60">
            <v>0</v>
          </cell>
          <cell r="AH60">
            <v>0</v>
          </cell>
          <cell r="AI60">
            <v>800000</v>
          </cell>
          <cell r="AJ60">
            <v>1098920</v>
          </cell>
          <cell r="AK60">
            <v>274000</v>
          </cell>
          <cell r="AL60">
            <v>0</v>
          </cell>
          <cell r="AM60">
            <v>0</v>
          </cell>
          <cell r="AN60">
            <v>0</v>
          </cell>
          <cell r="AO60">
            <v>0</v>
          </cell>
          <cell r="AP60">
            <v>0</v>
          </cell>
          <cell r="AQ60">
            <v>0</v>
          </cell>
          <cell r="AR60">
            <v>0</v>
          </cell>
          <cell r="AS60">
            <v>0</v>
          </cell>
          <cell r="AT60">
            <v>0</v>
          </cell>
          <cell r="AU60">
            <v>1372920</v>
          </cell>
          <cell r="AV60">
            <v>0</v>
          </cell>
          <cell r="AW60">
            <v>0</v>
          </cell>
          <cell r="AX60" t="str">
            <v xml:space="preserve"> </v>
          </cell>
          <cell r="AY60">
            <v>0</v>
          </cell>
          <cell r="AZ60">
            <v>0</v>
          </cell>
          <cell r="BA60">
            <v>0</v>
          </cell>
          <cell r="BF60" t="str">
            <v>Współdziałanie w projekcie europejskim "Horyzont 2020" w zakresie badań naukowych i innowacji. Temat projektu "Building a water-smart economy and society". Przeprowadzanie badań i działań rozwojowych mających wpływ na: 1. Innowacje w obszarze gospodarki osadowej: odzysk surowców (fosfor, azot), możliwe zwiększenie stopnia odwadniania, zwiększenie skuteczności podczyszczanie odcieków, 2. Badania nad zwiększeniem stopnia ponownego wykorzystania ścieków oczyszczonych, 3. Kampania zwiększająca zaangażowanie lokalnej społeczności, 4. Budowa modelu dla prowadzonych technologii w oczyszczalni ścieków.</v>
          </cell>
          <cell r="BG60" t="str">
            <v>Przygotowanie istniejącej infrastruktury do badań pilotowych (odzysk struwitu i wiwianitu). Przygotowanie instalacji pilotowej do recyklingu ścieków oczyszczonych. Modelowanie procesów biokinetycznych oczyszczalni ścieków - przeprowadzenie badań w skali laboratoryjnej, walidacja, nadzór nad pracą programu w trybie demo. Budowa instalacji pilotowej - doczyszczanie ścieków oczyszczonych i zarządzanie koncentratem z doczyszczania ścieków. Budowa stanowiska badawczego do modelowania procesów biokinetycznych i utrzymanie instalacji. 2021 - 2024 - prace badawcze 2021 - 2025 - częściowy zwrot nakładów</v>
          </cell>
          <cell r="BH60" t="str">
            <v>-</v>
          </cell>
          <cell r="BI60" t="str">
            <v>-</v>
          </cell>
          <cell r="BJ60">
            <v>0</v>
          </cell>
          <cell r="BK60">
            <v>2172920</v>
          </cell>
          <cell r="BL60"/>
          <cell r="BM60"/>
          <cell r="BN60"/>
        </row>
        <row r="61">
          <cell r="B61" t="str">
            <v>5-05-12-111-1</v>
          </cell>
          <cell r="C61" t="str">
            <v>5</v>
          </cell>
          <cell r="D61" t="str">
            <v>Poznań - kanalizacja sanitarna na terenie osiedla Kiekrz</v>
          </cell>
          <cell r="E61" t="str">
            <v>Realizowane-dokumentacja-w toku</v>
          </cell>
          <cell r="G61" t="str">
            <v>Pule</v>
          </cell>
          <cell r="H61" t="str">
            <v>druga</v>
          </cell>
          <cell r="I61" t="str">
            <v>sieci rozdzielcze</v>
          </cell>
          <cell r="J61" t="str">
            <v>rozwojowe</v>
          </cell>
          <cell r="K61" t="str">
            <v>opłacalne</v>
          </cell>
          <cell r="L61" t="str">
            <v>Poznań</v>
          </cell>
          <cell r="M61" t="str">
            <v>Agata Chmurzyńska</v>
          </cell>
          <cell r="N61" t="str">
            <v>Aleksandra Wąsiak-Piechota</v>
          </cell>
          <cell r="O61" t="str">
            <v>Jolanta Kowalczyk</v>
          </cell>
          <cell r="P61" t="str">
            <v>Monika Mazurczak-Sadowska</v>
          </cell>
          <cell r="Q61" t="str">
            <v>Łukasz Bil</v>
          </cell>
          <cell r="R61" t="str">
            <v>05</v>
          </cell>
          <cell r="S61" t="str">
            <v>nd</v>
          </cell>
          <cell r="T61">
            <v>682430.85</v>
          </cell>
          <cell r="U61">
            <v>239635.89999999997</v>
          </cell>
          <cell r="V61">
            <v>246750</v>
          </cell>
          <cell r="W61">
            <v>1730575</v>
          </cell>
          <cell r="X61">
            <v>1939857</v>
          </cell>
          <cell r="Y61">
            <v>6111582</v>
          </cell>
          <cell r="Z61">
            <v>17526276</v>
          </cell>
          <cell r="AA61">
            <v>16000000</v>
          </cell>
          <cell r="AB61">
            <v>0</v>
          </cell>
          <cell r="AC61">
            <v>0</v>
          </cell>
          <cell r="AD61">
            <v>0</v>
          </cell>
          <cell r="AE61">
            <v>0</v>
          </cell>
          <cell r="AF61">
            <v>43794675.899999999</v>
          </cell>
          <cell r="AG61">
            <v>307060.16999999993</v>
          </cell>
          <cell r="AH61">
            <v>122701.50999999998</v>
          </cell>
          <cell r="AI61">
            <v>798244.6</v>
          </cell>
          <cell r="AJ61">
            <v>671668.85000000009</v>
          </cell>
          <cell r="AK61">
            <v>771392.71000000089</v>
          </cell>
          <cell r="AL61">
            <v>4523024.7899999991</v>
          </cell>
          <cell r="AM61">
            <v>8493815.2800000012</v>
          </cell>
          <cell r="AN61">
            <v>13000000</v>
          </cell>
          <cell r="AO61">
            <v>0</v>
          </cell>
          <cell r="AP61">
            <v>0</v>
          </cell>
          <cell r="AQ61">
            <v>0</v>
          </cell>
          <cell r="AR61">
            <v>0</v>
          </cell>
          <cell r="AS61">
            <v>0</v>
          </cell>
          <cell r="AT61">
            <v>0</v>
          </cell>
          <cell r="AU61">
            <v>27459901.630000003</v>
          </cell>
          <cell r="AV61">
            <v>0</v>
          </cell>
          <cell r="AW61">
            <v>0</v>
          </cell>
          <cell r="AX61" t="str">
            <v>1 rozwojowo-modernizacyjne</v>
          </cell>
          <cell r="AY61">
            <v>543</v>
          </cell>
          <cell r="AZ61">
            <v>157</v>
          </cell>
          <cell r="BA61">
            <v>0</v>
          </cell>
          <cell r="BC61"/>
          <cell r="BF61" t="str">
            <v>Odbiór ścieków sanitarnych od nowych klientów.</v>
          </cell>
          <cell r="BG61" t="str">
            <v>Kanalizacja sanitarna w ulicach: Zakres nr 1: Kąpielowej, Wilków Morskich, Kierskiej, Sztormowej, Chojnickiej, Turystycznej, Altanowej, Willowej, Podjazdowej, Retmańskiej, Jachtowej, bocznej od ul. Kierskiej, bocznej od ul. Turystycznej, bocznej od Podjazdowej, bocznej od ul. Jachtowej, Admiralskiej, Bojerowej, Retmańskiej, Jachtowej, Marynarskiej, Kajakowej, Regatowej, Kapitańskiej, Bosmańskiej, Komandorskiej, boczna od ul. Admiralskiej, Kajakowej, Nawigacyjnej, Szantowej, ks. Nawrota Zakres nr 2: Biwakowej, Bojerowej i Podjazdowej oraz w planowanych drogach, Bojerowej, Regatowej, Żaglowej, Korwetowej, Wilków Morskich (od ul. Kąpielowej), Fregatowej, Galeonowej, Szkunerowej, Morskiej, Karawelowej, Szkutniczej, Jachtowej. Łącznie dla Zakresu 1 i 2: Kanalizacja sanitarna grawitacyjna: 10 628,75 m Rurociąg tłoczny: 2 008,90 m Przepompownie ścieków 4 szt. Przyłącza: 667 szt 2017-2021 - dokumentacja projektowa 2023-2025 - roboty budowlano-montażowe Spółka Aquanet jest inwestorem zastępczym dla ZDM w zakresie realizacji kanalizacji deszczowej oraz modernizacji układu drogowego. Planowana jest wspólna realizacja robót z zadaniem inwestycyjnym ZDM polegającym na budowie ul. Admiralskiej wraz z kanalizacją deszczową.</v>
          </cell>
          <cell r="BH61" t="str">
            <v>-</v>
          </cell>
          <cell r="BI61" t="str">
            <v>-</v>
          </cell>
          <cell r="BJ61">
            <v>116640.82</v>
          </cell>
          <cell r="BK61">
            <v>28141505.41</v>
          </cell>
          <cell r="BL61"/>
          <cell r="BM61"/>
          <cell r="BN61"/>
        </row>
        <row r="62">
          <cell r="B62" t="str">
            <v>3-11-21-164-0</v>
          </cell>
          <cell r="C62" t="str">
            <v>3</v>
          </cell>
          <cell r="D62" t="str">
            <v>Kórnik - sieć wodociągowa i kanalizacja sanitarna w ul. Lotniczej, Spacerowej, Laskowej w Kamionkach.</v>
          </cell>
          <cell r="E62" t="str">
            <v>Realizowane-RBM-w toku</v>
          </cell>
          <cell r="H62" t="str">
            <v>pierwsza</v>
          </cell>
          <cell r="I62" t="str">
            <v>sieci rozdzielcze</v>
          </cell>
          <cell r="J62" t="str">
            <v>rozwojowe</v>
          </cell>
          <cell r="K62" t="str">
            <v>wykupy</v>
          </cell>
          <cell r="L62" t="str">
            <v>Kórnik</v>
          </cell>
          <cell r="M62">
            <v>0</v>
          </cell>
          <cell r="N62" t="str">
            <v>Aleksandra Klecha</v>
          </cell>
          <cell r="O62">
            <v>0</v>
          </cell>
          <cell r="P62" t="str">
            <v>Aleksandra Klecha</v>
          </cell>
          <cell r="Q62">
            <v>0</v>
          </cell>
          <cell r="R62" t="str">
            <v>11</v>
          </cell>
          <cell r="S62" t="str">
            <v>nd</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1600</v>
          </cell>
          <cell r="AI62">
            <v>773532.47</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t="str">
            <v xml:space="preserve"> </v>
          </cell>
          <cell r="AY62">
            <v>0</v>
          </cell>
          <cell r="AZ62">
            <v>0</v>
          </cell>
          <cell r="BA62">
            <v>0</v>
          </cell>
          <cell r="BF62">
            <v>0</v>
          </cell>
          <cell r="BG62">
            <v>0</v>
          </cell>
          <cell r="BH62" t="str">
            <v>-</v>
          </cell>
          <cell r="BI62" t="str">
            <v>-</v>
          </cell>
          <cell r="BJ62">
            <v>773532.47</v>
          </cell>
          <cell r="BK62">
            <v>0</v>
          </cell>
          <cell r="BL62"/>
          <cell r="BM62"/>
          <cell r="BN62"/>
          <cell r="BO62">
            <v>0</v>
          </cell>
        </row>
        <row r="63">
          <cell r="B63" t="str">
            <v>5-16-15-008-1</v>
          </cell>
          <cell r="C63" t="str">
            <v>5</v>
          </cell>
          <cell r="D63" t="str">
            <v>Suchy Las - kanalizacja sanitarna w Zielątkowie</v>
          </cell>
          <cell r="E63" t="str">
            <v>Realizowane-RBM-w toku</v>
          </cell>
          <cell r="G63" t="str">
            <v>rezerwa "białe plamy"</v>
          </cell>
          <cell r="H63" t="str">
            <v>druga</v>
          </cell>
          <cell r="I63" t="str">
            <v>sieci rozdzielcze</v>
          </cell>
          <cell r="J63" t="str">
            <v>rozwojowe</v>
          </cell>
          <cell r="K63" t="str">
            <v>nieopłacalne tak</v>
          </cell>
          <cell r="L63" t="str">
            <v>Suchy Las</v>
          </cell>
          <cell r="M63" t="str">
            <v>Agnieszka Mitura-Grabowska</v>
          </cell>
          <cell r="N63" t="str">
            <v>Katarzyna Grala</v>
          </cell>
          <cell r="O63" t="str">
            <v>Mariusz Dados</v>
          </cell>
          <cell r="P63" t="str">
            <v>Łukasz Dąbrowski</v>
          </cell>
          <cell r="Q63">
            <v>0</v>
          </cell>
          <cell r="R63" t="str">
            <v>16</v>
          </cell>
          <cell r="S63" t="str">
            <v>Gmina Suchy Las</v>
          </cell>
          <cell r="T63">
            <v>7239620.3499999996</v>
          </cell>
          <cell r="U63">
            <v>457361.4</v>
          </cell>
          <cell r="V63">
            <v>1000000</v>
          </cell>
          <cell r="W63">
            <v>500000</v>
          </cell>
          <cell r="X63">
            <v>0</v>
          </cell>
          <cell r="Y63">
            <v>0</v>
          </cell>
          <cell r="Z63">
            <v>0</v>
          </cell>
          <cell r="AA63">
            <v>0</v>
          </cell>
          <cell r="AB63">
            <v>0</v>
          </cell>
          <cell r="AC63">
            <v>0</v>
          </cell>
          <cell r="AD63">
            <v>0</v>
          </cell>
          <cell r="AE63">
            <v>0</v>
          </cell>
          <cell r="AF63">
            <v>1957361.4</v>
          </cell>
          <cell r="AG63">
            <v>110276.23000000005</v>
          </cell>
          <cell r="AH63">
            <v>418403.87000000005</v>
          </cell>
          <cell r="AI63">
            <v>746274.03</v>
          </cell>
          <cell r="AJ63">
            <v>0</v>
          </cell>
          <cell r="AK63">
            <v>0</v>
          </cell>
          <cell r="AL63">
            <v>0</v>
          </cell>
          <cell r="AM63">
            <v>0</v>
          </cell>
          <cell r="AN63">
            <v>0</v>
          </cell>
          <cell r="AO63">
            <v>0</v>
          </cell>
          <cell r="AP63">
            <v>0</v>
          </cell>
          <cell r="AQ63">
            <v>0</v>
          </cell>
          <cell r="AR63">
            <v>0</v>
          </cell>
          <cell r="AS63">
            <v>0</v>
          </cell>
          <cell r="AT63">
            <v>0</v>
          </cell>
          <cell r="AU63">
            <v>0</v>
          </cell>
          <cell r="AV63">
            <v>11.68</v>
          </cell>
          <cell r="AW63">
            <v>0</v>
          </cell>
          <cell r="AX63" t="str">
            <v>1 rozwojowo-modernizacyjne</v>
          </cell>
          <cell r="AY63">
            <v>258</v>
          </cell>
          <cell r="AZ63">
            <v>199</v>
          </cell>
          <cell r="BA63">
            <v>0</v>
          </cell>
          <cell r="BF63" t="str">
            <v>Odbiór ścieków sanitarnych od nowych klientów.</v>
          </cell>
          <cell r="BG63" t="str">
            <v>Budowa kanalizacji wraz z przyłączami w Zielątkowie podzielona na 2 zakresy: Zakres 1 - w podziale na 3 etapy Etap 1 - drogi powiatowe - ul. Dworcowa w Chludowie, Etap 2 - drogi powiatowe - ul. Dworcowa, Daglezjowa, Kręta, Leśna, Szkolna w Zielątkowie Etap 3 - drogi gminne - ul. Akacjowa, Cyprysowa, Dębowa, Kasztanowa, Moraczewskich, Nad torem, Pogodna, Sosnowa, Sportowa, Świerkowa, Wichrowa, Wierzbowa, Wyrzykowskiej, Zielona o parametrach dla: - kanalizacji grawitacyjna: DN 315, dł. 270,03 m; DN 250, dł. 1165,96 m ; DN 200, dł. 7101,80 m - kanalizacji ciśnieniowej: DN 180, dł. 556,70 m ; DN 160, dł. 1701,01 m ; DN 90, dł. 441,71 m Przepompownie ścieków: 4 2017-2019- roboty budowlano-montażowe Zakres 2 - pozostałe do wykonania zlewnie LPP3 - ul. Słoneczna, LPP4 - ul. Wspólna, ul Morwowa i Wierzbowa, dokończenie ul. Wyrzykowskiej o parametrach dla: - kanalizacji grawitacyjnej: DN 200, dł. 700,00 m - kanalizacji ciśnieniowej: DN 90, dł. 300,00 m Przepompownie ścieków: 2 2020-2022- roboty budowlano-montażowe</v>
          </cell>
          <cell r="BH63" t="str">
            <v>-</v>
          </cell>
          <cell r="BI63" t="str">
            <v>-</v>
          </cell>
          <cell r="BJ63">
            <v>358637.22000000003</v>
          </cell>
          <cell r="BK63">
            <v>387636.81</v>
          </cell>
          <cell r="BL63"/>
          <cell r="BM63"/>
          <cell r="BN63"/>
          <cell r="BO63">
            <v>27134.576700000001</v>
          </cell>
        </row>
        <row r="64">
          <cell r="B64" t="str">
            <v>4-01-20-150-0</v>
          </cell>
          <cell r="C64" t="str">
            <v>4</v>
          </cell>
          <cell r="D64" t="str">
            <v>Wzrost produkcji energii "zielonej" na terenie COŚ. Modernizacja przepompowni biogazu - zakres IV</v>
          </cell>
          <cell r="E64" t="str">
            <v>Realizowane-RBM-zakończono</v>
          </cell>
          <cell r="G64" t="str">
            <v>rezerwa zadania wielozakresowe</v>
          </cell>
          <cell r="H64" t="str">
            <v>pierwsza</v>
          </cell>
          <cell r="I64" t="str">
            <v>wspólne</v>
          </cell>
          <cell r="J64" t="str">
            <v>modernizacyjne</v>
          </cell>
          <cell r="K64" t="str">
            <v>OŚ</v>
          </cell>
          <cell r="L64" t="str">
            <v>Czerwonak</v>
          </cell>
          <cell r="M64">
            <v>0</v>
          </cell>
          <cell r="N64">
            <v>0</v>
          </cell>
          <cell r="O64" t="str">
            <v>Anna Padurska</v>
          </cell>
          <cell r="P64" t="str">
            <v>Marcin Sroka</v>
          </cell>
          <cell r="Q64" t="str">
            <v>Łukasz Wędrychowicz</v>
          </cell>
          <cell r="R64" t="str">
            <v>01</v>
          </cell>
          <cell r="S64" t="str">
            <v>nd</v>
          </cell>
          <cell r="T64">
            <v>0</v>
          </cell>
          <cell r="U64">
            <v>950000</v>
          </cell>
          <cell r="V64">
            <v>0</v>
          </cell>
          <cell r="W64">
            <v>0</v>
          </cell>
          <cell r="X64">
            <v>0</v>
          </cell>
          <cell r="Y64">
            <v>0</v>
          </cell>
          <cell r="Z64">
            <v>0</v>
          </cell>
          <cell r="AA64">
            <v>0</v>
          </cell>
          <cell r="AB64">
            <v>0</v>
          </cell>
          <cell r="AC64">
            <v>0</v>
          </cell>
          <cell r="AD64">
            <v>0</v>
          </cell>
          <cell r="AE64">
            <v>0</v>
          </cell>
          <cell r="AF64">
            <v>950000</v>
          </cell>
          <cell r="AG64">
            <v>9000</v>
          </cell>
          <cell r="AH64">
            <v>1046408.84</v>
          </cell>
          <cell r="AI64">
            <v>743672.45</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t="str">
            <v>1 rozwojowo-modernizacyjne</v>
          </cell>
          <cell r="AY64">
            <v>0</v>
          </cell>
          <cell r="AZ64">
            <v>0</v>
          </cell>
          <cell r="BA64">
            <v>0</v>
          </cell>
          <cell r="BF64" t="str">
            <v>Zadanie wydzielone z zadania 12-046. Konieczność ograniczenia kosztów przez zwiększenie produkcji energii "zielonej" na COŚ.</v>
          </cell>
          <cell r="BG64" t="str">
            <v>Wymiana dmuchaw biogazu, wymiana układu odwodnienia i podgrzewania biogazu. 2020 - roboty budowlano-montażowe</v>
          </cell>
          <cell r="BH64" t="str">
            <v>-</v>
          </cell>
          <cell r="BI64" t="str">
            <v>-</v>
          </cell>
          <cell r="BJ64">
            <v>743672.45</v>
          </cell>
          <cell r="BK64">
            <v>0</v>
          </cell>
          <cell r="BL64"/>
          <cell r="BM64"/>
          <cell r="BN64"/>
          <cell r="BO64">
            <v>0</v>
          </cell>
        </row>
        <row r="65">
          <cell r="B65" t="str">
            <v>4-05-16-106-0</v>
          </cell>
          <cell r="C65" t="str">
            <v>4</v>
          </cell>
          <cell r="D65" t="str">
            <v>LOŚ - obiekty kubaturowe - zakres I</v>
          </cell>
          <cell r="E65" t="str">
            <v>Realizowane-RBM-w toku</v>
          </cell>
          <cell r="G65" t="str">
            <v>Plan</v>
          </cell>
          <cell r="H65" t="str">
            <v>pierwsza</v>
          </cell>
          <cell r="I65" t="str">
            <v>wspólne</v>
          </cell>
          <cell r="J65" t="str">
            <v>modernizacyjne</v>
          </cell>
          <cell r="K65" t="str">
            <v>OŚ</v>
          </cell>
          <cell r="L65" t="str">
            <v>Poznań</v>
          </cell>
          <cell r="M65" t="str">
            <v>Agnieszka Mitura-Grabowska</v>
          </cell>
          <cell r="N65" t="str">
            <v>Krzysztof Durczewski</v>
          </cell>
          <cell r="O65" t="str">
            <v>Anna Padurska</v>
          </cell>
          <cell r="P65" t="str">
            <v>Wojciech Wróblewski</v>
          </cell>
          <cell r="Q65" t="str">
            <v>Maciej Antecki</v>
          </cell>
          <cell r="R65" t="str">
            <v>05</v>
          </cell>
          <cell r="S65" t="str">
            <v>nd</v>
          </cell>
          <cell r="T65">
            <v>109372.88</v>
          </cell>
          <cell r="U65">
            <v>1469119</v>
          </cell>
          <cell r="V65">
            <v>4600000</v>
          </cell>
          <cell r="W65">
            <v>6733500</v>
          </cell>
          <cell r="X65">
            <v>3440000</v>
          </cell>
          <cell r="Y65">
            <v>3150000</v>
          </cell>
          <cell r="Z65">
            <v>0</v>
          </cell>
          <cell r="AA65">
            <v>0</v>
          </cell>
          <cell r="AB65">
            <v>0</v>
          </cell>
          <cell r="AC65">
            <v>0</v>
          </cell>
          <cell r="AD65">
            <v>0</v>
          </cell>
          <cell r="AE65">
            <v>0</v>
          </cell>
          <cell r="AF65">
            <v>19392619</v>
          </cell>
          <cell r="AG65">
            <v>65761.62</v>
          </cell>
          <cell r="AH65">
            <v>6093323.7000000002</v>
          </cell>
          <cell r="AI65">
            <v>699476.39</v>
          </cell>
          <cell r="AJ65">
            <v>2732000</v>
          </cell>
          <cell r="AK65">
            <v>3363685</v>
          </cell>
          <cell r="AL65">
            <v>0</v>
          </cell>
          <cell r="AM65">
            <v>0</v>
          </cell>
          <cell r="AN65">
            <v>0</v>
          </cell>
          <cell r="AO65">
            <v>0</v>
          </cell>
          <cell r="AP65">
            <v>0</v>
          </cell>
          <cell r="AQ65">
            <v>0</v>
          </cell>
          <cell r="AR65">
            <v>0</v>
          </cell>
          <cell r="AS65">
            <v>0</v>
          </cell>
          <cell r="AT65">
            <v>0</v>
          </cell>
          <cell r="AU65">
            <v>6095685</v>
          </cell>
          <cell r="AV65">
            <v>0</v>
          </cell>
          <cell r="AW65">
            <v>0</v>
          </cell>
          <cell r="AX65" t="str">
            <v>1 rozwojowo-modernizacyjne</v>
          </cell>
          <cell r="AY65">
            <v>0</v>
          </cell>
          <cell r="AZ65">
            <v>0</v>
          </cell>
          <cell r="BA65">
            <v>0</v>
          </cell>
          <cell r="BB65" t="str">
            <v>WALORYZACJA PRZEWIDZIANA W UMOWIE, KTÓRA BĘDZIE DOPIERO ZAWIERANA</v>
          </cell>
          <cell r="BC65" t="str">
            <v xml:space="preserve">Zdanie na ukończeniu w IPD </v>
          </cell>
          <cell r="BD65" t="str">
            <v>NIE</v>
          </cell>
          <cell r="BF65" t="str">
            <v>Z zadania zostały wydzielone zakresy 19-323, 20-038, 20-149, 21-151, 22-105 i 22-106. Zły stan techniczny obiektów, korozja betonów - wynik hermetyzacji obiektów i oddziaływania siarkowodoru. Ograniczenie kosztów - mniejsze zużycie energii oraz pracochłonności. Ograniczenie oddziaływania odorowego.</v>
          </cell>
          <cell r="BG65" t="str">
            <v>A.1. Przygotowanie obiektów do robót. 2. Modernizacja powłok antykorozyjnych zabezpieczających powierzchnie ścian i pomostów żelbetowych dla: bioreaktorów ob. 05.1-2, ścian i stropów komór czerpnych budynku pompowni ścieków ob. 04, zbiornika ścieków dowożonych, komory S1. B.1. Montaż nowego układu kontroli ciśnienia powietrza w instalacji i automatycznego upustu powietrza z rurociągów. C. Modernizacja układu odciągu powietrza złowonnego (otwory w ścianach bioreaktorów), koryt i rurociągów ścieków bioreaktorów 05.1-2. 2019 - 2020 - program funkcjonalno-użytkowy 2020 - 2022 - roboty budowlano-montażowe</v>
          </cell>
          <cell r="BH65" t="str">
            <v>-</v>
          </cell>
          <cell r="BI65" t="str">
            <v>-</v>
          </cell>
          <cell r="BJ65">
            <v>697476.39</v>
          </cell>
          <cell r="BK65">
            <v>6097685.0000000009</v>
          </cell>
          <cell r="BL65">
            <v>609768.50000000012</v>
          </cell>
          <cell r="BN65">
            <v>2439074.0000000005</v>
          </cell>
          <cell r="BO65">
            <v>426837.95000000013</v>
          </cell>
        </row>
        <row r="66">
          <cell r="B66" t="str">
            <v>5-02-13-164-1</v>
          </cell>
          <cell r="C66" t="str">
            <v>5</v>
          </cell>
          <cell r="D66" t="str">
            <v>Luboń - kanalizacja sanitarna w ul. Armii Poznań</v>
          </cell>
          <cell r="E66" t="str">
            <v>Realizowane-RBM-w toku</v>
          </cell>
          <cell r="F66" t="str">
            <v>FS 6</v>
          </cell>
          <cell r="G66" t="str">
            <v>Plan</v>
          </cell>
          <cell r="H66" t="str">
            <v>pierwsza</v>
          </cell>
          <cell r="I66" t="str">
            <v>sieci rozdzielcze</v>
          </cell>
          <cell r="J66" t="str">
            <v>rozwojowe</v>
          </cell>
          <cell r="K66" t="str">
            <v>KPOŚK</v>
          </cell>
          <cell r="L66" t="str">
            <v>Luboń</v>
          </cell>
          <cell r="M66" t="str">
            <v>Paulina Wilińska-Kałka</v>
          </cell>
          <cell r="N66" t="str">
            <v>Magdalena Daszkiewicz-Jankowska</v>
          </cell>
          <cell r="O66" t="str">
            <v>Monika Mrozińska</v>
          </cell>
          <cell r="P66" t="str">
            <v>Anna Ossig</v>
          </cell>
          <cell r="Q66" t="str">
            <v>Maciej Urbaniak</v>
          </cell>
          <cell r="R66" t="str">
            <v>02</v>
          </cell>
          <cell r="S66" t="str">
            <v>WZDW</v>
          </cell>
          <cell r="T66">
            <v>119550.83</v>
          </cell>
          <cell r="U66">
            <v>32483.27</v>
          </cell>
          <cell r="V66">
            <v>134000</v>
          </cell>
          <cell r="W66">
            <v>1404600</v>
          </cell>
          <cell r="X66">
            <v>1044600</v>
          </cell>
          <cell r="Y66">
            <v>0</v>
          </cell>
          <cell r="Z66">
            <v>0</v>
          </cell>
          <cell r="AA66">
            <v>0</v>
          </cell>
          <cell r="AB66">
            <v>0</v>
          </cell>
          <cell r="AC66">
            <v>0</v>
          </cell>
          <cell r="AD66">
            <v>0</v>
          </cell>
          <cell r="AE66">
            <v>0</v>
          </cell>
          <cell r="AF66">
            <v>2615683.27</v>
          </cell>
          <cell r="AG66">
            <v>38864.18</v>
          </cell>
          <cell r="AH66">
            <v>95207.26</v>
          </cell>
          <cell r="AI66">
            <v>683876.87</v>
          </cell>
          <cell r="AJ66">
            <v>1986666.66</v>
          </cell>
          <cell r="AK66">
            <v>0</v>
          </cell>
          <cell r="AL66">
            <v>0</v>
          </cell>
          <cell r="AM66">
            <v>0</v>
          </cell>
          <cell r="AN66">
            <v>0</v>
          </cell>
          <cell r="AO66">
            <v>0</v>
          </cell>
          <cell r="AP66">
            <v>0</v>
          </cell>
          <cell r="AQ66">
            <v>0</v>
          </cell>
          <cell r="AR66">
            <v>0</v>
          </cell>
          <cell r="AS66">
            <v>0</v>
          </cell>
          <cell r="AT66">
            <v>0</v>
          </cell>
          <cell r="AU66">
            <v>1986666.66</v>
          </cell>
          <cell r="AV66">
            <v>0</v>
          </cell>
          <cell r="AW66">
            <v>0</v>
          </cell>
          <cell r="AX66" t="str">
            <v>1 rozwojowo-modernizacyjne</v>
          </cell>
          <cell r="AY66">
            <v>23</v>
          </cell>
          <cell r="AZ66">
            <v>0</v>
          </cell>
          <cell r="BA66">
            <v>0</v>
          </cell>
          <cell r="BF66" t="str">
            <v>Odbiór ścieków sanitarnych od nowych klientów.</v>
          </cell>
          <cell r="BG66" t="str">
            <v>Budowa kanału sanitarnego na odcinku od ul.3 Maja do wys. posesji nr 78 w ul. Armii Poznań DN250mm dł. ok.730m oraz kanału w drodze o nr geod.2/34 o DN200mm dł. ok.90m, rurociągu tłocznego oraz przepompowni ścieków, zakup działki pod przepompownię . Budowa sieci wodociągowej wraz z przyłączami wzdłuż drogi o nr geod. 2/34 ark. 19 obr. Luboń o średnicy DN180mm o dł. ok.90m . 2016 - 2021 - dokumentacja projektowa 2022 - 2023 - roboty budowlano-montażowe</v>
          </cell>
          <cell r="BH66" t="str">
            <v>-</v>
          </cell>
          <cell r="BI66" t="str">
            <v>-</v>
          </cell>
          <cell r="BJ66">
            <v>3876.87</v>
          </cell>
          <cell r="BK66">
            <v>2666666.6599999997</v>
          </cell>
          <cell r="BL66"/>
          <cell r="BM66"/>
          <cell r="BN66"/>
          <cell r="BO66">
            <v>186666.66620000001</v>
          </cell>
        </row>
        <row r="67">
          <cell r="B67" t="str">
            <v>5-05-06-017-0</v>
          </cell>
          <cell r="C67" t="str">
            <v>5</v>
          </cell>
          <cell r="D67" t="str">
            <v>Poznań - kolektor ogólnospławny "A"</v>
          </cell>
          <cell r="E67" t="str">
            <v>Realizowane-RBM-w toku</v>
          </cell>
          <cell r="G67" t="str">
            <v>Plan</v>
          </cell>
          <cell r="H67" t="str">
            <v>pierwsza</v>
          </cell>
          <cell r="I67" t="str">
            <v>wspólne</v>
          </cell>
          <cell r="J67" t="str">
            <v>modernizacyjne</v>
          </cell>
          <cell r="K67" t="str">
            <v>kolektory kanalizacyjne</v>
          </cell>
          <cell r="L67" t="str">
            <v>Poznań</v>
          </cell>
          <cell r="M67" t="str">
            <v>Katarzyna Józefiak</v>
          </cell>
          <cell r="N67" t="str">
            <v>Tomasz Wilas</v>
          </cell>
          <cell r="O67" t="str">
            <v>Mariusz Dados</v>
          </cell>
          <cell r="P67" t="str">
            <v>Łukasz Wędrychowicz</v>
          </cell>
          <cell r="Q67" t="str">
            <v>Łukasz Wędrychowicz</v>
          </cell>
          <cell r="R67" t="str">
            <v>05</v>
          </cell>
          <cell r="S67" t="str">
            <v>PIM</v>
          </cell>
          <cell r="T67">
            <v>5897967.4699999997</v>
          </cell>
          <cell r="U67">
            <v>264542.09999999998</v>
          </cell>
          <cell r="V67">
            <v>8535748.5899999999</v>
          </cell>
          <cell r="W67">
            <v>2137513.7000000002</v>
          </cell>
          <cell r="X67">
            <v>0</v>
          </cell>
          <cell r="Y67">
            <v>0</v>
          </cell>
          <cell r="Z67">
            <v>0</v>
          </cell>
          <cell r="AA67">
            <v>0</v>
          </cell>
          <cell r="AB67">
            <v>0</v>
          </cell>
          <cell r="AC67">
            <v>0</v>
          </cell>
          <cell r="AD67">
            <v>0</v>
          </cell>
          <cell r="AE67">
            <v>0</v>
          </cell>
          <cell r="AF67">
            <v>10937804.390000001</v>
          </cell>
          <cell r="AG67">
            <v>351130.29</v>
          </cell>
          <cell r="AH67">
            <v>7593488.46</v>
          </cell>
          <cell r="AI67">
            <v>665835.47000000009</v>
          </cell>
          <cell r="AJ67">
            <v>0</v>
          </cell>
          <cell r="AK67">
            <v>0</v>
          </cell>
          <cell r="AL67">
            <v>0</v>
          </cell>
          <cell r="AM67">
            <v>0</v>
          </cell>
          <cell r="AN67">
            <v>0</v>
          </cell>
          <cell r="AO67">
            <v>0</v>
          </cell>
          <cell r="AP67">
            <v>0</v>
          </cell>
          <cell r="AQ67">
            <v>0</v>
          </cell>
          <cell r="AR67">
            <v>0</v>
          </cell>
          <cell r="AS67">
            <v>0</v>
          </cell>
          <cell r="AT67">
            <v>0</v>
          </cell>
          <cell r="AU67">
            <v>0</v>
          </cell>
          <cell r="AV67">
            <v>0.2</v>
          </cell>
          <cell r="AW67">
            <v>0</v>
          </cell>
          <cell r="AX67" t="str">
            <v>1 rozwojowo-modernizacyjne</v>
          </cell>
          <cell r="AY67">
            <v>0</v>
          </cell>
          <cell r="AZ67">
            <v>0</v>
          </cell>
          <cell r="BA67">
            <v>0</v>
          </cell>
          <cell r="BF67" t="str">
            <v>Odcinek niezrealizowany w zadaniu współfinans. przez Fundusz ISPA (kontrakt 3 zad 5-05-06-006-1). Konieczność zapewnienia właściwej hydrauliki układu kanalizacyjnego. Koordynacja z modernizacją drogi.</v>
          </cell>
          <cell r="BG67" t="str">
            <v>Budowa w rejonie ul. Kościelnej-Grudzieniec : kanału 2 x DN1200mm dł. 57m każdy , kanału 2 x DN1500mm dł. 145m każdy. 2015 - zakup nieruchomości (działki oznaczone nr 37 oraz 40, ark.10, obręb Jeżyce) 2016 - 2020 - dokumentacja techniczna 2021 - 2022 - roboty budowlano-montażowe</v>
          </cell>
          <cell r="BH67" t="str">
            <v>-</v>
          </cell>
          <cell r="BI67" t="str">
            <v>-</v>
          </cell>
          <cell r="BJ67">
            <v>28034.639999999999</v>
          </cell>
          <cell r="BK67">
            <v>637800.83000000007</v>
          </cell>
          <cell r="BL67"/>
          <cell r="BM67"/>
          <cell r="BN67"/>
          <cell r="BO67">
            <v>44646.058100000009</v>
          </cell>
        </row>
        <row r="68">
          <cell r="B68" t="str">
            <v>5-07-16-090-1</v>
          </cell>
          <cell r="C68" t="str">
            <v>5</v>
          </cell>
          <cell r="D68" t="str">
            <v>Swarzędz - kanalizacja sanitarna w obrębie cieku Mielcuch (ETAP III)</v>
          </cell>
          <cell r="E68" t="str">
            <v>Zakończone</v>
          </cell>
          <cell r="G68" t="str">
            <v>rezerwa "białe plamy"</v>
          </cell>
          <cell r="H68" t="str">
            <v>pierwsza</v>
          </cell>
          <cell r="I68" t="str">
            <v>sieci rozdzielcze</v>
          </cell>
          <cell r="J68" t="str">
            <v>rozwojowe</v>
          </cell>
          <cell r="K68" t="str">
            <v>KPOŚK</v>
          </cell>
          <cell r="L68" t="str">
            <v>Swarzędz</v>
          </cell>
          <cell r="M68" t="str">
            <v>Przemysław Jasiński</v>
          </cell>
          <cell r="N68" t="str">
            <v>Alina Wachowska</v>
          </cell>
          <cell r="O68" t="str">
            <v>Mariusz Dados</v>
          </cell>
          <cell r="P68" t="str">
            <v>Julita Andrzejewska</v>
          </cell>
          <cell r="Q68" t="str">
            <v>Anna Michałowicz</v>
          </cell>
          <cell r="R68" t="str">
            <v>07</v>
          </cell>
          <cell r="S68" t="str">
            <v>nd</v>
          </cell>
          <cell r="T68">
            <v>39434.939999999995</v>
          </cell>
          <cell r="U68">
            <v>9270</v>
          </cell>
          <cell r="V68">
            <v>427233</v>
          </cell>
          <cell r="W68">
            <v>661863</v>
          </cell>
          <cell r="X68">
            <v>0</v>
          </cell>
          <cell r="Y68">
            <v>0</v>
          </cell>
          <cell r="Z68">
            <v>0</v>
          </cell>
          <cell r="AA68">
            <v>0</v>
          </cell>
          <cell r="AB68">
            <v>0</v>
          </cell>
          <cell r="AC68">
            <v>0</v>
          </cell>
          <cell r="AD68">
            <v>0</v>
          </cell>
          <cell r="AE68">
            <v>0</v>
          </cell>
          <cell r="AF68">
            <v>1098366</v>
          </cell>
          <cell r="AG68">
            <v>30252</v>
          </cell>
          <cell r="AH68">
            <v>166976.49</v>
          </cell>
          <cell r="AI68">
            <v>662563.9</v>
          </cell>
          <cell r="AJ68">
            <v>0</v>
          </cell>
          <cell r="AK68">
            <v>0</v>
          </cell>
          <cell r="AL68">
            <v>0</v>
          </cell>
          <cell r="AM68">
            <v>0</v>
          </cell>
          <cell r="AN68">
            <v>0</v>
          </cell>
          <cell r="AO68">
            <v>0</v>
          </cell>
          <cell r="AP68">
            <v>0</v>
          </cell>
          <cell r="AQ68">
            <v>0</v>
          </cell>
          <cell r="AR68">
            <v>0</v>
          </cell>
          <cell r="AS68">
            <v>0</v>
          </cell>
          <cell r="AT68">
            <v>0</v>
          </cell>
          <cell r="AU68">
            <v>0</v>
          </cell>
          <cell r="AV68">
            <v>0.2</v>
          </cell>
          <cell r="AW68">
            <v>0</v>
          </cell>
          <cell r="AX68" t="str">
            <v>1 rozwojowo-modernizacyjne</v>
          </cell>
          <cell r="AY68">
            <v>12</v>
          </cell>
          <cell r="AZ68">
            <v>2</v>
          </cell>
          <cell r="BA68">
            <v>1</v>
          </cell>
          <cell r="BF68" t="str">
            <v>Odbiór ścieków sanitarnych od nowych klientów.</v>
          </cell>
          <cell r="BG68" t="str">
            <v>Budowa kanalizacji sanitarnej DN250 dł.84m, DN200 dl. 273m, punkt podnoszenia ścieków 1szt. wraz z przyłączami 2017-2020 - dokumentacja projektowa 2021-2022 - roboty budowlano-montażowe</v>
          </cell>
          <cell r="BH68" t="str">
            <v>-</v>
          </cell>
          <cell r="BI68" t="str">
            <v>-</v>
          </cell>
          <cell r="BJ68">
            <v>662563.9</v>
          </cell>
          <cell r="BK68">
            <v>0</v>
          </cell>
          <cell r="BL68"/>
          <cell r="BM68"/>
          <cell r="BN68"/>
        </row>
        <row r="69">
          <cell r="B69" t="str">
            <v>5-05-15-260-1</v>
          </cell>
          <cell r="C69" t="str">
            <v>5</v>
          </cell>
          <cell r="D69" t="str">
            <v>Poznań - kanalizacja sanitarna w ul. Lotniczej i 5 Stycznia</v>
          </cell>
          <cell r="E69" t="str">
            <v>Realizowane-RBM-w toku</v>
          </cell>
          <cell r="F69" t="str">
            <v>FS 6</v>
          </cell>
          <cell r="G69" t="str">
            <v>Pule</v>
          </cell>
          <cell r="H69" t="str">
            <v>druga</v>
          </cell>
          <cell r="I69" t="str">
            <v>sieci rozdzielcze</v>
          </cell>
          <cell r="J69" t="str">
            <v>rozwojowe</v>
          </cell>
          <cell r="K69" t="str">
            <v>opłacalne</v>
          </cell>
          <cell r="L69" t="str">
            <v>Poznań</v>
          </cell>
          <cell r="M69" t="str">
            <v>Sylwia Białous</v>
          </cell>
          <cell r="N69" t="str">
            <v>Anna Szaszczak</v>
          </cell>
          <cell r="O69" t="str">
            <v>Monika Mrozińska</v>
          </cell>
          <cell r="P69" t="str">
            <v>Joanna Iwan</v>
          </cell>
          <cell r="Q69" t="str">
            <v>Łukasz Wędrychowicz</v>
          </cell>
          <cell r="R69" t="str">
            <v>05</v>
          </cell>
          <cell r="S69" t="str">
            <v>nd</v>
          </cell>
          <cell r="T69">
            <v>1303582.1400000001</v>
          </cell>
          <cell r="U69">
            <v>27005.23</v>
          </cell>
          <cell r="V69">
            <v>500000</v>
          </cell>
          <cell r="W69">
            <v>1279000</v>
          </cell>
          <cell r="X69">
            <v>0</v>
          </cell>
          <cell r="Y69">
            <v>0</v>
          </cell>
          <cell r="Z69">
            <v>0</v>
          </cell>
          <cell r="AA69">
            <v>0</v>
          </cell>
          <cell r="AB69">
            <v>0</v>
          </cell>
          <cell r="AC69">
            <v>0</v>
          </cell>
          <cell r="AD69">
            <v>0</v>
          </cell>
          <cell r="AE69">
            <v>0</v>
          </cell>
          <cell r="AF69">
            <v>1806005.23</v>
          </cell>
          <cell r="AG69">
            <v>58764.619999999995</v>
          </cell>
          <cell r="AH69">
            <v>717601.91</v>
          </cell>
          <cell r="AI69">
            <v>659665.61999999988</v>
          </cell>
          <cell r="AJ69">
            <v>0</v>
          </cell>
          <cell r="AK69">
            <v>0</v>
          </cell>
          <cell r="AL69">
            <v>0</v>
          </cell>
          <cell r="AM69">
            <v>0</v>
          </cell>
          <cell r="AN69">
            <v>0</v>
          </cell>
          <cell r="AO69">
            <v>0</v>
          </cell>
          <cell r="AP69">
            <v>0</v>
          </cell>
          <cell r="AQ69">
            <v>0</v>
          </cell>
          <cell r="AR69">
            <v>0</v>
          </cell>
          <cell r="AS69">
            <v>0</v>
          </cell>
          <cell r="AT69">
            <v>0</v>
          </cell>
          <cell r="AU69">
            <v>0</v>
          </cell>
          <cell r="AV69">
            <v>0.81</v>
          </cell>
          <cell r="AW69">
            <v>0</v>
          </cell>
          <cell r="AX69" t="str">
            <v>1 rozwojowo-modernizacyjne</v>
          </cell>
          <cell r="AY69">
            <v>4</v>
          </cell>
          <cell r="AZ69">
            <v>0</v>
          </cell>
          <cell r="BA69">
            <v>0</v>
          </cell>
          <cell r="BF69" t="str">
            <v>Odbiór ścieków od nowych klientów.</v>
          </cell>
          <cell r="BG69" t="str">
            <v>Kanalizacja sanitarna w ulicy Lotniczej o dł. ok. 400 m o średnicy DN 300 mm i w ulicy 5 Stycznia o dł. ok. 415 m o średnicy DN 250 mm, wraz z przyłączami 2016-2020 dokumentacja projektowa 2021-2022 roboty budowlano-montażowe</v>
          </cell>
          <cell r="BH69" t="str">
            <v>-</v>
          </cell>
          <cell r="BI69" t="str">
            <v>-</v>
          </cell>
          <cell r="BJ69">
            <v>202462.90999999997</v>
          </cell>
          <cell r="BK69">
            <v>457202.7099999999</v>
          </cell>
          <cell r="BL69"/>
          <cell r="BM69"/>
          <cell r="BN69"/>
          <cell r="BO69">
            <v>32004.189699999995</v>
          </cell>
        </row>
        <row r="70">
          <cell r="B70" t="str">
            <v>3-07-12-059-0</v>
          </cell>
          <cell r="C70" t="str">
            <v>3</v>
          </cell>
          <cell r="D70" t="str">
            <v>Swarzędz - sieć wodociągowa w ul. Zamkowej, Krótkiej, pl. Powstańców Wielkopolskich, Mickiewicza, Nowy Świat, Mylnej, Bramkowej i Gołębiej</v>
          </cell>
          <cell r="E70" t="str">
            <v>Realizowane-RBM-w toku</v>
          </cell>
          <cell r="G70" t="str">
            <v>Plan</v>
          </cell>
          <cell r="H70" t="str">
            <v>pierwsza</v>
          </cell>
          <cell r="I70" t="str">
            <v>sieci rozdzielcze</v>
          </cell>
          <cell r="J70" t="str">
            <v>modernizacyjne</v>
          </cell>
          <cell r="K70" t="str">
            <v>koordynacja</v>
          </cell>
          <cell r="L70" t="str">
            <v>Swarzędz</v>
          </cell>
          <cell r="M70" t="str">
            <v>Przemysław Jasiński</v>
          </cell>
          <cell r="N70" t="str">
            <v>Julita Andrzejewska</v>
          </cell>
          <cell r="O70" t="str">
            <v>Mariusz Dados</v>
          </cell>
          <cell r="P70" t="str">
            <v>Łukasz Dąbrowski</v>
          </cell>
          <cell r="Q70">
            <v>0</v>
          </cell>
          <cell r="R70" t="str">
            <v>07</v>
          </cell>
          <cell r="S70" t="str">
            <v>Gmina Swarzędz</v>
          </cell>
          <cell r="T70">
            <v>43901.850000000006</v>
          </cell>
          <cell r="U70">
            <v>1848.4</v>
          </cell>
          <cell r="V70">
            <v>682058.58</v>
          </cell>
          <cell r="W70">
            <v>1228234.3700000001</v>
          </cell>
          <cell r="X70">
            <v>227352.87</v>
          </cell>
          <cell r="Y70">
            <v>1500000</v>
          </cell>
          <cell r="Z70">
            <v>0</v>
          </cell>
          <cell r="AA70">
            <v>0</v>
          </cell>
          <cell r="AB70">
            <v>0</v>
          </cell>
          <cell r="AC70">
            <v>0</v>
          </cell>
          <cell r="AD70">
            <v>0</v>
          </cell>
          <cell r="AE70">
            <v>0</v>
          </cell>
          <cell r="AF70">
            <v>3639494.22</v>
          </cell>
          <cell r="AG70">
            <v>24927.18</v>
          </cell>
          <cell r="AH70">
            <v>1339</v>
          </cell>
          <cell r="AI70">
            <v>654506.06999999983</v>
          </cell>
          <cell r="AJ70">
            <v>654506.06999999983</v>
          </cell>
          <cell r="AK70">
            <v>0</v>
          </cell>
          <cell r="AL70">
            <v>0</v>
          </cell>
          <cell r="AM70">
            <v>0</v>
          </cell>
          <cell r="AN70">
            <v>0</v>
          </cell>
          <cell r="AO70">
            <v>0</v>
          </cell>
          <cell r="AP70">
            <v>0</v>
          </cell>
          <cell r="AQ70">
            <v>0</v>
          </cell>
          <cell r="AR70">
            <v>0</v>
          </cell>
          <cell r="AS70">
            <v>0</v>
          </cell>
          <cell r="AT70">
            <v>0</v>
          </cell>
          <cell r="AU70">
            <v>654506.06999999983</v>
          </cell>
          <cell r="AV70">
            <v>0</v>
          </cell>
          <cell r="AW70">
            <v>0</v>
          </cell>
          <cell r="AX70" t="str">
            <v>1 rozwojowo-modernizacyjne</v>
          </cell>
          <cell r="AY70">
            <v>9</v>
          </cell>
          <cell r="AZ70">
            <v>0</v>
          </cell>
          <cell r="BA70">
            <v>89</v>
          </cell>
          <cell r="BD70"/>
          <cell r="BE70"/>
          <cell r="BF70" t="str">
            <v>Wymiana, ze względu na dużą awaryjność. Koordynacja z modernizacją dróg, realizowaną przez Gminę. Gmina inwestorem zastępczym</v>
          </cell>
          <cell r="BG70" t="str">
            <v>Wymiana sieci wodociągowej w ul. Zamkowej, Krótkiej, pl. Powstańców Wielkopolskich, Mickiewicza, Nowy Świat, Mylnej, Bramkowej i Gołębiej DN250mm dł. 5m, DN200mm dł.20 m, DN150mm dł. 1182m oraz DN100mm dł. 86m wraz z przyłączami 2016-2020 - dokumentacja projektowa 2021-2023 - roboty budowlano-montażowe</v>
          </cell>
          <cell r="BJ70">
            <v>160576.79</v>
          </cell>
          <cell r="BK70">
            <v>1148435.3499999996</v>
          </cell>
          <cell r="BL70"/>
          <cell r="BM70"/>
          <cell r="BN70"/>
          <cell r="BO70">
            <v>80390.474499999982</v>
          </cell>
        </row>
        <row r="71">
          <cell r="B71" t="str">
            <v>3-05-20-125-0</v>
          </cell>
          <cell r="C71" t="str">
            <v>3</v>
          </cell>
          <cell r="D71" t="str">
            <v>Poznań - sieć wodociągowa oraz likwidacja kanału ogólnospławnego wraz z budową przyłącza ks przy ul. Wyspiańskiego 33 (teren Hali Widowisko-Sportowej Arena)</v>
          </cell>
          <cell r="E71" t="str">
            <v>Realizowane-dokumentacja-w toku</v>
          </cell>
          <cell r="G71" t="str">
            <v>rezerwa na inwestycje nieprzewidziane</v>
          </cell>
          <cell r="H71" t="str">
            <v>pierwsza</v>
          </cell>
          <cell r="I71" t="str">
            <v>sieci rozdzielcze</v>
          </cell>
          <cell r="J71" t="str">
            <v>modernizacyjne</v>
          </cell>
          <cell r="K71" t="str">
            <v>koordynacja</v>
          </cell>
          <cell r="L71" t="str">
            <v>Poznań</v>
          </cell>
          <cell r="M71" t="str">
            <v>Marcin Ostrzycki</v>
          </cell>
          <cell r="N71" t="str">
            <v>Barbara Bartkowiak</v>
          </cell>
          <cell r="O71">
            <v>0</v>
          </cell>
          <cell r="P71">
            <v>0</v>
          </cell>
          <cell r="Q71">
            <v>0</v>
          </cell>
          <cell r="R71" t="str">
            <v>05</v>
          </cell>
          <cell r="S71" t="str">
            <v>nd</v>
          </cell>
          <cell r="T71">
            <v>0</v>
          </cell>
          <cell r="U71">
            <v>26500</v>
          </cell>
          <cell r="V71">
            <v>547270</v>
          </cell>
          <cell r="W71">
            <v>54730</v>
          </cell>
          <cell r="X71">
            <v>0</v>
          </cell>
          <cell r="Y71">
            <v>0</v>
          </cell>
          <cell r="Z71">
            <v>0</v>
          </cell>
          <cell r="AA71">
            <v>0</v>
          </cell>
          <cell r="AB71">
            <v>0</v>
          </cell>
          <cell r="AC71">
            <v>0</v>
          </cell>
          <cell r="AD71">
            <v>0</v>
          </cell>
          <cell r="AE71">
            <v>0</v>
          </cell>
          <cell r="AF71">
            <v>628500</v>
          </cell>
          <cell r="AG71">
            <v>978</v>
          </cell>
          <cell r="AH71">
            <v>1415</v>
          </cell>
          <cell r="AI71">
            <v>628500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t="str">
            <v>1 rozwojowo-modernizacyjne</v>
          </cell>
          <cell r="AY71">
            <v>0</v>
          </cell>
          <cell r="AZ71">
            <v>0</v>
          </cell>
          <cell r="BA71">
            <v>1</v>
          </cell>
          <cell r="BF71" t="str">
            <v>Przebudowa Hali Widowisko-Sportowej Arena. Wniosek złożony przez Międzynarodowe Targi Poznańskie Sp. z o. o. z propozycją przełożenia kolidujących sieci wod-kan. z nowym planem zagospodarowania obiektu.</v>
          </cell>
          <cell r="BG71" t="str">
            <v>Przebudowa magistrali wodociągowej wraz z komorą zasuw: DN500 o dł. ok. 80m. Budowa przyłącza kanalizacji sanitarnej wraz z przepięciem budynku zlokalizowanego na działce obr. 39, ark. 29, nr geod. 14/2. DN200 o dł. ok. 13m, instalacja wewnętrzna o dł. ok.60m. Likwidacja kanałów ogólnospławnych: DN500 o dł. ok. 85m, DN400 o dł. ok.132m. 2020 - 2022 - dokumentacja projektowa 2022 - roboty budowlano-montażowe</v>
          </cell>
          <cell r="BH71" t="str">
            <v>-</v>
          </cell>
          <cell r="BI71" t="str">
            <v>-</v>
          </cell>
          <cell r="BJ71">
            <v>0</v>
          </cell>
          <cell r="BK71">
            <v>628500</v>
          </cell>
          <cell r="BL71"/>
          <cell r="BM71"/>
          <cell r="BN71"/>
        </row>
        <row r="72">
          <cell r="B72" t="str">
            <v>5-05-13-027-0</v>
          </cell>
          <cell r="C72" t="str">
            <v>5</v>
          </cell>
          <cell r="D72" t="str">
            <v>Poznań - kanalizacja sanitarna na os. Zwycięstwa 18</v>
          </cell>
          <cell r="E72" t="str">
            <v>Realizowane-RBM-w toku</v>
          </cell>
          <cell r="G72" t="str">
            <v>budżet - modernizacja PSK</v>
          </cell>
          <cell r="H72" t="str">
            <v>pierwsza</v>
          </cell>
          <cell r="I72" t="str">
            <v>sieci rozdzielcze</v>
          </cell>
          <cell r="J72" t="str">
            <v>modernizacyjne</v>
          </cell>
          <cell r="K72" t="str">
            <v>PSK</v>
          </cell>
          <cell r="L72" t="str">
            <v>Poznań</v>
          </cell>
          <cell r="M72" t="str">
            <v>Katarzyna Stawińska</v>
          </cell>
          <cell r="N72">
            <v>0</v>
          </cell>
          <cell r="O72" t="str">
            <v>Monika Mrozińska</v>
          </cell>
          <cell r="P72" t="str">
            <v>Joanna Chuda</v>
          </cell>
          <cell r="Q72" t="str">
            <v>Maciej Antecki</v>
          </cell>
          <cell r="R72" t="str">
            <v>05</v>
          </cell>
          <cell r="S72" t="str">
            <v>nd</v>
          </cell>
          <cell r="T72">
            <v>11307.17</v>
          </cell>
          <cell r="U72">
            <v>5099.26</v>
          </cell>
          <cell r="V72">
            <v>670000</v>
          </cell>
          <cell r="W72">
            <v>0</v>
          </cell>
          <cell r="X72">
            <v>0</v>
          </cell>
          <cell r="Y72">
            <v>0</v>
          </cell>
          <cell r="Z72">
            <v>0</v>
          </cell>
          <cell r="AA72">
            <v>0</v>
          </cell>
          <cell r="AB72">
            <v>0</v>
          </cell>
          <cell r="AC72">
            <v>0</v>
          </cell>
          <cell r="AD72">
            <v>0</v>
          </cell>
          <cell r="AE72">
            <v>0</v>
          </cell>
          <cell r="AF72">
            <v>675099.26</v>
          </cell>
          <cell r="AG72">
            <v>15523.03</v>
          </cell>
          <cell r="AH72">
            <v>12342</v>
          </cell>
          <cell r="AI72">
            <v>622482.23</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t="str">
            <v>1 rozwojowo-modernizacyjne</v>
          </cell>
          <cell r="AY72">
            <v>7</v>
          </cell>
          <cell r="AZ72">
            <v>0</v>
          </cell>
          <cell r="BA72">
            <v>7</v>
          </cell>
          <cell r="BF72" t="str">
            <v>Zły stan techniczny kanału.</v>
          </cell>
          <cell r="BG72" t="str">
            <v>Wymiana kanału: dł.216m, DN250mm, dł.24m. DN200. Przełączenie przyłączy wraz z instalacją wewnętrzną . 2014 - 2020 - dokumentacja projektowa 2022 - roboty budowlano-montażowe</v>
          </cell>
          <cell r="BH72" t="str">
            <v>-</v>
          </cell>
          <cell r="BI72" t="str">
            <v>-</v>
          </cell>
          <cell r="BJ72">
            <v>1520</v>
          </cell>
          <cell r="BK72">
            <v>620962.23</v>
          </cell>
          <cell r="BL72"/>
          <cell r="BM72"/>
          <cell r="BN72"/>
          <cell r="BO72">
            <v>43467.356100000005</v>
          </cell>
        </row>
        <row r="73">
          <cell r="B73" t="str">
            <v>5-05-14-239-1</v>
          </cell>
          <cell r="C73" t="str">
            <v>5</v>
          </cell>
          <cell r="D73" t="str">
            <v>Poznań - kanalizacja sanitarna w ul.Sypniewo nr 8</v>
          </cell>
          <cell r="E73" t="str">
            <v>Realizowane-RBM-w toku</v>
          </cell>
          <cell r="G73" t="str">
            <v>rezerwa "białe plamy"</v>
          </cell>
          <cell r="H73" t="str">
            <v>pierwsza</v>
          </cell>
          <cell r="I73" t="str">
            <v>sieci rozdzielcze</v>
          </cell>
          <cell r="J73" t="str">
            <v>rozwojowe</v>
          </cell>
          <cell r="K73" t="str">
            <v>KPOŚK</v>
          </cell>
          <cell r="L73" t="str">
            <v>Poznań</v>
          </cell>
          <cell r="M73" t="str">
            <v>Zuzanna Kaczmarek</v>
          </cell>
          <cell r="N73" t="str">
            <v>Magdalena Daszkiewicz-Jankowska</v>
          </cell>
          <cell r="O73" t="str">
            <v>Jolanta Kowalczyk</v>
          </cell>
          <cell r="P73" t="str">
            <v>Małgorzata Stopińska-Khrystych</v>
          </cell>
          <cell r="Q73" t="str">
            <v>Jacek Bielicki</v>
          </cell>
          <cell r="R73" t="str">
            <v>05</v>
          </cell>
          <cell r="S73" t="str">
            <v>nd</v>
          </cell>
          <cell r="T73">
            <v>16915.960000000003</v>
          </cell>
          <cell r="U73">
            <v>20300.75</v>
          </cell>
          <cell r="V73">
            <v>216969</v>
          </cell>
          <cell r="W73">
            <v>287643</v>
          </cell>
          <cell r="X73">
            <v>0</v>
          </cell>
          <cell r="Y73">
            <v>0</v>
          </cell>
          <cell r="Z73">
            <v>0</v>
          </cell>
          <cell r="AA73">
            <v>0</v>
          </cell>
          <cell r="AB73">
            <v>0</v>
          </cell>
          <cell r="AC73">
            <v>0</v>
          </cell>
          <cell r="AD73">
            <v>0</v>
          </cell>
          <cell r="AE73">
            <v>0</v>
          </cell>
          <cell r="AF73">
            <v>524912.75</v>
          </cell>
          <cell r="AG73">
            <v>859.75</v>
          </cell>
          <cell r="AH73">
            <v>24326.799999999999</v>
          </cell>
          <cell r="AI73">
            <v>602840.32999999996</v>
          </cell>
          <cell r="AJ73">
            <v>0</v>
          </cell>
          <cell r="AK73">
            <v>0</v>
          </cell>
          <cell r="AL73">
            <v>0</v>
          </cell>
          <cell r="AM73">
            <v>0</v>
          </cell>
          <cell r="AN73">
            <v>0</v>
          </cell>
          <cell r="AO73">
            <v>0</v>
          </cell>
          <cell r="AP73">
            <v>0</v>
          </cell>
          <cell r="AQ73">
            <v>0</v>
          </cell>
          <cell r="AR73">
            <v>0</v>
          </cell>
          <cell r="AS73">
            <v>0</v>
          </cell>
          <cell r="AT73">
            <v>0</v>
          </cell>
          <cell r="AU73">
            <v>0</v>
          </cell>
          <cell r="AV73">
            <v>0.18</v>
          </cell>
          <cell r="AW73">
            <v>0</v>
          </cell>
          <cell r="AX73" t="str">
            <v>1 rozwojowo-modernizacyjne</v>
          </cell>
          <cell r="AY73">
            <v>3</v>
          </cell>
          <cell r="AZ73">
            <v>0</v>
          </cell>
          <cell r="BA73">
            <v>0</v>
          </cell>
          <cell r="BB73" t="str">
            <v>NIE</v>
          </cell>
          <cell r="BD73" t="str">
            <v xml:space="preserve">TAK </v>
          </cell>
          <cell r="BE73" t="str">
            <v>będzie znana po otrzymaniu pisma od Wykonawcy</v>
          </cell>
          <cell r="BF73" t="str">
            <v>Odbiór ścieków sanitarnych od nowych klientów.</v>
          </cell>
          <cell r="BG73" t="str">
            <v>Budowa kanalizacji sanitarnej DN 200 mm o dł. 43 m wraz z przyłączami, rurociągu tłocznego DN 110 mm o dł. 73 m oraz 1 szt. przepompowni 2018 - 2021 - dokumentacja projektowa 2022 - roboty budowlano-montażowe</v>
          </cell>
          <cell r="BH73" t="str">
            <v>-</v>
          </cell>
          <cell r="BI73" t="str">
            <v>-</v>
          </cell>
          <cell r="BJ73">
            <v>451.38</v>
          </cell>
          <cell r="BK73">
            <v>602388.94999999995</v>
          </cell>
          <cell r="BL73"/>
          <cell r="BM73"/>
          <cell r="BN73"/>
          <cell r="BO73">
            <v>42167.226500000004</v>
          </cell>
        </row>
        <row r="74">
          <cell r="B74" t="str">
            <v>5-05-19-306-1</v>
          </cell>
          <cell r="C74" t="str">
            <v>5</v>
          </cell>
          <cell r="D74" t="str">
            <v>Poznań - kanalizacja sanitarna w ul. Rzepińskiej poza ZRIDem</v>
          </cell>
          <cell r="E74" t="str">
            <v>Realizowane-dokumentacja-w toku</v>
          </cell>
          <cell r="G74" t="str">
            <v>rezerwa zadania wielozakresowe</v>
          </cell>
          <cell r="H74" t="str">
            <v>pierwsza</v>
          </cell>
          <cell r="I74" t="str">
            <v>sieci rozdzielcze</v>
          </cell>
          <cell r="J74" t="str">
            <v>rozwojowe</v>
          </cell>
          <cell r="K74" t="str">
            <v>KPOŚK</v>
          </cell>
          <cell r="L74" t="str">
            <v>Poznań</v>
          </cell>
          <cell r="M74" t="str">
            <v>Kamilla Oberenkowska</v>
          </cell>
          <cell r="N74" t="str">
            <v>Barbara Bartkowiak</v>
          </cell>
          <cell r="O74" t="str">
            <v>Jolanta Kowalczyk</v>
          </cell>
          <cell r="P74" t="str">
            <v>Monika Mazurczak-Sadowska</v>
          </cell>
          <cell r="Q74" t="str">
            <v>Maciej Urbaniak</v>
          </cell>
          <cell r="R74" t="str">
            <v>05</v>
          </cell>
          <cell r="S74" t="str">
            <v>nd</v>
          </cell>
          <cell r="T74">
            <v>0</v>
          </cell>
          <cell r="U74">
            <v>1300</v>
          </cell>
          <cell r="V74">
            <v>32735.83</v>
          </cell>
          <cell r="W74">
            <v>194524.13</v>
          </cell>
          <cell r="X74">
            <v>0</v>
          </cell>
          <cell r="Y74">
            <v>0</v>
          </cell>
          <cell r="Z74">
            <v>0</v>
          </cell>
          <cell r="AA74">
            <v>0</v>
          </cell>
          <cell r="AB74">
            <v>0</v>
          </cell>
          <cell r="AC74">
            <v>0</v>
          </cell>
          <cell r="AD74">
            <v>0</v>
          </cell>
          <cell r="AE74">
            <v>0</v>
          </cell>
          <cell r="AF74">
            <v>228559.96000000002</v>
          </cell>
          <cell r="AG74">
            <v>0</v>
          </cell>
          <cell r="AH74">
            <v>0</v>
          </cell>
          <cell r="AI74">
            <v>569763.78</v>
          </cell>
          <cell r="AJ74">
            <v>39387</v>
          </cell>
          <cell r="AK74">
            <v>0</v>
          </cell>
          <cell r="AL74">
            <v>0</v>
          </cell>
          <cell r="AM74">
            <v>0</v>
          </cell>
          <cell r="AN74">
            <v>0</v>
          </cell>
          <cell r="AO74">
            <v>0</v>
          </cell>
          <cell r="AP74">
            <v>0</v>
          </cell>
          <cell r="AQ74">
            <v>0</v>
          </cell>
          <cell r="AR74">
            <v>0</v>
          </cell>
          <cell r="AS74">
            <v>0</v>
          </cell>
          <cell r="AT74">
            <v>0</v>
          </cell>
          <cell r="AU74">
            <v>39387</v>
          </cell>
          <cell r="AV74">
            <v>0.21</v>
          </cell>
          <cell r="AW74">
            <v>428.6</v>
          </cell>
          <cell r="AX74" t="str">
            <v>1 rozwojowo-modernizacyjne</v>
          </cell>
          <cell r="AY74">
            <v>5</v>
          </cell>
          <cell r="AZ74">
            <v>3</v>
          </cell>
          <cell r="BA74">
            <v>0</v>
          </cell>
          <cell r="BC74" t="str">
            <v xml:space="preserve">Zdanie na ukończeniu w IPD </v>
          </cell>
          <cell r="BF74" t="str">
            <v>Zadanie zostało wydzielone z zadania nr 12-106 Odbiór ścieków sanitarnych od nowych klientów.</v>
          </cell>
          <cell r="BG74" t="str">
            <v>Budowa kanalizacji sanitarnej w ul. Cmentarnej oraz drodze bocznej od ul. Rzepińskiej dz. nr 113/1 (obręb Junikowo ark. 25): kanały grawitacyjne DN200mm, dł. 211,57m wraz z przyłączami 2020 - 2022 - dokumentacja projektowa 2022 - 2023 - roboty budowlano-montażowe</v>
          </cell>
          <cell r="BH74" t="str">
            <v>-</v>
          </cell>
          <cell r="BI74" t="str">
            <v>-</v>
          </cell>
          <cell r="BJ74">
            <v>880</v>
          </cell>
          <cell r="BK74">
            <v>608270.78</v>
          </cell>
          <cell r="BL74"/>
          <cell r="BM74">
            <v>91240.616999999998</v>
          </cell>
        </row>
        <row r="75">
          <cell r="B75" t="str">
            <v>6-05-12-022-1</v>
          </cell>
          <cell r="C75" t="str">
            <v>6</v>
          </cell>
          <cell r="D75" t="str">
            <v>Budowa Komputerowego Systemu Nadzoru Technologicznego KSNT</v>
          </cell>
          <cell r="E75" t="str">
            <v>Realizowane-inne-w toku</v>
          </cell>
          <cell r="F75" t="str">
            <v>FS 6</v>
          </cell>
          <cell r="G75" t="str">
            <v>Plan</v>
          </cell>
          <cell r="H75" t="str">
            <v>pierwsza</v>
          </cell>
          <cell r="I75" t="str">
            <v>wspólne</v>
          </cell>
          <cell r="J75" t="str">
            <v>modernizacyjne</v>
          </cell>
          <cell r="K75" t="str">
            <v>kolektory kanalizacyjne</v>
          </cell>
          <cell r="L75" t="str">
            <v>Poznań</v>
          </cell>
          <cell r="M75" t="str">
            <v>Krzysztof Piechota</v>
          </cell>
          <cell r="N75" t="str">
            <v>Krzysztof Piechota</v>
          </cell>
          <cell r="O75" t="str">
            <v>Anna Padurska</v>
          </cell>
          <cell r="P75" t="str">
            <v>Anna Padurska</v>
          </cell>
          <cell r="Q75" t="str">
            <v>Krzysztof Piechota</v>
          </cell>
          <cell r="R75" t="str">
            <v>05</v>
          </cell>
          <cell r="S75" t="str">
            <v>nd</v>
          </cell>
          <cell r="T75">
            <v>0</v>
          </cell>
          <cell r="U75">
            <v>0</v>
          </cell>
          <cell r="V75">
            <v>3393250</v>
          </cell>
          <cell r="W75">
            <v>2069770</v>
          </cell>
          <cell r="X75">
            <v>0</v>
          </cell>
          <cell r="Y75">
            <v>0</v>
          </cell>
          <cell r="Z75">
            <v>0</v>
          </cell>
          <cell r="AA75">
            <v>0</v>
          </cell>
          <cell r="AB75">
            <v>0</v>
          </cell>
          <cell r="AC75">
            <v>0</v>
          </cell>
          <cell r="AD75">
            <v>0</v>
          </cell>
          <cell r="AE75">
            <v>0</v>
          </cell>
          <cell r="AF75">
            <v>5463020</v>
          </cell>
          <cell r="AG75">
            <v>0</v>
          </cell>
          <cell r="AH75">
            <v>3565505.2600000002</v>
          </cell>
          <cell r="AI75">
            <v>563316</v>
          </cell>
          <cell r="AJ75">
            <v>791588</v>
          </cell>
          <cell r="AK75">
            <v>0</v>
          </cell>
          <cell r="AL75">
            <v>0</v>
          </cell>
          <cell r="AM75">
            <v>0</v>
          </cell>
          <cell r="AN75">
            <v>0</v>
          </cell>
          <cell r="AO75">
            <v>0</v>
          </cell>
          <cell r="AP75">
            <v>0</v>
          </cell>
          <cell r="AQ75">
            <v>0</v>
          </cell>
          <cell r="AR75">
            <v>0</v>
          </cell>
          <cell r="AS75">
            <v>0</v>
          </cell>
          <cell r="AT75">
            <v>0</v>
          </cell>
          <cell r="AU75">
            <v>791588</v>
          </cell>
          <cell r="AV75">
            <v>0</v>
          </cell>
          <cell r="AW75">
            <v>0</v>
          </cell>
          <cell r="AX75" t="str">
            <v>1 rozwojowo-modernizacyjne</v>
          </cell>
          <cell r="AY75">
            <v>0</v>
          </cell>
          <cell r="AZ75">
            <v>0</v>
          </cell>
          <cell r="BA75">
            <v>0</v>
          </cell>
          <cell r="BF75" t="str">
            <v>Stworzenie otwartego (możliwość rozbudowy przez służby Aquanet) systemu wizualizacji i sterowania Pompowni i Przepompowni Ścieków wraz z integracją systemu kontroli i sterowania Stacji Zlewczych z systemem rozliczania za ścieki dowożone (Stacje Zlewcze).</v>
          </cell>
          <cell r="BG75" t="str">
            <v>a) Zaprojektowanie systemu b) Instalacja i programowanie systemu wizualizacji i sterowania PS, c) Instalacja i programowanie systemowe bazodanowych i archiwizacji danych, d) Uruchomienie systemu raportowania e) Sprzężenie KSNT z systemem rozliczania za ścieki dowożone dla Stacji Zlewczych 2021 - 2022 - roboty budowlano-montażowe</v>
          </cell>
          <cell r="BH75" t="str">
            <v>-</v>
          </cell>
          <cell r="BI75" t="str">
            <v>-</v>
          </cell>
          <cell r="BJ75">
            <v>0</v>
          </cell>
          <cell r="BK75">
            <v>1354904</v>
          </cell>
          <cell r="BL75"/>
          <cell r="BM75"/>
          <cell r="BN75"/>
        </row>
        <row r="76">
          <cell r="B76" t="str">
            <v>5-05-13-035-0</v>
          </cell>
          <cell r="C76" t="str">
            <v>5</v>
          </cell>
          <cell r="D76" t="str">
            <v>Poznań - modernizacja głowicy górnej syfonu przy ul. Karpiej</v>
          </cell>
          <cell r="E76" t="str">
            <v>Realizowane-RBM-zakończono</v>
          </cell>
          <cell r="G76" t="str">
            <v>Plan</v>
          </cell>
          <cell r="H76" t="str">
            <v>pierwsza</v>
          </cell>
          <cell r="I76" t="str">
            <v>wspólne</v>
          </cell>
          <cell r="J76" t="str">
            <v>modernizacyjne</v>
          </cell>
          <cell r="K76" t="str">
            <v>kolektory kanalizacyjne</v>
          </cell>
          <cell r="L76" t="str">
            <v>Poznań</v>
          </cell>
          <cell r="M76" t="str">
            <v>Katarzyna Józefiak</v>
          </cell>
          <cell r="N76">
            <v>0</v>
          </cell>
          <cell r="O76" t="str">
            <v>Monika Mrozińska</v>
          </cell>
          <cell r="P76" t="str">
            <v>Margareta Szymkowiak-Matuszak</v>
          </cell>
          <cell r="Q76" t="str">
            <v>Maciej Antecki</v>
          </cell>
          <cell r="R76" t="str">
            <v>05</v>
          </cell>
          <cell r="S76" t="str">
            <v>nd</v>
          </cell>
          <cell r="T76">
            <v>182327.41</v>
          </cell>
          <cell r="U76">
            <v>25042.53</v>
          </cell>
          <cell r="V76">
            <v>3192375</v>
          </cell>
          <cell r="W76">
            <v>811375</v>
          </cell>
          <cell r="X76">
            <v>0</v>
          </cell>
          <cell r="Y76">
            <v>0</v>
          </cell>
          <cell r="Z76">
            <v>0</v>
          </cell>
          <cell r="AA76">
            <v>0</v>
          </cell>
          <cell r="AB76">
            <v>0</v>
          </cell>
          <cell r="AC76">
            <v>0</v>
          </cell>
          <cell r="AD76">
            <v>0</v>
          </cell>
          <cell r="AE76">
            <v>0</v>
          </cell>
          <cell r="AF76">
            <v>4028792.53</v>
          </cell>
          <cell r="AG76">
            <v>63446.609999999993</v>
          </cell>
          <cell r="AH76">
            <v>4709059.67</v>
          </cell>
          <cell r="AI76">
            <v>532465.26</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t="str">
            <v>1 rozwojowo-modernizacyjne</v>
          </cell>
          <cell r="AY76">
            <v>0</v>
          </cell>
          <cell r="AZ76">
            <v>0</v>
          </cell>
          <cell r="BA76">
            <v>0</v>
          </cell>
          <cell r="BF76" t="str">
            <v>Zły stan techniczny głowicy górnej syfonu oraz urządzeń obsługujących głowicę (zastawki kanałowe przelewowe, krata przeciwprądowa). Przewidywane w najbliższym czasie dociążenie dodatkowymi ilościami ścieków sanitarnych syfonu. Usprawnienie obsługi syfonu.</v>
          </cell>
          <cell r="BG76" t="str">
            <v>Modernizacja górnej głowicy syfonu (do zlecenia dodatkowo modernizacja linii kablowej, system ochrony obiektu). 2013 - koncepcja 2015 - 2018 - dokumentacja projektowa 2020 - 2022 - roboty budowlano-montażowe</v>
          </cell>
          <cell r="BH76" t="str">
            <v>-</v>
          </cell>
          <cell r="BI76" t="str">
            <v>-</v>
          </cell>
          <cell r="BJ76">
            <v>532465.26</v>
          </cell>
          <cell r="BK76">
            <v>0</v>
          </cell>
          <cell r="BL76"/>
          <cell r="BM76"/>
          <cell r="BN76"/>
          <cell r="BO76">
            <v>0</v>
          </cell>
        </row>
        <row r="77">
          <cell r="B77" t="str">
            <v>3-05-16-179-1</v>
          </cell>
          <cell r="C77" t="str">
            <v>3</v>
          </cell>
          <cell r="D77" t="str">
            <v>Poznań - sieć wodociągowa w ul. Żelaznej</v>
          </cell>
          <cell r="E77" t="str">
            <v>Realizowane-RBM-w toku</v>
          </cell>
          <cell r="G77" t="str">
            <v>koordynacja z innymi jednostkami</v>
          </cell>
          <cell r="H77" t="str">
            <v>pierwsza</v>
          </cell>
          <cell r="I77" t="str">
            <v>sieci rozdzielcze</v>
          </cell>
          <cell r="J77" t="str">
            <v>modernizacyjne</v>
          </cell>
          <cell r="K77" t="str">
            <v>koordynacja</v>
          </cell>
          <cell r="L77" t="str">
            <v>Poznań</v>
          </cell>
          <cell r="M77" t="str">
            <v>Przemysław Jasiński</v>
          </cell>
          <cell r="N77">
            <v>0</v>
          </cell>
          <cell r="O77" t="str">
            <v>Mariusz Dados</v>
          </cell>
          <cell r="P77" t="str">
            <v>Agnieszka Kulczyk</v>
          </cell>
          <cell r="Q77" t="str">
            <v>Michał Plewa</v>
          </cell>
          <cell r="R77" t="str">
            <v>05</v>
          </cell>
          <cell r="S77" t="str">
            <v>Koordynacja z PIM</v>
          </cell>
          <cell r="T77">
            <v>10520</v>
          </cell>
          <cell r="U77">
            <v>129977.31</v>
          </cell>
          <cell r="V77">
            <v>411730.23</v>
          </cell>
          <cell r="W77">
            <v>0</v>
          </cell>
          <cell r="X77">
            <v>0</v>
          </cell>
          <cell r="Y77">
            <v>0</v>
          </cell>
          <cell r="Z77">
            <v>0</v>
          </cell>
          <cell r="AA77">
            <v>0</v>
          </cell>
          <cell r="AB77">
            <v>0</v>
          </cell>
          <cell r="AC77">
            <v>0</v>
          </cell>
          <cell r="AD77">
            <v>0</v>
          </cell>
          <cell r="AE77">
            <v>0</v>
          </cell>
          <cell r="AF77">
            <v>541707.54</v>
          </cell>
          <cell r="AG77">
            <v>0</v>
          </cell>
          <cell r="AH77">
            <v>31696.31</v>
          </cell>
          <cell r="AI77">
            <v>506541.73</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t="str">
            <v>1 rozwojowo-modernizacyjne</v>
          </cell>
          <cell r="AY77">
            <v>0</v>
          </cell>
          <cell r="AZ77">
            <v>0</v>
          </cell>
          <cell r="BA77">
            <v>16</v>
          </cell>
          <cell r="BF77" t="str">
            <v>Uporządkowanie gospodarki wodnej. Połączenie inwestycji sieci wodociągowej z modernizacją ulicy.</v>
          </cell>
          <cell r="BG77" t="str">
            <v>Budowa sieci wodociągowej DN150 żeliwo lub DN180 dł. 267,5 m wraz z przyłączami . Konieczna koordynacja prac z ZDM. 2017 - wykonanie program funkcjonalno-użytkowy na sieć wodociągową oraz kanalizacyjna 2018 - 2020 - dokumentacja projektowa 2020 - 2021 - roboty budowlano-montażowe</v>
          </cell>
          <cell r="BH77" t="str">
            <v>-</v>
          </cell>
          <cell r="BI77" t="str">
            <v>-</v>
          </cell>
          <cell r="BJ77">
            <v>365068.63</v>
          </cell>
          <cell r="BK77">
            <v>141473.09999999998</v>
          </cell>
          <cell r="BL77"/>
          <cell r="BM77"/>
          <cell r="BN77"/>
          <cell r="BO77">
            <v>9903.1170000000002</v>
          </cell>
        </row>
        <row r="78">
          <cell r="B78" t="str">
            <v>8-05-14-245-3</v>
          </cell>
          <cell r="C78" t="str">
            <v>8</v>
          </cell>
          <cell r="D78" t="str">
            <v>Zakupy Komputerów</v>
          </cell>
          <cell r="E78" t="str">
            <v>Realizowane-inne-w toku</v>
          </cell>
          <cell r="G78" t="str">
            <v>Informatyzacja</v>
          </cell>
          <cell r="H78" t="str">
            <v>pierwsza</v>
          </cell>
          <cell r="I78" t="str">
            <v>inne</v>
          </cell>
          <cell r="J78" t="str">
            <v>inne</v>
          </cell>
          <cell r="K78" t="str">
            <v>informatyzacja</v>
          </cell>
          <cell r="L78" t="str">
            <v>Poznań</v>
          </cell>
          <cell r="M78">
            <v>0</v>
          </cell>
          <cell r="N78">
            <v>0</v>
          </cell>
          <cell r="O78" t="str">
            <v>Anna Kociańska</v>
          </cell>
          <cell r="P78" t="str">
            <v>Paulina Buka</v>
          </cell>
          <cell r="Q78">
            <v>0</v>
          </cell>
          <cell r="R78" t="str">
            <v>05</v>
          </cell>
          <cell r="S78" t="str">
            <v>nd</v>
          </cell>
          <cell r="T78">
            <v>0</v>
          </cell>
          <cell r="U78">
            <v>180000</v>
          </cell>
          <cell r="V78">
            <v>0</v>
          </cell>
          <cell r="W78">
            <v>0</v>
          </cell>
          <cell r="X78">
            <v>0</v>
          </cell>
          <cell r="Y78">
            <v>0</v>
          </cell>
          <cell r="Z78">
            <v>0</v>
          </cell>
          <cell r="AA78">
            <v>0</v>
          </cell>
          <cell r="AB78">
            <v>0</v>
          </cell>
          <cell r="AC78">
            <v>0</v>
          </cell>
          <cell r="AD78">
            <v>0</v>
          </cell>
          <cell r="AE78">
            <v>0</v>
          </cell>
          <cell r="AF78">
            <v>180000</v>
          </cell>
          <cell r="AG78">
            <v>0</v>
          </cell>
          <cell r="AH78">
            <v>0</v>
          </cell>
          <cell r="AI78">
            <v>500000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t="str">
            <v>3 inne</v>
          </cell>
          <cell r="AY78">
            <v>0</v>
          </cell>
          <cell r="AZ78">
            <v>0</v>
          </cell>
          <cell r="BA78">
            <v>0</v>
          </cell>
          <cell r="BF78">
            <v>0</v>
          </cell>
          <cell r="BG78">
            <v>0</v>
          </cell>
          <cell r="BH78" t="str">
            <v>-</v>
          </cell>
          <cell r="BI78" t="str">
            <v>-</v>
          </cell>
          <cell r="BJ78">
            <v>0</v>
          </cell>
          <cell r="BK78">
            <v>500000</v>
          </cell>
          <cell r="BL78"/>
          <cell r="BM78"/>
          <cell r="BN78"/>
        </row>
        <row r="79">
          <cell r="B79" t="str">
            <v>8-05-14-247-2</v>
          </cell>
          <cell r="C79" t="str">
            <v>8</v>
          </cell>
          <cell r="D79" t="str">
            <v>Zakup Licencji nowych i odtwarzalnych 100%</v>
          </cell>
          <cell r="E79" t="str">
            <v>Realizowane-inne-w toku</v>
          </cell>
          <cell r="G79" t="str">
            <v>Informatyzacja</v>
          </cell>
          <cell r="H79" t="str">
            <v>pierwsza</v>
          </cell>
          <cell r="I79" t="str">
            <v>inne</v>
          </cell>
          <cell r="J79" t="str">
            <v>inne</v>
          </cell>
          <cell r="K79" t="str">
            <v>informatyzacja</v>
          </cell>
          <cell r="L79" t="str">
            <v>Poznań</v>
          </cell>
          <cell r="M79">
            <v>0</v>
          </cell>
          <cell r="N79">
            <v>0</v>
          </cell>
          <cell r="O79" t="str">
            <v>Anna Kociańska</v>
          </cell>
          <cell r="P79" t="str">
            <v>Paulina Buka</v>
          </cell>
          <cell r="Q79">
            <v>0</v>
          </cell>
          <cell r="R79" t="str">
            <v>05</v>
          </cell>
          <cell r="S79" t="str">
            <v>nd</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1102062.3900000001</v>
          </cell>
          <cell r="AI79">
            <v>500000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t="str">
            <v>3 inne</v>
          </cell>
          <cell r="AY79">
            <v>0</v>
          </cell>
          <cell r="AZ79">
            <v>0</v>
          </cell>
          <cell r="BA79">
            <v>0</v>
          </cell>
          <cell r="BF79">
            <v>0</v>
          </cell>
          <cell r="BG79">
            <v>0</v>
          </cell>
          <cell r="BH79" t="str">
            <v>-</v>
          </cell>
          <cell r="BI79" t="str">
            <v>-</v>
          </cell>
          <cell r="BJ79">
            <v>105400</v>
          </cell>
          <cell r="BK79">
            <v>394600</v>
          </cell>
          <cell r="BL79"/>
          <cell r="BM79"/>
          <cell r="BN79"/>
        </row>
        <row r="80">
          <cell r="B80" t="str">
            <v>8-05-14-248-3</v>
          </cell>
          <cell r="C80" t="str">
            <v>8</v>
          </cell>
          <cell r="D80" t="str">
            <v>Zakup urządzeń infrastruktury teleinformatycznej</v>
          </cell>
          <cell r="E80" t="str">
            <v>Realizowane-inne-w toku</v>
          </cell>
          <cell r="G80" t="str">
            <v>Informatyzacja</v>
          </cell>
          <cell r="H80" t="str">
            <v>pierwsza</v>
          </cell>
          <cell r="I80" t="str">
            <v>inne</v>
          </cell>
          <cell r="J80" t="str">
            <v>inne</v>
          </cell>
          <cell r="K80" t="str">
            <v>informatyzacja</v>
          </cell>
          <cell r="L80" t="str">
            <v>Poznań</v>
          </cell>
          <cell r="M80">
            <v>0</v>
          </cell>
          <cell r="N80">
            <v>0</v>
          </cell>
          <cell r="O80" t="str">
            <v>Anna Kociańska</v>
          </cell>
          <cell r="P80" t="str">
            <v>Paulina Buka</v>
          </cell>
          <cell r="Q80">
            <v>0</v>
          </cell>
          <cell r="R80" t="str">
            <v>05</v>
          </cell>
          <cell r="S80" t="str">
            <v>nd</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526576.6100000001</v>
          </cell>
          <cell r="AI80">
            <v>500000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t="str">
            <v>3 inne</v>
          </cell>
          <cell r="AY80">
            <v>0</v>
          </cell>
          <cell r="AZ80">
            <v>0</v>
          </cell>
          <cell r="BA80">
            <v>0</v>
          </cell>
          <cell r="BF80">
            <v>0</v>
          </cell>
          <cell r="BG80">
            <v>0</v>
          </cell>
          <cell r="BH80" t="str">
            <v>-</v>
          </cell>
          <cell r="BI80" t="str">
            <v>-</v>
          </cell>
          <cell r="BJ80">
            <v>29900</v>
          </cell>
          <cell r="BK80">
            <v>470100</v>
          </cell>
          <cell r="BL80"/>
          <cell r="BM80"/>
          <cell r="BN80"/>
        </row>
        <row r="81">
          <cell r="B81" t="str">
            <v>8-05-14-249-3</v>
          </cell>
          <cell r="C81" t="str">
            <v>8</v>
          </cell>
          <cell r="D81" t="str">
            <v>Zakup systemów łączności teleinformatycznej</v>
          </cell>
          <cell r="E81" t="str">
            <v>Realizowane-inne-w toku</v>
          </cell>
          <cell r="G81" t="str">
            <v>Informatyzacja</v>
          </cell>
          <cell r="H81" t="str">
            <v>pierwsza</v>
          </cell>
          <cell r="I81" t="str">
            <v>inne</v>
          </cell>
          <cell r="J81" t="str">
            <v>inne</v>
          </cell>
          <cell r="K81" t="str">
            <v>informatyzacja</v>
          </cell>
          <cell r="L81" t="str">
            <v>Poznań</v>
          </cell>
          <cell r="M81">
            <v>0</v>
          </cell>
          <cell r="N81">
            <v>0</v>
          </cell>
          <cell r="O81" t="str">
            <v>Anna Kociańska</v>
          </cell>
          <cell r="P81" t="str">
            <v>Paulina Buka</v>
          </cell>
          <cell r="Q81">
            <v>0</v>
          </cell>
          <cell r="R81" t="str">
            <v>05</v>
          </cell>
          <cell r="S81" t="str">
            <v>nd</v>
          </cell>
          <cell r="T81">
            <v>0</v>
          </cell>
          <cell r="U81">
            <v>300000</v>
          </cell>
          <cell r="V81">
            <v>0</v>
          </cell>
          <cell r="W81">
            <v>0</v>
          </cell>
          <cell r="X81">
            <v>0</v>
          </cell>
          <cell r="Y81">
            <v>0</v>
          </cell>
          <cell r="Z81">
            <v>0</v>
          </cell>
          <cell r="AA81">
            <v>0</v>
          </cell>
          <cell r="AB81">
            <v>0</v>
          </cell>
          <cell r="AC81">
            <v>0</v>
          </cell>
          <cell r="AD81">
            <v>0</v>
          </cell>
          <cell r="AE81">
            <v>0</v>
          </cell>
          <cell r="AF81">
            <v>300000</v>
          </cell>
          <cell r="AG81">
            <v>1116465.3999999999</v>
          </cell>
          <cell r="AH81">
            <v>459100</v>
          </cell>
          <cell r="AI81">
            <v>500000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t="str">
            <v>3 inne</v>
          </cell>
          <cell r="AY81">
            <v>0</v>
          </cell>
          <cell r="AZ81">
            <v>0</v>
          </cell>
          <cell r="BA81">
            <v>0</v>
          </cell>
          <cell r="BF81">
            <v>0</v>
          </cell>
          <cell r="BG81">
            <v>0</v>
          </cell>
          <cell r="BH81" t="str">
            <v>-</v>
          </cell>
          <cell r="BI81" t="str">
            <v>-</v>
          </cell>
          <cell r="BJ81">
            <v>114000</v>
          </cell>
          <cell r="BK81">
            <v>386000</v>
          </cell>
          <cell r="BL81"/>
          <cell r="BM81"/>
          <cell r="BN81"/>
        </row>
        <row r="82">
          <cell r="B82" t="str">
            <v>R-20-105</v>
          </cell>
          <cell r="C82" t="str">
            <v>R</v>
          </cell>
          <cell r="D82" t="str">
            <v>Nabycie infrastruktury wod.-kan. od gmin</v>
          </cell>
          <cell r="E82" t="str">
            <v>Realizowane-inne-w toku</v>
          </cell>
          <cell r="H82" t="str">
            <v>pierwsza</v>
          </cell>
          <cell r="I82" t="str">
            <v>sieci rozdzielcze</v>
          </cell>
          <cell r="J82" t="str">
            <v>rozwojowe</v>
          </cell>
          <cell r="K82" t="str">
            <v>nabycie infrastruktury od Gmin</v>
          </cell>
          <cell r="L82" t="str">
            <v>20</v>
          </cell>
          <cell r="M82">
            <v>0</v>
          </cell>
          <cell r="N82">
            <v>0</v>
          </cell>
          <cell r="O82">
            <v>0</v>
          </cell>
          <cell r="P82">
            <v>0</v>
          </cell>
          <cell r="Q82">
            <v>0</v>
          </cell>
          <cell r="R82"/>
          <cell r="S82" t="str">
            <v>nd</v>
          </cell>
          <cell r="T82">
            <v>0</v>
          </cell>
          <cell r="U82">
            <v>0</v>
          </cell>
          <cell r="V82">
            <v>0</v>
          </cell>
          <cell r="W82">
            <v>500000</v>
          </cell>
          <cell r="X82">
            <v>500000</v>
          </cell>
          <cell r="Y82">
            <v>1000000</v>
          </cell>
          <cell r="Z82">
            <v>1000000</v>
          </cell>
          <cell r="AA82">
            <v>1000000</v>
          </cell>
          <cell r="AB82">
            <v>2000000</v>
          </cell>
          <cell r="AC82">
            <v>2000000</v>
          </cell>
          <cell r="AD82">
            <v>2000000</v>
          </cell>
          <cell r="AE82">
            <v>0</v>
          </cell>
          <cell r="AF82">
            <v>10000000</v>
          </cell>
          <cell r="AG82">
            <v>0</v>
          </cell>
          <cell r="AH82">
            <v>0</v>
          </cell>
          <cell r="AI82">
            <v>500000</v>
          </cell>
          <cell r="AJ82">
            <v>500000</v>
          </cell>
          <cell r="AK82">
            <v>1000000</v>
          </cell>
          <cell r="AL82">
            <v>1000000</v>
          </cell>
          <cell r="AM82">
            <v>1000000</v>
          </cell>
          <cell r="AN82">
            <v>2000000</v>
          </cell>
          <cell r="AO82">
            <v>2000000</v>
          </cell>
          <cell r="AP82">
            <v>2000000</v>
          </cell>
          <cell r="AQ82">
            <v>2000000</v>
          </cell>
          <cell r="AR82">
            <v>2000000</v>
          </cell>
          <cell r="AS82">
            <v>2000000</v>
          </cell>
          <cell r="AT82">
            <v>0</v>
          </cell>
          <cell r="AU82">
            <v>15500000</v>
          </cell>
          <cell r="AV82">
            <v>0</v>
          </cell>
          <cell r="AW82">
            <v>0</v>
          </cell>
          <cell r="AX82" t="str">
            <v>0 nd</v>
          </cell>
          <cell r="AY82">
            <v>0</v>
          </cell>
          <cell r="AZ82">
            <v>0</v>
          </cell>
          <cell r="BA82">
            <v>0</v>
          </cell>
          <cell r="BF82">
            <v>0</v>
          </cell>
          <cell r="BG82">
            <v>0</v>
          </cell>
          <cell r="BH82" t="str">
            <v>-</v>
          </cell>
          <cell r="BI82" t="str">
            <v>-</v>
          </cell>
          <cell r="BJ82">
            <v>0</v>
          </cell>
          <cell r="BK82">
            <v>16000000</v>
          </cell>
          <cell r="BL82"/>
          <cell r="BM82"/>
          <cell r="BN82"/>
        </row>
        <row r="83">
          <cell r="B83" t="str">
            <v>3-04-15-117-1</v>
          </cell>
          <cell r="C83" t="str">
            <v>3</v>
          </cell>
          <cell r="D83" t="str">
            <v>Murowana Goślina - sieć wodociągowa w ulicy Radzimskiej w Mściszewie</v>
          </cell>
          <cell r="E83" t="str">
            <v>Realizowane-RBM-w toku</v>
          </cell>
          <cell r="G83" t="str">
            <v>rezerwa "białe plamy"</v>
          </cell>
          <cell r="H83" t="str">
            <v>druga</v>
          </cell>
          <cell r="I83" t="str">
            <v>sieci rozdzielcze</v>
          </cell>
          <cell r="J83" t="str">
            <v>rozwojowe</v>
          </cell>
          <cell r="K83" t="str">
            <v>nieopłacalne tak</v>
          </cell>
          <cell r="L83" t="str">
            <v>Murowana Goślina</v>
          </cell>
          <cell r="M83" t="str">
            <v>Przemysław Jasiński</v>
          </cell>
          <cell r="N83" t="str">
            <v>Anna Ossig</v>
          </cell>
          <cell r="O83" t="str">
            <v>Monika Mrozińska</v>
          </cell>
          <cell r="P83" t="str">
            <v>Anna Ossig</v>
          </cell>
          <cell r="Q83" t="str">
            <v>Łukasz Bil</v>
          </cell>
          <cell r="R83" t="str">
            <v>04</v>
          </cell>
          <cell r="S83" t="str">
            <v>nd</v>
          </cell>
          <cell r="T83">
            <v>94723.550000000017</v>
          </cell>
          <cell r="U83">
            <v>334435.44</v>
          </cell>
          <cell r="V83">
            <v>483000</v>
          </cell>
          <cell r="W83">
            <v>0</v>
          </cell>
          <cell r="X83">
            <v>0</v>
          </cell>
          <cell r="Y83">
            <v>0</v>
          </cell>
          <cell r="Z83">
            <v>0</v>
          </cell>
          <cell r="AA83">
            <v>0</v>
          </cell>
          <cell r="AB83">
            <v>0</v>
          </cell>
          <cell r="AC83">
            <v>0</v>
          </cell>
          <cell r="AD83">
            <v>0</v>
          </cell>
          <cell r="AE83">
            <v>0</v>
          </cell>
          <cell r="AF83">
            <v>817435.44</v>
          </cell>
          <cell r="AG83">
            <v>85069.760000000009</v>
          </cell>
          <cell r="AH83">
            <v>7463.05</v>
          </cell>
          <cell r="AI83">
            <v>488087.6</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t="str">
            <v>1 rozwojowo-modernizacyjne</v>
          </cell>
          <cell r="AY83">
            <v>31</v>
          </cell>
          <cell r="AZ83">
            <v>26</v>
          </cell>
          <cell r="BA83">
            <v>0</v>
          </cell>
          <cell r="BB83" t="str">
            <v>NIE</v>
          </cell>
          <cell r="BD83" t="str">
            <v>NIE</v>
          </cell>
          <cell r="BF83" t="str">
            <v>Zaopatrzenie w wodę nowych odbiorców.</v>
          </cell>
          <cell r="BG83" t="str">
            <v>Budowa sieci wodociągowej o długości L = 1422m DN180, L=681m DN125 w ul. Radzimska, Mieczykowa, Malwowa wraz z przyłączami Dokumentacja dla sieci wodociągowej zrealizowana przez mieszkańców 2018 -2019- doprojektowanie brakujących opracowań 2020-2021 - roboty budowlano-montażowe</v>
          </cell>
          <cell r="BH83" t="str">
            <v>-</v>
          </cell>
          <cell r="BI83" t="str">
            <v>-</v>
          </cell>
          <cell r="BJ83">
            <v>3087.6</v>
          </cell>
          <cell r="BK83">
            <v>485000</v>
          </cell>
          <cell r="BL83"/>
          <cell r="BM83"/>
          <cell r="BN83"/>
          <cell r="BO83">
            <v>33950</v>
          </cell>
        </row>
        <row r="84">
          <cell r="B84" t="str">
            <v>8-05-18-009-2</v>
          </cell>
          <cell r="C84" t="str">
            <v>8</v>
          </cell>
          <cell r="D84" t="str">
            <v>Systemy Informatyczne Business Intelligence (BI)</v>
          </cell>
          <cell r="E84" t="str">
            <v>Realizowane-inne-w toku</v>
          </cell>
          <cell r="G84" t="str">
            <v>Informatyzacja</v>
          </cell>
          <cell r="H84" t="str">
            <v>pierwsza</v>
          </cell>
          <cell r="I84" t="str">
            <v>inne</v>
          </cell>
          <cell r="J84" t="str">
            <v>inne</v>
          </cell>
          <cell r="K84" t="str">
            <v>informatyzacja</v>
          </cell>
          <cell r="L84" t="str">
            <v>Poznań</v>
          </cell>
          <cell r="M84">
            <v>0</v>
          </cell>
          <cell r="N84">
            <v>0</v>
          </cell>
          <cell r="O84" t="str">
            <v>Anna Kociańska</v>
          </cell>
          <cell r="P84" t="str">
            <v>Paulina Buka</v>
          </cell>
          <cell r="Q84">
            <v>0</v>
          </cell>
          <cell r="R84" t="str">
            <v>05</v>
          </cell>
          <cell r="S84" t="str">
            <v>nd</v>
          </cell>
          <cell r="T84">
            <v>0</v>
          </cell>
          <cell r="U84">
            <v>100000</v>
          </cell>
          <cell r="V84">
            <v>0</v>
          </cell>
          <cell r="W84">
            <v>0</v>
          </cell>
          <cell r="X84">
            <v>0</v>
          </cell>
          <cell r="Y84">
            <v>0</v>
          </cell>
          <cell r="Z84">
            <v>0</v>
          </cell>
          <cell r="AA84">
            <v>0</v>
          </cell>
          <cell r="AB84">
            <v>0</v>
          </cell>
          <cell r="AC84">
            <v>0</v>
          </cell>
          <cell r="AD84">
            <v>0</v>
          </cell>
          <cell r="AE84">
            <v>0</v>
          </cell>
          <cell r="AF84">
            <v>100000</v>
          </cell>
          <cell r="AG84">
            <v>0</v>
          </cell>
          <cell r="AH84">
            <v>452530</v>
          </cell>
          <cell r="AI84">
            <v>485500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t="str">
            <v>3 inne</v>
          </cell>
          <cell r="AY84">
            <v>0</v>
          </cell>
          <cell r="AZ84">
            <v>0</v>
          </cell>
          <cell r="BA84">
            <v>0</v>
          </cell>
          <cell r="BF84">
            <v>0</v>
          </cell>
          <cell r="BG84">
            <v>0</v>
          </cell>
          <cell r="BH84" t="str">
            <v>-</v>
          </cell>
          <cell r="BI84" t="str">
            <v>-</v>
          </cell>
          <cell r="BJ84">
            <v>55025</v>
          </cell>
          <cell r="BK84">
            <v>430475</v>
          </cell>
          <cell r="BL84"/>
          <cell r="BM84"/>
          <cell r="BN84"/>
        </row>
        <row r="85">
          <cell r="B85" t="str">
            <v>5-05-14-189-1</v>
          </cell>
          <cell r="C85" t="str">
            <v>5</v>
          </cell>
          <cell r="D85" t="str">
            <v>Poznań-kanalizacja sanitarna w ul. Śnieżnej i ul. Chmurnej</v>
          </cell>
          <cell r="E85" t="str">
            <v>Realizowane-RBM-w toku</v>
          </cell>
          <cell r="G85" t="str">
            <v>rezerwa "białe plamy"</v>
          </cell>
          <cell r="H85" t="str">
            <v>pierwsza</v>
          </cell>
          <cell r="I85" t="str">
            <v>sieci rozdzielcze</v>
          </cell>
          <cell r="J85" t="str">
            <v>rozwojowe</v>
          </cell>
          <cell r="K85" t="str">
            <v>KPOŚK</v>
          </cell>
          <cell r="L85" t="str">
            <v>Poznań</v>
          </cell>
          <cell r="M85" t="str">
            <v>Katarzyna Stawińska</v>
          </cell>
          <cell r="N85" t="str">
            <v>Daniel Michalik</v>
          </cell>
          <cell r="O85" t="str">
            <v>Monika Mrozińska</v>
          </cell>
          <cell r="P85" t="str">
            <v>Margareta Szymkowiak-Matuszak</v>
          </cell>
          <cell r="Q85" t="str">
            <v>Anna Michałowicz</v>
          </cell>
          <cell r="R85" t="str">
            <v>05</v>
          </cell>
          <cell r="S85" t="str">
            <v>Koordynacja z PIM</v>
          </cell>
          <cell r="T85">
            <v>63483.680000000008</v>
          </cell>
          <cell r="U85">
            <v>26181.7</v>
          </cell>
          <cell r="V85">
            <v>601500</v>
          </cell>
          <cell r="W85">
            <v>1901750</v>
          </cell>
          <cell r="X85">
            <v>0</v>
          </cell>
          <cell r="Y85">
            <v>0</v>
          </cell>
          <cell r="Z85">
            <v>0</v>
          </cell>
          <cell r="AA85">
            <v>0</v>
          </cell>
          <cell r="AB85">
            <v>0</v>
          </cell>
          <cell r="AC85">
            <v>0</v>
          </cell>
          <cell r="AD85">
            <v>0</v>
          </cell>
          <cell r="AE85">
            <v>0</v>
          </cell>
          <cell r="AF85">
            <v>2529431.7000000002</v>
          </cell>
          <cell r="AG85">
            <v>28640.99</v>
          </cell>
          <cell r="AH85">
            <v>14334.809999999998</v>
          </cell>
          <cell r="AI85">
            <v>481413.12</v>
          </cell>
          <cell r="AJ85">
            <v>824000</v>
          </cell>
          <cell r="AK85">
            <v>0</v>
          </cell>
          <cell r="AL85">
            <v>0</v>
          </cell>
          <cell r="AM85">
            <v>0</v>
          </cell>
          <cell r="AN85">
            <v>0</v>
          </cell>
          <cell r="AO85">
            <v>0</v>
          </cell>
          <cell r="AP85">
            <v>0</v>
          </cell>
          <cell r="AQ85">
            <v>0</v>
          </cell>
          <cell r="AR85">
            <v>0</v>
          </cell>
          <cell r="AS85">
            <v>0</v>
          </cell>
          <cell r="AT85">
            <v>0</v>
          </cell>
          <cell r="AU85">
            <v>824000</v>
          </cell>
          <cell r="AV85">
            <v>0</v>
          </cell>
          <cell r="AW85">
            <v>0</v>
          </cell>
          <cell r="AX85" t="str">
            <v>1 rozwojowo-modernizacyjne</v>
          </cell>
          <cell r="AY85">
            <v>11</v>
          </cell>
          <cell r="AZ85">
            <v>14</v>
          </cell>
          <cell r="BA85">
            <v>0</v>
          </cell>
          <cell r="BB85" t="str">
            <v xml:space="preserve">TAK </v>
          </cell>
          <cell r="BD85" t="str">
            <v xml:space="preserve">TAK </v>
          </cell>
          <cell r="BE85" t="str">
            <v>brak szczegółów</v>
          </cell>
          <cell r="BF85" t="str">
            <v>Odbiór ścieków sanitarnych od nowych klientów.</v>
          </cell>
          <cell r="BG85" t="str">
            <v>Budowa kanalizacji sanitarnej DN200mm, dł. ok. 422,8 m, w ulicach: Śnieżnej, Chmurnej, Mroźnej wraz z przyłączami . 2017 - 2019 - dokumentacja projektowa 2021 - 2022 roboty budowlano montażowe</v>
          </cell>
          <cell r="BH85" t="str">
            <v>-</v>
          </cell>
          <cell r="BI85" t="str">
            <v>-</v>
          </cell>
          <cell r="BJ85">
            <v>3710.6</v>
          </cell>
          <cell r="BK85">
            <v>1301702.52</v>
          </cell>
          <cell r="BL85">
            <v>130170.25200000001</v>
          </cell>
          <cell r="BM85"/>
          <cell r="BN85"/>
          <cell r="BO85">
            <v>91119.176400000011</v>
          </cell>
        </row>
        <row r="86">
          <cell r="B86" t="str">
            <v>6-05-19-262-0</v>
          </cell>
          <cell r="C86" t="str">
            <v>6</v>
          </cell>
          <cell r="D86" t="str">
            <v>Poznań - obiekty wyłączone z eksploatacji</v>
          </cell>
          <cell r="E86" t="str">
            <v>Realizowane-dokumentacja-w toku</v>
          </cell>
          <cell r="G86" t="str">
            <v>Plan</v>
          </cell>
          <cell r="H86" t="str">
            <v>pierwsza</v>
          </cell>
          <cell r="I86" t="str">
            <v>inne</v>
          </cell>
          <cell r="J86" t="str">
            <v>inne</v>
          </cell>
          <cell r="K86" t="str">
            <v>zaplecza techniczne i obiekty różne</v>
          </cell>
          <cell r="L86" t="str">
            <v>Poznań</v>
          </cell>
          <cell r="M86" t="str">
            <v>Marcin Ostrzycki</v>
          </cell>
          <cell r="N86" t="str">
            <v>Marcin Krawczyk</v>
          </cell>
          <cell r="O86" t="str">
            <v>Monika Mrozińska</v>
          </cell>
          <cell r="P86" t="str">
            <v>Joanna Chuda</v>
          </cell>
          <cell r="Q86">
            <v>0</v>
          </cell>
          <cell r="R86" t="str">
            <v>05</v>
          </cell>
          <cell r="S86" t="str">
            <v>nd</v>
          </cell>
          <cell r="T86">
            <v>0</v>
          </cell>
          <cell r="U86">
            <v>30980.5</v>
          </cell>
          <cell r="V86">
            <v>640000</v>
          </cell>
          <cell r="W86">
            <v>500000</v>
          </cell>
          <cell r="X86">
            <v>1092000</v>
          </cell>
          <cell r="Y86">
            <v>2238000</v>
          </cell>
          <cell r="Z86">
            <v>3000000</v>
          </cell>
          <cell r="AA86">
            <v>0</v>
          </cell>
          <cell r="AB86">
            <v>0</v>
          </cell>
          <cell r="AC86">
            <v>0</v>
          </cell>
          <cell r="AD86">
            <v>0</v>
          </cell>
          <cell r="AE86">
            <v>0</v>
          </cell>
          <cell r="AF86">
            <v>7500980.5</v>
          </cell>
          <cell r="AG86">
            <v>30980.5</v>
          </cell>
          <cell r="AH86">
            <v>120421.98000000001</v>
          </cell>
          <cell r="AI86">
            <v>474264.65</v>
          </cell>
          <cell r="AJ86">
            <v>380000</v>
          </cell>
          <cell r="AK86">
            <v>1877500</v>
          </cell>
          <cell r="AL86">
            <v>2812500</v>
          </cell>
          <cell r="AM86">
            <v>1800000</v>
          </cell>
          <cell r="AN86">
            <v>0</v>
          </cell>
          <cell r="AO86">
            <v>0</v>
          </cell>
          <cell r="AP86">
            <v>0</v>
          </cell>
          <cell r="AQ86">
            <v>0</v>
          </cell>
          <cell r="AR86">
            <v>0</v>
          </cell>
          <cell r="AS86">
            <v>0</v>
          </cell>
          <cell r="AT86">
            <v>0</v>
          </cell>
          <cell r="AU86">
            <v>6870000</v>
          </cell>
          <cell r="AV86">
            <v>0</v>
          </cell>
          <cell r="AW86">
            <v>0</v>
          </cell>
          <cell r="AX86" t="str">
            <v>3 inne</v>
          </cell>
          <cell r="AY86">
            <v>0</v>
          </cell>
          <cell r="AZ86">
            <v>0</v>
          </cell>
          <cell r="BA86">
            <v>0</v>
          </cell>
          <cell r="BF86" t="str">
            <v>Dostosowanie obiektów nietechnologicznych do zmiany sposobu użytkowania.</v>
          </cell>
          <cell r="BG86" t="str">
            <v>Przebudowa części obiektów, nie wykorzystywanych obecnie dla potrzeb technologicznych, dostosowując je do zmiany sposobu użytkowania 2020 - 2023 - dokumentacja projektowa 2023 - 2025 - roboty budowlano-montażowe</v>
          </cell>
          <cell r="BH86" t="str">
            <v>-</v>
          </cell>
          <cell r="BI86" t="str">
            <v>-</v>
          </cell>
          <cell r="BJ86">
            <v>26416.78</v>
          </cell>
          <cell r="BK86">
            <v>7317847.8700000001</v>
          </cell>
          <cell r="BL86"/>
          <cell r="BM86"/>
          <cell r="BN86"/>
        </row>
        <row r="87">
          <cell r="B87" t="str">
            <v>3-05-15-065-0</v>
          </cell>
          <cell r="C87" t="str">
            <v>3</v>
          </cell>
          <cell r="D87" t="str">
            <v>Poznań - sieć wodociągowa w ul. Wierzbięcice i ul. 28 Czerwca 1956</v>
          </cell>
          <cell r="E87" t="str">
            <v>Realizowane-RBM-w toku</v>
          </cell>
          <cell r="G87" t="str">
            <v>koordynacja z innymi jednostkami</v>
          </cell>
          <cell r="H87" t="str">
            <v>pierwsza</v>
          </cell>
          <cell r="I87" t="str">
            <v>sieci rozdzielcze</v>
          </cell>
          <cell r="J87" t="str">
            <v>modernizacyjne</v>
          </cell>
          <cell r="K87" t="str">
            <v>koordynacja</v>
          </cell>
          <cell r="L87" t="str">
            <v>Poznań</v>
          </cell>
          <cell r="M87" t="str">
            <v>Marcin Ostrzycki</v>
          </cell>
          <cell r="N87" t="str">
            <v>Wioletta Frankowska</v>
          </cell>
          <cell r="O87" t="str">
            <v>Mariusz Dados</v>
          </cell>
          <cell r="P87" t="str">
            <v>Anna Danek</v>
          </cell>
          <cell r="Q87" t="str">
            <v>Łukasz Wędrychowicz</v>
          </cell>
          <cell r="R87" t="str">
            <v>05</v>
          </cell>
          <cell r="S87" t="str">
            <v>PIM</v>
          </cell>
          <cell r="T87">
            <v>107942.49999999999</v>
          </cell>
          <cell r="U87">
            <v>349257.68</v>
          </cell>
          <cell r="V87">
            <v>589854.71</v>
          </cell>
          <cell r="W87">
            <v>814188.51</v>
          </cell>
          <cell r="X87">
            <v>1000000</v>
          </cell>
          <cell r="Y87">
            <v>0</v>
          </cell>
          <cell r="Z87">
            <v>0</v>
          </cell>
          <cell r="AA87">
            <v>0</v>
          </cell>
          <cell r="AB87">
            <v>0</v>
          </cell>
          <cell r="AC87">
            <v>0</v>
          </cell>
          <cell r="AD87">
            <v>0</v>
          </cell>
          <cell r="AE87">
            <v>0</v>
          </cell>
          <cell r="AF87">
            <v>2753300.9</v>
          </cell>
          <cell r="AG87">
            <v>190396.5</v>
          </cell>
          <cell r="AH87">
            <v>1377286.9299999997</v>
          </cell>
          <cell r="AI87">
            <v>473201.21</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t="str">
            <v>1 rozwojowo-modernizacyjne</v>
          </cell>
          <cell r="AY87">
            <v>0</v>
          </cell>
          <cell r="AZ87">
            <v>0</v>
          </cell>
          <cell r="BA87">
            <v>69</v>
          </cell>
          <cell r="BF87" t="str">
            <v>Wymiana ze względu na zły stan techniczny. Koordynacja z modernizacją układu torowego i drogowego realizowaną przez PIM.</v>
          </cell>
          <cell r="BG87" t="str">
            <v>Modernizacja sieci wodociągowej na odcinku drogi dł. ok 1,5 km wraz z wymianą przyłączy wodociągowych. 2018 - 2020 - dokumentacja projektowa 2020 - 2023 - roboty budowlano - montażowe</v>
          </cell>
          <cell r="BH87" t="str">
            <v>-</v>
          </cell>
          <cell r="BI87" t="str">
            <v>-</v>
          </cell>
          <cell r="BJ87">
            <v>245517.32</v>
          </cell>
          <cell r="BK87">
            <v>227683.89</v>
          </cell>
          <cell r="BL87"/>
          <cell r="BM87"/>
          <cell r="BN87"/>
          <cell r="BO87">
            <v>15937.872300000003</v>
          </cell>
        </row>
        <row r="88">
          <cell r="B88" t="str">
            <v>3-05-19-305-1</v>
          </cell>
          <cell r="C88" t="str">
            <v>3</v>
          </cell>
          <cell r="D88" t="str">
            <v>Poznań - sieć wodociągowa w ul. Rzepińskiej poza ZRIDem</v>
          </cell>
          <cell r="E88" t="str">
            <v>Realizowane-dokumentacja-w toku</v>
          </cell>
          <cell r="G88" t="str">
            <v>rezerwa zadania wielozakresowe</v>
          </cell>
          <cell r="H88" t="str">
            <v>druga</v>
          </cell>
          <cell r="I88" t="str">
            <v>sieci rozdzielcze</v>
          </cell>
          <cell r="J88" t="str">
            <v>rozwojowe</v>
          </cell>
          <cell r="K88" t="str">
            <v>nieopłacalne tak</v>
          </cell>
          <cell r="L88" t="str">
            <v>Poznań</v>
          </cell>
          <cell r="M88" t="str">
            <v>Kamilla Oberenkowska</v>
          </cell>
          <cell r="N88" t="str">
            <v>Barbara Bartkowiak</v>
          </cell>
          <cell r="O88" t="str">
            <v>Jolanta Kowalczyk</v>
          </cell>
          <cell r="P88" t="str">
            <v>Monika Mazurczak-Sadowska</v>
          </cell>
          <cell r="Q88" t="str">
            <v>Maciej Urbaniak</v>
          </cell>
          <cell r="R88" t="str">
            <v>05</v>
          </cell>
          <cell r="S88" t="str">
            <v>nd</v>
          </cell>
          <cell r="T88">
            <v>0</v>
          </cell>
          <cell r="U88">
            <v>1300</v>
          </cell>
          <cell r="V88">
            <v>32693.5</v>
          </cell>
          <cell r="W88">
            <v>194377.5</v>
          </cell>
          <cell r="X88">
            <v>0</v>
          </cell>
          <cell r="Y88">
            <v>0</v>
          </cell>
          <cell r="Z88">
            <v>0</v>
          </cell>
          <cell r="AA88">
            <v>0</v>
          </cell>
          <cell r="AB88">
            <v>0</v>
          </cell>
          <cell r="AC88">
            <v>0</v>
          </cell>
          <cell r="AD88">
            <v>0</v>
          </cell>
          <cell r="AE88">
            <v>0</v>
          </cell>
          <cell r="AF88">
            <v>228371</v>
          </cell>
          <cell r="AG88">
            <v>0</v>
          </cell>
          <cell r="AH88">
            <v>356</v>
          </cell>
          <cell r="AI88">
            <v>465122.85000000003</v>
          </cell>
          <cell r="AJ88">
            <v>142339.57</v>
          </cell>
          <cell r="AK88">
            <v>40000</v>
          </cell>
          <cell r="AL88">
            <v>0</v>
          </cell>
          <cell r="AM88">
            <v>0</v>
          </cell>
          <cell r="AN88">
            <v>0</v>
          </cell>
          <cell r="AO88">
            <v>0</v>
          </cell>
          <cell r="AP88">
            <v>0</v>
          </cell>
          <cell r="AQ88">
            <v>0</v>
          </cell>
          <cell r="AR88">
            <v>0</v>
          </cell>
          <cell r="AS88">
            <v>0</v>
          </cell>
          <cell r="AT88">
            <v>0</v>
          </cell>
          <cell r="AU88">
            <v>182339.57</v>
          </cell>
          <cell r="AV88">
            <v>0</v>
          </cell>
          <cell r="AW88">
            <v>0</v>
          </cell>
          <cell r="AX88" t="str">
            <v>1 rozwojowo-modernizacyjne</v>
          </cell>
          <cell r="AY88">
            <v>6</v>
          </cell>
          <cell r="AZ88">
            <v>3</v>
          </cell>
          <cell r="BA88">
            <v>0</v>
          </cell>
          <cell r="BC88" t="str">
            <v xml:space="preserve">Zdanie na ukończeniu w IPD </v>
          </cell>
          <cell r="BF88" t="str">
            <v>Zadanie zostało wydzielone z zadania nr 12-105. Zaopatrzenie w wodę nowych odbiorców.</v>
          </cell>
          <cell r="BG88" t="str">
            <v>Budowa sieci wodociągowej w ul.Cmentarnej oraz drodze bocznej od ul. Rzepińskiej dz. nr 113/1 (obręb Junikowo ark. 25): DN 100 mm, dł. 122,76 m wraz z przyłączami 2019-2022 - dokumentacja projektowa 2022 - roboty budowlano-montażowe</v>
          </cell>
          <cell r="BH88" t="str">
            <v>-</v>
          </cell>
          <cell r="BI88" t="str">
            <v>-</v>
          </cell>
          <cell r="BJ88">
            <v>2125</v>
          </cell>
          <cell r="BK88">
            <v>645337.42000000004</v>
          </cell>
          <cell r="BL88"/>
          <cell r="BM88">
            <v>96800.612999999998</v>
          </cell>
        </row>
        <row r="89">
          <cell r="B89" t="str">
            <v>2-04-19-330-0</v>
          </cell>
          <cell r="C89" t="str">
            <v>2</v>
          </cell>
          <cell r="D89" t="str">
            <v>SUW - modernizacja stacji na terenie gminy Murowanej Gośliny - SUW Murowana Goślina</v>
          </cell>
          <cell r="E89" t="str">
            <v>Realizowane-RBM-zakończono</v>
          </cell>
          <cell r="G89" t="str">
            <v>rezerwa zadania wielozakresowe</v>
          </cell>
          <cell r="H89" t="str">
            <v>pierwsza</v>
          </cell>
          <cell r="I89" t="str">
            <v>wspólne</v>
          </cell>
          <cell r="J89" t="str">
            <v>modernizacyjne</v>
          </cell>
          <cell r="K89" t="str">
            <v>SUW</v>
          </cell>
          <cell r="L89" t="str">
            <v>Murowana Goślina</v>
          </cell>
          <cell r="M89" t="str">
            <v>Grażyna Solman</v>
          </cell>
          <cell r="N89">
            <v>0</v>
          </cell>
          <cell r="O89" t="str">
            <v>Anna Padurska</v>
          </cell>
          <cell r="P89" t="str">
            <v>Łukasz Prządka</v>
          </cell>
          <cell r="Q89" t="str">
            <v>Jerzy Rykała</v>
          </cell>
          <cell r="R89" t="str">
            <v>04</v>
          </cell>
          <cell r="S89" t="str">
            <v>nd</v>
          </cell>
          <cell r="T89">
            <v>0</v>
          </cell>
          <cell r="U89">
            <v>1266541.7000000002</v>
          </cell>
          <cell r="V89">
            <v>2913788</v>
          </cell>
          <cell r="W89">
            <v>0</v>
          </cell>
          <cell r="X89">
            <v>0</v>
          </cell>
          <cell r="Y89">
            <v>0</v>
          </cell>
          <cell r="Z89">
            <v>0</v>
          </cell>
          <cell r="AA89">
            <v>0</v>
          </cell>
          <cell r="AB89">
            <v>0</v>
          </cell>
          <cell r="AC89">
            <v>0</v>
          </cell>
          <cell r="AD89">
            <v>0</v>
          </cell>
          <cell r="AE89">
            <v>0</v>
          </cell>
          <cell r="AF89">
            <v>4180329.7</v>
          </cell>
          <cell r="AG89">
            <v>1648949.59</v>
          </cell>
          <cell r="AH89">
            <v>2502146.0599999996</v>
          </cell>
          <cell r="AI89">
            <v>463986.33</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t="str">
            <v>1 rozwojowo-modernizacyjne</v>
          </cell>
          <cell r="AY89">
            <v>0</v>
          </cell>
          <cell r="AZ89">
            <v>0</v>
          </cell>
          <cell r="BA89">
            <v>0</v>
          </cell>
          <cell r="BF89" t="str">
            <v>Zadanie zostało wydzielone z zadania nr 08-012. Modernizacja stacji uzdatniania wody w Murowanej Goślinie.</v>
          </cell>
          <cell r="BG89" t="str">
            <v>Modernizacja SUW Murowana Goślina 2018 - 2021 - Zaprojektuj i wybuduj</v>
          </cell>
          <cell r="BH89" t="str">
            <v>-</v>
          </cell>
          <cell r="BI89" t="str">
            <v>-</v>
          </cell>
          <cell r="BJ89">
            <v>463986.33</v>
          </cell>
          <cell r="BK89">
            <v>0</v>
          </cell>
          <cell r="BL89"/>
          <cell r="BM89"/>
          <cell r="BN89"/>
          <cell r="BO89">
            <v>0</v>
          </cell>
        </row>
        <row r="90">
          <cell r="B90" t="str">
            <v>5-02-15-222-1</v>
          </cell>
          <cell r="C90" t="str">
            <v>5</v>
          </cell>
          <cell r="D90" t="str">
            <v>Luboń - kanalizacja sanitarna w ul. Olszynowej</v>
          </cell>
          <cell r="E90" t="str">
            <v>Realizowane-RBM-w toku</v>
          </cell>
          <cell r="G90" t="str">
            <v>rezerwa "białe plamy"</v>
          </cell>
          <cell r="H90" t="str">
            <v>pierwsza</v>
          </cell>
          <cell r="I90" t="str">
            <v>sieci rozdzielcze</v>
          </cell>
          <cell r="J90" t="str">
            <v>rozwojowe</v>
          </cell>
          <cell r="K90" t="str">
            <v>KPOŚK</v>
          </cell>
          <cell r="L90" t="str">
            <v>Luboń</v>
          </cell>
          <cell r="M90" t="str">
            <v>Paulina Wilińska-Kałka</v>
          </cell>
          <cell r="N90" t="str">
            <v>Magdalena Daszkiewicz-Jankowska</v>
          </cell>
          <cell r="O90" t="str">
            <v>Monika Mrozińska</v>
          </cell>
          <cell r="P90" t="str">
            <v>Joanna Chuda</v>
          </cell>
          <cell r="Q90" t="str">
            <v>Maciej Urbaniak</v>
          </cell>
          <cell r="R90" t="str">
            <v>02</v>
          </cell>
          <cell r="S90" t="str">
            <v>nd</v>
          </cell>
          <cell r="T90">
            <v>27932.440000000002</v>
          </cell>
          <cell r="U90">
            <v>28632</v>
          </cell>
          <cell r="V90">
            <v>263522</v>
          </cell>
          <cell r="W90">
            <v>468223.34</v>
          </cell>
          <cell r="X90">
            <v>0</v>
          </cell>
          <cell r="Y90">
            <v>0</v>
          </cell>
          <cell r="Z90">
            <v>0</v>
          </cell>
          <cell r="AA90">
            <v>0</v>
          </cell>
          <cell r="AB90">
            <v>0</v>
          </cell>
          <cell r="AC90">
            <v>0</v>
          </cell>
          <cell r="AD90">
            <v>0</v>
          </cell>
          <cell r="AE90">
            <v>0</v>
          </cell>
          <cell r="AF90">
            <v>760377.34000000008</v>
          </cell>
          <cell r="AG90">
            <v>38374</v>
          </cell>
          <cell r="AH90">
            <v>287577.78999999998</v>
          </cell>
          <cell r="AI90">
            <v>460055.39</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t="str">
            <v>1 rozwojowo-modernizacyjne</v>
          </cell>
          <cell r="AY90">
            <v>4</v>
          </cell>
          <cell r="AZ90">
            <v>2</v>
          </cell>
          <cell r="BA90">
            <v>0</v>
          </cell>
          <cell r="BF90" t="str">
            <v>Pozyskanie nowych odbiorców.</v>
          </cell>
          <cell r="BG90" t="str">
            <v>Budowa kanalizacji sanitarnej: DN200 o dł. 85 m, 1szt. przepompownia, rurociąg tłoczny o dł. 120m wraz z przyłączami. 2017 - 2021 - dokumentacja projektowa 2021 - 2022 - roboty budowlano-montażowe</v>
          </cell>
          <cell r="BH90" t="str">
            <v>-</v>
          </cell>
          <cell r="BI90" t="str">
            <v>-</v>
          </cell>
          <cell r="BJ90">
            <v>3776.75</v>
          </cell>
          <cell r="BK90">
            <v>456278.64</v>
          </cell>
          <cell r="BL90"/>
          <cell r="BM90"/>
          <cell r="BN90"/>
          <cell r="BO90">
            <v>31939.504800000002</v>
          </cell>
        </row>
        <row r="91">
          <cell r="B91" t="str">
            <v>4-05-19-309-0</v>
          </cell>
          <cell r="C91" t="str">
            <v>4</v>
          </cell>
          <cell r="D91" t="str">
            <v>COŚ - układu napowietrzania bioreaktorów - etap III</v>
          </cell>
          <cell r="E91" t="str">
            <v>Realizowane-RBM-w toku</v>
          </cell>
          <cell r="G91" t="str">
            <v>Plan</v>
          </cell>
          <cell r="H91" t="str">
            <v>pierwsza</v>
          </cell>
          <cell r="I91" t="str">
            <v>wspólne</v>
          </cell>
          <cell r="J91" t="str">
            <v>modernizacyjne</v>
          </cell>
          <cell r="K91" t="str">
            <v>OŚ</v>
          </cell>
          <cell r="L91" t="str">
            <v>Poznań</v>
          </cell>
          <cell r="M91" t="str">
            <v>Agnieszka Mitura-Grabowska</v>
          </cell>
          <cell r="N91">
            <v>0</v>
          </cell>
          <cell r="O91" t="str">
            <v>Anna Padurska</v>
          </cell>
          <cell r="P91" t="str">
            <v>Łukasz Prządka</v>
          </cell>
          <cell r="Q91" t="str">
            <v>Jerzy Rykała</v>
          </cell>
          <cell r="R91" t="str">
            <v>05</v>
          </cell>
          <cell r="S91" t="str">
            <v>nd</v>
          </cell>
          <cell r="T91">
            <v>0</v>
          </cell>
          <cell r="U91">
            <v>0</v>
          </cell>
          <cell r="V91">
            <v>0</v>
          </cell>
          <cell r="W91">
            <v>440900</v>
          </cell>
          <cell r="X91">
            <v>0</v>
          </cell>
          <cell r="Y91">
            <v>0</v>
          </cell>
          <cell r="Z91">
            <v>0</v>
          </cell>
          <cell r="AA91">
            <v>0</v>
          </cell>
          <cell r="AB91">
            <v>0</v>
          </cell>
          <cell r="AC91">
            <v>0</v>
          </cell>
          <cell r="AD91">
            <v>0</v>
          </cell>
          <cell r="AE91">
            <v>0</v>
          </cell>
          <cell r="AF91">
            <v>440900</v>
          </cell>
          <cell r="AG91">
            <v>0</v>
          </cell>
          <cell r="AH91">
            <v>0</v>
          </cell>
          <cell r="AI91">
            <v>440900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t="str">
            <v>1 rozwojowo-modernizacyjne</v>
          </cell>
          <cell r="AY91">
            <v>0</v>
          </cell>
          <cell r="AZ91">
            <v>0</v>
          </cell>
          <cell r="BA91">
            <v>0</v>
          </cell>
          <cell r="BF91" t="str">
            <v>Zadanie zostało wydzielone z zadania nr 16-105 Modernizacja układu napowietrzania bioreaktorów.</v>
          </cell>
          <cell r="BG91" t="str">
            <v>Obiekt 10.2 1. Montaż elementów układu napowietrzania o zmienionym sposobie mocowania dyfuzorów. 2. Przebudowa systemu odwodnienia rusztów. 3. Wyposażenie bioreaktora w układ dozowania 85% kwasu mrówkowego technicznego i pomiaru ciśnienia dla każdej sekcji napowietrzania (bez dostawy mobilnej stacji dozującej). 2022 - dostawa i montaż</v>
          </cell>
          <cell r="BH91" t="str">
            <v>-</v>
          </cell>
          <cell r="BI91" t="str">
            <v>-</v>
          </cell>
          <cell r="BJ91">
            <v>0</v>
          </cell>
          <cell r="BK91">
            <v>440900</v>
          </cell>
          <cell r="BL91"/>
          <cell r="BM91"/>
          <cell r="BN91"/>
          <cell r="BO91">
            <v>30863.000000000004</v>
          </cell>
        </row>
        <row r="92">
          <cell r="B92" t="str">
            <v>5-05-15-250-1</v>
          </cell>
          <cell r="C92" t="str">
            <v>5</v>
          </cell>
          <cell r="D92" t="str">
            <v>Poznań - kanalizacja sanitarna na terenie Podolan - Etap II</v>
          </cell>
          <cell r="E92" t="str">
            <v>Realizowane-dokumentacja-w toku</v>
          </cell>
          <cell r="G92" t="str">
            <v>rezerwa "białe plamy"</v>
          </cell>
          <cell r="H92" t="str">
            <v>pierwsza</v>
          </cell>
          <cell r="I92" t="str">
            <v>sieci rozdzielcze</v>
          </cell>
          <cell r="J92" t="str">
            <v>rozwojowe</v>
          </cell>
          <cell r="K92" t="str">
            <v>KPOŚK</v>
          </cell>
          <cell r="L92" t="str">
            <v>Poznań</v>
          </cell>
          <cell r="M92" t="str">
            <v>Sylwia Białous</v>
          </cell>
          <cell r="N92" t="str">
            <v>Magdalena Daszkiewicz-Jankowska</v>
          </cell>
          <cell r="O92" t="str">
            <v>Monika Mrozińska</v>
          </cell>
          <cell r="P92" t="str">
            <v>Anna Ossig</v>
          </cell>
          <cell r="Q92" t="str">
            <v>Łukasz Bil</v>
          </cell>
          <cell r="R92" t="str">
            <v>05</v>
          </cell>
          <cell r="S92" t="str">
            <v>nd</v>
          </cell>
          <cell r="T92">
            <v>101735.84000000003</v>
          </cell>
          <cell r="U92">
            <v>12515.46</v>
          </cell>
          <cell r="V92">
            <v>153580</v>
          </cell>
          <cell r="W92">
            <v>1190409</v>
          </cell>
          <cell r="X92">
            <v>1280000</v>
          </cell>
          <cell r="Y92">
            <v>2649300</v>
          </cell>
          <cell r="Z92">
            <v>0</v>
          </cell>
          <cell r="AA92">
            <v>0</v>
          </cell>
          <cell r="AB92">
            <v>0</v>
          </cell>
          <cell r="AC92">
            <v>0</v>
          </cell>
          <cell r="AD92">
            <v>0</v>
          </cell>
          <cell r="AE92">
            <v>0</v>
          </cell>
          <cell r="AF92">
            <v>5285804.46</v>
          </cell>
          <cell r="AG92">
            <v>28332.049999999996</v>
          </cell>
          <cell r="AH92">
            <v>45888.539999999994</v>
          </cell>
          <cell r="AI92">
            <v>438996.76</v>
          </cell>
          <cell r="AJ92">
            <v>2394631.2200000002</v>
          </cell>
          <cell r="AK92">
            <v>3716551.02</v>
          </cell>
          <cell r="AL92">
            <v>1321919.8</v>
          </cell>
          <cell r="AM92">
            <v>0</v>
          </cell>
          <cell r="AN92">
            <v>0</v>
          </cell>
          <cell r="AO92">
            <v>0</v>
          </cell>
          <cell r="AP92">
            <v>0</v>
          </cell>
          <cell r="AQ92">
            <v>0</v>
          </cell>
          <cell r="AR92">
            <v>0</v>
          </cell>
          <cell r="AS92">
            <v>0</v>
          </cell>
          <cell r="AT92">
            <v>0</v>
          </cell>
          <cell r="AU92">
            <v>7433102.04</v>
          </cell>
          <cell r="AV92">
            <v>1.6</v>
          </cell>
          <cell r="AW92">
            <v>210</v>
          </cell>
          <cell r="AX92" t="str">
            <v>1 rozwojowo-modernizacyjne</v>
          </cell>
          <cell r="AY92">
            <v>96</v>
          </cell>
          <cell r="AZ92">
            <v>0</v>
          </cell>
          <cell r="BA92">
            <v>38</v>
          </cell>
          <cell r="BF92" t="str">
            <v>Odbiór ścieków sanitarnych od nowych klientów.</v>
          </cell>
          <cell r="BG92" t="str">
            <v>Budowa kanalizacji sanitarnej w ulicach: Szczawnicka, Kartuska, Szafran, Obornicka (na odcinku od ul. Kopczyńskiego do ul. Stróżyńskiego), Krynicka, Cieszkowskiego, Strzeszyńska, Raczyńskiego, Kowarskiej o średnicy DN200mm i dł. 1,593 km, 1 szt. przepompowni, rurociąg tłoczny DN110 o dł. 4,05 m. wraz z przyłączami. 2017 - 2022 dokumentacja projektowa 2023 - 2025 roboty budowlano-montażowe</v>
          </cell>
          <cell r="BH92" t="str">
            <v>-</v>
          </cell>
          <cell r="BI92" t="str">
            <v>-</v>
          </cell>
          <cell r="BJ92">
            <v>76581.759999999995</v>
          </cell>
          <cell r="BK92">
            <v>7795517.04</v>
          </cell>
          <cell r="BL92"/>
          <cell r="BM92"/>
          <cell r="BN92"/>
        </row>
        <row r="93">
          <cell r="B93" t="str">
            <v>3-05-16-101-1</v>
          </cell>
          <cell r="C93" t="str">
            <v>3</v>
          </cell>
          <cell r="D93" t="str">
            <v>Poznań - sieć wodociągowa w rejonie ul. Cześnikowskiej i Husarskiej</v>
          </cell>
          <cell r="E93" t="str">
            <v>Realizowane-RBM-w toku</v>
          </cell>
          <cell r="G93" t="str">
            <v>koordynacja z innymi jednostkami</v>
          </cell>
          <cell r="H93" t="str">
            <v>pierwsza</v>
          </cell>
          <cell r="I93" t="str">
            <v>sieci rozdzielcze</v>
          </cell>
          <cell r="J93" t="str">
            <v>modernizacyjne</v>
          </cell>
          <cell r="K93" t="str">
            <v>koordynacja</v>
          </cell>
          <cell r="L93" t="str">
            <v>Poznań</v>
          </cell>
          <cell r="M93" t="str">
            <v>Kamilla Oberenkowska</v>
          </cell>
          <cell r="N93" t="str">
            <v>Sonia Sperling</v>
          </cell>
          <cell r="O93" t="str">
            <v>Jolanta Kowalczyk</v>
          </cell>
          <cell r="P93" t="str">
            <v>Sonia Sperling</v>
          </cell>
          <cell r="Q93" t="str">
            <v>Jacek Bielicki</v>
          </cell>
          <cell r="R93" t="str">
            <v>05</v>
          </cell>
          <cell r="S93" t="str">
            <v>PIM</v>
          </cell>
          <cell r="T93">
            <v>724649.73</v>
          </cell>
          <cell r="U93">
            <v>20027.36</v>
          </cell>
          <cell r="V93">
            <v>801500</v>
          </cell>
          <cell r="W93">
            <v>607280.90999999992</v>
          </cell>
          <cell r="X93">
            <v>1000000</v>
          </cell>
          <cell r="Y93">
            <v>0</v>
          </cell>
          <cell r="Z93">
            <v>0</v>
          </cell>
          <cell r="AA93">
            <v>0</v>
          </cell>
          <cell r="AB93">
            <v>0</v>
          </cell>
          <cell r="AC93">
            <v>0</v>
          </cell>
          <cell r="AD93">
            <v>0</v>
          </cell>
          <cell r="AE93">
            <v>0</v>
          </cell>
          <cell r="AF93">
            <v>2428808.27</v>
          </cell>
          <cell r="AG93">
            <v>33664.850000000006</v>
          </cell>
          <cell r="AH93">
            <v>845458.34</v>
          </cell>
          <cell r="AI93">
            <v>429205.01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t="str">
            <v>1 rozwojowo-modernizacyjne</v>
          </cell>
          <cell r="AY93">
            <v>0</v>
          </cell>
          <cell r="AZ93">
            <v>0</v>
          </cell>
          <cell r="BA93">
            <v>62</v>
          </cell>
          <cell r="BB93" t="str">
            <v>NIE</v>
          </cell>
          <cell r="BD93" t="str">
            <v xml:space="preserve">TAK </v>
          </cell>
          <cell r="BE93" t="str">
            <v>ogólne pismo, bez określenia wartości</v>
          </cell>
          <cell r="BF93" t="str">
            <v>Z zadania został wydzielony zakres 20-113. Zły stan techniczny, spełnienie wymagań wynikających z przepisów prawa. Modernizacja sieci w koordynacji z ZDM.</v>
          </cell>
          <cell r="BG93" t="str">
            <v>Zakres I - inwestorstwo zastępcze- PIM ( wykonuje zakres dróg dla ZDM). Sieć- łączna dł. 389,48m w tym wymiana 200m, w ul. Cześnikowskiej wraz z przyłączami . Zakres II - poza zakresem prac ZDM (realizacja przez AQUANET): Budowa sieci wodociągowej z rur DN150mm o dł. 623 m, Unieczynnienie rurociągów azbestocementowych DN150 pianobetonem 180m, Demontaż rurociągów azbestocementowych 488 m ,· wraz z przyłączami . 2016 - 2020 dokumentacja projektowa dla zakresu I i II 2018 - roboty budowlano-montażowe I zakres- zakończony 2021 - 2023- roboty budowlano-montażowe II zakres</v>
          </cell>
          <cell r="BH93" t="str">
            <v>-</v>
          </cell>
          <cell r="BI93" t="str">
            <v>-</v>
          </cell>
          <cell r="BJ93">
            <v>213105.51</v>
          </cell>
          <cell r="BK93">
            <v>216099.5</v>
          </cell>
          <cell r="BL93"/>
          <cell r="BM93"/>
          <cell r="BN93"/>
          <cell r="BO93">
            <v>15126.965000000002</v>
          </cell>
        </row>
        <row r="94">
          <cell r="B94" t="str">
            <v>3-03-15-263-0</v>
          </cell>
          <cell r="C94" t="str">
            <v>3</v>
          </cell>
          <cell r="D94" t="str">
            <v>Mosina - sieć wodociągowa na Pl. 20 Października</v>
          </cell>
          <cell r="E94" t="str">
            <v>Realizowane-RBM-w toku</v>
          </cell>
          <cell r="G94" t="str">
            <v>budżet - modernizacja PSW</v>
          </cell>
          <cell r="H94" t="str">
            <v>pierwsza</v>
          </cell>
          <cell r="I94" t="str">
            <v>sieci rozdzielcze</v>
          </cell>
          <cell r="J94" t="str">
            <v>modernizacyjne</v>
          </cell>
          <cell r="K94" t="str">
            <v>PSW</v>
          </cell>
          <cell r="L94" t="str">
            <v>Mosina</v>
          </cell>
          <cell r="M94" t="str">
            <v>Zuzanna Kaczmarek</v>
          </cell>
          <cell r="N94" t="str">
            <v>Katarzyna Grala</v>
          </cell>
          <cell r="O94" t="str">
            <v>Jolanta Kowalczyk</v>
          </cell>
          <cell r="P94" t="str">
            <v>Mateusz Opaluch</v>
          </cell>
          <cell r="Q94" t="str">
            <v>Anna Michałowicz</v>
          </cell>
          <cell r="R94" t="str">
            <v>03</v>
          </cell>
          <cell r="S94" t="str">
            <v>nd</v>
          </cell>
          <cell r="T94">
            <v>11304.929999999998</v>
          </cell>
          <cell r="U94">
            <v>18408.75</v>
          </cell>
          <cell r="V94">
            <v>323885</v>
          </cell>
          <cell r="W94">
            <v>307903</v>
          </cell>
          <cell r="X94">
            <v>0</v>
          </cell>
          <cell r="Y94">
            <v>0</v>
          </cell>
          <cell r="Z94">
            <v>0</v>
          </cell>
          <cell r="AA94">
            <v>0</v>
          </cell>
          <cell r="AB94">
            <v>0</v>
          </cell>
          <cell r="AC94">
            <v>0</v>
          </cell>
          <cell r="AD94">
            <v>0</v>
          </cell>
          <cell r="AE94">
            <v>0</v>
          </cell>
          <cell r="AF94">
            <v>650196.75</v>
          </cell>
          <cell r="AG94">
            <v>15334.75</v>
          </cell>
          <cell r="AH94">
            <v>18228</v>
          </cell>
          <cell r="AI94">
            <v>415600.2</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t="str">
            <v>1 rozwojowo-modernizacyjne</v>
          </cell>
          <cell r="AY94">
            <v>0</v>
          </cell>
          <cell r="AZ94">
            <v>0</v>
          </cell>
          <cell r="BA94">
            <v>11</v>
          </cell>
          <cell r="BB94" t="str">
            <v>NIE</v>
          </cell>
          <cell r="BD94" t="str">
            <v xml:space="preserve">TAK </v>
          </cell>
          <cell r="BE94">
            <v>45518.35</v>
          </cell>
          <cell r="BF94" t="str">
            <v>Zapewnienie dostawy wody o odpowiedniej jakości.</v>
          </cell>
          <cell r="BG94" t="str">
            <v>Likwidacja prowizorycznego wodociągu i dwóch końcówek sieci na dł. 28 m, oraz budowa wodociągu DN100mm, dł. 80m (łącznie 108m) i przełączenie trzech budynków. Nadbudowa 3 zasuw DN100 wraz z przyłączami. 2018 - 2020 - dokumentacja projektowa 2020 - 2021 - roboty budowlano - montażowe</v>
          </cell>
          <cell r="BH94" t="str">
            <v>-</v>
          </cell>
          <cell r="BI94" t="str">
            <v>-</v>
          </cell>
          <cell r="BJ94">
            <v>17</v>
          </cell>
          <cell r="BK94">
            <v>415583.2</v>
          </cell>
          <cell r="BL94"/>
          <cell r="BM94"/>
          <cell r="BN94"/>
          <cell r="BO94">
            <v>45518.35</v>
          </cell>
        </row>
        <row r="95">
          <cell r="B95" t="str">
            <v>3-16-21-163-0</v>
          </cell>
          <cell r="C95" t="str">
            <v>3</v>
          </cell>
          <cell r="D95" t="str">
            <v>Suchy Las - sieć wodociagowa i kanalizacja sanitarna w ul. Szkółkarska.</v>
          </cell>
          <cell r="E95" t="str">
            <v>Realizowane-RBM-w toku</v>
          </cell>
          <cell r="G95" t="str">
            <v>rezerwa na zaspokojenie roszczeń z tyt realizacji sieci wod-kan</v>
          </cell>
          <cell r="H95" t="str">
            <v>pierwsza</v>
          </cell>
          <cell r="I95" t="str">
            <v>sieci rozdzielcze</v>
          </cell>
          <cell r="J95" t="str">
            <v>rozwojowe</v>
          </cell>
          <cell r="K95" t="str">
            <v>wykupy</v>
          </cell>
          <cell r="L95" t="str">
            <v>Suchy Las</v>
          </cell>
          <cell r="M95">
            <v>0</v>
          </cell>
          <cell r="N95" t="str">
            <v>Aleksandra Klecha</v>
          </cell>
          <cell r="O95">
            <v>0</v>
          </cell>
          <cell r="P95" t="str">
            <v>Aleksandra Klecha</v>
          </cell>
          <cell r="Q95">
            <v>0</v>
          </cell>
          <cell r="R95" t="str">
            <v>16</v>
          </cell>
          <cell r="S95" t="str">
            <v>nd</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405087.9</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t="str">
            <v xml:space="preserve"> </v>
          </cell>
          <cell r="AY95">
            <v>0</v>
          </cell>
          <cell r="AZ95">
            <v>0</v>
          </cell>
          <cell r="BA95">
            <v>0</v>
          </cell>
          <cell r="BF95">
            <v>0</v>
          </cell>
          <cell r="BG95">
            <v>0</v>
          </cell>
          <cell r="BH95" t="str">
            <v>-</v>
          </cell>
          <cell r="BI95" t="str">
            <v>-</v>
          </cell>
          <cell r="BJ95">
            <v>405087.9</v>
          </cell>
          <cell r="BK95">
            <v>0</v>
          </cell>
          <cell r="BL95"/>
          <cell r="BM95"/>
          <cell r="BN95"/>
          <cell r="BO95">
            <v>0</v>
          </cell>
        </row>
        <row r="96">
          <cell r="B96" t="str">
            <v>5-05-14-109-1</v>
          </cell>
          <cell r="C96" t="str">
            <v>5</v>
          </cell>
          <cell r="D96" t="str">
            <v>Poznań - kanalizacja sanitarna w ul. Obornickiej (na odcinkach: 281-290 i 300-330a)</v>
          </cell>
          <cell r="E96" t="str">
            <v>Realizowane-RBM-w toku</v>
          </cell>
          <cell r="G96" t="str">
            <v>rezerwa "białe plamy"</v>
          </cell>
          <cell r="H96" t="str">
            <v>pierwsza</v>
          </cell>
          <cell r="I96" t="str">
            <v>sieci rozdzielcze</v>
          </cell>
          <cell r="J96" t="str">
            <v>rozwojowe</v>
          </cell>
          <cell r="K96" t="str">
            <v>KPOŚK</v>
          </cell>
          <cell r="L96" t="str">
            <v>Poznań</v>
          </cell>
          <cell r="M96" t="str">
            <v>Katarzyna Stawińska</v>
          </cell>
          <cell r="N96" t="str">
            <v>Wioletta Frankowska</v>
          </cell>
          <cell r="O96" t="str">
            <v>Monika Mrozińska</v>
          </cell>
          <cell r="P96" t="str">
            <v>Margareta Szymkowiak-Matuszak</v>
          </cell>
          <cell r="Q96" t="str">
            <v>Łukasz Bil</v>
          </cell>
          <cell r="R96" t="str">
            <v>05</v>
          </cell>
          <cell r="S96" t="str">
            <v>nd</v>
          </cell>
          <cell r="T96">
            <v>1383.6399999999999</v>
          </cell>
          <cell r="U96">
            <v>38071.57</v>
          </cell>
          <cell r="V96">
            <v>24700</v>
          </cell>
          <cell r="W96">
            <v>1634661</v>
          </cell>
          <cell r="X96">
            <v>948910</v>
          </cell>
          <cell r="Y96">
            <v>0</v>
          </cell>
          <cell r="Z96">
            <v>0</v>
          </cell>
          <cell r="AA96">
            <v>0</v>
          </cell>
          <cell r="AB96">
            <v>0</v>
          </cell>
          <cell r="AC96">
            <v>0</v>
          </cell>
          <cell r="AD96">
            <v>0</v>
          </cell>
          <cell r="AE96">
            <v>0</v>
          </cell>
          <cell r="AF96">
            <v>2646342.5700000003</v>
          </cell>
          <cell r="AG96">
            <v>26097.43</v>
          </cell>
          <cell r="AH96">
            <v>37830</v>
          </cell>
          <cell r="AI96">
            <v>401888</v>
          </cell>
          <cell r="AJ96">
            <v>1771600</v>
          </cell>
          <cell r="AK96">
            <v>0</v>
          </cell>
          <cell r="AL96">
            <v>0</v>
          </cell>
          <cell r="AM96">
            <v>0</v>
          </cell>
          <cell r="AN96">
            <v>0</v>
          </cell>
          <cell r="AO96">
            <v>0</v>
          </cell>
          <cell r="AP96">
            <v>0</v>
          </cell>
          <cell r="AQ96">
            <v>0</v>
          </cell>
          <cell r="AR96">
            <v>0</v>
          </cell>
          <cell r="AS96">
            <v>0</v>
          </cell>
          <cell r="AT96">
            <v>0</v>
          </cell>
          <cell r="AU96">
            <v>1771600</v>
          </cell>
          <cell r="AV96">
            <v>0.55000000000000004</v>
          </cell>
          <cell r="AW96">
            <v>0</v>
          </cell>
          <cell r="AX96" t="str">
            <v>1 rozwojowo-modernizacyjne</v>
          </cell>
          <cell r="AY96">
            <v>30</v>
          </cell>
          <cell r="AZ96">
            <v>7</v>
          </cell>
          <cell r="BA96">
            <v>0</v>
          </cell>
          <cell r="BB96" t="str">
            <v>NIE</v>
          </cell>
          <cell r="BF96" t="str">
            <v>Odbiór ścieków sanitarnych od nowych klientów.</v>
          </cell>
          <cell r="BG96" t="str">
            <v>Budowa kanalizacji sanitarnej w ul. Obornickiej: DN250mm, dł. 550m (ul. Obornicka 300 - ul. Obornicka 330a) wraz z przyłączami . 2019 - 2021 - dokumentacja projektowa 2022 - 2023 - roboty budowlano-montażowe</v>
          </cell>
          <cell r="BH96" t="str">
            <v>-</v>
          </cell>
          <cell r="BI96" t="str">
            <v>-</v>
          </cell>
          <cell r="BJ96">
            <v>1188</v>
          </cell>
          <cell r="BK96">
            <v>2172300</v>
          </cell>
          <cell r="BL96"/>
          <cell r="BM96"/>
          <cell r="BN96"/>
          <cell r="BO96">
            <v>152061</v>
          </cell>
        </row>
        <row r="97">
          <cell r="B97" t="str">
            <v>3-05-16-089-0</v>
          </cell>
          <cell r="C97" t="str">
            <v>3</v>
          </cell>
          <cell r="D97" t="str">
            <v>Poznań - sieć wodociągowa w ul. Mielżyńskiego</v>
          </cell>
          <cell r="E97" t="str">
            <v>Realizowane-RBM-w toku</v>
          </cell>
          <cell r="G97" t="str">
            <v>koordynacja z innymi jednostkami</v>
          </cell>
          <cell r="H97" t="str">
            <v>pierwsza</v>
          </cell>
          <cell r="I97" t="str">
            <v>sieci rozdzielcze</v>
          </cell>
          <cell r="J97" t="str">
            <v>modernizacyjne</v>
          </cell>
          <cell r="K97" t="str">
            <v>koordynacja</v>
          </cell>
          <cell r="L97" t="str">
            <v>Poznań</v>
          </cell>
          <cell r="M97" t="str">
            <v>Katarzyna Józefiak</v>
          </cell>
          <cell r="N97" t="str">
            <v>Tomasz Wilas</v>
          </cell>
          <cell r="O97" t="str">
            <v>Mariusz Dados</v>
          </cell>
          <cell r="P97" t="str">
            <v>Anna Danek</v>
          </cell>
          <cell r="Q97" t="str">
            <v>Łukasz Wędrychowicz</v>
          </cell>
          <cell r="R97" t="str">
            <v>05</v>
          </cell>
          <cell r="S97" t="str">
            <v>PIM</v>
          </cell>
          <cell r="T97">
            <v>3758.73</v>
          </cell>
          <cell r="U97">
            <v>0</v>
          </cell>
          <cell r="V97">
            <v>549026.52</v>
          </cell>
          <cell r="W97">
            <v>137820.48000000001</v>
          </cell>
          <cell r="X97">
            <v>0</v>
          </cell>
          <cell r="Y97">
            <v>0</v>
          </cell>
          <cell r="Z97">
            <v>0</v>
          </cell>
          <cell r="AA97">
            <v>0</v>
          </cell>
          <cell r="AB97">
            <v>0</v>
          </cell>
          <cell r="AC97">
            <v>0</v>
          </cell>
          <cell r="AD97">
            <v>0</v>
          </cell>
          <cell r="AE97">
            <v>0</v>
          </cell>
          <cell r="AF97">
            <v>686847</v>
          </cell>
          <cell r="AG97">
            <v>0</v>
          </cell>
          <cell r="AH97">
            <v>0</v>
          </cell>
          <cell r="AI97">
            <v>395306.81</v>
          </cell>
          <cell r="AJ97">
            <v>1970696.37</v>
          </cell>
          <cell r="AK97">
            <v>0</v>
          </cell>
          <cell r="AL97">
            <v>0</v>
          </cell>
          <cell r="AM97">
            <v>0</v>
          </cell>
          <cell r="AN97">
            <v>0</v>
          </cell>
          <cell r="AO97">
            <v>0</v>
          </cell>
          <cell r="AP97">
            <v>0</v>
          </cell>
          <cell r="AQ97">
            <v>0</v>
          </cell>
          <cell r="AR97">
            <v>0</v>
          </cell>
          <cell r="AS97">
            <v>0</v>
          </cell>
          <cell r="AT97">
            <v>0</v>
          </cell>
          <cell r="AU97">
            <v>1970696.37</v>
          </cell>
          <cell r="AV97">
            <v>0</v>
          </cell>
          <cell r="AW97">
            <v>0</v>
          </cell>
          <cell r="AX97" t="str">
            <v>1 rozwojowo-modernizacyjne</v>
          </cell>
          <cell r="AY97">
            <v>0</v>
          </cell>
          <cell r="AZ97">
            <v>0</v>
          </cell>
          <cell r="BA97">
            <v>9</v>
          </cell>
          <cell r="BF97" t="str">
            <v>Zły stan techniczny, Konieczność koordynacji z MPK.</v>
          </cell>
          <cell r="BG97" t="str">
            <v>Modernizacja wodociągów o DN150mm o łącznej dł. ok 295m , budowa wodociągu DN100mm o dł. ok 15,79m , budowa wodociągu DN250mm o dł. ok 13,73m przebudowa wodociągu DN150mm o dł. ok 17.08m , przebudowa wodociągu DN250mm o dł. ok 76.1m , renowacja wodociągu DN150mm o dł. ok 281,23m, wraz z przyłączami 2021 - 2022 - roboty budowlano-montażowe</v>
          </cell>
          <cell r="BH97" t="str">
            <v>-</v>
          </cell>
          <cell r="BI97" t="str">
            <v>-</v>
          </cell>
          <cell r="BJ97">
            <v>0</v>
          </cell>
          <cell r="BK97">
            <v>2366003.1800000002</v>
          </cell>
          <cell r="BL97"/>
          <cell r="BM97"/>
          <cell r="BN97"/>
          <cell r="BO97">
            <v>165620.22260000004</v>
          </cell>
        </row>
        <row r="98">
          <cell r="B98" t="str">
            <v>3-03-04-011-1</v>
          </cell>
          <cell r="C98" t="str">
            <v>3</v>
          </cell>
          <cell r="D98" t="str">
            <v>Mosina - sieć wodociągowa w ul. Powstańców Wielkopolskich i Orzeszkowej oraz 25 Stycznia</v>
          </cell>
          <cell r="E98" t="str">
            <v>Realizowane-RBM-w toku</v>
          </cell>
          <cell r="G98" t="str">
            <v>Plan</v>
          </cell>
          <cell r="H98" t="str">
            <v>pierwsza</v>
          </cell>
          <cell r="I98" t="str">
            <v>sieci rozdzielcze</v>
          </cell>
          <cell r="J98" t="str">
            <v>modernizacyjne</v>
          </cell>
          <cell r="K98" t="str">
            <v>PSW</v>
          </cell>
          <cell r="L98" t="str">
            <v>Mosina</v>
          </cell>
          <cell r="M98" t="str">
            <v>Zuzanna Kaczmarek</v>
          </cell>
          <cell r="N98" t="str">
            <v>Katarzyna Grala</v>
          </cell>
          <cell r="O98" t="str">
            <v>Jolanta Kowalczyk</v>
          </cell>
          <cell r="P98" t="str">
            <v>Monika Mazurczak-Sadowska</v>
          </cell>
          <cell r="Q98" t="str">
            <v>Jacek Bielicki</v>
          </cell>
          <cell r="R98" t="str">
            <v>03</v>
          </cell>
          <cell r="S98" t="str">
            <v>nd</v>
          </cell>
          <cell r="T98">
            <v>57289.08</v>
          </cell>
          <cell r="U98">
            <v>37885.17</v>
          </cell>
          <cell r="V98">
            <v>925843.41999999993</v>
          </cell>
          <cell r="W98">
            <v>1047436.6399999999</v>
          </cell>
          <cell r="X98">
            <v>1000000</v>
          </cell>
          <cell r="Y98">
            <v>0</v>
          </cell>
          <cell r="Z98">
            <v>0</v>
          </cell>
          <cell r="AA98">
            <v>0</v>
          </cell>
          <cell r="AB98">
            <v>0</v>
          </cell>
          <cell r="AC98">
            <v>0</v>
          </cell>
          <cell r="AD98">
            <v>0</v>
          </cell>
          <cell r="AE98">
            <v>0</v>
          </cell>
          <cell r="AF98">
            <v>3011165.23</v>
          </cell>
          <cell r="AG98">
            <v>49693.89</v>
          </cell>
          <cell r="AH98">
            <v>864143.93</v>
          </cell>
          <cell r="AI98">
            <v>387619.29</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t="str">
            <v>1 rozwojowo-modernizacyjne</v>
          </cell>
          <cell r="AY98">
            <v>0</v>
          </cell>
          <cell r="AZ98">
            <v>0</v>
          </cell>
          <cell r="BA98">
            <v>94</v>
          </cell>
          <cell r="BB98" t="str">
            <v>NIE</v>
          </cell>
          <cell r="BD98" t="str">
            <v>NIE</v>
          </cell>
          <cell r="BF98" t="str">
            <v>Wymiana istniejącego wodociągu z rur azbestocementowych o dużej awaryjności i budowa nowego odcinka w ul. Powstańców Wlkp.</v>
          </cell>
          <cell r="BG98" t="str">
            <v>Budowa sieci wodociągowej w: ul. Powstańców Wlkp. DN100 dł. 290 m, ul. Orzeszkowej DN150 dł. 200 m, ul.25 Stycznia DN150 dł. ok. 345m wraz z przyłączami . 2017 - 2020 - dokumentacja projektowa 2021 - 2023- roboty budowlano - montażowe</v>
          </cell>
          <cell r="BH98" t="str">
            <v>-</v>
          </cell>
          <cell r="BI98" t="str">
            <v>-</v>
          </cell>
          <cell r="BJ98">
            <v>237619.29</v>
          </cell>
          <cell r="BK98">
            <v>149999.99999999997</v>
          </cell>
          <cell r="BL98"/>
          <cell r="BM98"/>
          <cell r="BN98"/>
          <cell r="BO98">
            <v>10499.999999999998</v>
          </cell>
        </row>
        <row r="99">
          <cell r="B99" t="str">
            <v>3-05-21-186-0</v>
          </cell>
          <cell r="C99" t="str">
            <v>3</v>
          </cell>
          <cell r="D99" t="str">
            <v>Poznań - sieć wodociagowa w ul. Baraniaka</v>
          </cell>
          <cell r="E99" t="str">
            <v>Realizowane-RBM-zakończono</v>
          </cell>
          <cell r="H99" t="str">
            <v>pierwsza</v>
          </cell>
          <cell r="I99" t="str">
            <v>sieci rozdzielcze</v>
          </cell>
          <cell r="J99" t="str">
            <v>rozwojowe</v>
          </cell>
          <cell r="K99" t="str">
            <v>wykupy</v>
          </cell>
          <cell r="L99" t="str">
            <v>Poznań</v>
          </cell>
          <cell r="M99">
            <v>0</v>
          </cell>
          <cell r="N99" t="str">
            <v>Aleksandra Klecha</v>
          </cell>
          <cell r="O99">
            <v>0</v>
          </cell>
          <cell r="P99" t="str">
            <v>Aleksandra Klecha</v>
          </cell>
          <cell r="Q99">
            <v>0</v>
          </cell>
          <cell r="R99" t="str">
            <v>05</v>
          </cell>
          <cell r="S99" t="str">
            <v>nd</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1200</v>
          </cell>
          <cell r="AI99">
            <v>381750.64999999997</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t="str">
            <v xml:space="preserve"> </v>
          </cell>
          <cell r="AY99">
            <v>0</v>
          </cell>
          <cell r="AZ99">
            <v>0</v>
          </cell>
          <cell r="BA99">
            <v>0</v>
          </cell>
          <cell r="BF99">
            <v>0</v>
          </cell>
          <cell r="BG99">
            <v>0</v>
          </cell>
          <cell r="BH99" t="str">
            <v>-</v>
          </cell>
          <cell r="BI99" t="str">
            <v>-</v>
          </cell>
          <cell r="BJ99">
            <v>381750.64999999997</v>
          </cell>
          <cell r="BK99">
            <v>0</v>
          </cell>
          <cell r="BL99"/>
          <cell r="BM99"/>
          <cell r="BN99"/>
          <cell r="BO99">
            <v>0</v>
          </cell>
        </row>
        <row r="100">
          <cell r="B100" t="str">
            <v>3-05-19-266-0</v>
          </cell>
          <cell r="C100" t="str">
            <v>3</v>
          </cell>
          <cell r="D100" t="str">
            <v>Poznań - sieć wodociągowa w ul. Św. Marcina - Zakres 4</v>
          </cell>
          <cell r="E100" t="str">
            <v>Realizowane-RBM-w toku</v>
          </cell>
          <cell r="G100" t="str">
            <v>rezerwa zadania wielozakresowe</v>
          </cell>
          <cell r="H100" t="str">
            <v>pierwsza</v>
          </cell>
          <cell r="I100" t="str">
            <v>sieci rozdzielcze</v>
          </cell>
          <cell r="J100" t="str">
            <v>modernizacyjne</v>
          </cell>
          <cell r="K100" t="str">
            <v>koordynacja</v>
          </cell>
          <cell r="L100" t="str">
            <v>Poznań</v>
          </cell>
          <cell r="M100" t="str">
            <v>Katarzyna Józefiak</v>
          </cell>
          <cell r="N100" t="str">
            <v>Michał Kamiński</v>
          </cell>
          <cell r="O100" t="str">
            <v>Mariusz Dados</v>
          </cell>
          <cell r="P100" t="str">
            <v>Anna Danek</v>
          </cell>
          <cell r="Q100" t="str">
            <v>Łukasz Wędrychowicz</v>
          </cell>
          <cell r="R100" t="str">
            <v>05</v>
          </cell>
          <cell r="S100" t="str">
            <v>PIM</v>
          </cell>
          <cell r="T100">
            <v>0</v>
          </cell>
          <cell r="U100">
            <v>1155.75</v>
          </cell>
          <cell r="V100">
            <v>318000</v>
          </cell>
          <cell r="W100">
            <v>644800</v>
          </cell>
          <cell r="X100">
            <v>192600</v>
          </cell>
          <cell r="Y100">
            <v>0</v>
          </cell>
          <cell r="Z100">
            <v>0</v>
          </cell>
          <cell r="AA100">
            <v>0</v>
          </cell>
          <cell r="AB100">
            <v>0</v>
          </cell>
          <cell r="AC100">
            <v>0</v>
          </cell>
          <cell r="AD100">
            <v>0</v>
          </cell>
          <cell r="AE100">
            <v>0</v>
          </cell>
          <cell r="AF100">
            <v>1156555.75</v>
          </cell>
          <cell r="AG100">
            <v>111236.99</v>
          </cell>
          <cell r="AH100">
            <v>8292.66</v>
          </cell>
          <cell r="AI100">
            <v>374505.91999999993</v>
          </cell>
          <cell r="AJ100">
            <v>712000.28</v>
          </cell>
          <cell r="AK100">
            <v>0</v>
          </cell>
          <cell r="AL100">
            <v>0</v>
          </cell>
          <cell r="AM100">
            <v>0</v>
          </cell>
          <cell r="AN100">
            <v>0</v>
          </cell>
          <cell r="AO100">
            <v>0</v>
          </cell>
          <cell r="AP100">
            <v>0</v>
          </cell>
          <cell r="AQ100">
            <v>0</v>
          </cell>
          <cell r="AR100">
            <v>0</v>
          </cell>
          <cell r="AS100">
            <v>0</v>
          </cell>
          <cell r="AT100">
            <v>0</v>
          </cell>
          <cell r="AU100">
            <v>712000.28</v>
          </cell>
          <cell r="AV100">
            <v>0</v>
          </cell>
          <cell r="AW100">
            <v>0</v>
          </cell>
          <cell r="AX100" t="str">
            <v>1 rozwojowo-modernizacyjne</v>
          </cell>
          <cell r="AY100">
            <v>0</v>
          </cell>
          <cell r="AZ100">
            <v>0</v>
          </cell>
          <cell r="BA100">
            <v>5</v>
          </cell>
          <cell r="BF100"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100" t="str">
            <v>Renowacja wodociągu DN300mm ul. Skośna 53m. Likwidacja magistrali DN630mm ul. Skośna 16m. Budowa wodociągu DN150mm ul. Towarowa/Św. Marcin 31m. Renowacja magistrali DN630mm ul.Al. Niepodległości 135m. Przebudowa magistrali DN630mm na wodociąg DN300mm ul. Skośna 14m. Likwidacja magistrali DN630mm ul. Skośna 36m. Likwidacja magistrali DN150mm ul. Skośna 175m. Węzeł wodociągowy ul. Towarowa 1szt. wraz z przyłączami 2019 - 2020 - dokumentacja projektowa 2021 - 2023 - roboty budowlano-montażowe</v>
          </cell>
          <cell r="BH100" t="str">
            <v>-</v>
          </cell>
          <cell r="BI100" t="str">
            <v>-</v>
          </cell>
          <cell r="BJ100">
            <v>9917.42</v>
          </cell>
          <cell r="BK100">
            <v>1076588.78</v>
          </cell>
          <cell r="BL100"/>
          <cell r="BM100"/>
          <cell r="BN100"/>
          <cell r="BO100">
            <v>75361.214600000007</v>
          </cell>
        </row>
        <row r="101">
          <cell r="B101" t="str">
            <v>5-05-12-106-1</v>
          </cell>
          <cell r="C101" t="str">
            <v>5</v>
          </cell>
          <cell r="D101" t="str">
            <v>Poznań - kanalizacja sanitarna w ul. Cmentarnej.</v>
          </cell>
          <cell r="E101" t="str">
            <v>Realizowane-RBM-w toku</v>
          </cell>
          <cell r="G101" t="str">
            <v>rezerwa "białe plamy"</v>
          </cell>
          <cell r="H101" t="str">
            <v>druga</v>
          </cell>
          <cell r="I101" t="str">
            <v>sieci rozdzielcze</v>
          </cell>
          <cell r="J101" t="str">
            <v>rozwojowe</v>
          </cell>
          <cell r="K101" t="str">
            <v>nieopłacalne nie</v>
          </cell>
          <cell r="L101" t="str">
            <v>Poznań</v>
          </cell>
          <cell r="M101" t="str">
            <v>Kamilla Oberenkowska</v>
          </cell>
          <cell r="N101" t="str">
            <v>Barbara Bartkowiak</v>
          </cell>
          <cell r="O101" t="str">
            <v>Jolanta Kowalczyk</v>
          </cell>
          <cell r="P101" t="str">
            <v>Aleksandra Jukiewicz</v>
          </cell>
          <cell r="Q101" t="str">
            <v>Jacek Bielicki</v>
          </cell>
          <cell r="R101" t="str">
            <v>05</v>
          </cell>
          <cell r="S101" t="str">
            <v>PIM</v>
          </cell>
          <cell r="T101">
            <v>15514.9</v>
          </cell>
          <cell r="U101">
            <v>9750</v>
          </cell>
          <cell r="V101">
            <v>501800.64</v>
          </cell>
          <cell r="W101">
            <v>804459.4</v>
          </cell>
          <cell r="X101">
            <v>40000</v>
          </cell>
          <cell r="Y101">
            <v>0</v>
          </cell>
          <cell r="Z101">
            <v>0</v>
          </cell>
          <cell r="AA101">
            <v>0</v>
          </cell>
          <cell r="AB101">
            <v>0</v>
          </cell>
          <cell r="AC101">
            <v>0</v>
          </cell>
          <cell r="AD101">
            <v>0</v>
          </cell>
          <cell r="AE101">
            <v>0</v>
          </cell>
          <cell r="AF101">
            <v>1356010.04</v>
          </cell>
          <cell r="AG101">
            <v>425</v>
          </cell>
          <cell r="AH101">
            <v>12075</v>
          </cell>
          <cell r="AI101">
            <v>365275.28</v>
          </cell>
          <cell r="AJ101">
            <v>558000</v>
          </cell>
          <cell r="AK101">
            <v>0</v>
          </cell>
          <cell r="AL101">
            <v>0</v>
          </cell>
          <cell r="AM101">
            <v>0</v>
          </cell>
          <cell r="AN101">
            <v>0</v>
          </cell>
          <cell r="AO101">
            <v>0</v>
          </cell>
          <cell r="AP101">
            <v>0</v>
          </cell>
          <cell r="AQ101">
            <v>0</v>
          </cell>
          <cell r="AR101">
            <v>0</v>
          </cell>
          <cell r="AS101">
            <v>0</v>
          </cell>
          <cell r="AT101">
            <v>0</v>
          </cell>
          <cell r="AU101">
            <v>558000</v>
          </cell>
          <cell r="AV101">
            <v>0.45</v>
          </cell>
          <cell r="AW101">
            <v>0</v>
          </cell>
          <cell r="AX101" t="str">
            <v>1 rozwojowo-modernizacyjne</v>
          </cell>
          <cell r="AY101">
            <v>5</v>
          </cell>
          <cell r="AZ101">
            <v>1</v>
          </cell>
          <cell r="BA101">
            <v>0</v>
          </cell>
          <cell r="BD101"/>
          <cell r="BE101"/>
          <cell r="BF101" t="str">
            <v>Z zadania został wydzielony zakres 19-306. Odbiór ścieków sanitarnych od nowych klientów. Realizacja zadania możliwa po poszerzeniu ul. Rzepińskiej. Koordynacja z modernizacją drogi realizowaną przez ZDM.</v>
          </cell>
          <cell r="BG101" t="str">
            <v>Budowa kanalizacji sanitarnej w ul. Rzepińskiej: kanalizacja grawitacyjna DN 200 o dł. 230 m, kanalizacja tłoczna DN90 o dł. 70 m, przepompownia ścieków wraz z przyłączami kanalizacyjnymi 2019-2021 - dokumentacja projektowa 2022-2023 - roboty budowlano-montażowe</v>
          </cell>
          <cell r="BJ101">
            <v>0</v>
          </cell>
          <cell r="BK101">
            <v>923275.28</v>
          </cell>
          <cell r="BL101"/>
          <cell r="BM101"/>
          <cell r="BN101"/>
          <cell r="BO101">
            <v>64629.269600000007</v>
          </cell>
        </row>
        <row r="102">
          <cell r="B102" t="str">
            <v>4-05-12-037-0</v>
          </cell>
          <cell r="C102" t="str">
            <v>4</v>
          </cell>
          <cell r="D102" t="str">
            <v>COŚ - modernizacja wentylacji zagęszczaczy ob.20.1 i 20.2 i utylizacji powietrza</v>
          </cell>
          <cell r="E102" t="str">
            <v>Realizowane-RBM-w toku</v>
          </cell>
          <cell r="G102" t="str">
            <v>Plan</v>
          </cell>
          <cell r="H102" t="str">
            <v>pierwsza</v>
          </cell>
          <cell r="I102" t="str">
            <v>wspólne</v>
          </cell>
          <cell r="J102" t="str">
            <v>modernizacyjne</v>
          </cell>
          <cell r="K102" t="str">
            <v>OŚ</v>
          </cell>
          <cell r="L102" t="str">
            <v>Poznań</v>
          </cell>
          <cell r="M102" t="str">
            <v>Katarzyna Stawińska</v>
          </cell>
          <cell r="N102">
            <v>0</v>
          </cell>
          <cell r="O102" t="str">
            <v>Anna Padurska</v>
          </cell>
          <cell r="P102" t="str">
            <v>Wojciech Wróblewski</v>
          </cell>
          <cell r="Q102" t="str">
            <v>Julita Gumińska</v>
          </cell>
          <cell r="R102" t="str">
            <v>05</v>
          </cell>
          <cell r="S102" t="str">
            <v>nd</v>
          </cell>
          <cell r="T102">
            <v>884006</v>
          </cell>
          <cell r="U102">
            <v>91646.14</v>
          </cell>
          <cell r="V102">
            <v>300000</v>
          </cell>
          <cell r="W102">
            <v>2985000</v>
          </cell>
          <cell r="X102">
            <v>2300000</v>
          </cell>
          <cell r="Y102">
            <v>7000000</v>
          </cell>
          <cell r="Z102">
            <v>0</v>
          </cell>
          <cell r="AA102">
            <v>0</v>
          </cell>
          <cell r="AB102">
            <v>0</v>
          </cell>
          <cell r="AC102">
            <v>0</v>
          </cell>
          <cell r="AD102">
            <v>0</v>
          </cell>
          <cell r="AE102">
            <v>0</v>
          </cell>
          <cell r="AF102">
            <v>12676646.140000001</v>
          </cell>
          <cell r="AG102">
            <v>30608.390000000003</v>
          </cell>
          <cell r="AH102">
            <v>25047.64</v>
          </cell>
          <cell r="AI102">
            <v>357326.03</v>
          </cell>
          <cell r="AJ102">
            <v>3255000</v>
          </cell>
          <cell r="AK102">
            <v>3500000</v>
          </cell>
          <cell r="AL102">
            <v>3500000</v>
          </cell>
          <cell r="AM102">
            <v>0</v>
          </cell>
          <cell r="AN102">
            <v>0</v>
          </cell>
          <cell r="AO102">
            <v>0</v>
          </cell>
          <cell r="AP102">
            <v>0</v>
          </cell>
          <cell r="AQ102">
            <v>0</v>
          </cell>
          <cell r="AR102">
            <v>0</v>
          </cell>
          <cell r="AS102">
            <v>0</v>
          </cell>
          <cell r="AT102">
            <v>0</v>
          </cell>
          <cell r="AU102">
            <v>10255000</v>
          </cell>
          <cell r="AV102">
            <v>0</v>
          </cell>
          <cell r="AW102">
            <v>0</v>
          </cell>
          <cell r="AX102" t="str">
            <v>1 rozwojowo-modernizacyjne</v>
          </cell>
          <cell r="AY102">
            <v>0</v>
          </cell>
          <cell r="AZ102">
            <v>0</v>
          </cell>
          <cell r="BA102">
            <v>0</v>
          </cell>
          <cell r="BB102" t="str">
            <v xml:space="preserve">TAK </v>
          </cell>
          <cell r="BD102" t="str">
            <v>NIE</v>
          </cell>
          <cell r="BF102" t="str">
            <v>W przypadku przekroczeń wartości siarkowodoru i metanu, uruchamia się wentylacja awaryjna i całe powietrze zużyte jest "wyrzucane" na zewn. obiektu bez oczyszczenia - krótkotrwała, ale bardzo silna uciążliwość odorowa - protesty mieszkańców, konieczność zmniejszenia uciążliwości zapachowej oczyszczalni, poprawienie odbioru społecznego Spółki.</v>
          </cell>
          <cell r="BG102" t="str">
            <v>Przebudowa istniejących zagęszczaczy , instalacji elektrycznej, zabezpieczenie konstrukcji wsporczej kopuł , przebudowa punktu zrzutu odpadów do zagęszczaczy, wentylatorowni ob. nr. 65.3 , wymiana instalacji oczyszczania powietrza ob. nr 65.2, układu sterowania, tłumiki hałasu 2017 - 2021 - program funkcjonalno-użytkowy 2022 - 2023 - roboty budowlano-montażowe</v>
          </cell>
          <cell r="BH102" t="str">
            <v>-</v>
          </cell>
          <cell r="BI102" t="str">
            <v>-</v>
          </cell>
          <cell r="BJ102">
            <v>21868.04</v>
          </cell>
          <cell r="BK102">
            <v>10590457.990000002</v>
          </cell>
          <cell r="BL102">
            <v>1059045.7990000003</v>
          </cell>
          <cell r="BM102"/>
          <cell r="BN102"/>
          <cell r="BO102">
            <v>741332.0593000002</v>
          </cell>
        </row>
        <row r="103">
          <cell r="B103" t="str">
            <v>3-05-03-305-1</v>
          </cell>
          <cell r="C103" t="str">
            <v>3</v>
          </cell>
          <cell r="D103" t="str">
            <v>Punkty regulacyjno - pomiarowe na magistralach wodociągowych PSW i wymiana zasuw na przepustnice - zakres I</v>
          </cell>
          <cell r="E103" t="str">
            <v>Realizowane-dokumentacja-w toku</v>
          </cell>
          <cell r="G103" t="str">
            <v>Plan</v>
          </cell>
          <cell r="H103" t="str">
            <v>pierwsza</v>
          </cell>
          <cell r="I103" t="str">
            <v>wspólne</v>
          </cell>
          <cell r="J103" t="str">
            <v>modernizacyjne</v>
          </cell>
          <cell r="K103" t="str">
            <v>magistrale wodociągowe</v>
          </cell>
          <cell r="L103" t="str">
            <v>Poznań</v>
          </cell>
          <cell r="M103" t="str">
            <v>Danuta Kijko</v>
          </cell>
          <cell r="N103" t="str">
            <v>Honorata Łoza</v>
          </cell>
          <cell r="O103" t="str">
            <v>Anna Padurska</v>
          </cell>
          <cell r="P103" t="str">
            <v>Łukasz Prządka</v>
          </cell>
          <cell r="Q103" t="str">
            <v>Jerzy Rykała</v>
          </cell>
          <cell r="R103" t="str">
            <v>05</v>
          </cell>
          <cell r="S103" t="str">
            <v>nd</v>
          </cell>
          <cell r="T103">
            <v>3760745.6599999997</v>
          </cell>
          <cell r="U103">
            <v>439.5</v>
          </cell>
          <cell r="V103">
            <v>264786.90000000002</v>
          </cell>
          <cell r="W103">
            <v>250000</v>
          </cell>
          <cell r="X103">
            <v>1140000</v>
          </cell>
          <cell r="Y103">
            <v>1140000</v>
          </cell>
          <cell r="Z103">
            <v>1153082.1000000001</v>
          </cell>
          <cell r="AA103">
            <v>0</v>
          </cell>
          <cell r="AB103">
            <v>0</v>
          </cell>
          <cell r="AC103">
            <v>0</v>
          </cell>
          <cell r="AD103">
            <v>0</v>
          </cell>
          <cell r="AE103">
            <v>0</v>
          </cell>
          <cell r="AF103">
            <v>3948308.5</v>
          </cell>
          <cell r="AG103">
            <v>8915.630000000001</v>
          </cell>
          <cell r="AH103">
            <v>91669.33</v>
          </cell>
          <cell r="AI103">
            <v>354078.69</v>
          </cell>
          <cell r="AJ103">
            <v>478926</v>
          </cell>
          <cell r="AK103">
            <v>2644550</v>
          </cell>
          <cell r="AL103">
            <v>3149320</v>
          </cell>
          <cell r="AM103">
            <v>4108280</v>
          </cell>
          <cell r="AN103">
            <v>0</v>
          </cell>
          <cell r="AO103">
            <v>0</v>
          </cell>
          <cell r="AP103">
            <v>0</v>
          </cell>
          <cell r="AQ103">
            <v>0</v>
          </cell>
          <cell r="AR103">
            <v>0</v>
          </cell>
          <cell r="AS103">
            <v>0</v>
          </cell>
          <cell r="AT103">
            <v>0</v>
          </cell>
          <cell r="AU103">
            <v>10381076</v>
          </cell>
          <cell r="AV103">
            <v>0</v>
          </cell>
          <cell r="AW103">
            <v>0</v>
          </cell>
          <cell r="AX103" t="str">
            <v>2 racjonalizujące zużycie wody i odprowadzanie ścieków</v>
          </cell>
          <cell r="AY103">
            <v>0</v>
          </cell>
          <cell r="AZ103">
            <v>0</v>
          </cell>
          <cell r="BA103">
            <v>0</v>
          </cell>
          <cell r="BF103" t="str">
            <v>Z zadania wydzielono zakres 19-316. Budowa punktów regulacyjno - pomiarowych na magistralach wodociągowych spowoduje aktywne zarządzanie siecią wodociągową poprzez monitorowanie regulacją przepływów i ciśnienia: - usprawnienie kontroli nad pracą sieci i zoptymalizowanie przepływów w głównych magistralach PSW - uzyskanie pełnej wiedzy o pracy sieci PSW, usprawnienie kontroli – umożliwienie kontroli poprawności działania modelu obliczeniowego sieci PSW. Zadanie jest podzielone na 3 zakresy - zakresy są od siebie niezależne i istnieje możliwość uzyskania dla nich niezależnie dokumentacji umożliwiających przystąpienie do zlecenia robót budowlano-montażowych (RBM) - zakres I i II może zakończyć się szybciej niż zakres III.</v>
          </cell>
          <cell r="BG103" t="str">
            <v>Wyposażenie sieci wodociągowej w przepływomierze i rejestratory we wskazanych punktach pomiarowych (PSW): - punkty pomiarowe (zakres I, II i III),- punkty regulacyjno-pomiarowe ze zdalnym sterowaniem zasuw (zakres III), - punkty pomiaru P OnLine (zakres III). 2021 - 2023 - dokumentacja projektowa 2024 - 2025 - roboty budowlano-montażowe</v>
          </cell>
          <cell r="BH103" t="str">
            <v>-</v>
          </cell>
          <cell r="BI103" t="str">
            <v>-</v>
          </cell>
          <cell r="BJ103">
            <v>24047.98</v>
          </cell>
          <cell r="BK103">
            <v>10711106.709999999</v>
          </cell>
          <cell r="BL103"/>
          <cell r="BM103"/>
          <cell r="BN103"/>
        </row>
        <row r="104">
          <cell r="B104" t="str">
            <v>3-05-19-264-0</v>
          </cell>
          <cell r="C104" t="str">
            <v>3</v>
          </cell>
          <cell r="D104" t="str">
            <v>Poznań - sieć wodociągowa w ul. Św. Marcina - Zakres 2.1</v>
          </cell>
          <cell r="E104" t="str">
            <v>Realizowane-RBM-w toku</v>
          </cell>
          <cell r="G104" t="str">
            <v>rezerwa zadania wielozakresowe</v>
          </cell>
          <cell r="H104" t="str">
            <v>pierwsza</v>
          </cell>
          <cell r="I104" t="str">
            <v>sieci rozdzielcze</v>
          </cell>
          <cell r="J104" t="str">
            <v>modernizacyjne</v>
          </cell>
          <cell r="K104" t="str">
            <v>koordynacja</v>
          </cell>
          <cell r="L104" t="str">
            <v>Poznań</v>
          </cell>
          <cell r="M104" t="str">
            <v>Katarzyna Józefiak</v>
          </cell>
          <cell r="N104" t="str">
            <v>Michał Kamiński</v>
          </cell>
          <cell r="O104" t="str">
            <v>Mariusz Dados</v>
          </cell>
          <cell r="P104" t="str">
            <v>Anna Danek</v>
          </cell>
          <cell r="Q104" t="str">
            <v>Łukasz Wędrychowicz</v>
          </cell>
          <cell r="R104" t="str">
            <v>05</v>
          </cell>
          <cell r="S104" t="str">
            <v>PIM</v>
          </cell>
          <cell r="T104">
            <v>0</v>
          </cell>
          <cell r="U104">
            <v>143369</v>
          </cell>
          <cell r="V104">
            <v>105000</v>
          </cell>
          <cell r="W104">
            <v>358394.3</v>
          </cell>
          <cell r="X104">
            <v>94394.39</v>
          </cell>
          <cell r="Y104">
            <v>0</v>
          </cell>
          <cell r="Z104">
            <v>0</v>
          </cell>
          <cell r="AA104">
            <v>0</v>
          </cell>
          <cell r="AB104">
            <v>0</v>
          </cell>
          <cell r="AC104">
            <v>0</v>
          </cell>
          <cell r="AD104">
            <v>0</v>
          </cell>
          <cell r="AE104">
            <v>0</v>
          </cell>
          <cell r="AF104">
            <v>701157.69000000006</v>
          </cell>
          <cell r="AG104">
            <v>86094</v>
          </cell>
          <cell r="AH104">
            <v>40351</v>
          </cell>
          <cell r="AI104">
            <v>348433.54999999993</v>
          </cell>
          <cell r="AJ104">
            <v>339691.96</v>
          </cell>
          <cell r="AK104">
            <v>0</v>
          </cell>
          <cell r="AL104">
            <v>0</v>
          </cell>
          <cell r="AM104">
            <v>0</v>
          </cell>
          <cell r="AN104">
            <v>0</v>
          </cell>
          <cell r="AO104">
            <v>0</v>
          </cell>
          <cell r="AP104">
            <v>0</v>
          </cell>
          <cell r="AQ104">
            <v>0</v>
          </cell>
          <cell r="AR104">
            <v>0</v>
          </cell>
          <cell r="AS104">
            <v>0</v>
          </cell>
          <cell r="AT104">
            <v>0</v>
          </cell>
          <cell r="AU104">
            <v>339691.96</v>
          </cell>
          <cell r="AV104">
            <v>0</v>
          </cell>
          <cell r="AW104">
            <v>0</v>
          </cell>
          <cell r="AX104" t="str">
            <v>1 rozwojowo-modernizacyjne</v>
          </cell>
          <cell r="AY104">
            <v>0</v>
          </cell>
          <cell r="AZ104">
            <v>0</v>
          </cell>
          <cell r="BA104">
            <v>6</v>
          </cell>
          <cell r="BF104"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104" t="str">
            <v>Sieć wodociągowa - przebudowa (zakres W4-W6) ok. 147m DN100-150 (przebudowa do granicy układu drogowego), przełączenie, likwidacja ok. 584m DN150-300 w ulicach: Sw. Marcin, Kościuszki wraz z przyłączami. 2020 - dokumentacja projektowa 2021 - 2023 - roboty budowlano-montażowe</v>
          </cell>
          <cell r="BH104" t="str">
            <v>-</v>
          </cell>
          <cell r="BI104" t="str">
            <v>-</v>
          </cell>
          <cell r="BJ104">
            <v>4814.2700000000004</v>
          </cell>
          <cell r="BK104">
            <v>683311.24</v>
          </cell>
          <cell r="BL104"/>
          <cell r="BM104"/>
          <cell r="BN104"/>
          <cell r="BO104">
            <v>47831.786800000002</v>
          </cell>
        </row>
        <row r="105">
          <cell r="B105" t="str">
            <v>5-05-17-032-1</v>
          </cell>
          <cell r="C105" t="str">
            <v>5</v>
          </cell>
          <cell r="D105" t="str">
            <v>Poznań - kanalizacja sanitarna w rejonie ul. Suwalskiej</v>
          </cell>
          <cell r="E105" t="str">
            <v>Realizowane-RBM-w toku</v>
          </cell>
          <cell r="G105" t="str">
            <v>Pule</v>
          </cell>
          <cell r="H105" t="str">
            <v>druga</v>
          </cell>
          <cell r="I105" t="str">
            <v>sieci rozdzielcze</v>
          </cell>
          <cell r="J105" t="str">
            <v>rozwojowe</v>
          </cell>
          <cell r="K105" t="str">
            <v>opłacalne</v>
          </cell>
          <cell r="L105" t="str">
            <v>Poznań</v>
          </cell>
          <cell r="M105" t="str">
            <v>Agata Chmurzyńska</v>
          </cell>
          <cell r="N105" t="str">
            <v>Magdalena Daszkiewicz-Jankowska</v>
          </cell>
          <cell r="O105" t="str">
            <v>Monika Mrozińska</v>
          </cell>
          <cell r="P105" t="str">
            <v>Joanna Iwan</v>
          </cell>
          <cell r="Q105" t="str">
            <v>Maciej Urbaniak</v>
          </cell>
          <cell r="R105" t="str">
            <v>05</v>
          </cell>
          <cell r="S105" t="str">
            <v>nd</v>
          </cell>
          <cell r="T105">
            <v>29357.230000000003</v>
          </cell>
          <cell r="U105">
            <v>44119.79</v>
          </cell>
          <cell r="V105">
            <v>41480</v>
          </cell>
          <cell r="W105">
            <v>1202135.8</v>
          </cell>
          <cell r="X105">
            <v>583953.28</v>
          </cell>
          <cell r="Y105">
            <v>1000000</v>
          </cell>
          <cell r="Z105">
            <v>0</v>
          </cell>
          <cell r="AA105">
            <v>0</v>
          </cell>
          <cell r="AB105">
            <v>0</v>
          </cell>
          <cell r="AC105">
            <v>0</v>
          </cell>
          <cell r="AD105">
            <v>0</v>
          </cell>
          <cell r="AE105">
            <v>0</v>
          </cell>
          <cell r="AF105">
            <v>2871688.87</v>
          </cell>
          <cell r="AG105">
            <v>28401.300000000003</v>
          </cell>
          <cell r="AH105">
            <v>57875.020000000004</v>
          </cell>
          <cell r="AI105">
            <v>347490.35</v>
          </cell>
          <cell r="AJ105">
            <v>2229184</v>
          </cell>
          <cell r="AK105">
            <v>2179227.35</v>
          </cell>
          <cell r="AL105">
            <v>0</v>
          </cell>
          <cell r="AM105">
            <v>0</v>
          </cell>
          <cell r="AN105">
            <v>0</v>
          </cell>
          <cell r="AO105">
            <v>0</v>
          </cell>
          <cell r="AP105">
            <v>0</v>
          </cell>
          <cell r="AQ105">
            <v>0</v>
          </cell>
          <cell r="AR105">
            <v>0</v>
          </cell>
          <cell r="AS105">
            <v>0</v>
          </cell>
          <cell r="AT105">
            <v>0</v>
          </cell>
          <cell r="AU105">
            <v>4408411.3499999996</v>
          </cell>
          <cell r="AV105">
            <v>0.78</v>
          </cell>
          <cell r="AW105">
            <v>0</v>
          </cell>
          <cell r="AX105" t="str">
            <v>1 rozwojowo-modernizacyjne</v>
          </cell>
          <cell r="AY105">
            <v>31</v>
          </cell>
          <cell r="AZ105">
            <v>12</v>
          </cell>
          <cell r="BA105">
            <v>0</v>
          </cell>
          <cell r="BF105" t="str">
            <v>Odbiór ścieków sanitarnych od nowych klientów - planowana budowa osiedla mieszkaniowego przez PTBS</v>
          </cell>
          <cell r="BG105" t="str">
            <v>Budowa kanalizacji sanitarnej (bez przyłączy) DN 200 mm dł. 26,0 m, DN 250 mm dł. 446,5 m, DN 600 mm dł. 366,5 m. 2019-2022 - dokumentacja projektowa 2022-2024 - roboty budowlano-montażowe</v>
          </cell>
          <cell r="BH105" t="str">
            <v>-</v>
          </cell>
          <cell r="BI105" t="str">
            <v>-</v>
          </cell>
          <cell r="BJ105">
            <v>26325.21</v>
          </cell>
          <cell r="BK105">
            <v>4729576.49</v>
          </cell>
          <cell r="BL105"/>
          <cell r="BM105"/>
          <cell r="BN105"/>
          <cell r="BO105">
            <v>331070.35430000006</v>
          </cell>
        </row>
        <row r="106">
          <cell r="B106" t="str">
            <v>7-05-19-033-1</v>
          </cell>
          <cell r="C106" t="str">
            <v>7</v>
          </cell>
          <cell r="D106" t="str">
            <v>Infrastruktura sieci komunikacyjnej OT odseparowanej od infrastruktury IT na wszystkich obiektach technologicznych w Spółce</v>
          </cell>
          <cell r="E106" t="str">
            <v>Realizowane-RBM-w toku</v>
          </cell>
          <cell r="G106" t="str">
            <v>Plan</v>
          </cell>
          <cell r="H106" t="str">
            <v>pierwsza</v>
          </cell>
          <cell r="I106" t="str">
            <v>inne</v>
          </cell>
          <cell r="J106" t="str">
            <v>inne</v>
          </cell>
          <cell r="K106" t="str">
            <v>zaplecza techniczne i obiekty różne</v>
          </cell>
          <cell r="L106" t="str">
            <v>Poznań</v>
          </cell>
          <cell r="M106" t="str">
            <v>Bartosz Hancyk</v>
          </cell>
          <cell r="N106">
            <v>0</v>
          </cell>
          <cell r="O106" t="str">
            <v>Anna Kociańska</v>
          </cell>
          <cell r="P106" t="str">
            <v>Bartosz Hancyk</v>
          </cell>
          <cell r="Q106">
            <v>0</v>
          </cell>
          <cell r="R106" t="str">
            <v>05</v>
          </cell>
          <cell r="S106" t="str">
            <v>nd</v>
          </cell>
          <cell r="T106">
            <v>29000</v>
          </cell>
          <cell r="U106">
            <v>538419</v>
          </cell>
          <cell r="V106">
            <v>466613</v>
          </cell>
          <cell r="W106">
            <v>0</v>
          </cell>
          <cell r="X106">
            <v>0</v>
          </cell>
          <cell r="Y106">
            <v>0</v>
          </cell>
          <cell r="Z106">
            <v>0</v>
          </cell>
          <cell r="AA106">
            <v>0</v>
          </cell>
          <cell r="AB106">
            <v>0</v>
          </cell>
          <cell r="AC106">
            <v>0</v>
          </cell>
          <cell r="AD106">
            <v>0</v>
          </cell>
          <cell r="AE106">
            <v>0</v>
          </cell>
          <cell r="AF106">
            <v>1005032</v>
          </cell>
          <cell r="AG106">
            <v>1053805.21</v>
          </cell>
          <cell r="AH106">
            <v>58497.760000000002</v>
          </cell>
          <cell r="AI106">
            <v>339194.79000000004</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t="str">
            <v>1 rozwojowo-modernizacyjne</v>
          </cell>
          <cell r="AY106">
            <v>0</v>
          </cell>
          <cell r="AZ106">
            <v>0</v>
          </cell>
          <cell r="BA106">
            <v>0</v>
          </cell>
          <cell r="BF106" t="str">
            <v>Przebudowa zapewnia bezpieczne monitorowanie, nadzorowanie, sterowanie procesami technologicznymi zgodnie z wytycznymi Ustawy o Cyberbezpieczeństwie.</v>
          </cell>
          <cell r="BG106" t="str">
            <v>Budowa infrastruktury sieci komunikacyjnej OT (Operational Technology) odseparowanej od infrastruktury IT (Information Technology) we wszystkich obiektach technologicznych w Spółce tj.: oczyszczalnie ścieków, stacje uzdatniania, ujęcia wody, przepompownie ścieków, hydrofornie. 2019 - koncepcja 2019 - 2021 - realizacja</v>
          </cell>
          <cell r="BH106" t="str">
            <v>-</v>
          </cell>
          <cell r="BI106" t="str">
            <v>-</v>
          </cell>
          <cell r="BJ106">
            <v>0</v>
          </cell>
          <cell r="BK106">
            <v>339194.79000000004</v>
          </cell>
          <cell r="BL106"/>
          <cell r="BM106"/>
          <cell r="BN106"/>
          <cell r="BO106">
            <v>23743.635300000005</v>
          </cell>
        </row>
        <row r="107">
          <cell r="B107" t="str">
            <v>3-04-22-001-0</v>
          </cell>
          <cell r="C107" t="str">
            <v>3</v>
          </cell>
          <cell r="D107" t="str">
            <v>Murowana Goślina - sieć wodociągowa i kanalizacja sanitarna zlokalizowana w ul. Wołodyjowskiego</v>
          </cell>
          <cell r="E107" t="str">
            <v>Realizowane-RBM-w toku</v>
          </cell>
          <cell r="G107" t="str">
            <v>rezerwa na zaspokojenie roszczeń z tyt realizacji sieci wod-kan</v>
          </cell>
          <cell r="H107" t="str">
            <v>pierwsza</v>
          </cell>
          <cell r="I107" t="str">
            <v>sieci rozdzielcze</v>
          </cell>
          <cell r="J107" t="str">
            <v>rozwojowe</v>
          </cell>
          <cell r="K107" t="str">
            <v>wykupy</v>
          </cell>
          <cell r="L107" t="str">
            <v>Murowana Goślina</v>
          </cell>
          <cell r="M107">
            <v>0</v>
          </cell>
          <cell r="N107" t="str">
            <v>Aleksandra Klecha</v>
          </cell>
          <cell r="O107">
            <v>0</v>
          </cell>
          <cell r="P107" t="str">
            <v>Aleksandra Klecha</v>
          </cell>
          <cell r="Q107">
            <v>0</v>
          </cell>
          <cell r="R107" t="str">
            <v>04</v>
          </cell>
          <cell r="S107" t="str">
            <v>nd</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337305.55</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1 rozwojowo-modernizacyjne</v>
          </cell>
          <cell r="AY107">
            <v>0</v>
          </cell>
          <cell r="AZ107">
            <v>0</v>
          </cell>
          <cell r="BA107">
            <v>0</v>
          </cell>
          <cell r="BF107">
            <v>0</v>
          </cell>
          <cell r="BG107">
            <v>0</v>
          </cell>
          <cell r="BH107" t="str">
            <v>-</v>
          </cell>
          <cell r="BI107" t="str">
            <v>-</v>
          </cell>
          <cell r="BJ107">
            <v>337305.55</v>
          </cell>
          <cell r="BK107">
            <v>0</v>
          </cell>
          <cell r="BL107"/>
          <cell r="BM107"/>
          <cell r="BN107"/>
          <cell r="BO107">
            <v>0</v>
          </cell>
        </row>
        <row r="108">
          <cell r="B108" t="str">
            <v>5-01-19-336-1</v>
          </cell>
          <cell r="C108" t="str">
            <v>5</v>
          </cell>
          <cell r="D108" t="str">
            <v>Czerwonak - kanalizacja sanitarna w ul. Poprzeczna, Parkowa, Sportowa i Dworcowa w Owińskach - zakres II</v>
          </cell>
          <cell r="E108" t="str">
            <v>Realizowane-RBM-w toku</v>
          </cell>
          <cell r="G108" t="str">
            <v>rezerwa zadania wielozakresowe</v>
          </cell>
          <cell r="H108" t="str">
            <v>pierwsza</v>
          </cell>
          <cell r="I108" t="str">
            <v>sieci rozdzielcze</v>
          </cell>
          <cell r="J108" t="str">
            <v>modernizacyjne</v>
          </cell>
          <cell r="K108" t="str">
            <v>PSK</v>
          </cell>
          <cell r="L108" t="str">
            <v>Czerwonak</v>
          </cell>
          <cell r="M108" t="str">
            <v>Przemysław Jasiński</v>
          </cell>
          <cell r="N108" t="str">
            <v>Joanna Matysiak-Olek</v>
          </cell>
          <cell r="O108" t="str">
            <v>Mariusz Dados</v>
          </cell>
          <cell r="P108" t="str">
            <v>Justyna Czarnecka</v>
          </cell>
          <cell r="Q108" t="str">
            <v>Łukasz Wędrychowicz</v>
          </cell>
          <cell r="R108" t="str">
            <v>01</v>
          </cell>
          <cell r="S108" t="str">
            <v>nd</v>
          </cell>
          <cell r="T108">
            <v>0</v>
          </cell>
          <cell r="U108">
            <v>45394.1</v>
          </cell>
          <cell r="V108">
            <v>500000</v>
          </cell>
          <cell r="W108">
            <v>705271</v>
          </cell>
          <cell r="X108">
            <v>500000</v>
          </cell>
          <cell r="Y108">
            <v>0</v>
          </cell>
          <cell r="Z108">
            <v>0</v>
          </cell>
          <cell r="AA108">
            <v>0</v>
          </cell>
          <cell r="AB108">
            <v>0</v>
          </cell>
          <cell r="AC108">
            <v>0</v>
          </cell>
          <cell r="AD108">
            <v>0</v>
          </cell>
          <cell r="AE108">
            <v>0</v>
          </cell>
          <cell r="AF108">
            <v>1750665.1</v>
          </cell>
          <cell r="AG108">
            <v>45394.1</v>
          </cell>
          <cell r="AH108">
            <v>1616514.18</v>
          </cell>
          <cell r="AI108">
            <v>332557.75</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t="str">
            <v>1 rozwojowo-modernizacyjne</v>
          </cell>
          <cell r="AY108">
            <v>5</v>
          </cell>
          <cell r="AZ108">
            <v>1</v>
          </cell>
          <cell r="BA108">
            <v>17</v>
          </cell>
          <cell r="BF108" t="str">
            <v>Zadanie zostało wydzielone z zadania nr 15-191. Porządkowanie systemu kanalizacyjnego przebiegającego po terenach prywatnych.</v>
          </cell>
          <cell r="BG108" t="str">
            <v>Przebudowa kanalizacji sanitarnej DN200mm w ul.: Poprzeczna, Parkowa i Sportowa w Owińskach, dł. 1344m wraz z przyłączami. ETAP I - kanalizacja sanitarna DN200mm o dł. 554m w ul.: Poprzeczna, Parkowa i Sportowa wraz z przyłączami. Dokumentacja i roboty zrealizowane przez Gminę. 2018 - 2019 - rozliczenie z Aquanet ETAP II - kanalizacja sanitarna DN200mm o dł. 790m w ul.: Poprzeczna i Dworcowa wraz z przyłączami. 2018 - 2020 - dokumentacja projektowa (Inwestor Zastępczy - Gmina Czerwonak) 2021 - 2023 - roboty budowlano-montażowe</v>
          </cell>
          <cell r="BH108" t="str">
            <v>-</v>
          </cell>
          <cell r="BI108" t="str">
            <v>-</v>
          </cell>
          <cell r="BJ108">
            <v>135821.84</v>
          </cell>
          <cell r="BK108">
            <v>196735.91</v>
          </cell>
          <cell r="BL108"/>
          <cell r="BM108"/>
          <cell r="BN108"/>
          <cell r="BO108">
            <v>13771.513700000001</v>
          </cell>
        </row>
        <row r="109">
          <cell r="B109" t="str">
            <v>5-05-15-021-1</v>
          </cell>
          <cell r="C109" t="str">
            <v>5</v>
          </cell>
          <cell r="D109" t="str">
            <v>Poznań- kanalizacja sanitarna w ul. Dworskiej</v>
          </cell>
          <cell r="E109" t="str">
            <v>Realizowane-RBM-w toku</v>
          </cell>
          <cell r="G109" t="str">
            <v>budżet - modernizacja PSK</v>
          </cell>
          <cell r="H109" t="str">
            <v>pierwsza</v>
          </cell>
          <cell r="I109" t="str">
            <v>sieci rozdzielcze</v>
          </cell>
          <cell r="J109" t="str">
            <v>modernizacyjne</v>
          </cell>
          <cell r="K109" t="str">
            <v>PSK</v>
          </cell>
          <cell r="L109" t="str">
            <v>Poznań</v>
          </cell>
          <cell r="M109" t="str">
            <v>Katarzyna Stawińska</v>
          </cell>
          <cell r="N109" t="str">
            <v>Anna Szaszczak</v>
          </cell>
          <cell r="O109" t="str">
            <v>Monika Mrozińska</v>
          </cell>
          <cell r="P109" t="str">
            <v>Margareta Szymkowiak-Matuszak</v>
          </cell>
          <cell r="Q109" t="str">
            <v>Łukasz Bil</v>
          </cell>
          <cell r="R109" t="str">
            <v>05</v>
          </cell>
          <cell r="S109" t="str">
            <v>Koordynacja z PIM</v>
          </cell>
          <cell r="T109">
            <v>28843.08</v>
          </cell>
          <cell r="U109">
            <v>538297.24</v>
          </cell>
          <cell r="V109">
            <v>892552.2</v>
          </cell>
          <cell r="W109">
            <v>372040</v>
          </cell>
          <cell r="X109">
            <v>0</v>
          </cell>
          <cell r="Y109">
            <v>0</v>
          </cell>
          <cell r="Z109">
            <v>0</v>
          </cell>
          <cell r="AA109">
            <v>0</v>
          </cell>
          <cell r="AB109">
            <v>0</v>
          </cell>
          <cell r="AC109">
            <v>0</v>
          </cell>
          <cell r="AD109">
            <v>0</v>
          </cell>
          <cell r="AE109">
            <v>0</v>
          </cell>
          <cell r="AF109">
            <v>1802889.44</v>
          </cell>
          <cell r="AG109">
            <v>209928.24</v>
          </cell>
          <cell r="AH109">
            <v>1077448.1000000001</v>
          </cell>
          <cell r="AI109">
            <v>318329.31</v>
          </cell>
          <cell r="AJ109">
            <v>500000</v>
          </cell>
          <cell r="AK109">
            <v>0</v>
          </cell>
          <cell r="AL109">
            <v>0</v>
          </cell>
          <cell r="AM109">
            <v>0</v>
          </cell>
          <cell r="AN109">
            <v>0</v>
          </cell>
          <cell r="AO109">
            <v>0</v>
          </cell>
          <cell r="AP109">
            <v>0</v>
          </cell>
          <cell r="AQ109">
            <v>0</v>
          </cell>
          <cell r="AR109">
            <v>0</v>
          </cell>
          <cell r="AS109">
            <v>0</v>
          </cell>
          <cell r="AT109">
            <v>0</v>
          </cell>
          <cell r="AU109">
            <v>500000</v>
          </cell>
          <cell r="AV109">
            <v>0.31</v>
          </cell>
          <cell r="AW109">
            <v>0</v>
          </cell>
          <cell r="AX109" t="str">
            <v>1 rozwojowo-modernizacyjne</v>
          </cell>
          <cell r="AY109">
            <v>1</v>
          </cell>
          <cell r="AZ109">
            <v>0</v>
          </cell>
          <cell r="BA109">
            <v>8</v>
          </cell>
          <cell r="BB109" t="str">
            <v>NIE</v>
          </cell>
          <cell r="BF109" t="str">
            <v>Umożliwienie odprowadzenia ścieków z posesji Karpia 4 i posesji Naramowicka 135, 144, 144a, 146a, 148. Uporządkowanie gospodarki ściekowej.</v>
          </cell>
          <cell r="BG109" t="str">
            <v>Budowa kanalizacji sanitarnej DN200mm, dł. 314,33m (ul. Naramowicka 227,2m, ul. Dworska 87,13m) i przyłączy kanalizacyjnych. 2017 - 2019 - dokumentacja projektowa 2020 - 2022 - roboty budowlano-montażowe</v>
          </cell>
          <cell r="BH109" t="str">
            <v>-</v>
          </cell>
          <cell r="BI109" t="str">
            <v>-</v>
          </cell>
          <cell r="BJ109">
            <v>5980.71</v>
          </cell>
          <cell r="BK109">
            <v>812348.60000000009</v>
          </cell>
          <cell r="BL109"/>
          <cell r="BM109"/>
          <cell r="BN109"/>
          <cell r="BO109">
            <v>56864.402000000009</v>
          </cell>
        </row>
        <row r="110">
          <cell r="B110" t="str">
            <v>3-11-21-136-0</v>
          </cell>
          <cell r="C110" t="str">
            <v>3</v>
          </cell>
          <cell r="D110" t="str">
            <v>Kórnik - sieć wodociągowa w ul. Gutenberga, Przemysłowej w Żernikach</v>
          </cell>
          <cell r="E110" t="str">
            <v>Realizowane-RBM-w toku</v>
          </cell>
          <cell r="G110" t="str">
            <v>rezerwa na zaspokojenie roszczeń z tyt realizacji sieci wod-kan</v>
          </cell>
          <cell r="H110" t="str">
            <v>pierwsza</v>
          </cell>
          <cell r="I110" t="str">
            <v>sieci rozdzielcze</v>
          </cell>
          <cell r="J110" t="str">
            <v>rozwojowe</v>
          </cell>
          <cell r="K110" t="str">
            <v>wykupy</v>
          </cell>
          <cell r="L110" t="str">
            <v>Kórnik</v>
          </cell>
          <cell r="M110">
            <v>0</v>
          </cell>
          <cell r="N110">
            <v>0</v>
          </cell>
          <cell r="O110">
            <v>0</v>
          </cell>
          <cell r="P110" t="str">
            <v>Aleksandra Klecha</v>
          </cell>
          <cell r="Q110">
            <v>0</v>
          </cell>
          <cell r="R110" t="str">
            <v>11</v>
          </cell>
          <cell r="S110" t="str">
            <v>nd</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1200</v>
          </cell>
          <cell r="AI110">
            <v>316832.21999999997</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t="str">
            <v>1 rozwojowo-modernizacyjne</v>
          </cell>
          <cell r="AY110">
            <v>0</v>
          </cell>
          <cell r="AZ110">
            <v>0</v>
          </cell>
          <cell r="BA110">
            <v>0</v>
          </cell>
          <cell r="BF110">
            <v>0</v>
          </cell>
          <cell r="BG110">
            <v>0</v>
          </cell>
          <cell r="BH110" t="str">
            <v>-</v>
          </cell>
          <cell r="BI110" t="str">
            <v>-</v>
          </cell>
          <cell r="BJ110">
            <v>316832.21999999997</v>
          </cell>
          <cell r="BK110">
            <v>0</v>
          </cell>
          <cell r="BL110"/>
          <cell r="BM110"/>
          <cell r="BN110"/>
          <cell r="BO110">
            <v>0</v>
          </cell>
        </row>
        <row r="111">
          <cell r="B111" t="str">
            <v>7-05-03-900-1</v>
          </cell>
          <cell r="C111" t="str">
            <v>7</v>
          </cell>
          <cell r="D111" t="str">
            <v>Badania rozwojowe</v>
          </cell>
          <cell r="E111" t="str">
            <v>Realizowane-inne-w toku</v>
          </cell>
          <cell r="G111" t="str">
            <v>Plan</v>
          </cell>
          <cell r="H111" t="str">
            <v>pierwsza</v>
          </cell>
          <cell r="I111" t="str">
            <v>inne</v>
          </cell>
          <cell r="J111" t="str">
            <v>inne</v>
          </cell>
          <cell r="K111" t="str">
            <v>inne działania</v>
          </cell>
          <cell r="L111" t="str">
            <v>Poznań</v>
          </cell>
          <cell r="M111" t="str">
            <v>Danuta Kijko</v>
          </cell>
          <cell r="N111">
            <v>0</v>
          </cell>
          <cell r="O111" t="str">
            <v>Jakub Ciesiółka</v>
          </cell>
          <cell r="P111" t="str">
            <v>Jakub Ciesiółka</v>
          </cell>
          <cell r="Q111">
            <v>0</v>
          </cell>
          <cell r="R111" t="str">
            <v>05</v>
          </cell>
          <cell r="S111" t="str">
            <v>nd</v>
          </cell>
          <cell r="T111">
            <v>1037771.7999999999</v>
          </cell>
          <cell r="U111">
            <v>240000</v>
          </cell>
          <cell r="V111">
            <v>200000</v>
          </cell>
          <cell r="W111">
            <v>200000</v>
          </cell>
          <cell r="X111">
            <v>200000</v>
          </cell>
          <cell r="Y111">
            <v>200000</v>
          </cell>
          <cell r="Z111">
            <v>200000</v>
          </cell>
          <cell r="AA111">
            <v>200000</v>
          </cell>
          <cell r="AB111">
            <v>200000</v>
          </cell>
          <cell r="AC111">
            <v>200000</v>
          </cell>
          <cell r="AD111">
            <v>200000</v>
          </cell>
          <cell r="AE111">
            <v>0</v>
          </cell>
          <cell r="AF111">
            <v>2040000</v>
          </cell>
          <cell r="AG111">
            <v>139806.31</v>
          </cell>
          <cell r="AH111">
            <v>211374.68999999997</v>
          </cell>
          <cell r="AI111">
            <v>315655.64</v>
          </cell>
          <cell r="AJ111">
            <v>200000</v>
          </cell>
          <cell r="AK111">
            <v>200000</v>
          </cell>
          <cell r="AL111">
            <v>200000</v>
          </cell>
          <cell r="AM111">
            <v>200000</v>
          </cell>
          <cell r="AN111">
            <v>200000</v>
          </cell>
          <cell r="AO111">
            <v>200000</v>
          </cell>
          <cell r="AP111">
            <v>200000</v>
          </cell>
          <cell r="AQ111">
            <v>200000</v>
          </cell>
          <cell r="AR111">
            <v>0</v>
          </cell>
          <cell r="AS111">
            <v>0</v>
          </cell>
          <cell r="AT111">
            <v>0</v>
          </cell>
          <cell r="AU111">
            <v>1600000</v>
          </cell>
          <cell r="AV111">
            <v>0</v>
          </cell>
          <cell r="AW111">
            <v>0</v>
          </cell>
          <cell r="AX111" t="str">
            <v>3 inne</v>
          </cell>
          <cell r="AY111">
            <v>0</v>
          </cell>
          <cell r="AZ111">
            <v>0</v>
          </cell>
          <cell r="BA111">
            <v>0</v>
          </cell>
          <cell r="BF111" t="str">
            <v>Badania umożliwiające wprowadzenie innowacji w działalności Spółki.</v>
          </cell>
          <cell r="BG111" t="str">
            <v>Planowane są badania: 1. Badania odzysku fosforu z odcieków 2. Przygotowanie wniosku o grant na badania: hydroliza kwaśna, fermentacja lignocelulozy, odzysk metali ze ścieków 3. Badania odzysku fosforu z osadów</v>
          </cell>
          <cell r="BH111" t="str">
            <v>-</v>
          </cell>
          <cell r="BI111" t="str">
            <v>-</v>
          </cell>
          <cell r="BJ111">
            <v>11507.61</v>
          </cell>
          <cell r="BK111">
            <v>1904148.03</v>
          </cell>
          <cell r="BL111"/>
          <cell r="BM111"/>
          <cell r="BN111"/>
        </row>
        <row r="112">
          <cell r="B112" t="str">
            <v>4-01-19-322-0</v>
          </cell>
          <cell r="C112" t="str">
            <v>4</v>
          </cell>
          <cell r="D112" t="str">
            <v>Wzrost produkcji energii "zielonej" na terenie COŚ. Budowa instalacji do przyjęcia osadów pofiltracyjnych SUW Mosina - zakres II</v>
          </cell>
          <cell r="E112" t="str">
            <v>Realizowane-dokumentacja-w toku</v>
          </cell>
          <cell r="G112" t="str">
            <v>rezerwa zadania wielozakresowe</v>
          </cell>
          <cell r="H112" t="str">
            <v>pierwsza</v>
          </cell>
          <cell r="I112" t="str">
            <v>wspólne</v>
          </cell>
          <cell r="J112" t="str">
            <v>rozwojowe</v>
          </cell>
          <cell r="K112" t="str">
            <v>OŚ</v>
          </cell>
          <cell r="L112" t="str">
            <v>Czerwonak</v>
          </cell>
          <cell r="M112" t="str">
            <v>Agnieszka Mitura-Grabowska</v>
          </cell>
          <cell r="N112" t="str">
            <v>Jarosław Majchrzak</v>
          </cell>
          <cell r="O112" t="str">
            <v>Anna Padurska</v>
          </cell>
          <cell r="P112" t="str">
            <v>Marcin Sroka</v>
          </cell>
          <cell r="Q112" t="str">
            <v>Julita Gumińska</v>
          </cell>
          <cell r="R112" t="str">
            <v>01</v>
          </cell>
          <cell r="S112" t="str">
            <v>nd</v>
          </cell>
          <cell r="T112">
            <v>0</v>
          </cell>
          <cell r="U112">
            <v>100000</v>
          </cell>
          <cell r="V112">
            <v>100000</v>
          </cell>
          <cell r="W112">
            <v>0</v>
          </cell>
          <cell r="X112">
            <v>0</v>
          </cell>
          <cell r="Y112">
            <v>0</v>
          </cell>
          <cell r="Z112">
            <v>0</v>
          </cell>
          <cell r="AA112">
            <v>0</v>
          </cell>
          <cell r="AB112">
            <v>0</v>
          </cell>
          <cell r="AC112">
            <v>0</v>
          </cell>
          <cell r="AD112">
            <v>0</v>
          </cell>
          <cell r="AE112">
            <v>0</v>
          </cell>
          <cell r="AF112">
            <v>200000</v>
          </cell>
          <cell r="AG112">
            <v>84500</v>
          </cell>
          <cell r="AH112">
            <v>0</v>
          </cell>
          <cell r="AI112">
            <v>315000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t="str">
            <v>1 rozwojowo-modernizacyjne</v>
          </cell>
          <cell r="AY112">
            <v>0</v>
          </cell>
          <cell r="AZ112">
            <v>0</v>
          </cell>
          <cell r="BA112">
            <v>0</v>
          </cell>
          <cell r="BF112" t="str">
            <v>Zadanie zostało wydzielone z zadania nr 12-046. Konieczność ograniczenia kosztów poprzez zwiększenie produkcji energii "zielonej" na COŚ.</v>
          </cell>
          <cell r="BG112" t="str">
            <v>Wanna wychwytowa, odwodnienie terenu, nawierzchnia placu. 2021 - 2022 - roboty budowlano-montażowe</v>
          </cell>
          <cell r="BH112" t="str">
            <v>-</v>
          </cell>
          <cell r="BI112" t="str">
            <v>-</v>
          </cell>
          <cell r="BJ112">
            <v>0</v>
          </cell>
          <cell r="BK112">
            <v>315000</v>
          </cell>
          <cell r="BL112"/>
          <cell r="BM112"/>
          <cell r="BN112"/>
        </row>
        <row r="113">
          <cell r="B113" t="str">
            <v>R-13-120</v>
          </cell>
          <cell r="C113" t="str">
            <v>R</v>
          </cell>
          <cell r="D113" t="str">
            <v>budżet - modernizacja PSK</v>
          </cell>
          <cell r="E113" t="str">
            <v>Realizowane-inne-w toku</v>
          </cell>
          <cell r="G113" t="str">
            <v>budżet - modernizacja PSK</v>
          </cell>
          <cell r="H113" t="str">
            <v>pierwsza</v>
          </cell>
          <cell r="I113" t="str">
            <v>sieci rozdzielcze</v>
          </cell>
          <cell r="J113" t="str">
            <v>modernizacyjne</v>
          </cell>
          <cell r="K113" t="str">
            <v>PSK</v>
          </cell>
          <cell r="M113" t="str">
            <v>Katarzyna Józefiak</v>
          </cell>
          <cell r="N113">
            <v>0</v>
          </cell>
          <cell r="O113" t="str">
            <v>Grażyna Solman</v>
          </cell>
          <cell r="P113">
            <v>0</v>
          </cell>
          <cell r="Q113">
            <v>0</v>
          </cell>
          <cell r="R113"/>
          <cell r="S113" t="str">
            <v>nd</v>
          </cell>
          <cell r="T113">
            <v>0</v>
          </cell>
          <cell r="U113">
            <v>0</v>
          </cell>
          <cell r="V113">
            <v>0</v>
          </cell>
          <cell r="W113">
            <v>300000</v>
          </cell>
          <cell r="X113">
            <v>300000</v>
          </cell>
          <cell r="Y113">
            <v>300000</v>
          </cell>
          <cell r="Z113">
            <v>300000</v>
          </cell>
          <cell r="AA113">
            <v>300000</v>
          </cell>
          <cell r="AB113">
            <v>300000</v>
          </cell>
          <cell r="AC113">
            <v>300000</v>
          </cell>
          <cell r="AD113">
            <v>300000</v>
          </cell>
          <cell r="AE113">
            <v>0</v>
          </cell>
          <cell r="AF113">
            <v>2400000</v>
          </cell>
          <cell r="AG113">
            <v>0</v>
          </cell>
          <cell r="AH113">
            <v>0</v>
          </cell>
          <cell r="AI113">
            <v>300000</v>
          </cell>
          <cell r="AJ113">
            <v>300000</v>
          </cell>
          <cell r="AK113">
            <v>300000</v>
          </cell>
          <cell r="AL113">
            <v>300000</v>
          </cell>
          <cell r="AM113">
            <v>300000</v>
          </cell>
          <cell r="AN113">
            <v>300000</v>
          </cell>
          <cell r="AO113">
            <v>300000</v>
          </cell>
          <cell r="AP113">
            <v>300000</v>
          </cell>
          <cell r="AQ113">
            <v>300000</v>
          </cell>
          <cell r="AR113">
            <v>300000</v>
          </cell>
          <cell r="AS113">
            <v>300000</v>
          </cell>
          <cell r="AT113">
            <v>0</v>
          </cell>
          <cell r="AU113">
            <v>3000000</v>
          </cell>
          <cell r="AV113">
            <v>0</v>
          </cell>
          <cell r="AW113">
            <v>0</v>
          </cell>
          <cell r="AX113" t="str">
            <v>1 rozwojowo-modernizacyjne</v>
          </cell>
          <cell r="AY113">
            <v>0</v>
          </cell>
          <cell r="AZ113">
            <v>0</v>
          </cell>
          <cell r="BA113">
            <v>0</v>
          </cell>
          <cell r="BF113">
            <v>0</v>
          </cell>
          <cell r="BG113">
            <v>0</v>
          </cell>
          <cell r="BH113" t="str">
            <v>-</v>
          </cell>
          <cell r="BI113" t="str">
            <v>-</v>
          </cell>
          <cell r="BJ113">
            <v>0</v>
          </cell>
          <cell r="BK113">
            <v>3300000</v>
          </cell>
          <cell r="BL113"/>
          <cell r="BM113"/>
          <cell r="BN113"/>
        </row>
        <row r="114">
          <cell r="B114" t="str">
            <v>R-14-077</v>
          </cell>
          <cell r="C114" t="str">
            <v>R</v>
          </cell>
          <cell r="D114" t="str">
            <v>koordynacja z innymi jednostkami</v>
          </cell>
          <cell r="E114" t="str">
            <v>Realizowane-inne-w toku</v>
          </cell>
          <cell r="G114" t="str">
            <v>koordynacja z innymi jednostkami</v>
          </cell>
          <cell r="H114" t="str">
            <v>pierwsza</v>
          </cell>
          <cell r="I114" t="str">
            <v>sieci rozdzielcze</v>
          </cell>
          <cell r="J114" t="str">
            <v>modernizacyjne</v>
          </cell>
          <cell r="K114" t="str">
            <v>koordynacja</v>
          </cell>
          <cell r="M114">
            <v>0</v>
          </cell>
          <cell r="N114">
            <v>0</v>
          </cell>
          <cell r="O114" t="str">
            <v>Grażyna Solman</v>
          </cell>
          <cell r="P114">
            <v>0</v>
          </cell>
          <cell r="Q114">
            <v>0</v>
          </cell>
          <cell r="R114"/>
          <cell r="S114" t="str">
            <v>nd</v>
          </cell>
          <cell r="T114">
            <v>0</v>
          </cell>
          <cell r="U114">
            <v>0</v>
          </cell>
          <cell r="V114">
            <v>0</v>
          </cell>
          <cell r="W114">
            <v>300000</v>
          </cell>
          <cell r="X114">
            <v>300000</v>
          </cell>
          <cell r="Y114">
            <v>300000</v>
          </cell>
          <cell r="Z114">
            <v>300000</v>
          </cell>
          <cell r="AA114">
            <v>300000</v>
          </cell>
          <cell r="AB114">
            <v>300000</v>
          </cell>
          <cell r="AC114">
            <v>300000</v>
          </cell>
          <cell r="AD114">
            <v>300000</v>
          </cell>
          <cell r="AE114">
            <v>0</v>
          </cell>
          <cell r="AF114">
            <v>2400000</v>
          </cell>
          <cell r="AG114">
            <v>0</v>
          </cell>
          <cell r="AH114">
            <v>0</v>
          </cell>
          <cell r="AI114">
            <v>300000</v>
          </cell>
          <cell r="AJ114">
            <v>300000</v>
          </cell>
          <cell r="AK114">
            <v>300000</v>
          </cell>
          <cell r="AL114">
            <v>300000</v>
          </cell>
          <cell r="AM114">
            <v>300000</v>
          </cell>
          <cell r="AN114">
            <v>300000</v>
          </cell>
          <cell r="AO114">
            <v>300000</v>
          </cell>
          <cell r="AP114">
            <v>300000</v>
          </cell>
          <cell r="AQ114">
            <v>300000</v>
          </cell>
          <cell r="AR114">
            <v>300000</v>
          </cell>
          <cell r="AS114">
            <v>300000</v>
          </cell>
          <cell r="AT114">
            <v>0</v>
          </cell>
          <cell r="AU114">
            <v>3000000</v>
          </cell>
          <cell r="AV114">
            <v>0</v>
          </cell>
          <cell r="AW114">
            <v>0</v>
          </cell>
          <cell r="AX114" t="str">
            <v>1 rozwojowo-modernizacyjne</v>
          </cell>
          <cell r="AY114">
            <v>0</v>
          </cell>
          <cell r="AZ114">
            <v>0</v>
          </cell>
          <cell r="BA114">
            <v>0</v>
          </cell>
          <cell r="BF114">
            <v>0</v>
          </cell>
          <cell r="BG114">
            <v>0</v>
          </cell>
          <cell r="BH114" t="str">
            <v>-</v>
          </cell>
          <cell r="BI114" t="str">
            <v>-</v>
          </cell>
          <cell r="BJ114">
            <v>0</v>
          </cell>
          <cell r="BK114">
            <v>3300000</v>
          </cell>
          <cell r="BL114"/>
          <cell r="BM114"/>
          <cell r="BN114"/>
        </row>
        <row r="115">
          <cell r="B115" t="str">
            <v>R-15-082</v>
          </cell>
          <cell r="C115" t="str">
            <v>R</v>
          </cell>
          <cell r="D115" t="str">
            <v>budżet - modernizacja PSW</v>
          </cell>
          <cell r="E115" t="str">
            <v>Realizowane-inne-w toku</v>
          </cell>
          <cell r="G115" t="str">
            <v>budżet - modernizacja PSW</v>
          </cell>
          <cell r="H115" t="str">
            <v>pierwsza</v>
          </cell>
          <cell r="I115" t="str">
            <v>sieci rozdzielcze</v>
          </cell>
          <cell r="J115" t="str">
            <v>modernizacyjne</v>
          </cell>
          <cell r="K115" t="str">
            <v>PSW</v>
          </cell>
          <cell r="M115">
            <v>0</v>
          </cell>
          <cell r="N115">
            <v>0</v>
          </cell>
          <cell r="O115" t="str">
            <v>Sylwia Białous</v>
          </cell>
          <cell r="P115">
            <v>0</v>
          </cell>
          <cell r="Q115">
            <v>0</v>
          </cell>
          <cell r="R115"/>
          <cell r="S115" t="str">
            <v>nd</v>
          </cell>
          <cell r="T115">
            <v>0</v>
          </cell>
          <cell r="U115">
            <v>0</v>
          </cell>
          <cell r="V115">
            <v>0</v>
          </cell>
          <cell r="W115">
            <v>300000</v>
          </cell>
          <cell r="X115">
            <v>300000</v>
          </cell>
          <cell r="Y115">
            <v>300000</v>
          </cell>
          <cell r="Z115">
            <v>300000</v>
          </cell>
          <cell r="AA115">
            <v>300000</v>
          </cell>
          <cell r="AB115">
            <v>300000</v>
          </cell>
          <cell r="AC115">
            <v>300000</v>
          </cell>
          <cell r="AD115">
            <v>300000</v>
          </cell>
          <cell r="AE115">
            <v>0</v>
          </cell>
          <cell r="AF115">
            <v>2400000</v>
          </cell>
          <cell r="AG115">
            <v>0</v>
          </cell>
          <cell r="AH115">
            <v>0</v>
          </cell>
          <cell r="AI115">
            <v>300000</v>
          </cell>
          <cell r="AJ115">
            <v>300000</v>
          </cell>
          <cell r="AK115">
            <v>300000</v>
          </cell>
          <cell r="AL115">
            <v>300000</v>
          </cell>
          <cell r="AM115">
            <v>300000</v>
          </cell>
          <cell r="AN115">
            <v>300000</v>
          </cell>
          <cell r="AO115">
            <v>300000</v>
          </cell>
          <cell r="AP115">
            <v>300000</v>
          </cell>
          <cell r="AQ115">
            <v>300000</v>
          </cell>
          <cell r="AR115">
            <v>300000</v>
          </cell>
          <cell r="AS115">
            <v>300000</v>
          </cell>
          <cell r="AT115">
            <v>0</v>
          </cell>
          <cell r="AU115">
            <v>3000000</v>
          </cell>
          <cell r="AV115">
            <v>0</v>
          </cell>
          <cell r="AW115">
            <v>0</v>
          </cell>
          <cell r="AX115" t="str">
            <v>1 rozwojowo-modernizacyjne</v>
          </cell>
          <cell r="AY115">
            <v>0</v>
          </cell>
          <cell r="AZ115">
            <v>0</v>
          </cell>
          <cell r="BA115">
            <v>0</v>
          </cell>
          <cell r="BF115">
            <v>0</v>
          </cell>
          <cell r="BG115">
            <v>0</v>
          </cell>
          <cell r="BH115" t="str">
            <v>-</v>
          </cell>
          <cell r="BI115" t="str">
            <v>-</v>
          </cell>
          <cell r="BJ115">
            <v>0</v>
          </cell>
          <cell r="BK115">
            <v>3300000</v>
          </cell>
          <cell r="BL115"/>
          <cell r="BM115"/>
          <cell r="BN115"/>
        </row>
        <row r="116">
          <cell r="B116" t="str">
            <v>R-16-135</v>
          </cell>
          <cell r="C116" t="str">
            <v>R</v>
          </cell>
          <cell r="D116" t="str">
            <v>OŚ - sieci i obiekty</v>
          </cell>
          <cell r="E116" t="str">
            <v>Realizowane-inne-w toku</v>
          </cell>
          <cell r="G116" t="str">
            <v>OŚ - sieci i obiekty</v>
          </cell>
          <cell r="H116" t="str">
            <v>pierwsza</v>
          </cell>
          <cell r="I116" t="str">
            <v>wspólne</v>
          </cell>
          <cell r="J116" t="str">
            <v>modernizacyjne</v>
          </cell>
          <cell r="K116" t="str">
            <v>OŚ</v>
          </cell>
          <cell r="M116" t="str">
            <v>Agnieszka Mitura-Grabowska</v>
          </cell>
          <cell r="N116">
            <v>0</v>
          </cell>
          <cell r="O116">
            <v>0</v>
          </cell>
          <cell r="P116">
            <v>0</v>
          </cell>
          <cell r="Q116">
            <v>0</v>
          </cell>
          <cell r="R116"/>
          <cell r="S116" t="str">
            <v>nd</v>
          </cell>
          <cell r="T116">
            <v>0</v>
          </cell>
          <cell r="U116">
            <v>0</v>
          </cell>
          <cell r="V116">
            <v>0</v>
          </cell>
          <cell r="W116">
            <v>300000</v>
          </cell>
          <cell r="X116">
            <v>300000</v>
          </cell>
          <cell r="Y116">
            <v>300000</v>
          </cell>
          <cell r="Z116">
            <v>300000</v>
          </cell>
          <cell r="AA116">
            <v>300000</v>
          </cell>
          <cell r="AB116">
            <v>300000</v>
          </cell>
          <cell r="AC116">
            <v>300000</v>
          </cell>
          <cell r="AD116">
            <v>300000</v>
          </cell>
          <cell r="AE116">
            <v>0</v>
          </cell>
          <cell r="AF116">
            <v>2400000</v>
          </cell>
          <cell r="AG116">
            <v>0</v>
          </cell>
          <cell r="AH116">
            <v>0</v>
          </cell>
          <cell r="AI116">
            <v>300000</v>
          </cell>
          <cell r="AJ116">
            <v>300000</v>
          </cell>
          <cell r="AK116">
            <v>300000</v>
          </cell>
          <cell r="AL116">
            <v>300000</v>
          </cell>
          <cell r="AM116">
            <v>300000</v>
          </cell>
          <cell r="AN116">
            <v>300000</v>
          </cell>
          <cell r="AO116">
            <v>300000</v>
          </cell>
          <cell r="AP116">
            <v>300000</v>
          </cell>
          <cell r="AQ116">
            <v>300000</v>
          </cell>
          <cell r="AR116">
            <v>300000</v>
          </cell>
          <cell r="AS116">
            <v>300000</v>
          </cell>
          <cell r="AT116">
            <v>0</v>
          </cell>
          <cell r="AU116">
            <v>3000000</v>
          </cell>
          <cell r="AV116">
            <v>0</v>
          </cell>
          <cell r="AW116">
            <v>0</v>
          </cell>
          <cell r="AX116" t="str">
            <v>1 rozwojowo-modernizacyjne</v>
          </cell>
          <cell r="AY116">
            <v>0</v>
          </cell>
          <cell r="AZ116">
            <v>0</v>
          </cell>
          <cell r="BA116">
            <v>0</v>
          </cell>
          <cell r="BF116">
            <v>0</v>
          </cell>
          <cell r="BG116">
            <v>0</v>
          </cell>
          <cell r="BH116" t="str">
            <v>-</v>
          </cell>
          <cell r="BI116" t="str">
            <v>-</v>
          </cell>
          <cell r="BJ116">
            <v>0</v>
          </cell>
          <cell r="BK116">
            <v>3300000</v>
          </cell>
          <cell r="BL116"/>
          <cell r="BM116"/>
          <cell r="BN116"/>
        </row>
        <row r="117">
          <cell r="B117" t="str">
            <v>R-16-136</v>
          </cell>
          <cell r="C117" t="str">
            <v>R</v>
          </cell>
          <cell r="D117" t="str">
            <v>SUW - sieci i obiekty</v>
          </cell>
          <cell r="E117" t="str">
            <v>Realizowane-inne-w toku</v>
          </cell>
          <cell r="G117" t="str">
            <v>SUW - sieci i obiekty</v>
          </cell>
          <cell r="H117" t="str">
            <v>pierwsza</v>
          </cell>
          <cell r="I117" t="str">
            <v>wspólne</v>
          </cell>
          <cell r="J117" t="str">
            <v>modernizacyjne</v>
          </cell>
          <cell r="K117" t="str">
            <v>SUW</v>
          </cell>
          <cell r="M117" t="str">
            <v>Danuta Kijko</v>
          </cell>
          <cell r="N117">
            <v>0</v>
          </cell>
          <cell r="O117">
            <v>0</v>
          </cell>
          <cell r="P117">
            <v>0</v>
          </cell>
          <cell r="Q117">
            <v>0</v>
          </cell>
          <cell r="R117"/>
          <cell r="S117" t="str">
            <v>nd</v>
          </cell>
          <cell r="T117">
            <v>0</v>
          </cell>
          <cell r="U117">
            <v>0</v>
          </cell>
          <cell r="V117">
            <v>0</v>
          </cell>
          <cell r="W117">
            <v>300000</v>
          </cell>
          <cell r="X117">
            <v>300000</v>
          </cell>
          <cell r="Y117">
            <v>300000</v>
          </cell>
          <cell r="Z117">
            <v>300000</v>
          </cell>
          <cell r="AA117">
            <v>300000</v>
          </cell>
          <cell r="AB117">
            <v>300000</v>
          </cell>
          <cell r="AC117">
            <v>300000</v>
          </cell>
          <cell r="AD117">
            <v>300000</v>
          </cell>
          <cell r="AE117">
            <v>0</v>
          </cell>
          <cell r="AF117">
            <v>2400000</v>
          </cell>
          <cell r="AG117">
            <v>0</v>
          </cell>
          <cell r="AH117">
            <v>0</v>
          </cell>
          <cell r="AI117">
            <v>300000</v>
          </cell>
          <cell r="AJ117">
            <v>300000</v>
          </cell>
          <cell r="AK117">
            <v>300000</v>
          </cell>
          <cell r="AL117">
            <v>300000</v>
          </cell>
          <cell r="AM117">
            <v>300000</v>
          </cell>
          <cell r="AN117">
            <v>300000</v>
          </cell>
          <cell r="AO117">
            <v>300000</v>
          </cell>
          <cell r="AP117">
            <v>300000</v>
          </cell>
          <cell r="AQ117">
            <v>300000</v>
          </cell>
          <cell r="AR117">
            <v>300000</v>
          </cell>
          <cell r="AS117">
            <v>300000</v>
          </cell>
          <cell r="AT117">
            <v>0</v>
          </cell>
          <cell r="AU117">
            <v>3000000</v>
          </cell>
          <cell r="AV117">
            <v>0</v>
          </cell>
          <cell r="AW117">
            <v>0</v>
          </cell>
          <cell r="AX117" t="str">
            <v>1 rozwojowo-modernizacyjne</v>
          </cell>
          <cell r="AY117">
            <v>0</v>
          </cell>
          <cell r="AZ117">
            <v>0</v>
          </cell>
          <cell r="BA117">
            <v>0</v>
          </cell>
          <cell r="BF117">
            <v>0</v>
          </cell>
          <cell r="BG117">
            <v>0</v>
          </cell>
          <cell r="BH117" t="str">
            <v>-</v>
          </cell>
          <cell r="BI117" t="str">
            <v>-</v>
          </cell>
          <cell r="BJ117">
            <v>0</v>
          </cell>
          <cell r="BK117">
            <v>3300000</v>
          </cell>
          <cell r="BL117"/>
          <cell r="BM117"/>
          <cell r="BN117"/>
        </row>
        <row r="118">
          <cell r="B118" t="str">
            <v>5-05-16-146-1</v>
          </cell>
          <cell r="C118" t="str">
            <v>5</v>
          </cell>
          <cell r="D118" t="str">
            <v>Poznań - kanalizacja sanitarna w ul. Zamysłowskiej</v>
          </cell>
          <cell r="E118" t="str">
            <v>Realizowane-RBM-zakończono</v>
          </cell>
          <cell r="G118" t="str">
            <v>budżet - modernizacja PSK</v>
          </cell>
          <cell r="H118" t="str">
            <v>pierwsza</v>
          </cell>
          <cell r="I118" t="str">
            <v>sieci rozdzielcze</v>
          </cell>
          <cell r="J118" t="str">
            <v>modernizacyjne</v>
          </cell>
          <cell r="K118" t="str">
            <v>PSK</v>
          </cell>
          <cell r="L118" t="str">
            <v>Poznań</v>
          </cell>
          <cell r="M118" t="str">
            <v>Kamilla Oberenkowska</v>
          </cell>
          <cell r="N118" t="str">
            <v>Michał Kamiński</v>
          </cell>
          <cell r="O118" t="str">
            <v>Jolanta Kowalczyk</v>
          </cell>
          <cell r="P118" t="str">
            <v>Mateusz Opaluch</v>
          </cell>
          <cell r="Q118" t="str">
            <v>Maciej Antecki</v>
          </cell>
          <cell r="R118" t="str">
            <v>05</v>
          </cell>
          <cell r="S118" t="str">
            <v>nd</v>
          </cell>
          <cell r="T118">
            <v>16885.98</v>
          </cell>
          <cell r="U118">
            <v>10817.75</v>
          </cell>
          <cell r="V118">
            <v>306640</v>
          </cell>
          <cell r="W118">
            <v>187760</v>
          </cell>
          <cell r="X118">
            <v>0</v>
          </cell>
          <cell r="Y118">
            <v>0</v>
          </cell>
          <cell r="Z118">
            <v>0</v>
          </cell>
          <cell r="AA118">
            <v>0</v>
          </cell>
          <cell r="AB118">
            <v>0</v>
          </cell>
          <cell r="AC118">
            <v>0</v>
          </cell>
          <cell r="AD118">
            <v>0</v>
          </cell>
          <cell r="AE118">
            <v>0</v>
          </cell>
          <cell r="AF118">
            <v>505217.75</v>
          </cell>
          <cell r="AG118">
            <v>1606.75</v>
          </cell>
          <cell r="AH118">
            <v>12635</v>
          </cell>
          <cell r="AI118">
            <v>297564.94</v>
          </cell>
          <cell r="AJ118">
            <v>0</v>
          </cell>
          <cell r="AK118">
            <v>0</v>
          </cell>
          <cell r="AL118">
            <v>0</v>
          </cell>
          <cell r="AM118">
            <v>0</v>
          </cell>
          <cell r="AN118">
            <v>0</v>
          </cell>
          <cell r="AO118">
            <v>0</v>
          </cell>
          <cell r="AP118">
            <v>0</v>
          </cell>
          <cell r="AQ118">
            <v>0</v>
          </cell>
          <cell r="AR118">
            <v>0</v>
          </cell>
          <cell r="AS118">
            <v>0</v>
          </cell>
          <cell r="AT118">
            <v>0</v>
          </cell>
          <cell r="AU118">
            <v>0</v>
          </cell>
          <cell r="AV118">
            <v>7.0000000000000007E-2</v>
          </cell>
          <cell r="AW118">
            <v>0</v>
          </cell>
          <cell r="AX118" t="str">
            <v>1 rozwojowo-modernizacyjne</v>
          </cell>
          <cell r="AY118">
            <v>0</v>
          </cell>
          <cell r="AZ118">
            <v>0</v>
          </cell>
          <cell r="BA118">
            <v>2</v>
          </cell>
          <cell r="BF118" t="str">
            <v>Uporządkowanie sieci kanalizacyjnej - rozdział instalacji prowadzonej wspólnym przyłączem po kilku działkach prywatnych.</v>
          </cell>
          <cell r="BG118" t="str">
            <v>Budowa sieci kanalizacji sanitarnej grawitacyjnej o średnicy DN200mm i dł. 70m wraz z przyłączami . 2018 - 2020 - dokumentacja projektowa 2020 - 2022 - roboty budowlano-montażowe</v>
          </cell>
          <cell r="BH118" t="str">
            <v>-</v>
          </cell>
          <cell r="BI118" t="str">
            <v>-</v>
          </cell>
          <cell r="BJ118">
            <v>297564.94</v>
          </cell>
          <cell r="BK118">
            <v>0</v>
          </cell>
          <cell r="BL118"/>
          <cell r="BM118"/>
          <cell r="BN118"/>
          <cell r="BO118">
            <v>0</v>
          </cell>
        </row>
        <row r="119">
          <cell r="B119" t="str">
            <v>3-05-11-087-0</v>
          </cell>
          <cell r="C119" t="str">
            <v>3</v>
          </cell>
          <cell r="D119" t="str">
            <v>Poznań - sieć wodociągowa na os. Piastowskim nr 2-36</v>
          </cell>
          <cell r="E119" t="str">
            <v>Realizowane-RBM-zakończono</v>
          </cell>
          <cell r="G119" t="str">
            <v>Plan</v>
          </cell>
          <cell r="H119" t="str">
            <v>pierwsza</v>
          </cell>
          <cell r="I119" t="str">
            <v>sieci rozdzielcze</v>
          </cell>
          <cell r="J119" t="str">
            <v>modernizacyjne</v>
          </cell>
          <cell r="K119" t="str">
            <v>PSW</v>
          </cell>
          <cell r="L119" t="str">
            <v>Poznań</v>
          </cell>
          <cell r="M119" t="str">
            <v>Agnieszka Mitura-Grabowska</v>
          </cell>
          <cell r="N119" t="str">
            <v>Magdalena Daszkiewicz-Jankowska</v>
          </cell>
          <cell r="O119" t="str">
            <v>Monika Mrozińska</v>
          </cell>
          <cell r="P119" t="str">
            <v>Joanna Chuda</v>
          </cell>
          <cell r="Q119" t="str">
            <v>Jacek Bielicki</v>
          </cell>
          <cell r="R119" t="str">
            <v>05</v>
          </cell>
          <cell r="S119" t="str">
            <v>nd</v>
          </cell>
          <cell r="T119">
            <v>37382.539999999994</v>
          </cell>
          <cell r="U119">
            <v>25791.22</v>
          </cell>
          <cell r="V119">
            <v>1422715</v>
          </cell>
          <cell r="W119">
            <v>0</v>
          </cell>
          <cell r="X119">
            <v>0</v>
          </cell>
          <cell r="Y119">
            <v>0</v>
          </cell>
          <cell r="Z119">
            <v>0</v>
          </cell>
          <cell r="AA119">
            <v>0</v>
          </cell>
          <cell r="AB119">
            <v>0</v>
          </cell>
          <cell r="AC119">
            <v>0</v>
          </cell>
          <cell r="AD119">
            <v>0</v>
          </cell>
          <cell r="AE119">
            <v>0</v>
          </cell>
          <cell r="AF119">
            <v>1448506.22</v>
          </cell>
          <cell r="AG119">
            <v>46666.789999999994</v>
          </cell>
          <cell r="AH119">
            <v>371023.47000000003</v>
          </cell>
          <cell r="AI119">
            <v>296752.83</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t="str">
            <v>1 rozwojowo-modernizacyjne</v>
          </cell>
          <cell r="AY119">
            <v>0</v>
          </cell>
          <cell r="AZ119">
            <v>0</v>
          </cell>
          <cell r="BA119">
            <v>7</v>
          </cell>
          <cell r="BF119" t="str">
            <v>Wielokrotne awarie na sieci wodociągowej.</v>
          </cell>
          <cell r="BG119" t="str">
            <v>DN200, dł. ok. 310m wraz z przyłączami . 2015 - 2020 dokumentacja projektowa 2021 - roboty budowlano-montażowe</v>
          </cell>
          <cell r="BH119" t="str">
            <v>-</v>
          </cell>
          <cell r="BI119" t="str">
            <v>-</v>
          </cell>
          <cell r="BJ119">
            <v>296752.83</v>
          </cell>
          <cell r="BK119">
            <v>0</v>
          </cell>
          <cell r="BL119"/>
          <cell r="BM119"/>
          <cell r="BN119"/>
          <cell r="BO119">
            <v>0</v>
          </cell>
        </row>
        <row r="120">
          <cell r="B120" t="str">
            <v>5-11-20-234-0</v>
          </cell>
          <cell r="C120" t="str">
            <v>5</v>
          </cell>
          <cell r="D120" t="str">
            <v>Kórnik - kanalizacja sanitarna w ul. Przy Łowisku w Kamionkach</v>
          </cell>
          <cell r="E120" t="str">
            <v>Realizowane-RBM-w toku</v>
          </cell>
          <cell r="G120" t="str">
            <v>rezerwa na zaspokojenie roszczeń z tyt realizacji sieci wod-kan</v>
          </cell>
          <cell r="H120" t="str">
            <v>pierwsza</v>
          </cell>
          <cell r="I120" t="str">
            <v>sieci rozdzielcze</v>
          </cell>
          <cell r="J120" t="str">
            <v>rozwojowe</v>
          </cell>
          <cell r="K120" t="str">
            <v>wykupy</v>
          </cell>
          <cell r="L120" t="str">
            <v>Kórnik</v>
          </cell>
          <cell r="M120">
            <v>0</v>
          </cell>
          <cell r="N120" t="str">
            <v>Aleksandra Klecha</v>
          </cell>
          <cell r="O120">
            <v>0</v>
          </cell>
          <cell r="P120" t="str">
            <v>Aleksandra Klecha</v>
          </cell>
          <cell r="Q120">
            <v>0</v>
          </cell>
          <cell r="R120" t="str">
            <v>11</v>
          </cell>
          <cell r="S120" t="str">
            <v>nd</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2500</v>
          </cell>
          <cell r="AI120">
            <v>291157</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t="str">
            <v>1 rozwojowo-modernizacyjne</v>
          </cell>
          <cell r="AY120">
            <v>0</v>
          </cell>
          <cell r="AZ120">
            <v>0</v>
          </cell>
          <cell r="BA120">
            <v>0</v>
          </cell>
          <cell r="BF120">
            <v>0</v>
          </cell>
          <cell r="BG120">
            <v>0</v>
          </cell>
          <cell r="BH120" t="str">
            <v>-</v>
          </cell>
          <cell r="BI120" t="str">
            <v>-</v>
          </cell>
          <cell r="BJ120">
            <v>291157</v>
          </cell>
          <cell r="BK120">
            <v>0</v>
          </cell>
          <cell r="BL120"/>
          <cell r="BM120"/>
          <cell r="BN120"/>
          <cell r="BO120">
            <v>0</v>
          </cell>
        </row>
        <row r="121">
          <cell r="B121" t="str">
            <v>5-05-15-064-0</v>
          </cell>
          <cell r="C121" t="str">
            <v>5</v>
          </cell>
          <cell r="D121" t="str">
            <v>Poznań - sieć kanalizacyjna w ul. Wierzbięcice i ul. 28 Czerwca 1956</v>
          </cell>
          <cell r="E121" t="str">
            <v>Realizowane-RBM-w toku</v>
          </cell>
          <cell r="G121" t="str">
            <v>koordynacja z innymi jednostkami</v>
          </cell>
          <cell r="H121" t="str">
            <v>pierwsza</v>
          </cell>
          <cell r="I121" t="str">
            <v>sieci rozdzielcze</v>
          </cell>
          <cell r="J121" t="str">
            <v>modernizacyjne</v>
          </cell>
          <cell r="K121" t="str">
            <v>koordynacja</v>
          </cell>
          <cell r="L121" t="str">
            <v>Poznań</v>
          </cell>
          <cell r="M121" t="str">
            <v>Marcin Ostrzycki</v>
          </cell>
          <cell r="N121" t="str">
            <v>Wioletta Frankowska</v>
          </cell>
          <cell r="O121" t="str">
            <v>Mariusz Dados</v>
          </cell>
          <cell r="P121" t="str">
            <v>Anna Danek</v>
          </cell>
          <cell r="Q121" t="str">
            <v>Łukasz Wędrychowicz</v>
          </cell>
          <cell r="R121" t="str">
            <v>05</v>
          </cell>
          <cell r="S121" t="str">
            <v>PIM</v>
          </cell>
          <cell r="T121">
            <v>7073.9900000000007</v>
          </cell>
          <cell r="U121">
            <v>192535.58</v>
          </cell>
          <cell r="V121">
            <v>1051684</v>
          </cell>
          <cell r="W121">
            <v>798510.17</v>
          </cell>
          <cell r="X121">
            <v>0</v>
          </cell>
          <cell r="Y121">
            <v>0</v>
          </cell>
          <cell r="Z121">
            <v>0</v>
          </cell>
          <cell r="AA121">
            <v>0</v>
          </cell>
          <cell r="AB121">
            <v>0</v>
          </cell>
          <cell r="AC121">
            <v>0</v>
          </cell>
          <cell r="AD121">
            <v>0</v>
          </cell>
          <cell r="AE121">
            <v>0</v>
          </cell>
          <cell r="AF121">
            <v>2042729.75</v>
          </cell>
          <cell r="AG121">
            <v>15981.460000000001</v>
          </cell>
          <cell r="AH121">
            <v>1173158.9500000002</v>
          </cell>
          <cell r="AI121">
            <v>288162.27</v>
          </cell>
          <cell r="AJ121">
            <v>600000</v>
          </cell>
          <cell r="AK121">
            <v>0</v>
          </cell>
          <cell r="AL121">
            <v>0</v>
          </cell>
          <cell r="AM121">
            <v>0</v>
          </cell>
          <cell r="AN121">
            <v>0</v>
          </cell>
          <cell r="AO121">
            <v>0</v>
          </cell>
          <cell r="AP121">
            <v>0</v>
          </cell>
          <cell r="AQ121">
            <v>0</v>
          </cell>
          <cell r="AR121">
            <v>0</v>
          </cell>
          <cell r="AS121">
            <v>0</v>
          </cell>
          <cell r="AT121">
            <v>0</v>
          </cell>
          <cell r="AU121">
            <v>600000</v>
          </cell>
          <cell r="AV121">
            <v>0</v>
          </cell>
          <cell r="AW121">
            <v>0</v>
          </cell>
          <cell r="AX121" t="str">
            <v>1 rozwojowo-modernizacyjne</v>
          </cell>
          <cell r="AY121">
            <v>1</v>
          </cell>
          <cell r="AZ121">
            <v>0</v>
          </cell>
          <cell r="BA121">
            <v>48</v>
          </cell>
          <cell r="BF121" t="str">
            <v>Modernizacja ze względu na zły stan techniczny. Koordynacja z modernizacją układu torowego i drogowego realizowana przez Poznańskie Inwestycje Miejskie.</v>
          </cell>
          <cell r="BG121" t="str">
            <v>Modernizacja kanalizacji ogólnospławnej w ul. Wierzbięcice i ul.28 Czerwca na odcinku drogi dł. ok 1km wraz z wymiana/modernizacją przyłączy kanalizacyjnych. 2018 - 2020 - dokumentacja projektowa 2020 - 2022 - roboty budowlano - montażowe</v>
          </cell>
          <cell r="BH121" t="str">
            <v>-</v>
          </cell>
          <cell r="BI121" t="str">
            <v>-</v>
          </cell>
          <cell r="BJ121">
            <v>230794.38</v>
          </cell>
          <cell r="BK121">
            <v>657367.89</v>
          </cell>
          <cell r="BL121"/>
          <cell r="BM121"/>
          <cell r="BN121"/>
          <cell r="BO121">
            <v>46015.752300000007</v>
          </cell>
        </row>
        <row r="122">
          <cell r="B122" t="str">
            <v>3-16-19-245-0</v>
          </cell>
          <cell r="C122" t="str">
            <v>3</v>
          </cell>
          <cell r="D122" t="str">
            <v>Suchy Las - sieć wodociągowa w ul. Krętej, Krótkiej, Wodnej w Golęczewie</v>
          </cell>
          <cell r="E122" t="str">
            <v>Realizowane-RBM-w toku</v>
          </cell>
          <cell r="G122" t="str">
            <v>rezerwa zadania wielozakresowe</v>
          </cell>
          <cell r="H122" t="str">
            <v>pierwsza</v>
          </cell>
          <cell r="I122" t="str">
            <v>sieci rozdzielcze</v>
          </cell>
          <cell r="J122" t="str">
            <v>modernizacyjne</v>
          </cell>
          <cell r="K122" t="str">
            <v>azbestocement</v>
          </cell>
          <cell r="L122" t="str">
            <v>Suchy Las</v>
          </cell>
          <cell r="M122" t="str">
            <v>Agnieszka Mitura-Grabowska</v>
          </cell>
          <cell r="N122" t="str">
            <v>Wioletta Frankowska</v>
          </cell>
          <cell r="O122" t="str">
            <v>Mariusz Dados</v>
          </cell>
          <cell r="P122" t="str">
            <v>Łukasz Dąbrowski</v>
          </cell>
          <cell r="Q122">
            <v>0</v>
          </cell>
          <cell r="R122" t="str">
            <v>16</v>
          </cell>
          <cell r="S122" t="str">
            <v>Gmina Suchy Las</v>
          </cell>
          <cell r="T122">
            <v>0</v>
          </cell>
          <cell r="U122">
            <v>0</v>
          </cell>
          <cell r="V122">
            <v>760859</v>
          </cell>
          <cell r="W122">
            <v>1147000</v>
          </cell>
          <cell r="X122">
            <v>0</v>
          </cell>
          <cell r="Y122">
            <v>0</v>
          </cell>
          <cell r="Z122">
            <v>0</v>
          </cell>
          <cell r="AA122">
            <v>0</v>
          </cell>
          <cell r="AB122">
            <v>0</v>
          </cell>
          <cell r="AC122">
            <v>0</v>
          </cell>
          <cell r="AD122">
            <v>0</v>
          </cell>
          <cell r="AE122">
            <v>0</v>
          </cell>
          <cell r="AF122">
            <v>1907859</v>
          </cell>
          <cell r="AG122">
            <v>0</v>
          </cell>
          <cell r="AH122">
            <v>85395.83</v>
          </cell>
          <cell r="AI122">
            <v>285218.84999999998</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t="str">
            <v>1 rozwojowo-modernizacyjne</v>
          </cell>
          <cell r="AY122">
            <v>9</v>
          </cell>
          <cell r="AZ122">
            <v>12</v>
          </cell>
          <cell r="BA122">
            <v>17</v>
          </cell>
          <cell r="BF122" t="str">
            <v>Zadanie zostało wydzielone z zadania nr 17-126. Wymiana istniejących wodociągów DN80mm z rur azbestocementowych w koordynacji z budową kanalizacji sanitarnej i modernizacją dróg.</v>
          </cell>
          <cell r="BG122" t="str">
            <v>Wymiana sieci wodociągowej azbesto-cementowej w ul. Krętej, Krótkiej i Wodnej w Golęczewie DN125mm dł. 1285 m . 2021 - 2022 roboty budowlano-montażowe</v>
          </cell>
          <cell r="BH122" t="str">
            <v>-</v>
          </cell>
          <cell r="BI122" t="str">
            <v>-</v>
          </cell>
          <cell r="BJ122">
            <v>147218.85</v>
          </cell>
          <cell r="BK122">
            <v>137999.99999999997</v>
          </cell>
          <cell r="BL122"/>
          <cell r="BM122"/>
          <cell r="BN122"/>
          <cell r="BO122">
            <v>9659.9999999999982</v>
          </cell>
        </row>
        <row r="123">
          <cell r="B123" t="str">
            <v>3-05-15-237-1</v>
          </cell>
          <cell r="C123" t="str">
            <v>3</v>
          </cell>
          <cell r="D123" t="str">
            <v>Poznań - sieć wodociagowa w ul. Niemeńskiej</v>
          </cell>
          <cell r="E123" t="str">
            <v>Realizowane-dokumentacja-w toku</v>
          </cell>
          <cell r="G123" t="str">
            <v>Plan</v>
          </cell>
          <cell r="H123" t="str">
            <v>pierwsza</v>
          </cell>
          <cell r="I123" t="str">
            <v>sieci rozdzielcze</v>
          </cell>
          <cell r="J123" t="str">
            <v>modernizacyjne</v>
          </cell>
          <cell r="K123" t="str">
            <v>PSW</v>
          </cell>
          <cell r="L123" t="str">
            <v>Poznań</v>
          </cell>
          <cell r="M123" t="str">
            <v>Agata Chmurzyńska</v>
          </cell>
          <cell r="N123" t="str">
            <v>Magdalena Daszkiewicz-Jankowska</v>
          </cell>
          <cell r="O123" t="str">
            <v>Jolanta Kowalczyk</v>
          </cell>
          <cell r="P123" t="str">
            <v>Małgorzata Stopińska-Khrystych</v>
          </cell>
          <cell r="Q123" t="str">
            <v>Jacek Bielicki</v>
          </cell>
          <cell r="R123" t="str">
            <v>05</v>
          </cell>
          <cell r="S123" t="str">
            <v>nd</v>
          </cell>
          <cell r="T123">
            <v>6997.6200000000008</v>
          </cell>
          <cell r="U123">
            <v>154536.68</v>
          </cell>
          <cell r="V123">
            <v>182040</v>
          </cell>
          <cell r="W123">
            <v>855758.78</v>
          </cell>
          <cell r="X123">
            <v>956569.8</v>
          </cell>
          <cell r="Y123">
            <v>534138.5</v>
          </cell>
          <cell r="Z123">
            <v>0</v>
          </cell>
          <cell r="AA123">
            <v>0</v>
          </cell>
          <cell r="AB123">
            <v>0</v>
          </cell>
          <cell r="AC123">
            <v>0</v>
          </cell>
          <cell r="AD123">
            <v>0</v>
          </cell>
          <cell r="AE123">
            <v>0</v>
          </cell>
          <cell r="AF123">
            <v>2683043.7599999998</v>
          </cell>
          <cell r="AG123">
            <v>64216.82</v>
          </cell>
          <cell r="AH123">
            <v>9615</v>
          </cell>
          <cell r="AI123">
            <v>274647.82</v>
          </cell>
          <cell r="AJ123">
            <v>1669006.91</v>
          </cell>
          <cell r="AK123">
            <v>2127123.17</v>
          </cell>
          <cell r="AL123">
            <v>0</v>
          </cell>
          <cell r="AM123">
            <v>0</v>
          </cell>
          <cell r="AN123">
            <v>0</v>
          </cell>
          <cell r="AO123">
            <v>0</v>
          </cell>
          <cell r="AP123">
            <v>0</v>
          </cell>
          <cell r="AQ123">
            <v>0</v>
          </cell>
          <cell r="AR123">
            <v>0</v>
          </cell>
          <cell r="AS123">
            <v>0</v>
          </cell>
          <cell r="AT123">
            <v>0</v>
          </cell>
          <cell r="AU123">
            <v>3796130.08</v>
          </cell>
          <cell r="AV123">
            <v>0</v>
          </cell>
          <cell r="AW123">
            <v>0</v>
          </cell>
          <cell r="AX123" t="str">
            <v>1 rozwojowo-modernizacyjne</v>
          </cell>
          <cell r="AY123">
            <v>53</v>
          </cell>
          <cell r="AZ123">
            <v>0</v>
          </cell>
          <cell r="BA123">
            <v>29</v>
          </cell>
          <cell r="BB123" t="str">
            <v>NIE</v>
          </cell>
          <cell r="BD123" t="str">
            <v>NIE</v>
          </cell>
          <cell r="BF123" t="str">
            <v>Problemy z ciśnieniem w sieci wodociągowej. Spięcie końcówek sieci wodociągowych, likwidacja prowizorek.</v>
          </cell>
          <cell r="BG123" t="str">
            <v>Wymiana istniejącej sieci wodociągowej w ul. Niemeńskiej na sieć o DN150mm, dł. 252m, w ul. Tatrzańskiej na sieć o DN150mm, dł. 286m i ul. Bystrzyckiej na sieć o DN150mm, dł. 48m, budowa sieci wodociągowej w ul Niemeńskiej o DN150mm dł. 125m, w ul Sytkowskiej o DN150mm dł. 135m, w ul. Lednickiej o DN150mm dł. 100m, w ul. Tatrzańskiej DN150 dł. 200m, w ul. Wisłockiej DN150 dł. 260m, w ul. Bystrzyckiej DN150 dł. 26m, w ul. Noteckiej DN150 dł. 18m i ul. Szybowcowej DN150 dł. 40m. Łączna długość sieci wodociągowej DN180 z rur PE / DN150 z żeliwa sf. – 1290,7m Łączna długość sieci wodociągowej DN125 z rur PE/DN100 z rur z żeliwa sf. – 322,2m przyłącza wodociągowe DN32 z rur PE, o długości 744,62 m, przyłącza wodociągowe DN40 z rur PE, o długości 88,23 m, przyłącza wodociągowe DN63 z rur PE, o długości 12,83 m, przyłącza wodociągowe DN90 z rur PE, o długości 11,70 m, Wraz z przyłączami. Likwidacja sieci wodociągowej w ulicach Tatrzańskiej, Niemeńskiej, Bystrzyckiej, Polskiej, Wisłockiej i Lednickiej. 2019 - 2022 dokumentacja projektowa 2023 - 2024 roboty budowlano-montażowe</v>
          </cell>
          <cell r="BH123" t="str">
            <v>-</v>
          </cell>
          <cell r="BI123" t="str">
            <v>-</v>
          </cell>
          <cell r="BJ123">
            <v>7576.94</v>
          </cell>
          <cell r="BK123">
            <v>4063200.96</v>
          </cell>
          <cell r="BL123"/>
          <cell r="BM123"/>
          <cell r="BN123"/>
        </row>
        <row r="124">
          <cell r="B124" t="str">
            <v>3-02-15-167-1</v>
          </cell>
          <cell r="C124" t="str">
            <v>3</v>
          </cell>
          <cell r="D124" t="str">
            <v>Luboń - sieć wodociągowa w ul. Studziennej i Janowej Dolinie</v>
          </cell>
          <cell r="E124" t="str">
            <v>Realizowane-RBM-w toku</v>
          </cell>
          <cell r="G124" t="str">
            <v>rezerwa "białe plamy"</v>
          </cell>
          <cell r="H124" t="str">
            <v>druga</v>
          </cell>
          <cell r="I124" t="str">
            <v>sieci rozdzielcze</v>
          </cell>
          <cell r="J124" t="str">
            <v>rozwojowe</v>
          </cell>
          <cell r="K124" t="str">
            <v>nieopłacalne tak</v>
          </cell>
          <cell r="L124" t="str">
            <v>Luboń</v>
          </cell>
          <cell r="M124" t="str">
            <v>Paulina Wilińska-Kałka</v>
          </cell>
          <cell r="N124" t="str">
            <v>Magdalena Daszkiewicz-Jankowska</v>
          </cell>
          <cell r="O124" t="str">
            <v>Monika Mrozińska</v>
          </cell>
          <cell r="P124" t="str">
            <v>Joanna Chuda</v>
          </cell>
          <cell r="Q124" t="str">
            <v>Jacek Bielicki</v>
          </cell>
          <cell r="R124" t="str">
            <v>02</v>
          </cell>
          <cell r="S124" t="str">
            <v>nd</v>
          </cell>
          <cell r="T124">
            <v>8448.56</v>
          </cell>
          <cell r="U124">
            <v>0</v>
          </cell>
          <cell r="V124">
            <v>54190</v>
          </cell>
          <cell r="W124">
            <v>867040</v>
          </cell>
          <cell r="X124">
            <v>0</v>
          </cell>
          <cell r="Y124">
            <v>0</v>
          </cell>
          <cell r="Z124">
            <v>0</v>
          </cell>
          <cell r="AA124">
            <v>0</v>
          </cell>
          <cell r="AB124">
            <v>0</v>
          </cell>
          <cell r="AC124">
            <v>0</v>
          </cell>
          <cell r="AD124">
            <v>0</v>
          </cell>
          <cell r="AE124">
            <v>0</v>
          </cell>
          <cell r="AF124">
            <v>921230</v>
          </cell>
          <cell r="AG124">
            <v>0</v>
          </cell>
          <cell r="AH124">
            <v>17</v>
          </cell>
          <cell r="AI124">
            <v>273121.32</v>
          </cell>
          <cell r="AJ124">
            <v>276751.53000000003</v>
          </cell>
          <cell r="AK124">
            <v>0</v>
          </cell>
          <cell r="AL124">
            <v>0</v>
          </cell>
          <cell r="AM124">
            <v>0</v>
          </cell>
          <cell r="AN124">
            <v>0</v>
          </cell>
          <cell r="AO124">
            <v>0</v>
          </cell>
          <cell r="AP124">
            <v>0</v>
          </cell>
          <cell r="AQ124">
            <v>0</v>
          </cell>
          <cell r="AR124">
            <v>0</v>
          </cell>
          <cell r="AS124">
            <v>0</v>
          </cell>
          <cell r="AT124">
            <v>0</v>
          </cell>
          <cell r="AU124">
            <v>276751.53000000003</v>
          </cell>
          <cell r="AV124">
            <v>0</v>
          </cell>
          <cell r="AW124">
            <v>0</v>
          </cell>
          <cell r="AX124" t="str">
            <v>1 rozwojowo-modernizacyjne</v>
          </cell>
          <cell r="AY124">
            <v>31</v>
          </cell>
          <cell r="AZ124">
            <v>5</v>
          </cell>
          <cell r="BA124">
            <v>0</v>
          </cell>
          <cell r="BF124" t="str">
            <v>Zaopatrzenie w wodę nowych odbiorców.</v>
          </cell>
          <cell r="BG124" t="str">
            <v>Budowa sieci wodociągowej w : - ul. Studziennej DN100 mm, dł. 268 m wraz z przyłączami - ul. Janowej Dolinie DN150 mm , dł. 370 m wraz z przyłączami 2016 - 2021 - dokumentacja projektowa 2022 - 2023 - roboty budowlano-montażowe</v>
          </cell>
          <cell r="BH124" t="str">
            <v>-</v>
          </cell>
          <cell r="BI124" t="str">
            <v>-</v>
          </cell>
          <cell r="BJ124">
            <v>0</v>
          </cell>
          <cell r="BK124">
            <v>549872.85000000009</v>
          </cell>
          <cell r="BL124"/>
          <cell r="BM124"/>
          <cell r="BN124"/>
          <cell r="BO124">
            <v>38491.099500000011</v>
          </cell>
        </row>
        <row r="125">
          <cell r="B125" t="str">
            <v>3-11-21-165-0</v>
          </cell>
          <cell r="C125" t="str">
            <v>3</v>
          </cell>
          <cell r="D125" t="str">
            <v>Kórnik - sieć wodociągowa i kanalizacja sanitarna w ul. Laskowej w Kamionkach.</v>
          </cell>
          <cell r="E125">
            <v>0</v>
          </cell>
          <cell r="G125" t="str">
            <v>rezerwa na zaspokojenie roszczeń z tyt realizacji sieci wod-kan</v>
          </cell>
          <cell r="H125" t="str">
            <v>pierwsza</v>
          </cell>
          <cell r="I125" t="str">
            <v>sieci rozdzielcze</v>
          </cell>
          <cell r="J125" t="str">
            <v>rozwojowe</v>
          </cell>
          <cell r="K125" t="str">
            <v>wykupy</v>
          </cell>
          <cell r="L125" t="str">
            <v>Kórnik</v>
          </cell>
          <cell r="M125">
            <v>0</v>
          </cell>
          <cell r="N125">
            <v>0</v>
          </cell>
          <cell r="O125">
            <v>0</v>
          </cell>
          <cell r="P125">
            <v>0</v>
          </cell>
          <cell r="Q125">
            <v>0</v>
          </cell>
          <cell r="R125" t="str">
            <v>11</v>
          </cell>
          <cell r="S125" t="str">
            <v>nd</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900</v>
          </cell>
          <cell r="AI125">
            <v>266521.86</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F125">
            <v>0</v>
          </cell>
          <cell r="BG125">
            <v>0</v>
          </cell>
          <cell r="BH125" t="str">
            <v>-</v>
          </cell>
          <cell r="BI125" t="str">
            <v>-</v>
          </cell>
          <cell r="BJ125">
            <v>266521.86</v>
          </cell>
          <cell r="BK125">
            <v>0</v>
          </cell>
          <cell r="BL125"/>
          <cell r="BM125"/>
          <cell r="BN125"/>
        </row>
        <row r="126">
          <cell r="B126" t="str">
            <v>3-03-20-024-0</v>
          </cell>
          <cell r="C126" t="str">
            <v>3</v>
          </cell>
          <cell r="D126" t="str">
            <v>Mosina - sieć wodociagowa w ul. Gruszkowej, Porzeczkowej, Brzoskwiniowej, Kokosowej i Ananasowej w Czapurach</v>
          </cell>
          <cell r="E126" t="str">
            <v>Realizowane-RBM-w toku</v>
          </cell>
          <cell r="G126" t="str">
            <v>rezerwa na zaspokojenie roszczeń z tyt realizacji sieci wod-kan</v>
          </cell>
          <cell r="H126" t="str">
            <v>pierwsza</v>
          </cell>
          <cell r="I126" t="str">
            <v>sieci rozdzielcze</v>
          </cell>
          <cell r="J126" t="str">
            <v>rozwojowe</v>
          </cell>
          <cell r="K126" t="str">
            <v>wykupy</v>
          </cell>
          <cell r="L126" t="str">
            <v>Mosina</v>
          </cell>
          <cell r="M126">
            <v>0</v>
          </cell>
          <cell r="N126">
            <v>0</v>
          </cell>
          <cell r="O126" t="str">
            <v>Michał Garbicz</v>
          </cell>
          <cell r="P126" t="str">
            <v>Magdalena Borowska</v>
          </cell>
          <cell r="Q126">
            <v>0</v>
          </cell>
          <cell r="R126" t="str">
            <v>03</v>
          </cell>
          <cell r="S126" t="str">
            <v>nd</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900</v>
          </cell>
          <cell r="AH126">
            <v>0</v>
          </cell>
          <cell r="AI126">
            <v>263943.74</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t="str">
            <v xml:space="preserve"> </v>
          </cell>
          <cell r="AY126">
            <v>0</v>
          </cell>
          <cell r="AZ126">
            <v>0</v>
          </cell>
          <cell r="BA126">
            <v>0</v>
          </cell>
          <cell r="BF126">
            <v>0</v>
          </cell>
          <cell r="BG126">
            <v>0</v>
          </cell>
          <cell r="BH126" t="str">
            <v>-</v>
          </cell>
          <cell r="BI126" t="str">
            <v>-</v>
          </cell>
          <cell r="BJ126">
            <v>263943.74</v>
          </cell>
          <cell r="BK126">
            <v>0</v>
          </cell>
          <cell r="BL126"/>
          <cell r="BM126"/>
          <cell r="BN126"/>
          <cell r="BO126">
            <v>0</v>
          </cell>
        </row>
        <row r="127">
          <cell r="B127" t="str">
            <v>3-05-20-156-0</v>
          </cell>
          <cell r="C127" t="str">
            <v>3</v>
          </cell>
          <cell r="D127" t="str">
            <v>Poznań - sieć wodociągowa w ul. Św. Marcina - Zakres 2.3</v>
          </cell>
          <cell r="E127" t="str">
            <v>Realizowane-RBM-w toku</v>
          </cell>
          <cell r="G127" t="str">
            <v>rezerwa zadania wielozakresowe</v>
          </cell>
          <cell r="H127" t="str">
            <v>pierwsza</v>
          </cell>
          <cell r="I127" t="str">
            <v>sieci rozdzielcze</v>
          </cell>
          <cell r="J127" t="str">
            <v>modernizacyjne</v>
          </cell>
          <cell r="K127" t="str">
            <v>koordynacja</v>
          </cell>
          <cell r="L127" t="str">
            <v>Poznań</v>
          </cell>
          <cell r="M127">
            <v>0</v>
          </cell>
          <cell r="N127" t="str">
            <v>Michał Kamiński</v>
          </cell>
          <cell r="O127" t="str">
            <v>Mariusz Dados</v>
          </cell>
          <cell r="P127" t="str">
            <v>Anna Danek</v>
          </cell>
          <cell r="Q127" t="str">
            <v>Łukasz Wędrychowicz</v>
          </cell>
          <cell r="R127" t="str">
            <v>05</v>
          </cell>
          <cell r="S127" t="str">
            <v>PIM</v>
          </cell>
          <cell r="T127">
            <v>0</v>
          </cell>
          <cell r="U127">
            <v>30865</v>
          </cell>
          <cell r="V127">
            <v>300000</v>
          </cell>
          <cell r="W127">
            <v>569135</v>
          </cell>
          <cell r="X127">
            <v>160000</v>
          </cell>
          <cell r="Y127">
            <v>0</v>
          </cell>
          <cell r="Z127">
            <v>0</v>
          </cell>
          <cell r="AA127">
            <v>0</v>
          </cell>
          <cell r="AB127">
            <v>0</v>
          </cell>
          <cell r="AC127">
            <v>0</v>
          </cell>
          <cell r="AD127">
            <v>0</v>
          </cell>
          <cell r="AE127">
            <v>0</v>
          </cell>
          <cell r="AF127">
            <v>1060000</v>
          </cell>
          <cell r="AG127">
            <v>0</v>
          </cell>
          <cell r="AH127">
            <v>2055</v>
          </cell>
          <cell r="AI127">
            <v>261635.78</v>
          </cell>
          <cell r="AJ127">
            <v>730517.95</v>
          </cell>
          <cell r="AK127">
            <v>0</v>
          </cell>
          <cell r="AL127">
            <v>0</v>
          </cell>
          <cell r="AM127">
            <v>0</v>
          </cell>
          <cell r="AN127">
            <v>0</v>
          </cell>
          <cell r="AO127">
            <v>0</v>
          </cell>
          <cell r="AP127">
            <v>0</v>
          </cell>
          <cell r="AQ127">
            <v>0</v>
          </cell>
          <cell r="AR127">
            <v>0</v>
          </cell>
          <cell r="AS127">
            <v>0</v>
          </cell>
          <cell r="AT127">
            <v>0</v>
          </cell>
          <cell r="AU127">
            <v>730517.95</v>
          </cell>
          <cell r="AV127">
            <v>0</v>
          </cell>
          <cell r="AW127">
            <v>0</v>
          </cell>
          <cell r="AX127" t="str">
            <v>1 rozwojowo-modernizacyjne</v>
          </cell>
          <cell r="AY127">
            <v>0</v>
          </cell>
          <cell r="AZ127">
            <v>0</v>
          </cell>
          <cell r="BA127">
            <v>25</v>
          </cell>
          <cell r="BF127"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127" t="str">
            <v>Sieć wodociągowa - przebudowa ok. 130m DN150, przełączenie, likwidacja ok 470m DN150 w ul. Ratajczaka, Św. Marcin, 27 Grudnia wraz z przyłączami. 2018 - 2020 - dokumentacja projektowa 2021 - 2023 - roboty budowlano-montażowe</v>
          </cell>
          <cell r="BH127" t="str">
            <v>-</v>
          </cell>
          <cell r="BI127" t="str">
            <v>-</v>
          </cell>
          <cell r="BJ127">
            <v>0</v>
          </cell>
          <cell r="BK127">
            <v>992153.73</v>
          </cell>
          <cell r="BL127"/>
          <cell r="BM127"/>
          <cell r="BN127"/>
          <cell r="BO127">
            <v>69450.761100000003</v>
          </cell>
        </row>
        <row r="128">
          <cell r="B128" t="str">
            <v>5-05-20-153-0</v>
          </cell>
          <cell r="C128" t="str">
            <v>5</v>
          </cell>
          <cell r="D128" t="str">
            <v>Poznań - kanalizacja ogólnospławna w ul. Św. Marcina - Zakres 2.3</v>
          </cell>
          <cell r="E128" t="str">
            <v>Realizowane-RBM-w toku</v>
          </cell>
          <cell r="G128" t="str">
            <v>rezerwa zadania wielozakresowe</v>
          </cell>
          <cell r="H128" t="str">
            <v>pierwsza</v>
          </cell>
          <cell r="I128" t="str">
            <v>sieci rozdzielcze</v>
          </cell>
          <cell r="J128" t="str">
            <v>modernizacyjne</v>
          </cell>
          <cell r="K128" t="str">
            <v>koordynacja</v>
          </cell>
          <cell r="L128" t="str">
            <v>Poznań</v>
          </cell>
          <cell r="M128">
            <v>0</v>
          </cell>
          <cell r="N128" t="str">
            <v>Michał Kamiński</v>
          </cell>
          <cell r="O128" t="str">
            <v>Mariusz Dados</v>
          </cell>
          <cell r="P128" t="str">
            <v>Anna Danek</v>
          </cell>
          <cell r="Q128" t="str">
            <v>Łukasz Wędrychowicz</v>
          </cell>
          <cell r="R128" t="str">
            <v>05</v>
          </cell>
          <cell r="S128" t="str">
            <v>PIM</v>
          </cell>
          <cell r="T128">
            <v>0</v>
          </cell>
          <cell r="U128">
            <v>0</v>
          </cell>
          <cell r="V128">
            <v>487900.29</v>
          </cell>
          <cell r="W128">
            <v>700000</v>
          </cell>
          <cell r="X128">
            <v>576276.79</v>
          </cell>
          <cell r="Y128">
            <v>0</v>
          </cell>
          <cell r="Z128">
            <v>0</v>
          </cell>
          <cell r="AA128">
            <v>0</v>
          </cell>
          <cell r="AB128">
            <v>0</v>
          </cell>
          <cell r="AC128">
            <v>0</v>
          </cell>
          <cell r="AD128">
            <v>0</v>
          </cell>
          <cell r="AE128">
            <v>0</v>
          </cell>
          <cell r="AF128">
            <v>1764177.08</v>
          </cell>
          <cell r="AG128">
            <v>0</v>
          </cell>
          <cell r="AH128">
            <v>0</v>
          </cell>
          <cell r="AI128">
            <v>260059.84000000003</v>
          </cell>
          <cell r="AJ128">
            <v>829791.48</v>
          </cell>
          <cell r="AK128">
            <v>0</v>
          </cell>
          <cell r="AL128">
            <v>0</v>
          </cell>
          <cell r="AM128">
            <v>0</v>
          </cell>
          <cell r="AN128">
            <v>0</v>
          </cell>
          <cell r="AO128">
            <v>0</v>
          </cell>
          <cell r="AP128">
            <v>0</v>
          </cell>
          <cell r="AQ128">
            <v>0</v>
          </cell>
          <cell r="AR128">
            <v>0</v>
          </cell>
          <cell r="AS128">
            <v>0</v>
          </cell>
          <cell r="AT128">
            <v>0</v>
          </cell>
          <cell r="AU128">
            <v>829791.48</v>
          </cell>
          <cell r="AV128">
            <v>0</v>
          </cell>
          <cell r="AW128">
            <v>0</v>
          </cell>
          <cell r="AX128" t="str">
            <v>1 rozwojowo-modernizacyjne</v>
          </cell>
          <cell r="AY128">
            <v>0</v>
          </cell>
          <cell r="AZ128">
            <v>0</v>
          </cell>
          <cell r="BA128">
            <v>0</v>
          </cell>
          <cell r="BF128"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128" t="str">
            <v>Sieć kanalizacji sanitarnej/ogólnospławnej - wymiana ok.269m DN150-DN200 w ul. Ratajczaka, Św. Marcin, 27 Grudnia, pl. Wolności. 2021 - 2023 - roboty budowlano-montażowe</v>
          </cell>
          <cell r="BH128" t="str">
            <v>-</v>
          </cell>
          <cell r="BI128" t="str">
            <v>-</v>
          </cell>
          <cell r="BJ128">
            <v>0</v>
          </cell>
          <cell r="BK128">
            <v>1089851.32</v>
          </cell>
          <cell r="BL128"/>
          <cell r="BM128"/>
          <cell r="BN128"/>
          <cell r="BO128">
            <v>76289.592400000009</v>
          </cell>
        </row>
        <row r="129">
          <cell r="B129" t="str">
            <v>3-07-21-200-0</v>
          </cell>
          <cell r="C129" t="str">
            <v>3</v>
          </cell>
          <cell r="D129" t="str">
            <v>Swarzędz - sieć wodociągowa i kanalizacyja sanitarna w rejonie os. Ułańskiego (dz. 55/102, 55/124, 810) w Zalasewie</v>
          </cell>
          <cell r="E129" t="str">
            <v>Realizowane-RBM-w toku</v>
          </cell>
          <cell r="G129" t="str">
            <v>rezerwa na zaspokojenie roszczeń z tyt realizacji sieci wod-kan</v>
          </cell>
          <cell r="H129" t="str">
            <v>pierwsza</v>
          </cell>
          <cell r="I129" t="str">
            <v>sieci rozdzielcze</v>
          </cell>
          <cell r="J129" t="str">
            <v>rozwojowe</v>
          </cell>
          <cell r="K129" t="str">
            <v>wykupy</v>
          </cell>
          <cell r="L129" t="str">
            <v>Swarzędz</v>
          </cell>
          <cell r="M129">
            <v>0</v>
          </cell>
          <cell r="N129" t="str">
            <v>Aleksandra Klecha</v>
          </cell>
          <cell r="O129">
            <v>0</v>
          </cell>
          <cell r="P129" t="str">
            <v>Aleksandra Klecha</v>
          </cell>
          <cell r="Q129">
            <v>0</v>
          </cell>
          <cell r="R129" t="str">
            <v>07</v>
          </cell>
          <cell r="S129" t="str">
            <v>nd</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254226.43</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t="str">
            <v>1 rozwojowo-modernizacyjne</v>
          </cell>
          <cell r="AY129">
            <v>0</v>
          </cell>
          <cell r="AZ129">
            <v>0</v>
          </cell>
          <cell r="BA129">
            <v>0</v>
          </cell>
          <cell r="BF129">
            <v>0</v>
          </cell>
          <cell r="BG129">
            <v>0</v>
          </cell>
          <cell r="BH129" t="str">
            <v>-</v>
          </cell>
          <cell r="BI129" t="str">
            <v>-</v>
          </cell>
          <cell r="BJ129">
            <v>254226.43</v>
          </cell>
          <cell r="BK129">
            <v>0</v>
          </cell>
          <cell r="BL129"/>
          <cell r="BM129"/>
          <cell r="BN129"/>
          <cell r="BO129">
            <v>0</v>
          </cell>
        </row>
        <row r="130">
          <cell r="B130" t="str">
            <v>8-05-21-203-1</v>
          </cell>
          <cell r="C130" t="str">
            <v>8</v>
          </cell>
          <cell r="D130" t="str">
            <v>Contact Centre dla Aquanet</v>
          </cell>
          <cell r="E130" t="str">
            <v>Realizowane-inne-w toku</v>
          </cell>
          <cell r="G130" t="str">
            <v>Transformacja cyfrowa AQUANET</v>
          </cell>
          <cell r="H130" t="str">
            <v>pierwsza</v>
          </cell>
          <cell r="I130" t="str">
            <v>inne</v>
          </cell>
          <cell r="J130" t="str">
            <v>inne</v>
          </cell>
          <cell r="K130" t="str">
            <v>transformacja cyfrowa</v>
          </cell>
          <cell r="L130" t="str">
            <v>Poznań</v>
          </cell>
          <cell r="M130">
            <v>0</v>
          </cell>
          <cell r="N130">
            <v>0</v>
          </cell>
          <cell r="O130" t="str">
            <v>Kinga Szymaniak</v>
          </cell>
          <cell r="P130">
            <v>0</v>
          </cell>
          <cell r="Q130">
            <v>0</v>
          </cell>
          <cell r="R130" t="str">
            <v>05</v>
          </cell>
          <cell r="S130" t="str">
            <v>nd</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335328.99</v>
          </cell>
          <cell r="AI130">
            <v>250000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t="str">
            <v xml:space="preserve"> </v>
          </cell>
          <cell r="AY130">
            <v>0</v>
          </cell>
          <cell r="AZ130">
            <v>0</v>
          </cell>
          <cell r="BA130">
            <v>0</v>
          </cell>
          <cell r="BF130">
            <v>0</v>
          </cell>
          <cell r="BG130">
            <v>0</v>
          </cell>
          <cell r="BH130" t="str">
            <v>-</v>
          </cell>
          <cell r="BI130" t="str">
            <v>-</v>
          </cell>
          <cell r="BJ130">
            <v>0</v>
          </cell>
          <cell r="BK130">
            <v>250000</v>
          </cell>
          <cell r="BL130"/>
          <cell r="BM130"/>
          <cell r="BN130"/>
        </row>
        <row r="131">
          <cell r="B131" t="str">
            <v>5-05-14-191-1</v>
          </cell>
          <cell r="C131" t="str">
            <v>5</v>
          </cell>
          <cell r="D131" t="str">
            <v>Poznań - kanalizacja sanitarna w zlewni programowanego Kolektora Umultowskiego - etap I</v>
          </cell>
          <cell r="E131" t="str">
            <v>Realizowane-dokumentacja-w toku</v>
          </cell>
          <cell r="G131" t="str">
            <v>rezerwa "białe plamy"</v>
          </cell>
          <cell r="H131" t="str">
            <v>druga</v>
          </cell>
          <cell r="I131" t="str">
            <v>sieci rozdzielcze</v>
          </cell>
          <cell r="J131" t="str">
            <v>rozwojowe</v>
          </cell>
          <cell r="K131" t="str">
            <v>nieopłacalne nie</v>
          </cell>
          <cell r="L131" t="str">
            <v>Poznań</v>
          </cell>
          <cell r="M131" t="str">
            <v>Katarzyna Stawińska</v>
          </cell>
          <cell r="N131" t="str">
            <v>Wioletta Frankowska</v>
          </cell>
          <cell r="O131" t="str">
            <v>Monika Mrozińska</v>
          </cell>
          <cell r="P131">
            <v>0</v>
          </cell>
          <cell r="Q131">
            <v>0</v>
          </cell>
          <cell r="R131" t="str">
            <v>05</v>
          </cell>
          <cell r="S131" t="str">
            <v>nd</v>
          </cell>
          <cell r="T131">
            <v>0</v>
          </cell>
          <cell r="U131">
            <v>0</v>
          </cell>
          <cell r="V131">
            <v>136000</v>
          </cell>
          <cell r="W131">
            <v>136000</v>
          </cell>
          <cell r="X131">
            <v>408000</v>
          </cell>
          <cell r="Y131">
            <v>1310000</v>
          </cell>
          <cell r="Z131">
            <v>11090000</v>
          </cell>
          <cell r="AA131">
            <v>5310000</v>
          </cell>
          <cell r="AB131">
            <v>0</v>
          </cell>
          <cell r="AC131">
            <v>0</v>
          </cell>
          <cell r="AD131">
            <v>0</v>
          </cell>
          <cell r="AE131">
            <v>0</v>
          </cell>
          <cell r="AF131">
            <v>18390000</v>
          </cell>
          <cell r="AG131">
            <v>0</v>
          </cell>
          <cell r="AH131">
            <v>30030.530000000006</v>
          </cell>
          <cell r="AI131">
            <v>247639.58000000002</v>
          </cell>
          <cell r="AJ131">
            <v>235600</v>
          </cell>
          <cell r="AK131">
            <v>117800</v>
          </cell>
          <cell r="AL131">
            <v>2500000</v>
          </cell>
          <cell r="AM131">
            <v>8503000</v>
          </cell>
          <cell r="AN131">
            <v>8427834</v>
          </cell>
          <cell r="AO131">
            <v>0</v>
          </cell>
          <cell r="AP131">
            <v>0</v>
          </cell>
          <cell r="AQ131">
            <v>0</v>
          </cell>
          <cell r="AR131">
            <v>0</v>
          </cell>
          <cell r="AS131">
            <v>0</v>
          </cell>
          <cell r="AT131">
            <v>0</v>
          </cell>
          <cell r="AU131">
            <v>19784234</v>
          </cell>
          <cell r="AV131">
            <v>7.18</v>
          </cell>
          <cell r="AW131">
            <v>92.6</v>
          </cell>
          <cell r="AX131" t="str">
            <v>1 rozwojowo-modernizacyjne</v>
          </cell>
          <cell r="AY131">
            <v>190</v>
          </cell>
          <cell r="AZ131">
            <v>134</v>
          </cell>
          <cell r="BA131">
            <v>0</v>
          </cell>
          <cell r="BF131" t="str">
            <v>Odbiór ścieków sanitarnych od nowych klientów.</v>
          </cell>
          <cell r="BG131" t="str">
            <v>Budowa kanalizacji sanitarnej w zlewni programowanego Kolektora Umultowskiego - etap I, w ulicach: Nad Różanym Potokiem, Morasko, Polarna, Inspektowa, Hodowlana, Burzowa, Gradowa, Szklarniowa, Przedwiośnia: kanał tłoczny DN63, 500m, przepompownia ścieków, kanały grawitacyjne: DN500mm, dł. 810m, DN400mm, dł. 1560m DN200mm, dł. 4315m oraz budowa sieci wodociągowej w ul. Nad Różanym Potokiem DN150, dł. 780m wraz z przyłączami 2021 - 2024 - dokumentacja projektowa 2025 - 2027 - roboty budowlano-montażowe</v>
          </cell>
          <cell r="BH131" t="str">
            <v>-</v>
          </cell>
          <cell r="BI131" t="str">
            <v>-</v>
          </cell>
          <cell r="BJ131">
            <v>126006.39</v>
          </cell>
          <cell r="BK131">
            <v>19905867.189999998</v>
          </cell>
          <cell r="BL131"/>
          <cell r="BM131"/>
          <cell r="BN131"/>
        </row>
        <row r="132">
          <cell r="B132" t="str">
            <v>5-05-15-115-1</v>
          </cell>
          <cell r="C132" t="str">
            <v>5</v>
          </cell>
          <cell r="D132" t="str">
            <v>Poznań - kanalizacja sanitarna w rejonie ul. Huby Moraskie</v>
          </cell>
          <cell r="E132" t="str">
            <v>Realizowane-RBM-w toku</v>
          </cell>
          <cell r="G132" t="str">
            <v>rezerwa "białe plamy"</v>
          </cell>
          <cell r="H132" t="str">
            <v>druga</v>
          </cell>
          <cell r="I132" t="str">
            <v>sieci rozdzielcze</v>
          </cell>
          <cell r="J132" t="str">
            <v>rozwojowe</v>
          </cell>
          <cell r="K132" t="str">
            <v>nieopłacalne tak</v>
          </cell>
          <cell r="L132" t="str">
            <v>Poznań</v>
          </cell>
          <cell r="M132" t="str">
            <v>Katarzyna Stawińska</v>
          </cell>
          <cell r="N132" t="str">
            <v>Michał Kamiński</v>
          </cell>
          <cell r="O132" t="str">
            <v>Monika Mrozińska</v>
          </cell>
          <cell r="P132" t="str">
            <v>Joanna Chuda</v>
          </cell>
          <cell r="Q132" t="str">
            <v>Maciej Urbaniak</v>
          </cell>
          <cell r="R132" t="str">
            <v>05</v>
          </cell>
          <cell r="S132" t="str">
            <v>PIM</v>
          </cell>
          <cell r="T132">
            <v>69455</v>
          </cell>
          <cell r="U132">
            <v>59867.87</v>
          </cell>
          <cell r="V132">
            <v>205734</v>
          </cell>
          <cell r="W132">
            <v>1002500</v>
          </cell>
          <cell r="X132">
            <v>648000</v>
          </cell>
          <cell r="Y132">
            <v>872000</v>
          </cell>
          <cell r="Z132">
            <v>1431000</v>
          </cell>
          <cell r="AA132">
            <v>4793000</v>
          </cell>
          <cell r="AB132">
            <v>1431000</v>
          </cell>
          <cell r="AC132">
            <v>0</v>
          </cell>
          <cell r="AD132">
            <v>0</v>
          </cell>
          <cell r="AE132">
            <v>0</v>
          </cell>
          <cell r="AF132">
            <v>10443101.870000001</v>
          </cell>
          <cell r="AG132">
            <v>91117.36</v>
          </cell>
          <cell r="AH132">
            <v>99580.44</v>
          </cell>
          <cell r="AI132">
            <v>244381.41</v>
          </cell>
          <cell r="AJ132">
            <v>2057857.3</v>
          </cell>
          <cell r="AK132">
            <v>0</v>
          </cell>
          <cell r="AL132">
            <v>0</v>
          </cell>
          <cell r="AM132">
            <v>0</v>
          </cell>
          <cell r="AN132">
            <v>0</v>
          </cell>
          <cell r="AO132">
            <v>0</v>
          </cell>
          <cell r="AP132">
            <v>0</v>
          </cell>
          <cell r="AQ132">
            <v>0</v>
          </cell>
          <cell r="AR132">
            <v>0</v>
          </cell>
          <cell r="AS132">
            <v>0</v>
          </cell>
          <cell r="AT132">
            <v>0</v>
          </cell>
          <cell r="AU132">
            <v>2057857.3</v>
          </cell>
          <cell r="AV132">
            <v>5.34</v>
          </cell>
          <cell r="AW132">
            <v>0</v>
          </cell>
          <cell r="AX132" t="str">
            <v>1 rozwojowo-modernizacyjne</v>
          </cell>
          <cell r="AY132">
            <v>122</v>
          </cell>
          <cell r="AZ132">
            <v>137</v>
          </cell>
          <cell r="BA132">
            <v>0</v>
          </cell>
          <cell r="BF132" t="str">
            <v>Odbiór ścieków sanitarnych od nowych klientów.</v>
          </cell>
          <cell r="BG132" t="str">
            <v>Budowa kanalizacji sanitarnej w rejonie ul. Huby Moraskie wraz z przyłączami: - kanały grawitacyjne: DN 200 mm, dł. 2700 m; DN 250 mm, dł. 425 m; DN 300 mm, dł. 141 m; DN 350 mm, dł. 442 m; DN 400 mm, dł. 717 m 2023-2025 - dokumentacja projektowa 2026-2029 - roboty budowlano-montażowe W ramach zadania wydzielono etap związany z budową ul. Hodowlanej obejmujący: - kanał grawitacyjny DN 200mm, dł. 915m ; - rurociąg tłoczny: PE 140, dł. 695m - przepompownie ścieków 1 szt. - przyłącza kanalizacyjne 2018-2020 - dokumentacja projektowa 2020-2021 - roboty budowlano-montażowe</v>
          </cell>
          <cell r="BH132" t="str">
            <v>-</v>
          </cell>
          <cell r="BI132" t="str">
            <v>-</v>
          </cell>
          <cell r="BJ132">
            <v>23663.02</v>
          </cell>
          <cell r="BK132">
            <v>2278575.69</v>
          </cell>
          <cell r="BL132"/>
          <cell r="BM132"/>
          <cell r="BN132"/>
          <cell r="BO132">
            <v>159500.29830000002</v>
          </cell>
        </row>
        <row r="133">
          <cell r="B133" t="str">
            <v>3-05-21-191-0</v>
          </cell>
          <cell r="C133" t="str">
            <v>3</v>
          </cell>
          <cell r="D133" t="str">
            <v>Poznań - przyłącza wodociągowe w ul. Grunwaldzkiej nr 402a-404</v>
          </cell>
          <cell r="E133" t="str">
            <v>Realizowane-dokumentacja-w toku</v>
          </cell>
          <cell r="H133" t="str">
            <v>pierwsza</v>
          </cell>
          <cell r="I133" t="str">
            <v>sieci rozdzielcze</v>
          </cell>
          <cell r="J133" t="str">
            <v>modernizacyjne</v>
          </cell>
          <cell r="K133" t="str">
            <v>PSW</v>
          </cell>
          <cell r="L133" t="str">
            <v>Poznań</v>
          </cell>
          <cell r="M133" t="str">
            <v>Kamilla Oberenkowska</v>
          </cell>
          <cell r="N133" t="str">
            <v>Honorata Łoza</v>
          </cell>
          <cell r="O133" t="str">
            <v>Jolanta Kowalczyk</v>
          </cell>
          <cell r="P133" t="str">
            <v>Monika Mazurczak-Sadowska</v>
          </cell>
          <cell r="Q133" t="str">
            <v>Jacek Bielicki</v>
          </cell>
          <cell r="R133" t="str">
            <v>05</v>
          </cell>
          <cell r="S133" t="str">
            <v>nd</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242929</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t="str">
            <v>1 rozwojowo-modernizacyjne</v>
          </cell>
          <cell r="AY133">
            <v>0</v>
          </cell>
          <cell r="AZ133">
            <v>0</v>
          </cell>
          <cell r="BA133">
            <v>3</v>
          </cell>
          <cell r="BC133" t="str">
            <v xml:space="preserve">Zdanie na ukończeniu w IPD </v>
          </cell>
          <cell r="BF133" t="str">
            <v>Rozdział wspólnej instalacji wodociągowej. Koordynacja z modernizacją drogi realizowaną przez PIM.</v>
          </cell>
          <cell r="BG133" t="str">
            <v>Budowa przyłączy wodociągowych w ul. Grunwaldzkiej nr 402a-404 2022 - dokumentacja projektowa 2022 - roboty budowlano-montażowe</v>
          </cell>
          <cell r="BH133" t="str">
            <v>-</v>
          </cell>
          <cell r="BI133" t="str">
            <v>-</v>
          </cell>
          <cell r="BJ133">
            <v>2929</v>
          </cell>
          <cell r="BK133">
            <v>240000</v>
          </cell>
          <cell r="BL133"/>
          <cell r="BM133">
            <v>36000</v>
          </cell>
        </row>
        <row r="134">
          <cell r="B134" t="str">
            <v>3-05-13-036-0</v>
          </cell>
          <cell r="C134" t="str">
            <v>3</v>
          </cell>
          <cell r="D134" t="str">
            <v>Poznań - sieć wodociągowa w ul. Podlaskiej</v>
          </cell>
          <cell r="E134" t="str">
            <v>Realizowane-RBM-w toku</v>
          </cell>
          <cell r="G134" t="str">
            <v>Plan</v>
          </cell>
          <cell r="H134" t="str">
            <v>pierwsza</v>
          </cell>
          <cell r="I134" t="str">
            <v>sieci rozdzielcze</v>
          </cell>
          <cell r="J134" t="str">
            <v>modernizacyjne</v>
          </cell>
          <cell r="K134" t="str">
            <v>PSW</v>
          </cell>
          <cell r="L134" t="str">
            <v>Poznań</v>
          </cell>
          <cell r="M134" t="str">
            <v>Sylwia Białous</v>
          </cell>
          <cell r="N134" t="str">
            <v>Barbara Bartkowiak</v>
          </cell>
          <cell r="O134" t="str">
            <v>Monika Mrozińska</v>
          </cell>
          <cell r="P134" t="str">
            <v>Michał Garbicz</v>
          </cell>
          <cell r="Q134" t="str">
            <v>Łukasz Bil</v>
          </cell>
          <cell r="R134" t="str">
            <v>05</v>
          </cell>
          <cell r="S134" t="str">
            <v>nd</v>
          </cell>
          <cell r="T134">
            <v>30804.36</v>
          </cell>
          <cell r="U134">
            <v>11240.75</v>
          </cell>
          <cell r="V134">
            <v>546725.17000000004</v>
          </cell>
          <cell r="W134">
            <v>730047.79</v>
          </cell>
          <cell r="X134">
            <v>0</v>
          </cell>
          <cell r="Y134">
            <v>0</v>
          </cell>
          <cell r="Z134">
            <v>0</v>
          </cell>
          <cell r="AA134">
            <v>0</v>
          </cell>
          <cell r="AB134">
            <v>0</v>
          </cell>
          <cell r="AC134">
            <v>0</v>
          </cell>
          <cell r="AD134">
            <v>0</v>
          </cell>
          <cell r="AE134">
            <v>0</v>
          </cell>
          <cell r="AF134">
            <v>1288013.71</v>
          </cell>
          <cell r="AG134">
            <v>31255.919999999998</v>
          </cell>
          <cell r="AH134">
            <v>452951.95</v>
          </cell>
          <cell r="AI134">
            <v>240883.82999999996</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t="str">
            <v>1 rozwojowo-modernizacyjne</v>
          </cell>
          <cell r="AY134">
            <v>0</v>
          </cell>
          <cell r="AZ134">
            <v>0</v>
          </cell>
          <cell r="BA134">
            <v>15</v>
          </cell>
          <cell r="BF134" t="str">
            <v>Zamknięcie sieci w pierścień oraz zły stan techniczny.</v>
          </cell>
          <cell r="BG134" t="str">
            <v>Wymiana sieci wodociągowej i realizacja dodatkowej sieci o łącznej dł. ok. 350m DN150 - połączenie końcówek wraz z wymianą przyłączy w złym stanie technicznym. 2017 - 2020 - dokumentacja projektowa 2021 - 2022 - roboty budowlano-montażowe</v>
          </cell>
          <cell r="BH134" t="str">
            <v>-</v>
          </cell>
          <cell r="BI134" t="str">
            <v>-</v>
          </cell>
          <cell r="BJ134">
            <v>172036.37999999998</v>
          </cell>
          <cell r="BK134">
            <v>68847.449999999983</v>
          </cell>
          <cell r="BL134"/>
          <cell r="BM134"/>
          <cell r="BN134"/>
          <cell r="BO134">
            <v>4819.3214999999991</v>
          </cell>
        </row>
        <row r="135">
          <cell r="B135" t="str">
            <v>7-05-07-011-1</v>
          </cell>
          <cell r="C135" t="str">
            <v>7</v>
          </cell>
          <cell r="D135" t="str">
            <v>Koncepcje programowo - przestrzenne</v>
          </cell>
          <cell r="E135" t="str">
            <v>Realizowane-koncepcja-w toku</v>
          </cell>
          <cell r="G135" t="str">
            <v>Plan</v>
          </cell>
          <cell r="H135" t="str">
            <v>pierwsza</v>
          </cell>
          <cell r="I135" t="str">
            <v>inne</v>
          </cell>
          <cell r="J135" t="str">
            <v>inne</v>
          </cell>
          <cell r="K135" t="str">
            <v>inne działania</v>
          </cell>
          <cell r="L135" t="str">
            <v>Poznań</v>
          </cell>
          <cell r="M135" t="str">
            <v>Danuta Kijko</v>
          </cell>
          <cell r="N135">
            <v>0</v>
          </cell>
          <cell r="O135">
            <v>0</v>
          </cell>
          <cell r="P135">
            <v>0</v>
          </cell>
          <cell r="Q135">
            <v>0</v>
          </cell>
          <cell r="R135" t="str">
            <v>05</v>
          </cell>
          <cell r="S135" t="str">
            <v>nd</v>
          </cell>
          <cell r="T135">
            <v>1073226.08</v>
          </cell>
          <cell r="U135">
            <v>334400</v>
          </cell>
          <cell r="V135">
            <v>356400</v>
          </cell>
          <cell r="W135">
            <v>250000</v>
          </cell>
          <cell r="X135">
            <v>100000</v>
          </cell>
          <cell r="Y135">
            <v>100000</v>
          </cell>
          <cell r="Z135">
            <v>100000</v>
          </cell>
          <cell r="AA135">
            <v>100000</v>
          </cell>
          <cell r="AB135">
            <v>100000</v>
          </cell>
          <cell r="AC135">
            <v>100000</v>
          </cell>
          <cell r="AD135">
            <v>100000</v>
          </cell>
          <cell r="AE135">
            <v>0</v>
          </cell>
          <cell r="AF135">
            <v>1640800</v>
          </cell>
          <cell r="AG135">
            <v>305869.18</v>
          </cell>
          <cell r="AH135">
            <v>368400</v>
          </cell>
          <cell r="AI135">
            <v>240000</v>
          </cell>
          <cell r="AJ135">
            <v>482000</v>
          </cell>
          <cell r="AK135">
            <v>215000</v>
          </cell>
          <cell r="AL135">
            <v>225000</v>
          </cell>
          <cell r="AM135">
            <v>150000</v>
          </cell>
          <cell r="AN135">
            <v>100000</v>
          </cell>
          <cell r="AO135">
            <v>100000</v>
          </cell>
          <cell r="AP135">
            <v>100000</v>
          </cell>
          <cell r="AQ135">
            <v>100000</v>
          </cell>
          <cell r="AR135">
            <v>100000</v>
          </cell>
          <cell r="AS135">
            <v>100000</v>
          </cell>
          <cell r="AT135">
            <v>100000</v>
          </cell>
          <cell r="AU135">
            <v>1672000</v>
          </cell>
          <cell r="AV135">
            <v>0</v>
          </cell>
          <cell r="AW135">
            <v>0</v>
          </cell>
          <cell r="AX135" t="str">
            <v>3 inne</v>
          </cell>
          <cell r="AY135">
            <v>0</v>
          </cell>
          <cell r="AZ135">
            <v>0</v>
          </cell>
          <cell r="BA135">
            <v>0</v>
          </cell>
          <cell r="BF135" t="str">
            <v>Spełnienie założeń Rozwoju Strategicznego Spółki.</v>
          </cell>
          <cell r="BG135" t="str">
            <v>2019 - 2020 - Koncepcja uporządkowania kanalizacji sanitarnej w rejonie ul. Byczyńskiej w Poznaniu - zakończona 2020 - 2021 - Koncepcja skanalizowania gm. Czerwonak - zakończona 2024 - 2025 - Koncepcja programowo – przestrzenna skanalizowania rejonu obwodnicy m. Kórnik (DW434), obejmującego częściowo obręby: Kórnik, Bnin, Błażejewku, Czołowo, Borówiec i Skrzynki 2020 - 2021 - Koncepcja rozbudowy budynku filtrów na SUW Gruszczyn - zakończona 2020 - Koncepcja infrastruktury elektroenergetycznej między obiektami Spółki - zakończona 2020 - 2021 - Koncepcja wyspowej pracy zespołów prądotwórczych COŚ - zakończona 2020 - 2021 - Koncepcja systemu nadrzędnego SCADA do zarządzania energią w Spółce - zakończona 2021 - 2022 - aktualizacja Koncepcji kanalizacji sanitarnej dla Rabowic, gm. Swarzędz 2022 - 2023 Koncepcja wykonania awaryjnego, tymczasowego rurociągu wraz z dostosowaniem istniejącej infrastruktury do jego podłaczenia na wypadek wystąpienia awarii kanałów przechodzących pod rzeką Wartą (KRS/Hlonda, Karpia) 2023 - 2024 - Koncepcja kanalizacji sanitarnej w ul. Łąkowej w Borówcu 2025 - 2026 - Analiza w aspekcie ozonowania i rozbudowy II ciągu uzdatniania do 80 tys. m3/d na SUW Wiśniowa 2022 - 2023 - Koncepcja ochronnego zagospodarowania terenów wodonośnych Polany Śródleśnej pomiędzy Baranówkiem i Krajkowem w gminie Mosina dla aktualnych i perspektywicznych potrzeb zaopatrzenia w wodę aglomeracji poznańskiej z ujęć infiltracyjnych 2022-2023 - Koncepcjia programowo - przestrzenna kanalizacji sanitarnej dla os.Szczepankowo, Spławie, Pokrzywno, Krzesiny i Krzesinki 2022 - Koncepcja zbiorników na paliwo</v>
          </cell>
          <cell r="BH135" t="str">
            <v>-</v>
          </cell>
          <cell r="BI135" t="str">
            <v>-</v>
          </cell>
          <cell r="BJ135">
            <v>0</v>
          </cell>
          <cell r="BK135">
            <v>1912000</v>
          </cell>
          <cell r="BL135"/>
          <cell r="BM135"/>
          <cell r="BN135"/>
        </row>
        <row r="136">
          <cell r="B136" t="str">
            <v>7-05-17-111-1</v>
          </cell>
          <cell r="C136" t="str">
            <v>7</v>
          </cell>
          <cell r="D136" t="str">
            <v>Asset management</v>
          </cell>
          <cell r="E136" t="str">
            <v>Realizowane-inne-w toku</v>
          </cell>
          <cell r="G136" t="str">
            <v>Plan</v>
          </cell>
          <cell r="H136" t="str">
            <v>pierwsza</v>
          </cell>
          <cell r="I136" t="str">
            <v>inne</v>
          </cell>
          <cell r="J136" t="str">
            <v>inne</v>
          </cell>
          <cell r="K136" t="str">
            <v>inne działania</v>
          </cell>
          <cell r="L136" t="str">
            <v>Poznań</v>
          </cell>
          <cell r="M136" t="str">
            <v>Piotr Terebecki</v>
          </cell>
          <cell r="N136">
            <v>0</v>
          </cell>
          <cell r="O136" t="str">
            <v>Anna Kociańska</v>
          </cell>
          <cell r="P136" t="str">
            <v>Paweł Kosiński</v>
          </cell>
          <cell r="Q136">
            <v>0</v>
          </cell>
          <cell r="R136" t="str">
            <v>05</v>
          </cell>
          <cell r="S136" t="str">
            <v>nd</v>
          </cell>
          <cell r="T136">
            <v>1289399.1600000001</v>
          </cell>
          <cell r="U136">
            <v>770000</v>
          </cell>
          <cell r="V136">
            <v>430000</v>
          </cell>
          <cell r="W136">
            <v>0</v>
          </cell>
          <cell r="X136">
            <v>0</v>
          </cell>
          <cell r="Y136">
            <v>0</v>
          </cell>
          <cell r="Z136">
            <v>0</v>
          </cell>
          <cell r="AA136">
            <v>0</v>
          </cell>
          <cell r="AB136">
            <v>0</v>
          </cell>
          <cell r="AC136">
            <v>0</v>
          </cell>
          <cell r="AD136">
            <v>0</v>
          </cell>
          <cell r="AE136">
            <v>0</v>
          </cell>
          <cell r="AF136">
            <v>1200000</v>
          </cell>
          <cell r="AG136">
            <v>770000</v>
          </cell>
          <cell r="AH136">
            <v>450000</v>
          </cell>
          <cell r="AI136">
            <v>238447.48</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t="str">
            <v>3 inne</v>
          </cell>
          <cell r="AY136">
            <v>0</v>
          </cell>
          <cell r="AZ136">
            <v>0</v>
          </cell>
          <cell r="BA136">
            <v>0</v>
          </cell>
          <cell r="BF136" t="str">
            <v>Wdrażanie Systemu Zarządzania Majątkiem wymaga stworzenia narzędzia informatycznego.</v>
          </cell>
          <cell r="BG136" t="str">
            <v>Zakup i uruchomienie oprogramowania w zakresie zarządzania majątkiem. 2020 - 2021 - realizacja</v>
          </cell>
          <cell r="BH136" t="str">
            <v>-</v>
          </cell>
          <cell r="BI136" t="str">
            <v>-</v>
          </cell>
          <cell r="BJ136">
            <v>238447.48</v>
          </cell>
          <cell r="BK136">
            <v>0</v>
          </cell>
          <cell r="BL136"/>
          <cell r="BM136"/>
          <cell r="BN136"/>
        </row>
        <row r="137">
          <cell r="B137" t="str">
            <v>5-11-14-121-1</v>
          </cell>
          <cell r="C137" t="str">
            <v>5</v>
          </cell>
          <cell r="D137" t="str">
            <v>Kórnik - kanalizacja sanitarna dla m. Błażejewo</v>
          </cell>
          <cell r="E137" t="str">
            <v>Realizowane-dokumentacja-w toku</v>
          </cell>
          <cell r="G137" t="str">
            <v>rezerwa "białe plamy"</v>
          </cell>
          <cell r="H137" t="str">
            <v>pierwsza</v>
          </cell>
          <cell r="I137" t="str">
            <v>sieci rozdzielcze</v>
          </cell>
          <cell r="J137" t="str">
            <v>rozwojowe</v>
          </cell>
          <cell r="K137" t="str">
            <v>KPOŚK</v>
          </cell>
          <cell r="L137" t="str">
            <v>Kórnik</v>
          </cell>
          <cell r="M137" t="str">
            <v>Kamilla Oberenkowska</v>
          </cell>
          <cell r="N137" t="str">
            <v>Michał Kamiński</v>
          </cell>
          <cell r="O137" t="str">
            <v>Jolanta Kowalczyk</v>
          </cell>
          <cell r="P137" t="str">
            <v>Małgorzata Stopińska-Khrystych</v>
          </cell>
          <cell r="Q137" t="str">
            <v>Maciej Antecki</v>
          </cell>
          <cell r="R137" t="str">
            <v>11</v>
          </cell>
          <cell r="S137" t="str">
            <v>nd</v>
          </cell>
          <cell r="T137">
            <v>53600.2</v>
          </cell>
          <cell r="U137">
            <v>108866.04000000001</v>
          </cell>
          <cell r="V137">
            <v>150000</v>
          </cell>
          <cell r="W137">
            <v>3334858.5</v>
          </cell>
          <cell r="X137">
            <v>5902453.5</v>
          </cell>
          <cell r="Y137">
            <v>0</v>
          </cell>
          <cell r="Z137">
            <v>0</v>
          </cell>
          <cell r="AA137">
            <v>0</v>
          </cell>
          <cell r="AB137">
            <v>0</v>
          </cell>
          <cell r="AC137">
            <v>0</v>
          </cell>
          <cell r="AD137">
            <v>0</v>
          </cell>
          <cell r="AE137">
            <v>0</v>
          </cell>
          <cell r="AF137">
            <v>9496178.0399999991</v>
          </cell>
          <cell r="AG137">
            <v>86828.46</v>
          </cell>
          <cell r="AH137">
            <v>52081.14</v>
          </cell>
          <cell r="AI137">
            <v>235270.74</v>
          </cell>
          <cell r="AJ137">
            <v>0</v>
          </cell>
          <cell r="AK137">
            <v>2718505</v>
          </cell>
          <cell r="AL137">
            <v>2950700</v>
          </cell>
          <cell r="AM137">
            <v>3000000</v>
          </cell>
          <cell r="AN137">
            <v>0</v>
          </cell>
          <cell r="AO137">
            <v>0</v>
          </cell>
          <cell r="AP137">
            <v>0</v>
          </cell>
          <cell r="AQ137">
            <v>0</v>
          </cell>
          <cell r="AR137">
            <v>0</v>
          </cell>
          <cell r="AS137">
            <v>0</v>
          </cell>
          <cell r="AT137">
            <v>0</v>
          </cell>
          <cell r="AU137">
            <v>8669205</v>
          </cell>
          <cell r="AV137">
            <v>0</v>
          </cell>
          <cell r="AW137">
            <v>0</v>
          </cell>
          <cell r="AX137" t="str">
            <v>1 rozwojowo-modernizacyjne</v>
          </cell>
          <cell r="AY137">
            <v>92</v>
          </cell>
          <cell r="AZ137">
            <v>8</v>
          </cell>
          <cell r="BA137">
            <v>0</v>
          </cell>
          <cell r="BF137" t="str">
            <v>Odbiór ścieków sanitarnych od nowych klientów.</v>
          </cell>
          <cell r="BG137" t="str">
            <v>Budowa systemu kanalizacyjnego: a) aktualizacja projektu wykonawczego do dokumentacji nr 810/181/2011 obejmującego budowę: sieci kanalizacji sanit. grawit: DN200mm i dł. ok. 428m, DN250mm i dł. ok. 1867m, przepompowni ścieków, rurociągu tłocznego o średnicy 180mm i dł. ok. 517m, przyłącza b) aktualizacja projektu wykonawczego do dokumentacji nr 810/6/2012 obejmującego przebudowę: istniejącej przepompowni w Bninie wraz z budową przyłącza wodociągowego, istniejącego ruroc. tłocznego o DN110mm na DN160mm na dł. ok. 233m, c) przebudowa istniejącej sieci kanalizacji sanitarnej grawitacyjnej o DN200mm na DN250mm na dł. ok. 141m wraz z przełączeniem sieci i przyłączy, d) podłączenie nowej zabudowy: sieci kanalizacji sanitarnej grawitacyjnej DN200mm i dł. ok. 770m wraz z przyłączami, rurociągi tłoczne o dł. ok. 570m, przepompownie ścieków - 3 szt. , brakujące przyłącza kanalizacji sanitarnej, sieci wodociągowe o średnicy DN100 i dł. ok. 460m wraz z przyłączami Odkupienie dokumentacji nr 810/181/2011. Zakup terenu pod przepompownie. 2016 - 2021 - dokumentacja projektowa 2022 - 2023 - roboty budowlano-montażowe</v>
          </cell>
          <cell r="BH137" t="str">
            <v>-</v>
          </cell>
          <cell r="BI137" t="str">
            <v>-</v>
          </cell>
          <cell r="BJ137">
            <v>29264.959999999999</v>
          </cell>
          <cell r="BK137">
            <v>8875210.7799999993</v>
          </cell>
          <cell r="BL137"/>
          <cell r="BM137"/>
          <cell r="BN137"/>
        </row>
        <row r="138">
          <cell r="B138" t="str">
            <v>7-05-21-184-1</v>
          </cell>
          <cell r="C138" t="str">
            <v>7</v>
          </cell>
          <cell r="D138" t="str">
            <v>COŚ oraz LOŚ - zagospodarowanie wód opadowych i roztopowych</v>
          </cell>
          <cell r="E138" t="str">
            <v>Realizowane-koncepcja-w toku</v>
          </cell>
          <cell r="G138" t="str">
            <v xml:space="preserve">rezerwa na inwestycje nieprzewidziane </v>
          </cell>
          <cell r="H138" t="str">
            <v>pierwsza</v>
          </cell>
          <cell r="I138" t="str">
            <v>inne</v>
          </cell>
          <cell r="J138" t="str">
            <v>inne</v>
          </cell>
          <cell r="K138" t="str">
            <v>inwestycje nieprzewidziane</v>
          </cell>
          <cell r="L138" t="str">
            <v>Poznań</v>
          </cell>
          <cell r="M138" t="str">
            <v>Karol Krupa</v>
          </cell>
          <cell r="N138">
            <v>0</v>
          </cell>
          <cell r="O138">
            <v>0</v>
          </cell>
          <cell r="P138">
            <v>0</v>
          </cell>
          <cell r="Q138">
            <v>0</v>
          </cell>
          <cell r="R138" t="str">
            <v>05</v>
          </cell>
          <cell r="S138" t="str">
            <v>nd</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235000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t="str">
            <v>1 rozwojowo-modernizacyjne</v>
          </cell>
          <cell r="AY138">
            <v>0</v>
          </cell>
          <cell r="AZ138">
            <v>0</v>
          </cell>
          <cell r="BA138">
            <v>0</v>
          </cell>
          <cell r="BF138" t="str">
            <v>Odłączenie części wód opadowych od sieci kanalizacji deszczowej oraz zagospodarowanie jej na własnym terenie - mała retencja.</v>
          </cell>
          <cell r="BG138" t="str">
            <v>Budowa: - COŚ: niecki infiltracyjne, zbiorniki podziemne, ogrody deszczowe w gruncie i w pojemnikach, - LOŚ: niecka infiltracyjna, ogrody deszczowe w gruncie i w pojemnikach, zielony dach ekstensywny.</v>
          </cell>
          <cell r="BH138" t="str">
            <v>-</v>
          </cell>
          <cell r="BI138" t="str">
            <v>-</v>
          </cell>
          <cell r="BJ138">
            <v>0</v>
          </cell>
          <cell r="BK138">
            <v>235000</v>
          </cell>
          <cell r="BL138"/>
          <cell r="BM138"/>
          <cell r="BN138"/>
        </row>
        <row r="139">
          <cell r="B139" t="str">
            <v>5-05-19-267-0</v>
          </cell>
          <cell r="C139" t="str">
            <v>5</v>
          </cell>
          <cell r="D139" t="str">
            <v>Poznań - kanalizacja ogólnospławna w ul. Św. Marcina - Zakres 2.1</v>
          </cell>
          <cell r="E139" t="str">
            <v>Realizowane-RBM-w toku</v>
          </cell>
          <cell r="G139" t="str">
            <v>rezerwa zadania wielozakresowe</v>
          </cell>
          <cell r="H139" t="str">
            <v>pierwsza</v>
          </cell>
          <cell r="I139" t="str">
            <v>sieci rozdzielcze</v>
          </cell>
          <cell r="J139" t="str">
            <v>modernizacyjne</v>
          </cell>
          <cell r="K139" t="str">
            <v>koordynacja</v>
          </cell>
          <cell r="L139" t="str">
            <v>Poznań</v>
          </cell>
          <cell r="M139" t="str">
            <v>Katarzyna Józefiak</v>
          </cell>
          <cell r="N139" t="str">
            <v>Michał Kamiński</v>
          </cell>
          <cell r="O139" t="str">
            <v>Mariusz Dados</v>
          </cell>
          <cell r="P139" t="str">
            <v>Anna Danek</v>
          </cell>
          <cell r="Q139" t="str">
            <v>Łukasz Wędrychowicz</v>
          </cell>
          <cell r="R139" t="str">
            <v>05</v>
          </cell>
          <cell r="S139" t="str">
            <v>PIM</v>
          </cell>
          <cell r="T139">
            <v>0</v>
          </cell>
          <cell r="U139">
            <v>344512.25</v>
          </cell>
          <cell r="V139">
            <v>160000</v>
          </cell>
          <cell r="W139">
            <v>411549.36</v>
          </cell>
          <cell r="X139">
            <v>149171.43</v>
          </cell>
          <cell r="Y139">
            <v>0</v>
          </cell>
          <cell r="Z139">
            <v>0</v>
          </cell>
          <cell r="AA139">
            <v>0</v>
          </cell>
          <cell r="AB139">
            <v>0</v>
          </cell>
          <cell r="AC139">
            <v>0</v>
          </cell>
          <cell r="AD139">
            <v>0</v>
          </cell>
          <cell r="AE139">
            <v>0</v>
          </cell>
          <cell r="AF139">
            <v>1065233.04</v>
          </cell>
          <cell r="AG139">
            <v>177088.25</v>
          </cell>
          <cell r="AH139">
            <v>675</v>
          </cell>
          <cell r="AI139">
            <v>225195.25999999992</v>
          </cell>
          <cell r="AJ139">
            <v>258535.49</v>
          </cell>
          <cell r="AK139">
            <v>0</v>
          </cell>
          <cell r="AL139">
            <v>0</v>
          </cell>
          <cell r="AM139">
            <v>0</v>
          </cell>
          <cell r="AN139">
            <v>0</v>
          </cell>
          <cell r="AO139">
            <v>0</v>
          </cell>
          <cell r="AP139">
            <v>0</v>
          </cell>
          <cell r="AQ139">
            <v>0</v>
          </cell>
          <cell r="AR139">
            <v>0</v>
          </cell>
          <cell r="AS139">
            <v>0</v>
          </cell>
          <cell r="AT139">
            <v>0</v>
          </cell>
          <cell r="AU139">
            <v>258535.49</v>
          </cell>
          <cell r="AV139">
            <v>0</v>
          </cell>
          <cell r="AW139">
            <v>0</v>
          </cell>
          <cell r="AX139" t="str">
            <v>1 rozwojowo-modernizacyjne</v>
          </cell>
          <cell r="AY139">
            <v>0</v>
          </cell>
          <cell r="AZ139">
            <v>0</v>
          </cell>
          <cell r="BA139">
            <v>2</v>
          </cell>
          <cell r="BF139"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139" t="str">
            <v>Renowacja kanalizacji ogólnospławnej - ul. Św. Marcin odcinek S1-S2, DN300 beton, dł. ok. 115m, ul. Św. Marcin odcinek S3-S4, DN250x380 beton, dł. ok. 101m wraz z przyłączami. 2018 - 2020 - dokumentacja projektowa 2021 - 2023 - roboty budowlano - montażowe</v>
          </cell>
          <cell r="BH139" t="str">
            <v>-</v>
          </cell>
          <cell r="BI139" t="str">
            <v>-</v>
          </cell>
          <cell r="BJ139">
            <v>134783.47</v>
          </cell>
          <cell r="BK139">
            <v>348947.27999999991</v>
          </cell>
          <cell r="BL139"/>
          <cell r="BM139"/>
          <cell r="BN139"/>
          <cell r="BO139">
            <v>24426.309599999997</v>
          </cell>
        </row>
        <row r="140">
          <cell r="B140" t="str">
            <v>5-16-16-133-1</v>
          </cell>
          <cell r="C140" t="str">
            <v>5</v>
          </cell>
          <cell r="D140" t="str">
            <v>Suchy Las - kanalizacja sanitarna w ul. Sprzecznej, Lisiej, Zgodnej, Ogrodniczej, Wierzbowej i w rejonie Suchy Las Wschód</v>
          </cell>
          <cell r="E140" t="str">
            <v>Realizowane-dokumentacja-w toku</v>
          </cell>
          <cell r="G140" t="str">
            <v>rezerwa "białe plamy"</v>
          </cell>
          <cell r="H140" t="str">
            <v>pierwsza</v>
          </cell>
          <cell r="I140" t="str">
            <v>sieci rozdzielcze</v>
          </cell>
          <cell r="J140" t="str">
            <v>rozwojowe</v>
          </cell>
          <cell r="K140" t="str">
            <v>KPOŚK</v>
          </cell>
          <cell r="L140" t="str">
            <v>Suchy Las</v>
          </cell>
          <cell r="M140" t="str">
            <v>Agnieszka Mitura-Grabowska</v>
          </cell>
          <cell r="N140" t="str">
            <v>Joanna Matysiak-Olek</v>
          </cell>
          <cell r="O140" t="str">
            <v>Mariusz Dados</v>
          </cell>
          <cell r="P140" t="str">
            <v>Łukasz Dąbrowski</v>
          </cell>
          <cell r="Q140" t="str">
            <v>Michał Plewa</v>
          </cell>
          <cell r="R140" t="str">
            <v>16</v>
          </cell>
          <cell r="S140" t="str">
            <v>Gmina Suchy Las</v>
          </cell>
          <cell r="T140">
            <v>117016.90999999997</v>
          </cell>
          <cell r="U140">
            <v>117961.4</v>
          </cell>
          <cell r="V140">
            <v>95296</v>
          </cell>
          <cell r="W140">
            <v>2359047</v>
          </cell>
          <cell r="X140">
            <v>3283131</v>
          </cell>
          <cell r="Y140">
            <v>4379614</v>
          </cell>
          <cell r="Z140">
            <v>0</v>
          </cell>
          <cell r="AA140">
            <v>0</v>
          </cell>
          <cell r="AB140">
            <v>0</v>
          </cell>
          <cell r="AC140">
            <v>0</v>
          </cell>
          <cell r="AD140">
            <v>0</v>
          </cell>
          <cell r="AE140">
            <v>0</v>
          </cell>
          <cell r="AF140">
            <v>10235049.4</v>
          </cell>
          <cell r="AG140">
            <v>137701.78</v>
          </cell>
          <cell r="AH140">
            <v>113214.42999999998</v>
          </cell>
          <cell r="AI140">
            <v>223101.86</v>
          </cell>
          <cell r="AJ140">
            <v>3253118</v>
          </cell>
          <cell r="AK140">
            <v>5964042</v>
          </cell>
          <cell r="AL140">
            <v>2710930</v>
          </cell>
          <cell r="AM140">
            <v>0</v>
          </cell>
          <cell r="AN140">
            <v>0</v>
          </cell>
          <cell r="AO140">
            <v>0</v>
          </cell>
          <cell r="AP140">
            <v>0</v>
          </cell>
          <cell r="AQ140">
            <v>0</v>
          </cell>
          <cell r="AR140">
            <v>0</v>
          </cell>
          <cell r="AS140">
            <v>0</v>
          </cell>
          <cell r="AT140">
            <v>0</v>
          </cell>
          <cell r="AU140">
            <v>11928090</v>
          </cell>
          <cell r="AV140">
            <v>4.01</v>
          </cell>
          <cell r="AW140">
            <v>130.9</v>
          </cell>
          <cell r="AX140" t="str">
            <v>1 rozwojowo-modernizacyjne</v>
          </cell>
          <cell r="AY140">
            <v>157</v>
          </cell>
          <cell r="AZ140">
            <v>54</v>
          </cell>
          <cell r="BA140">
            <v>0</v>
          </cell>
          <cell r="BF140" t="str">
            <v>Odbiór ścieków sanitarnych od nowych klientów.</v>
          </cell>
          <cell r="BG140" t="str">
            <v>Budowa sieci kanalizacji sanitarnej w ulicach: Sprzecznej, Lisiej, Zgodnej, Ogrodniczej, Wierzbowej i w rejonie Suchy Las Wschód, DN200mm, dł. ok 4011 m wraz z przyłączami. 2018 - 2022 - dokumentacja projektowa 2023 - 2025 - roboty budowlano-montażowe</v>
          </cell>
          <cell r="BH140" t="str">
            <v>-</v>
          </cell>
          <cell r="BI140" t="str">
            <v>-</v>
          </cell>
          <cell r="BJ140">
            <v>31038.959999999999</v>
          </cell>
          <cell r="BK140">
            <v>12120152.899999999</v>
          </cell>
          <cell r="BL140"/>
          <cell r="BM140"/>
          <cell r="BN140"/>
        </row>
        <row r="141">
          <cell r="B141" t="str">
            <v>4-05-20-184-1</v>
          </cell>
          <cell r="C141" t="str">
            <v>4</v>
          </cell>
          <cell r="D141" t="str">
            <v>OŚ - schody zewnętrzne dla obiektów technologicznych</v>
          </cell>
          <cell r="E141" t="str">
            <v>Realizowane-dokumentacja-w toku</v>
          </cell>
          <cell r="H141" t="str">
            <v>pierwsza</v>
          </cell>
          <cell r="I141" t="str">
            <v>wspólne</v>
          </cell>
          <cell r="J141" t="str">
            <v>modernizacyjne</v>
          </cell>
          <cell r="K141" t="str">
            <v>OŚ</v>
          </cell>
          <cell r="L141" t="str">
            <v>Poznań</v>
          </cell>
          <cell r="M141" t="str">
            <v>Agnieszka Mitura-Grabowska</v>
          </cell>
          <cell r="N141" t="str">
            <v>Agnieszka Górny</v>
          </cell>
          <cell r="O141" t="str">
            <v>Anna Padurska</v>
          </cell>
          <cell r="P141" t="str">
            <v>Daniel Michalik</v>
          </cell>
          <cell r="Q141">
            <v>0</v>
          </cell>
          <cell r="R141" t="str">
            <v>05</v>
          </cell>
          <cell r="S141" t="str">
            <v>nd</v>
          </cell>
          <cell r="T141">
            <v>0</v>
          </cell>
          <cell r="U141">
            <v>0</v>
          </cell>
          <cell r="V141">
            <v>1000000</v>
          </cell>
          <cell r="W141">
            <v>500000</v>
          </cell>
          <cell r="X141">
            <v>0</v>
          </cell>
          <cell r="Y141">
            <v>0</v>
          </cell>
          <cell r="Z141">
            <v>0</v>
          </cell>
          <cell r="AA141">
            <v>0</v>
          </cell>
          <cell r="AB141">
            <v>0</v>
          </cell>
          <cell r="AC141">
            <v>0</v>
          </cell>
          <cell r="AD141">
            <v>0</v>
          </cell>
          <cell r="AE141">
            <v>0</v>
          </cell>
          <cell r="AF141">
            <v>1500000</v>
          </cell>
          <cell r="AG141">
            <v>0</v>
          </cell>
          <cell r="AH141">
            <v>131569.9</v>
          </cell>
          <cell r="AI141">
            <v>217599.8</v>
          </cell>
          <cell r="AJ141">
            <v>1272000</v>
          </cell>
          <cell r="AK141">
            <v>106010</v>
          </cell>
          <cell r="AL141">
            <v>0</v>
          </cell>
          <cell r="AM141">
            <v>0</v>
          </cell>
          <cell r="AN141">
            <v>0</v>
          </cell>
          <cell r="AO141">
            <v>0</v>
          </cell>
          <cell r="AP141">
            <v>0</v>
          </cell>
          <cell r="AQ141">
            <v>0</v>
          </cell>
          <cell r="AR141">
            <v>0</v>
          </cell>
          <cell r="AS141">
            <v>0</v>
          </cell>
          <cell r="AT141">
            <v>0</v>
          </cell>
          <cell r="AU141">
            <v>1378010</v>
          </cell>
          <cell r="AV141">
            <v>0</v>
          </cell>
          <cell r="AW141">
            <v>0</v>
          </cell>
          <cell r="AX141" t="str">
            <v>3 inne</v>
          </cell>
          <cell r="AY141">
            <v>0</v>
          </cell>
          <cell r="AZ141">
            <v>0</v>
          </cell>
          <cell r="BA141">
            <v>0</v>
          </cell>
          <cell r="BB141" t="str">
            <v>NIE</v>
          </cell>
          <cell r="BD141" t="str">
            <v>NIE</v>
          </cell>
          <cell r="BF141" t="str">
            <v>Zły stan techniczny schodów, brak balustrad - zapewnienie wymagań BHP.</v>
          </cell>
          <cell r="BG141" t="str">
            <v>Opracowanie dokumentacji projektowej, wykonanie i utylizacja starych schodów do obiektów technologicznych wraz z balustradami 2021- wykonanie balustrad 2022 - 2024 - realizacja schodów w formule zaprojektuj i wybuduj</v>
          </cell>
          <cell r="BH141" t="str">
            <v>-</v>
          </cell>
          <cell r="BI141" t="str">
            <v>-</v>
          </cell>
          <cell r="BJ141">
            <v>3957.01</v>
          </cell>
          <cell r="BK141">
            <v>1591652.79</v>
          </cell>
          <cell r="BL141"/>
          <cell r="BM141"/>
          <cell r="BN141"/>
        </row>
        <row r="142">
          <cell r="B142" t="str">
            <v>3-05-12-040-0</v>
          </cell>
          <cell r="C142" t="str">
            <v>3</v>
          </cell>
          <cell r="D142" t="str">
            <v>Poznań - magistrala wodociągowa w ul. Bukowskiej</v>
          </cell>
          <cell r="E142" t="str">
            <v>Realizowane-RBM-w toku</v>
          </cell>
          <cell r="G142" t="str">
            <v>rury azbestowo-cementowe</v>
          </cell>
          <cell r="H142" t="str">
            <v>pierwsza</v>
          </cell>
          <cell r="I142" t="str">
            <v>sieci rozdzielcze</v>
          </cell>
          <cell r="J142" t="str">
            <v>modernizacyjne</v>
          </cell>
          <cell r="K142" t="str">
            <v>azbestocement</v>
          </cell>
          <cell r="L142" t="str">
            <v>Poznań</v>
          </cell>
          <cell r="M142" t="str">
            <v>Danuta Kijko</v>
          </cell>
          <cell r="N142" t="str">
            <v>Wioletta Frankowska</v>
          </cell>
          <cell r="O142" t="str">
            <v>Jolanta Kowalczyk</v>
          </cell>
          <cell r="P142" t="str">
            <v>Monika Mazurczak-Sadowska</v>
          </cell>
          <cell r="Q142" t="str">
            <v>Maciej Urbaniak</v>
          </cell>
          <cell r="R142" t="str">
            <v>05</v>
          </cell>
          <cell r="S142" t="str">
            <v>nd</v>
          </cell>
          <cell r="T142">
            <v>46603.649999999994</v>
          </cell>
          <cell r="U142">
            <v>53409.979999999996</v>
          </cell>
          <cell r="V142">
            <v>200000</v>
          </cell>
          <cell r="W142">
            <v>3101300</v>
          </cell>
          <cell r="X142">
            <v>2980313</v>
          </cell>
          <cell r="Y142">
            <v>0</v>
          </cell>
          <cell r="Z142">
            <v>0</v>
          </cell>
          <cell r="AA142">
            <v>0</v>
          </cell>
          <cell r="AB142">
            <v>0</v>
          </cell>
          <cell r="AC142">
            <v>0</v>
          </cell>
          <cell r="AD142">
            <v>0</v>
          </cell>
          <cell r="AE142">
            <v>0</v>
          </cell>
          <cell r="AF142">
            <v>6335022.9800000004</v>
          </cell>
          <cell r="AG142">
            <v>55299.33</v>
          </cell>
          <cell r="AH142">
            <v>57044.840000000004</v>
          </cell>
          <cell r="AI142">
            <v>217433.66</v>
          </cell>
          <cell r="AJ142">
            <v>3378300</v>
          </cell>
          <cell r="AK142">
            <v>2793085.09</v>
          </cell>
          <cell r="AL142">
            <v>0</v>
          </cell>
          <cell r="AM142">
            <v>0</v>
          </cell>
          <cell r="AN142">
            <v>0</v>
          </cell>
          <cell r="AO142">
            <v>0</v>
          </cell>
          <cell r="AP142">
            <v>0</v>
          </cell>
          <cell r="AQ142">
            <v>0</v>
          </cell>
          <cell r="AR142">
            <v>0</v>
          </cell>
          <cell r="AS142">
            <v>0</v>
          </cell>
          <cell r="AT142">
            <v>0</v>
          </cell>
          <cell r="AU142">
            <v>6171385.0899999999</v>
          </cell>
          <cell r="AV142">
            <v>0</v>
          </cell>
          <cell r="AW142">
            <v>0</v>
          </cell>
          <cell r="AX142" t="str">
            <v>1 rozwojowo-modernizacyjne</v>
          </cell>
          <cell r="AY142">
            <v>0</v>
          </cell>
          <cell r="AZ142">
            <v>0</v>
          </cell>
          <cell r="BA142">
            <v>65</v>
          </cell>
          <cell r="BB142" t="str">
            <v>WALORYZACJA PRZEWIDZIANA W UMOWIE, KTÓRA BĘDZIE DOPIERO ZAWIERANA</v>
          </cell>
          <cell r="BF142" t="str">
            <v>Zły stan techniczny - wymiana magistrali w ul. Bukowskiej od ul. Przybyszewskiego do ul. Grochowskiej, wymiana sieci azbestocementowych.</v>
          </cell>
          <cell r="BG142" t="str">
            <v>Ul. Bukowska: wymiana magistrali wodociągowej DN300mm z rur azbesto-cementowych, dł. ok. 790m wraz z przełączeniami, ulice boczne: wymiana sieci wodociągowej z rur azbestocementowych dł. 340 m wraz z przyłączami. 2017 - 2021 - dokumentacja projektowa 2022 - 2023 - roboty budowlano-montażowe</v>
          </cell>
          <cell r="BH142" t="str">
            <v>-</v>
          </cell>
          <cell r="BI142" t="str">
            <v>-</v>
          </cell>
          <cell r="BJ142">
            <v>11369.3</v>
          </cell>
          <cell r="BK142">
            <v>6377449.4500000002</v>
          </cell>
          <cell r="BL142">
            <v>637744.94500000007</v>
          </cell>
          <cell r="BM142"/>
          <cell r="BN142"/>
          <cell r="BO142">
            <v>446421.46150000003</v>
          </cell>
        </row>
        <row r="143">
          <cell r="B143" t="str">
            <v>3-05-14-192-0</v>
          </cell>
          <cell r="C143" t="str">
            <v>3</v>
          </cell>
          <cell r="D143" t="str">
            <v>Poznań - sieć wodociągowa w ul. Zielonej</v>
          </cell>
          <cell r="E143" t="str">
            <v>Realizowane-RBM-w toku</v>
          </cell>
          <cell r="G143" t="str">
            <v>budżet - modernizacja PSW</v>
          </cell>
          <cell r="H143" t="str">
            <v>pierwsza</v>
          </cell>
          <cell r="I143" t="str">
            <v>sieci rozdzielcze</v>
          </cell>
          <cell r="J143" t="str">
            <v>modernizacyjne</v>
          </cell>
          <cell r="K143" t="str">
            <v>PSW</v>
          </cell>
          <cell r="L143" t="str">
            <v>Poznań</v>
          </cell>
          <cell r="M143" t="str">
            <v>Katarzyna Józefiak</v>
          </cell>
          <cell r="N143" t="str">
            <v>Wioletta Frankowska</v>
          </cell>
          <cell r="O143" t="str">
            <v>Mariusz Dados</v>
          </cell>
          <cell r="P143" t="str">
            <v>Agnieszka Kulczyk</v>
          </cell>
          <cell r="Q143" t="str">
            <v>Anna Michałowicz</v>
          </cell>
          <cell r="R143" t="str">
            <v>05</v>
          </cell>
          <cell r="S143" t="str">
            <v>nd</v>
          </cell>
          <cell r="T143">
            <v>647</v>
          </cell>
          <cell r="U143">
            <v>51840</v>
          </cell>
          <cell r="V143">
            <v>34560</v>
          </cell>
          <cell r="W143">
            <v>424109</v>
          </cell>
          <cell r="X143">
            <v>0</v>
          </cell>
          <cell r="Y143">
            <v>0</v>
          </cell>
          <cell r="Z143">
            <v>0</v>
          </cell>
          <cell r="AA143">
            <v>0</v>
          </cell>
          <cell r="AB143">
            <v>0</v>
          </cell>
          <cell r="AC143">
            <v>0</v>
          </cell>
          <cell r="AD143">
            <v>0</v>
          </cell>
          <cell r="AE143">
            <v>0</v>
          </cell>
          <cell r="AF143">
            <v>510509</v>
          </cell>
          <cell r="AG143">
            <v>51840</v>
          </cell>
          <cell r="AH143">
            <v>35882</v>
          </cell>
          <cell r="AI143">
            <v>217033.55</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t="str">
            <v>1 rozwojowo-modernizacyjne</v>
          </cell>
          <cell r="AY143">
            <v>0</v>
          </cell>
          <cell r="AZ143">
            <v>2</v>
          </cell>
          <cell r="BA143">
            <v>6</v>
          </cell>
          <cell r="BF143" t="str">
            <v>Wymiana ze względu na zły stan techniczny. Wodociąg przebiega w linii nasadzeń starego drzewostanu.</v>
          </cell>
          <cell r="BG143" t="str">
            <v>Wymiana sieci wodociągowej w ulicy Zielonej DN150mm, dł. 110m wraz przyłączami. 2020 - 2021 - dokumentacja projektowa 2022 - roboty budowlano - montażowe</v>
          </cell>
          <cell r="BH143" t="str">
            <v>-</v>
          </cell>
          <cell r="BI143" t="str">
            <v>-</v>
          </cell>
          <cell r="BJ143">
            <v>122815.54999999999</v>
          </cell>
          <cell r="BK143">
            <v>94218</v>
          </cell>
          <cell r="BL143"/>
          <cell r="BM143"/>
          <cell r="BN143"/>
          <cell r="BO143">
            <v>6595.26</v>
          </cell>
        </row>
        <row r="144">
          <cell r="B144" t="str">
            <v>3-05-13-108-1</v>
          </cell>
          <cell r="C144" t="str">
            <v>3</v>
          </cell>
          <cell r="D144" t="str">
            <v>Poznań - sieć wodociągowa w rejonie ulic Bożydara i Bożywoja</v>
          </cell>
          <cell r="E144" t="str">
            <v>Realizowane-RBM-w toku</v>
          </cell>
          <cell r="G144" t="str">
            <v>rezerwa "białe plamy"</v>
          </cell>
          <cell r="H144" t="str">
            <v>druga</v>
          </cell>
          <cell r="I144" t="str">
            <v>sieci rozdzielcze</v>
          </cell>
          <cell r="J144" t="str">
            <v>rozwojowe</v>
          </cell>
          <cell r="K144" t="str">
            <v>nieopłacalne tak</v>
          </cell>
          <cell r="L144" t="str">
            <v>Poznań</v>
          </cell>
          <cell r="M144" t="str">
            <v>Katarzyna Stawińska</v>
          </cell>
          <cell r="N144" t="str">
            <v>Marcin Krawczyk</v>
          </cell>
          <cell r="O144" t="str">
            <v>Monika Mrozińska</v>
          </cell>
          <cell r="P144" t="str">
            <v>Anna Ossig</v>
          </cell>
          <cell r="Q144" t="str">
            <v>Anna Michałowicz</v>
          </cell>
          <cell r="R144" t="str">
            <v>05</v>
          </cell>
          <cell r="S144" t="str">
            <v>nd</v>
          </cell>
          <cell r="T144">
            <v>756105.67999999993</v>
          </cell>
          <cell r="U144">
            <v>51629.64</v>
          </cell>
          <cell r="V144">
            <v>35440</v>
          </cell>
          <cell r="W144">
            <v>668961.81000000006</v>
          </cell>
          <cell r="X144">
            <v>1454254</v>
          </cell>
          <cell r="Y144">
            <v>0</v>
          </cell>
          <cell r="Z144">
            <v>0</v>
          </cell>
          <cell r="AA144">
            <v>0</v>
          </cell>
          <cell r="AB144">
            <v>0</v>
          </cell>
          <cell r="AC144">
            <v>0</v>
          </cell>
          <cell r="AD144">
            <v>0</v>
          </cell>
          <cell r="AE144">
            <v>0</v>
          </cell>
          <cell r="AF144">
            <v>2210285.4500000002</v>
          </cell>
          <cell r="AG144">
            <v>53805.64</v>
          </cell>
          <cell r="AH144">
            <v>24316.799999999999</v>
          </cell>
          <cell r="AI144">
            <v>212918.8</v>
          </cell>
          <cell r="AJ144">
            <v>497976</v>
          </cell>
          <cell r="AK144">
            <v>0</v>
          </cell>
          <cell r="AL144">
            <v>0</v>
          </cell>
          <cell r="AM144">
            <v>0</v>
          </cell>
          <cell r="AN144">
            <v>0</v>
          </cell>
          <cell r="AO144">
            <v>0</v>
          </cell>
          <cell r="AP144">
            <v>0</v>
          </cell>
          <cell r="AQ144">
            <v>0</v>
          </cell>
          <cell r="AR144">
            <v>0</v>
          </cell>
          <cell r="AS144">
            <v>0</v>
          </cell>
          <cell r="AT144">
            <v>0</v>
          </cell>
          <cell r="AU144">
            <v>497976</v>
          </cell>
          <cell r="AV144">
            <v>0</v>
          </cell>
          <cell r="AW144">
            <v>0</v>
          </cell>
          <cell r="AX144" t="str">
            <v>1 rozwojowo-modernizacyjne</v>
          </cell>
          <cell r="AY144">
            <v>9</v>
          </cell>
          <cell r="AZ144">
            <v>8</v>
          </cell>
          <cell r="BA144">
            <v>0</v>
          </cell>
          <cell r="BB144" t="str">
            <v>NIE</v>
          </cell>
          <cell r="BD144" t="str">
            <v>NIE</v>
          </cell>
          <cell r="BF144" t="str">
            <v>Zaopatrzenie w wodę nowych odbiorców</v>
          </cell>
          <cell r="BG144" t="str">
            <v>Budowa sieci wodociągowej wraz z przyłączami etap I ulica Migdałowa - wodociąg o średnicy DN180mm dł. ok.135m etap II ulica Pomarańczowa - DN180mm, dł. 32 m, ulica Figowa - DN125mm dł. 27m, DN90mm dł.4m, ulica Rubież i Migdałowa - DN180mm, dł. 12m, DN90mm dł. 7m etap III ulica Bożydara i Bożywoja - sieć wodociągowa o średnicy DN150 w ul. Rubież o dł. 196,6 m, sieć wodociągowa o średnicy DN100 w ul. Bożywoja o długości 261,8 m, przyłącza wodociągowe 2014-2021 - dokumentacja projektowa 2022-2023 - roboty budowlano-montażowe</v>
          </cell>
          <cell r="BH144" t="str">
            <v>-</v>
          </cell>
          <cell r="BI144" t="str">
            <v>-</v>
          </cell>
          <cell r="BJ144">
            <v>12918.8</v>
          </cell>
          <cell r="BK144">
            <v>697976</v>
          </cell>
          <cell r="BL144"/>
          <cell r="BM144"/>
          <cell r="BN144"/>
          <cell r="BO144">
            <v>48858.320000000007</v>
          </cell>
        </row>
        <row r="145">
          <cell r="B145" t="str">
            <v>5-05-14-153-1</v>
          </cell>
          <cell r="C145" t="str">
            <v>5</v>
          </cell>
          <cell r="D145" t="str">
            <v>Poznań - kanalizacja sanitarna w ul. J. H. Dąbrowskiego 497-515</v>
          </cell>
          <cell r="E145" t="str">
            <v>Realizowane-RBM-w toku</v>
          </cell>
          <cell r="G145" t="str">
            <v>rezerwa oszczędności przetargowe</v>
          </cell>
          <cell r="H145" t="str">
            <v>pierwsza</v>
          </cell>
          <cell r="I145" t="str">
            <v>sieci rozdzielcze</v>
          </cell>
          <cell r="J145" t="str">
            <v>rozwojowe</v>
          </cell>
          <cell r="K145" t="str">
            <v>KPOŚK</v>
          </cell>
          <cell r="L145" t="str">
            <v>Poznań</v>
          </cell>
          <cell r="M145" t="str">
            <v>Sylwia Białous</v>
          </cell>
          <cell r="N145" t="str">
            <v>Wioletta Frankowska</v>
          </cell>
          <cell r="O145" t="str">
            <v>Mariusz Dados</v>
          </cell>
          <cell r="P145" t="str">
            <v>Beata Nowakowska</v>
          </cell>
          <cell r="Q145" t="str">
            <v>Anna Michałowicz</v>
          </cell>
          <cell r="R145" t="str">
            <v>05</v>
          </cell>
          <cell r="S145" t="str">
            <v>nd</v>
          </cell>
          <cell r="T145">
            <v>1299</v>
          </cell>
          <cell r="U145">
            <v>36040</v>
          </cell>
          <cell r="V145">
            <v>54060</v>
          </cell>
          <cell r="W145">
            <v>389000</v>
          </cell>
          <cell r="X145">
            <v>560504</v>
          </cell>
          <cell r="Y145">
            <v>0</v>
          </cell>
          <cell r="Z145">
            <v>0</v>
          </cell>
          <cell r="AA145">
            <v>0</v>
          </cell>
          <cell r="AB145">
            <v>0</v>
          </cell>
          <cell r="AC145">
            <v>0</v>
          </cell>
          <cell r="AD145">
            <v>0</v>
          </cell>
          <cell r="AE145">
            <v>0</v>
          </cell>
          <cell r="AF145">
            <v>1039604</v>
          </cell>
          <cell r="AG145">
            <v>36040</v>
          </cell>
          <cell r="AH145">
            <v>54060</v>
          </cell>
          <cell r="AI145">
            <v>212284.74</v>
          </cell>
          <cell r="AJ145">
            <v>788577</v>
          </cell>
          <cell r="AK145">
            <v>0</v>
          </cell>
          <cell r="AL145">
            <v>0</v>
          </cell>
          <cell r="AM145">
            <v>0</v>
          </cell>
          <cell r="AN145">
            <v>0</v>
          </cell>
          <cell r="AO145">
            <v>0</v>
          </cell>
          <cell r="AP145">
            <v>0</v>
          </cell>
          <cell r="AQ145">
            <v>0</v>
          </cell>
          <cell r="AR145">
            <v>0</v>
          </cell>
          <cell r="AS145">
            <v>0</v>
          </cell>
          <cell r="AT145">
            <v>0</v>
          </cell>
          <cell r="AU145">
            <v>788577</v>
          </cell>
          <cell r="AV145">
            <v>0.26</v>
          </cell>
          <cell r="AW145">
            <v>0</v>
          </cell>
          <cell r="AX145" t="str">
            <v>1 rozwojowo-modernizacyjne</v>
          </cell>
          <cell r="AY145">
            <v>8</v>
          </cell>
          <cell r="AZ145">
            <v>2</v>
          </cell>
          <cell r="BA145">
            <v>0</v>
          </cell>
          <cell r="BF145" t="str">
            <v>Odbiór ścieków sanitarnych od nowych klientów.</v>
          </cell>
          <cell r="BG145" t="str">
            <v>Budowa kanalizacji sanitarnej w ul. J. H. Dąbrowskiego nr 497-515, DN200mm, dł. 260m wraz z przyłączami. 2019 - 2021 - dokumentacja projektowa 2022 - 2023 - roboty budowlano-montażowe</v>
          </cell>
          <cell r="BH145" t="str">
            <v>-</v>
          </cell>
          <cell r="BI145" t="str">
            <v>-</v>
          </cell>
          <cell r="BJ145">
            <v>5752.66</v>
          </cell>
          <cell r="BK145">
            <v>995109.08</v>
          </cell>
          <cell r="BL145"/>
          <cell r="BM145"/>
          <cell r="BN145"/>
          <cell r="BO145">
            <v>69657.635600000009</v>
          </cell>
        </row>
        <row r="146">
          <cell r="B146" t="str">
            <v>6-05-19-133-1</v>
          </cell>
          <cell r="C146" t="str">
            <v>6</v>
          </cell>
          <cell r="D146" t="str">
            <v>Automatyzacja i cyberbezpieczeństwo sieci OT</v>
          </cell>
          <cell r="E146" t="str">
            <v>Realizowane-inne-w toku</v>
          </cell>
          <cell r="G146" t="str">
            <v>Plan</v>
          </cell>
          <cell r="H146" t="str">
            <v>pierwsza</v>
          </cell>
          <cell r="I146" t="str">
            <v>inne</v>
          </cell>
          <cell r="J146" t="str">
            <v>inne</v>
          </cell>
          <cell r="K146" t="str">
            <v>informatyzacja</v>
          </cell>
          <cell r="L146" t="str">
            <v>Poznań</v>
          </cell>
          <cell r="M146" t="str">
            <v>Marcin Ostrzycki</v>
          </cell>
          <cell r="N146">
            <v>0</v>
          </cell>
          <cell r="O146" t="str">
            <v>Anna Padurska</v>
          </cell>
          <cell r="P146">
            <v>0</v>
          </cell>
          <cell r="Q146">
            <v>0</v>
          </cell>
          <cell r="R146" t="str">
            <v>05</v>
          </cell>
          <cell r="S146" t="str">
            <v>nd</v>
          </cell>
          <cell r="T146">
            <v>0</v>
          </cell>
          <cell r="U146">
            <v>200000</v>
          </cell>
          <cell r="V146">
            <v>200000</v>
          </cell>
          <cell r="W146">
            <v>200000</v>
          </cell>
          <cell r="X146">
            <v>200000</v>
          </cell>
          <cell r="Y146">
            <v>200000</v>
          </cell>
          <cell r="Z146">
            <v>200000</v>
          </cell>
          <cell r="AA146">
            <v>200000</v>
          </cell>
          <cell r="AB146">
            <v>200000</v>
          </cell>
          <cell r="AC146">
            <v>200000</v>
          </cell>
          <cell r="AD146">
            <v>200000</v>
          </cell>
          <cell r="AE146">
            <v>0</v>
          </cell>
          <cell r="AF146">
            <v>2000000</v>
          </cell>
          <cell r="AG146">
            <v>197170.5</v>
          </cell>
          <cell r="AH146">
            <v>191962.44</v>
          </cell>
          <cell r="AI146">
            <v>210867.06</v>
          </cell>
          <cell r="AJ146">
            <v>200000</v>
          </cell>
          <cell r="AK146">
            <v>200000</v>
          </cell>
          <cell r="AL146">
            <v>200000</v>
          </cell>
          <cell r="AM146">
            <v>200000</v>
          </cell>
          <cell r="AN146">
            <v>200000</v>
          </cell>
          <cell r="AO146">
            <v>200000</v>
          </cell>
          <cell r="AP146">
            <v>200000</v>
          </cell>
          <cell r="AQ146">
            <v>0</v>
          </cell>
          <cell r="AR146">
            <v>0</v>
          </cell>
          <cell r="AS146">
            <v>0</v>
          </cell>
          <cell r="AT146">
            <v>0</v>
          </cell>
          <cell r="AU146">
            <v>1400000</v>
          </cell>
          <cell r="AV146">
            <v>0</v>
          </cell>
          <cell r="AW146">
            <v>0</v>
          </cell>
          <cell r="AX146" t="str">
            <v>3 inne</v>
          </cell>
          <cell r="AY146">
            <v>0</v>
          </cell>
          <cell r="AZ146">
            <v>0</v>
          </cell>
          <cell r="BA146">
            <v>0</v>
          </cell>
          <cell r="BF146" t="str">
            <v>Obowiązek wynikający z Ustawy o Krajowym Systemie Cyberbezpieczeństwa</v>
          </cell>
          <cell r="BG146" t="str">
            <v>Rozdzielenie sieci IT (informatycznej „biurowej”) od OT (przemysłowej) Zadanie wieloletnie.</v>
          </cell>
          <cell r="BH146" t="str">
            <v>-</v>
          </cell>
          <cell r="BI146" t="str">
            <v>-</v>
          </cell>
          <cell r="BJ146">
            <v>0</v>
          </cell>
          <cell r="BK146">
            <v>1610867.06</v>
          </cell>
          <cell r="BL146"/>
          <cell r="BM146"/>
          <cell r="BN146"/>
        </row>
        <row r="147">
          <cell r="B147" t="str">
            <v>1-03-07-001-0</v>
          </cell>
          <cell r="C147" t="str">
            <v>1</v>
          </cell>
          <cell r="D147" t="str">
            <v>Ujęcie Mosina - by -pass z Wyspy Krajkowskiej</v>
          </cell>
          <cell r="E147" t="str">
            <v>Realizowane-koncepcja-w toku</v>
          </cell>
          <cell r="G147" t="str">
            <v>Plan</v>
          </cell>
          <cell r="H147" t="str">
            <v>pierwsza</v>
          </cell>
          <cell r="I147" t="str">
            <v>wspólne</v>
          </cell>
          <cell r="J147" t="str">
            <v>modernizacyjne</v>
          </cell>
          <cell r="K147" t="str">
            <v>UW</v>
          </cell>
          <cell r="L147" t="str">
            <v>Mosina</v>
          </cell>
          <cell r="M147" t="str">
            <v>Irena Romaszewska-Malak</v>
          </cell>
          <cell r="N147">
            <v>0</v>
          </cell>
          <cell r="O147" t="str">
            <v>Anna Padurska</v>
          </cell>
          <cell r="P147" t="str">
            <v>Olga Szaj-Jędraszczyk</v>
          </cell>
          <cell r="Q147" t="str">
            <v>Jerzy Rykała</v>
          </cell>
          <cell r="R147" t="str">
            <v>03</v>
          </cell>
          <cell r="S147" t="str">
            <v>nd</v>
          </cell>
          <cell r="T147">
            <v>17676492.699999999</v>
          </cell>
          <cell r="U147">
            <v>96754</v>
          </cell>
          <cell r="V147">
            <v>227411.25</v>
          </cell>
          <cell r="W147">
            <v>0</v>
          </cell>
          <cell r="X147">
            <v>400000</v>
          </cell>
          <cell r="Y147">
            <v>1654650</v>
          </cell>
          <cell r="Z147">
            <v>3613950</v>
          </cell>
          <cell r="AA147">
            <v>7227900</v>
          </cell>
          <cell r="AB147">
            <v>8000000</v>
          </cell>
          <cell r="AC147">
            <v>4046500</v>
          </cell>
          <cell r="AD147">
            <v>0</v>
          </cell>
          <cell r="AE147">
            <v>0</v>
          </cell>
          <cell r="AF147">
            <v>25267165.25</v>
          </cell>
          <cell r="AG147">
            <v>34315.880000000005</v>
          </cell>
          <cell r="AH147">
            <v>85163.62</v>
          </cell>
          <cell r="AI147">
            <v>206737.5</v>
          </cell>
          <cell r="AJ147">
            <v>0</v>
          </cell>
          <cell r="AK147">
            <v>699238</v>
          </cell>
          <cell r="AL147">
            <v>4969409.3000000007</v>
          </cell>
          <cell r="AM147">
            <v>4270171.3000000007</v>
          </cell>
          <cell r="AN147">
            <v>14270171.300000001</v>
          </cell>
          <cell r="AO147">
            <v>14270171.300000001</v>
          </cell>
          <cell r="AP147">
            <v>20000000</v>
          </cell>
          <cell r="AQ147">
            <v>0</v>
          </cell>
          <cell r="AR147">
            <v>0</v>
          </cell>
          <cell r="AS147">
            <v>0</v>
          </cell>
          <cell r="AT147">
            <v>0</v>
          </cell>
          <cell r="AU147">
            <v>58479161.200000003</v>
          </cell>
          <cell r="AV147">
            <v>0</v>
          </cell>
          <cell r="AW147">
            <v>0</v>
          </cell>
          <cell r="AX147" t="str">
            <v>1 rozwojowo-modernizacyjne</v>
          </cell>
          <cell r="AY147">
            <v>0</v>
          </cell>
          <cell r="AZ147">
            <v>0</v>
          </cell>
          <cell r="BA147">
            <v>0</v>
          </cell>
          <cell r="BF147" t="str">
            <v>Z zadania zostały wydzielone zakresy 19-233 oraz 19-234. Bezpieczeństwo i niezawodność dostaw wody.</v>
          </cell>
          <cell r="BG147" t="str">
            <v>Budowa by-passu z Wyspy Krajkowskiej DN600-1000 mm, dł. 5 200m 2019 - 2022 koncepcja i program funkcjonalno-użytkowy 2023 - 2028 dokumentacja projektowa i roboty budowlano-montażowe "zaprojektuj - wybuduj"</v>
          </cell>
          <cell r="BH147" t="str">
            <v>-</v>
          </cell>
          <cell r="BI147" t="str">
            <v>-</v>
          </cell>
          <cell r="BJ147">
            <v>0</v>
          </cell>
          <cell r="BK147">
            <v>58685898.700000003</v>
          </cell>
          <cell r="BL147"/>
          <cell r="BM147"/>
          <cell r="BN147"/>
        </row>
        <row r="148">
          <cell r="B148" t="str">
            <v>3-05-20-183-0</v>
          </cell>
          <cell r="C148" t="str">
            <v>3</v>
          </cell>
          <cell r="D148" t="str">
            <v>Poznań - zbiorniki Morasko - urządzenia zabezpieczające - zbiorniki</v>
          </cell>
          <cell r="E148" t="str">
            <v>Realizowane-dokumentacja-w toku</v>
          </cell>
          <cell r="G148" t="str">
            <v>rezerwa zadania wielozakresowe</v>
          </cell>
          <cell r="H148" t="str">
            <v>pierwsza</v>
          </cell>
          <cell r="I148" t="str">
            <v>wspólne</v>
          </cell>
          <cell r="J148" t="str">
            <v>modernizacyjne</v>
          </cell>
          <cell r="K148" t="str">
            <v>SUW</v>
          </cell>
          <cell r="L148" t="str">
            <v>Poznań</v>
          </cell>
          <cell r="M148" t="str">
            <v>Danuta Kijko</v>
          </cell>
          <cell r="N148" t="str">
            <v>Wioletta Frankowska</v>
          </cell>
          <cell r="O148">
            <v>0</v>
          </cell>
          <cell r="P148">
            <v>0</v>
          </cell>
          <cell r="Q148">
            <v>0</v>
          </cell>
          <cell r="R148" t="str">
            <v>05</v>
          </cell>
          <cell r="S148" t="str">
            <v>nd</v>
          </cell>
          <cell r="T148">
            <v>0</v>
          </cell>
          <cell r="U148">
            <v>50000</v>
          </cell>
          <cell r="V148">
            <v>150000</v>
          </cell>
          <cell r="W148">
            <v>450000</v>
          </cell>
          <cell r="X148">
            <v>150000</v>
          </cell>
          <cell r="Y148">
            <v>0</v>
          </cell>
          <cell r="Z148">
            <v>0</v>
          </cell>
          <cell r="AA148">
            <v>0</v>
          </cell>
          <cell r="AB148">
            <v>1000000</v>
          </cell>
          <cell r="AC148">
            <v>3000000</v>
          </cell>
          <cell r="AD148">
            <v>3000000</v>
          </cell>
          <cell r="AE148">
            <v>6000000</v>
          </cell>
          <cell r="AF148">
            <v>7800000</v>
          </cell>
          <cell r="AG148">
            <v>1078</v>
          </cell>
          <cell r="AH148">
            <v>101215</v>
          </cell>
          <cell r="AI148">
            <v>201200</v>
          </cell>
          <cell r="AJ148">
            <v>201200</v>
          </cell>
          <cell r="AK148">
            <v>0</v>
          </cell>
          <cell r="AL148">
            <v>0</v>
          </cell>
          <cell r="AM148">
            <v>0</v>
          </cell>
          <cell r="AN148">
            <v>400000</v>
          </cell>
          <cell r="AO148">
            <v>6006000</v>
          </cell>
          <cell r="AP148">
            <v>6891000</v>
          </cell>
          <cell r="AQ148">
            <v>0</v>
          </cell>
          <cell r="AR148">
            <v>0</v>
          </cell>
          <cell r="AS148">
            <v>0</v>
          </cell>
          <cell r="AT148">
            <v>0</v>
          </cell>
          <cell r="AU148">
            <v>13498200</v>
          </cell>
          <cell r="AV148">
            <v>0</v>
          </cell>
          <cell r="AW148">
            <v>0</v>
          </cell>
          <cell r="AX148" t="str">
            <v>1 rozwojowo-modernizacyjne</v>
          </cell>
          <cell r="AY148">
            <v>0</v>
          </cell>
          <cell r="AZ148">
            <v>0</v>
          </cell>
          <cell r="BA148">
            <v>0</v>
          </cell>
          <cell r="BF148" t="str">
            <v>Zadanie zostało wydzielone z zadania nr 19-237. Zabezpieczenie terenów przyległych do obiektów wodociągowych przez skutkami ewentualnej awarii.</v>
          </cell>
          <cell r="BG148" t="str">
            <v>Budowa urządzeń zabezpieczających w obrębie zbiorników wodociągowych: 2015 - 2016 - koncepcja - zakończono 2020 - ekspertyza stanu technicznego rurociągów na terenie zbiorników 2020 - 2023 - dokumentacja projektowa zbiorników 2027 - 2029 - roboty budowlano-montażowe</v>
          </cell>
          <cell r="BH148" t="str">
            <v>-</v>
          </cell>
          <cell r="BI148" t="str">
            <v>-</v>
          </cell>
          <cell r="BJ148">
            <v>100600</v>
          </cell>
          <cell r="BK148">
            <v>13598800</v>
          </cell>
          <cell r="BL148"/>
          <cell r="BM148"/>
          <cell r="BN148"/>
        </row>
        <row r="149">
          <cell r="B149" t="str">
            <v>3-05-14-042-1</v>
          </cell>
          <cell r="C149" t="str">
            <v>3</v>
          </cell>
          <cell r="D149" t="str">
            <v>Poznań - sieć wodociągowa w ul. Obornickiej</v>
          </cell>
          <cell r="E149" t="str">
            <v>Realizowane-RBM-w toku</v>
          </cell>
          <cell r="G149" t="str">
            <v>rezerwa "białe plamy"</v>
          </cell>
          <cell r="H149" t="str">
            <v>druga</v>
          </cell>
          <cell r="I149" t="str">
            <v>sieci rozdzielcze</v>
          </cell>
          <cell r="J149" t="str">
            <v>rozwojowe</v>
          </cell>
          <cell r="K149" t="str">
            <v>nieopłacalne tak</v>
          </cell>
          <cell r="L149" t="str">
            <v>Poznań</v>
          </cell>
          <cell r="M149" t="str">
            <v>Katarzyna Stawińska</v>
          </cell>
          <cell r="N149" t="str">
            <v>Wioletta Frankowska</v>
          </cell>
          <cell r="O149" t="str">
            <v>Monika Mrozińska</v>
          </cell>
          <cell r="P149" t="str">
            <v>Margareta Szymkowiak-Matuszak</v>
          </cell>
          <cell r="Q149" t="str">
            <v>Łukasz Bil</v>
          </cell>
          <cell r="R149" t="str">
            <v>05</v>
          </cell>
          <cell r="S149" t="str">
            <v>nd</v>
          </cell>
          <cell r="T149">
            <v>1114</v>
          </cell>
          <cell r="U149">
            <v>36390</v>
          </cell>
          <cell r="V149">
            <v>24260</v>
          </cell>
          <cell r="W149">
            <v>550000</v>
          </cell>
          <cell r="X149">
            <v>696994</v>
          </cell>
          <cell r="Y149">
            <v>0</v>
          </cell>
          <cell r="Z149">
            <v>0</v>
          </cell>
          <cell r="AA149">
            <v>0</v>
          </cell>
          <cell r="AB149">
            <v>0</v>
          </cell>
          <cell r="AC149">
            <v>0</v>
          </cell>
          <cell r="AD149">
            <v>0</v>
          </cell>
          <cell r="AE149">
            <v>0</v>
          </cell>
          <cell r="AF149">
            <v>1307644</v>
          </cell>
          <cell r="AG149">
            <v>24260</v>
          </cell>
          <cell r="AH149">
            <v>36780</v>
          </cell>
          <cell r="AI149">
            <v>201112</v>
          </cell>
          <cell r="AJ149">
            <v>928800</v>
          </cell>
          <cell r="AK149">
            <v>0</v>
          </cell>
          <cell r="AL149">
            <v>0</v>
          </cell>
          <cell r="AM149">
            <v>0</v>
          </cell>
          <cell r="AN149">
            <v>0</v>
          </cell>
          <cell r="AO149">
            <v>0</v>
          </cell>
          <cell r="AP149">
            <v>0</v>
          </cell>
          <cell r="AQ149">
            <v>0</v>
          </cell>
          <cell r="AR149">
            <v>0</v>
          </cell>
          <cell r="AS149">
            <v>0</v>
          </cell>
          <cell r="AT149">
            <v>0</v>
          </cell>
          <cell r="AU149">
            <v>928800</v>
          </cell>
          <cell r="AV149">
            <v>0</v>
          </cell>
          <cell r="AW149">
            <v>0</v>
          </cell>
          <cell r="AX149" t="str">
            <v>1 rozwojowo-modernizacyjne</v>
          </cell>
          <cell r="AY149">
            <v>22</v>
          </cell>
          <cell r="AZ149">
            <v>2</v>
          </cell>
          <cell r="BA149">
            <v>0</v>
          </cell>
          <cell r="BB149" t="str">
            <v>NIE</v>
          </cell>
          <cell r="BF149" t="str">
            <v>Zaopatrzenie w wodę nowych odbiorców.</v>
          </cell>
          <cell r="BG149" t="str">
            <v>Budowa sieci wodociągowej w ul. Obornickiej DN 150mm, dł. 510m, wraz z przyłączami. 2019-2021 - dokumentacja projektowa 2022-2023 - roboty budowlano-montażowe</v>
          </cell>
          <cell r="BH149" t="str">
            <v>-</v>
          </cell>
          <cell r="BI149" t="str">
            <v>-</v>
          </cell>
          <cell r="BJ149">
            <v>612</v>
          </cell>
          <cell r="BK149">
            <v>1129300</v>
          </cell>
          <cell r="BL149"/>
          <cell r="BM149"/>
          <cell r="BN149"/>
          <cell r="BO149">
            <v>79051.000000000015</v>
          </cell>
        </row>
        <row r="150">
          <cell r="B150" t="str">
            <v>4-05-20-034-1</v>
          </cell>
          <cell r="C150" t="str">
            <v>4</v>
          </cell>
          <cell r="D150" t="str">
            <v>COŚ - praca wyspowa zespołów prądotwórczych.</v>
          </cell>
          <cell r="E150" t="str">
            <v>Realizowane-koncepcja-w toku</v>
          </cell>
          <cell r="H150" t="str">
            <v>pierwsza</v>
          </cell>
          <cell r="I150" t="str">
            <v>inne</v>
          </cell>
          <cell r="J150" t="str">
            <v>inne</v>
          </cell>
          <cell r="K150" t="str">
            <v>inne działania</v>
          </cell>
          <cell r="L150" t="str">
            <v>Poznań</v>
          </cell>
          <cell r="M150" t="str">
            <v>Krzysztof Kowalczyk</v>
          </cell>
          <cell r="N150">
            <v>0</v>
          </cell>
          <cell r="O150" t="str">
            <v>Anna Padurska</v>
          </cell>
          <cell r="P150" t="str">
            <v>Julita Płomińska</v>
          </cell>
          <cell r="Q150" t="str">
            <v>Julita Płomińska</v>
          </cell>
          <cell r="R150" t="str">
            <v>05</v>
          </cell>
          <cell r="S150" t="str">
            <v>nd</v>
          </cell>
          <cell r="T150">
            <v>0</v>
          </cell>
          <cell r="U150">
            <v>0</v>
          </cell>
          <cell r="V150">
            <v>0</v>
          </cell>
          <cell r="W150">
            <v>3000000</v>
          </cell>
          <cell r="X150">
            <v>3000000</v>
          </cell>
          <cell r="Y150">
            <v>9000000</v>
          </cell>
          <cell r="Z150">
            <v>0</v>
          </cell>
          <cell r="AA150">
            <v>0</v>
          </cell>
          <cell r="AB150">
            <v>0</v>
          </cell>
          <cell r="AC150">
            <v>0</v>
          </cell>
          <cell r="AD150">
            <v>0</v>
          </cell>
          <cell r="AE150">
            <v>0</v>
          </cell>
          <cell r="AF150">
            <v>15000000</v>
          </cell>
          <cell r="AG150">
            <v>0</v>
          </cell>
          <cell r="AH150">
            <v>0</v>
          </cell>
          <cell r="AI150">
            <v>200000</v>
          </cell>
          <cell r="AJ150">
            <v>200000</v>
          </cell>
          <cell r="AK150">
            <v>800000</v>
          </cell>
          <cell r="AL150">
            <v>7400000</v>
          </cell>
          <cell r="AM150">
            <v>5700000</v>
          </cell>
          <cell r="AN150">
            <v>10000000</v>
          </cell>
          <cell r="AO150">
            <v>10000000</v>
          </cell>
          <cell r="AP150">
            <v>0</v>
          </cell>
          <cell r="AQ150">
            <v>0</v>
          </cell>
          <cell r="AR150">
            <v>0</v>
          </cell>
          <cell r="AS150">
            <v>0</v>
          </cell>
          <cell r="AT150">
            <v>0</v>
          </cell>
          <cell r="AU150">
            <v>34100000</v>
          </cell>
          <cell r="AV150">
            <v>0</v>
          </cell>
          <cell r="AW150">
            <v>0</v>
          </cell>
          <cell r="AX150" t="str">
            <v>3 inne</v>
          </cell>
          <cell r="AY150">
            <v>0</v>
          </cell>
          <cell r="AZ150">
            <v>0</v>
          </cell>
          <cell r="BA150">
            <v>0</v>
          </cell>
          <cell r="BF150" t="str">
            <v>Konieczność zagwarantowania ciągłości pracy COŚ na wypadek całkowitego zaniku zasilania. Wzrost stopnia zużycia aktualnie pracujących zespołów i trudności z dostępnością części w przypadku wystąpienia awarii. Konieczność dostosowania potencjału wytwórczego zespołów prądotwórczych do zamierzonego wzrostu produkcji biogazu.</v>
          </cell>
          <cell r="BG150" t="str">
            <v>Modernizacja ob. 19 przez wymianę zespołów prądotwórczych. Rozbudowa GPZ (Główny Punkt Zasilania) w zakresie umożliwiającym pracę wyspową zespołów prądotwórczych. Posadowienie zbiornika z zapasem paliwa. 2022 - 2024 - realizacja</v>
          </cell>
          <cell r="BH150" t="str">
            <v>-</v>
          </cell>
          <cell r="BI150" t="str">
            <v>-</v>
          </cell>
          <cell r="BJ150">
            <v>0</v>
          </cell>
          <cell r="BK150">
            <v>34300000</v>
          </cell>
          <cell r="BL150"/>
          <cell r="BM150"/>
          <cell r="BN150"/>
        </row>
        <row r="151">
          <cell r="B151" t="str">
            <v>3-05-17-194-0</v>
          </cell>
          <cell r="C151" t="str">
            <v>3</v>
          </cell>
          <cell r="D151" t="str">
            <v>Poznań - sieć wodociągowa na terenie osiedla Krzyżowniki-Smochowice, etap I.</v>
          </cell>
          <cell r="E151" t="str">
            <v>Realizowane-dokumentacja-w toku</v>
          </cell>
          <cell r="G151" t="str">
            <v>rury azbestowo-cementowe</v>
          </cell>
          <cell r="H151" t="str">
            <v>pierwsza</v>
          </cell>
          <cell r="I151" t="str">
            <v>sieci rozdzielcze</v>
          </cell>
          <cell r="J151" t="str">
            <v>modernizacyjne</v>
          </cell>
          <cell r="K151" t="str">
            <v>azbestocement</v>
          </cell>
          <cell r="L151" t="str">
            <v>Poznań</v>
          </cell>
          <cell r="M151" t="str">
            <v>Agata Chmurzyńska</v>
          </cell>
          <cell r="N151" t="str">
            <v>Alina Wachowska</v>
          </cell>
          <cell r="O151" t="str">
            <v>Monika Mrozińska</v>
          </cell>
          <cell r="P151" t="str">
            <v>Anna Ossig</v>
          </cell>
          <cell r="Q151" t="str">
            <v>Łukasz Bil</v>
          </cell>
          <cell r="R151" t="str">
            <v>05</v>
          </cell>
          <cell r="S151" t="str">
            <v>nd</v>
          </cell>
          <cell r="T151">
            <v>0</v>
          </cell>
          <cell r="U151">
            <v>0</v>
          </cell>
          <cell r="V151">
            <v>78674</v>
          </cell>
          <cell r="W151">
            <v>78674</v>
          </cell>
          <cell r="X151">
            <v>1177285</v>
          </cell>
          <cell r="Y151">
            <v>2551792</v>
          </cell>
          <cell r="Z151">
            <v>2379316</v>
          </cell>
          <cell r="AA151">
            <v>0</v>
          </cell>
          <cell r="AB151">
            <v>0</v>
          </cell>
          <cell r="AC151">
            <v>0</v>
          </cell>
          <cell r="AD151">
            <v>0</v>
          </cell>
          <cell r="AE151">
            <v>0</v>
          </cell>
          <cell r="AF151">
            <v>6265741</v>
          </cell>
          <cell r="AG151">
            <v>21137.840000000004</v>
          </cell>
          <cell r="AH151">
            <v>36908.049999999996</v>
          </cell>
          <cell r="AI151">
            <v>193893.88</v>
          </cell>
          <cell r="AJ151">
            <v>275940</v>
          </cell>
          <cell r="AK151">
            <v>11550</v>
          </cell>
          <cell r="AL151">
            <v>2842763</v>
          </cell>
          <cell r="AM151">
            <v>3640131</v>
          </cell>
          <cell r="AN151">
            <v>0</v>
          </cell>
          <cell r="AO151">
            <v>0</v>
          </cell>
          <cell r="AP151">
            <v>0</v>
          </cell>
          <cell r="AQ151">
            <v>0</v>
          </cell>
          <cell r="AR151">
            <v>0</v>
          </cell>
          <cell r="AS151">
            <v>0</v>
          </cell>
          <cell r="AT151">
            <v>0</v>
          </cell>
          <cell r="AU151">
            <v>6770384</v>
          </cell>
          <cell r="AV151">
            <v>0</v>
          </cell>
          <cell r="AW151">
            <v>0</v>
          </cell>
          <cell r="AX151" t="str">
            <v>1 rozwojowo-modernizacyjne</v>
          </cell>
          <cell r="AY151">
            <v>0</v>
          </cell>
          <cell r="AZ151">
            <v>5</v>
          </cell>
          <cell r="BA151">
            <v>170</v>
          </cell>
          <cell r="BF151" t="str">
            <v>Wymiana sieci wodociągowej z azbestocementu.</v>
          </cell>
          <cell r="BG151" t="str">
            <v>Wymiana sieci wodociągowej w ulicach: Lęborska DN150, dł. 712 m, Myśliborska DN150mm, dł. 701m, Sianowska DN150mm, dł. 129m, Trzcianecka DN150mm, dł. 296m, Trzebiatowska DN150mm, dł. 989m, wraz z wymianą przyłączy wodociągowych. 2021 - 2023 - dokumentacja projektowa 2023 - 2025 - roboty budowlano-montażowe</v>
          </cell>
          <cell r="BH151" t="str">
            <v>-</v>
          </cell>
          <cell r="BI151" t="str">
            <v>-</v>
          </cell>
          <cell r="BJ151">
            <v>6276</v>
          </cell>
          <cell r="BK151">
            <v>6958001.8799999999</v>
          </cell>
          <cell r="BL151"/>
          <cell r="BM151"/>
          <cell r="BN151"/>
        </row>
        <row r="152">
          <cell r="B152" t="str">
            <v>3-05-12-105-1</v>
          </cell>
          <cell r="C152" t="str">
            <v>3</v>
          </cell>
          <cell r="D152" t="str">
            <v>Poznań - sieć wodociągowa w ul. Cmentarnej.</v>
          </cell>
          <cell r="E152" t="str">
            <v>Realizowane-RBM-w toku</v>
          </cell>
          <cell r="G152" t="str">
            <v>rezerwa "białe plamy"</v>
          </cell>
          <cell r="H152" t="str">
            <v>druga</v>
          </cell>
          <cell r="I152" t="str">
            <v>sieci rozdzielcze</v>
          </cell>
          <cell r="J152" t="str">
            <v>rozwojowe</v>
          </cell>
          <cell r="K152" t="str">
            <v>nieopłacalne tak</v>
          </cell>
          <cell r="L152" t="str">
            <v>Poznań</v>
          </cell>
          <cell r="M152" t="str">
            <v>Kamilla Oberenkowska</v>
          </cell>
          <cell r="N152" t="str">
            <v>Barbara Bartkowiak</v>
          </cell>
          <cell r="O152" t="str">
            <v>Jolanta Kowalczyk</v>
          </cell>
          <cell r="P152" t="str">
            <v>Aleksandra Jukiewicz</v>
          </cell>
          <cell r="Q152" t="str">
            <v>Jacek Bielicki</v>
          </cell>
          <cell r="R152" t="str">
            <v>05</v>
          </cell>
          <cell r="S152" t="str">
            <v>PIM</v>
          </cell>
          <cell r="T152">
            <v>13307</v>
          </cell>
          <cell r="U152">
            <v>9750</v>
          </cell>
          <cell r="V152">
            <v>214876.65</v>
          </cell>
          <cell r="W152">
            <v>400762.3</v>
          </cell>
          <cell r="X152">
            <v>0</v>
          </cell>
          <cell r="Y152">
            <v>0</v>
          </cell>
          <cell r="Z152">
            <v>0</v>
          </cell>
          <cell r="AA152">
            <v>0</v>
          </cell>
          <cell r="AB152">
            <v>0</v>
          </cell>
          <cell r="AC152">
            <v>0</v>
          </cell>
          <cell r="AD152">
            <v>0</v>
          </cell>
          <cell r="AE152">
            <v>0</v>
          </cell>
          <cell r="AF152">
            <v>625388.94999999995</v>
          </cell>
          <cell r="AG152">
            <v>0</v>
          </cell>
          <cell r="AH152">
            <v>15793</v>
          </cell>
          <cell r="AI152">
            <v>184238</v>
          </cell>
          <cell r="AJ152">
            <v>180000</v>
          </cell>
          <cell r="AK152">
            <v>0</v>
          </cell>
          <cell r="AL152">
            <v>0</v>
          </cell>
          <cell r="AM152">
            <v>0</v>
          </cell>
          <cell r="AN152">
            <v>0</v>
          </cell>
          <cell r="AO152">
            <v>0</v>
          </cell>
          <cell r="AP152">
            <v>0</v>
          </cell>
          <cell r="AQ152">
            <v>0</v>
          </cell>
          <cell r="AR152">
            <v>0</v>
          </cell>
          <cell r="AS152">
            <v>0</v>
          </cell>
          <cell r="AT152">
            <v>0</v>
          </cell>
          <cell r="AU152">
            <v>180000</v>
          </cell>
          <cell r="AV152">
            <v>0.45</v>
          </cell>
          <cell r="AW152">
            <v>0</v>
          </cell>
          <cell r="AX152" t="str">
            <v>1 rozwojowo-modernizacyjne</v>
          </cell>
          <cell r="AY152">
            <v>4</v>
          </cell>
          <cell r="AZ152">
            <v>1</v>
          </cell>
          <cell r="BA152">
            <v>1</v>
          </cell>
          <cell r="BB152" t="str">
            <v>WALORYZACJA PRZEWIDZIANA W UMOWIE, KTÓRA BĘDZIE DOPIERO ZAWIERANA</v>
          </cell>
          <cell r="BC152" t="str">
            <v>Zadanie z przekazaną dokumentacją z IPD</v>
          </cell>
          <cell r="BD152" t="str">
            <v>NIE</v>
          </cell>
          <cell r="BF152" t="str">
            <v>Z zadania został wydzielony zakres 19-305 Zaopatrzenie w wodę nowych odbiorców. Realizacja zadania możliwa po poszerzeniu ul. Rzepińskiej przez ZDM. Koordynacja z modernizacją drogi realizowaną przez ZDM.</v>
          </cell>
          <cell r="BG152" t="str">
            <v>Budowa sieci wodociągowej w ul. Rzepińskiej: DN 100 mm o dł. 250 m wraz z przyłączami. 2019-2021 - dokumentacja projektowa 2022-2023 - roboty budowlano-montażowe</v>
          </cell>
          <cell r="BH152" t="str">
            <v>-</v>
          </cell>
          <cell r="BI152" t="str">
            <v>-</v>
          </cell>
          <cell r="BJ152">
            <v>4238</v>
          </cell>
          <cell r="BK152">
            <v>360000</v>
          </cell>
          <cell r="BL152">
            <v>36000</v>
          </cell>
          <cell r="BM152">
            <v>54000</v>
          </cell>
          <cell r="BO152">
            <v>25200.000000000004</v>
          </cell>
        </row>
        <row r="153">
          <cell r="B153" t="str">
            <v>3-05-20-027-0</v>
          </cell>
          <cell r="C153" t="str">
            <v>3</v>
          </cell>
          <cell r="D153" t="str">
            <v>Poznań - sieć wodociągowa w ul. Omańkowskiej 97 - etap 1</v>
          </cell>
          <cell r="E153" t="str">
            <v>Realizowane-dokumentacja-w toku</v>
          </cell>
          <cell r="G153" t="str">
            <v>rezerwa na zaspokojenie roszczeń z tyt realizacji sieci wod-kan</v>
          </cell>
          <cell r="H153" t="str">
            <v>pierwsza</v>
          </cell>
          <cell r="I153" t="str">
            <v>sieci rozdzielcze</v>
          </cell>
          <cell r="J153" t="str">
            <v>rozwojowe</v>
          </cell>
          <cell r="K153" t="str">
            <v>wykupy</v>
          </cell>
          <cell r="L153" t="str">
            <v>Poznań</v>
          </cell>
          <cell r="M153">
            <v>0</v>
          </cell>
          <cell r="N153">
            <v>0</v>
          </cell>
          <cell r="O153">
            <v>0</v>
          </cell>
          <cell r="P153" t="str">
            <v>Magdalena Borowska</v>
          </cell>
          <cell r="Q153">
            <v>0</v>
          </cell>
          <cell r="R153" t="str">
            <v>05</v>
          </cell>
          <cell r="S153" t="str">
            <v>nd</v>
          </cell>
          <cell r="T153">
            <v>0</v>
          </cell>
          <cell r="U153">
            <v>800</v>
          </cell>
          <cell r="V153">
            <v>0</v>
          </cell>
          <cell r="W153">
            <v>0</v>
          </cell>
          <cell r="X153">
            <v>0</v>
          </cell>
          <cell r="Y153">
            <v>0</v>
          </cell>
          <cell r="Z153">
            <v>0</v>
          </cell>
          <cell r="AA153">
            <v>0</v>
          </cell>
          <cell r="AB153">
            <v>0</v>
          </cell>
          <cell r="AC153">
            <v>0</v>
          </cell>
          <cell r="AD153">
            <v>0</v>
          </cell>
          <cell r="AE153">
            <v>0</v>
          </cell>
          <cell r="AF153">
            <v>800</v>
          </cell>
          <cell r="AG153">
            <v>800</v>
          </cell>
          <cell r="AH153">
            <v>0</v>
          </cell>
          <cell r="AI153">
            <v>177660.86</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t="str">
            <v xml:space="preserve"> </v>
          </cell>
          <cell r="AY153">
            <v>0</v>
          </cell>
          <cell r="AZ153">
            <v>0</v>
          </cell>
          <cell r="BA153">
            <v>0</v>
          </cell>
          <cell r="BF153">
            <v>0</v>
          </cell>
          <cell r="BG153">
            <v>0</v>
          </cell>
          <cell r="BH153" t="str">
            <v>-</v>
          </cell>
          <cell r="BI153" t="str">
            <v>-</v>
          </cell>
          <cell r="BJ153">
            <v>177660.86</v>
          </cell>
          <cell r="BK153">
            <v>0</v>
          </cell>
          <cell r="BL153"/>
          <cell r="BM153"/>
          <cell r="BN153"/>
        </row>
        <row r="154">
          <cell r="B154" t="str">
            <v>5-11-14-147-1</v>
          </cell>
          <cell r="C154" t="str">
            <v>5</v>
          </cell>
          <cell r="D154" t="str">
            <v>Kórnik - rurociąg tłoczny z przepompowni głównej w Kórniku do oczyszczalni ścieków w Borówcu</v>
          </cell>
          <cell r="E154" t="str">
            <v>Realizowane-dokumentacja-w toku</v>
          </cell>
          <cell r="G154" t="str">
            <v>Plan</v>
          </cell>
          <cell r="H154" t="str">
            <v>pierwsza</v>
          </cell>
          <cell r="I154" t="str">
            <v>wspólne</v>
          </cell>
          <cell r="J154" t="str">
            <v>modernizacyjne</v>
          </cell>
          <cell r="K154" t="str">
            <v>kolektory kanalizacyjne</v>
          </cell>
          <cell r="L154" t="str">
            <v>Kórnik</v>
          </cell>
          <cell r="M154" t="str">
            <v>Kamilla Oberenkowska</v>
          </cell>
          <cell r="N154" t="str">
            <v>Michał Kamiński</v>
          </cell>
          <cell r="O154" t="str">
            <v>Jolanta Kowalczyk</v>
          </cell>
          <cell r="P154" t="str">
            <v>Monika Mazurczak-Sadowska</v>
          </cell>
          <cell r="Q154" t="str">
            <v>Maciej Antecki</v>
          </cell>
          <cell r="R154" t="str">
            <v>11</v>
          </cell>
          <cell r="S154" t="str">
            <v>nd</v>
          </cell>
          <cell r="T154">
            <v>132003.93</v>
          </cell>
          <cell r="U154">
            <v>269511.03000000003</v>
          </cell>
          <cell r="V154">
            <v>200000</v>
          </cell>
          <cell r="W154">
            <v>5988903</v>
          </cell>
          <cell r="X154">
            <v>6408473</v>
          </cell>
          <cell r="Y154">
            <v>0</v>
          </cell>
          <cell r="Z154">
            <v>0</v>
          </cell>
          <cell r="AA154">
            <v>0</v>
          </cell>
          <cell r="AB154">
            <v>0</v>
          </cell>
          <cell r="AC154">
            <v>0</v>
          </cell>
          <cell r="AD154">
            <v>0</v>
          </cell>
          <cell r="AE154">
            <v>0</v>
          </cell>
          <cell r="AF154">
            <v>12866887.030000001</v>
          </cell>
          <cell r="AG154">
            <v>135489.55999999997</v>
          </cell>
          <cell r="AH154">
            <v>57605.159999999989</v>
          </cell>
          <cell r="AI154">
            <v>175810.88</v>
          </cell>
          <cell r="AJ154">
            <v>633196.89999999991</v>
          </cell>
          <cell r="AK154">
            <v>2653033.1799999997</v>
          </cell>
          <cell r="AL154">
            <v>5222878.8</v>
          </cell>
          <cell r="AM154">
            <v>5919836.2799999993</v>
          </cell>
          <cell r="AN154">
            <v>2000000</v>
          </cell>
          <cell r="AO154">
            <v>0</v>
          </cell>
          <cell r="AP154">
            <v>0</v>
          </cell>
          <cell r="AQ154">
            <v>0</v>
          </cell>
          <cell r="AR154">
            <v>0</v>
          </cell>
          <cell r="AS154">
            <v>0</v>
          </cell>
          <cell r="AT154">
            <v>0</v>
          </cell>
          <cell r="AU154">
            <v>16428945.159999998</v>
          </cell>
          <cell r="AV154">
            <v>0</v>
          </cell>
          <cell r="AW154">
            <v>0</v>
          </cell>
          <cell r="AX154" t="str">
            <v>1 rozwojowo-modernizacyjne</v>
          </cell>
          <cell r="AY154">
            <v>0</v>
          </cell>
          <cell r="AZ154">
            <v>0</v>
          </cell>
          <cell r="BA154">
            <v>0</v>
          </cell>
          <cell r="BC154" t="str">
            <v xml:space="preserve">Zdanie na ukończeniu w IPD </v>
          </cell>
          <cell r="BF154" t="str">
            <v>Zły stan techniczny istniejących rurociągów - konieczność zapewnienia ciągłości przesyłu ścieków z głównej przepompowni w Kórniku. Liczne awarie - znaczne koszty odszkodowań. Przebieg w 85% przez działki prywatne.</v>
          </cell>
          <cell r="BG154" t="str">
            <v>Projekt i budowa (przebudowa po nowej trasie) rurociągu tłocznego o średnicy DN300 i dł. ok. 3700m. Wyłączenie z eksploatacji ist. rurociągów tłocznych 2xDN300 o łącznej dł. ok. 6700m. Dostosowanie istniejącej przepompowni do nowych parametrów pracy, w tym modernizacja: układu zasilania i AKPiA, komór retencyjnych i instalacji wewnętrznych oraz doposażenie w dodatkową pompę i agregat prądotwórczy. 2016 - 2021 - dokumentacja projektowa 2022 - 2025 - roboty budowlano-montażowe</v>
          </cell>
          <cell r="BH154" t="str">
            <v>-</v>
          </cell>
          <cell r="BI154" t="str">
            <v>-</v>
          </cell>
          <cell r="BJ154">
            <v>15493.95</v>
          </cell>
          <cell r="BK154">
            <v>16589262.09</v>
          </cell>
          <cell r="BL154"/>
          <cell r="BM154">
            <v>2488389.3134999997</v>
          </cell>
        </row>
        <row r="155">
          <cell r="B155" t="str">
            <v>7-05-21-183-1</v>
          </cell>
          <cell r="C155" t="str">
            <v>7</v>
          </cell>
          <cell r="D155" t="str">
            <v>SUW Grusczyn oraz SUW Murowana Goślina - zagospodarowanie wód opadowych i roztopowych</v>
          </cell>
          <cell r="E155" t="str">
            <v>Realizowane-koncepcja-w toku</v>
          </cell>
          <cell r="G155" t="str">
            <v xml:space="preserve">rezerwa na inwestycje nieprzewidziane </v>
          </cell>
          <cell r="H155" t="str">
            <v>pierwsza</v>
          </cell>
          <cell r="I155" t="str">
            <v>inne</v>
          </cell>
          <cell r="J155" t="str">
            <v>inne</v>
          </cell>
          <cell r="K155" t="str">
            <v>inwestycje nieprzewidziane</v>
          </cell>
          <cell r="L155" t="str">
            <v>Poznań</v>
          </cell>
          <cell r="M155" t="str">
            <v>Karol Krupa</v>
          </cell>
          <cell r="N155">
            <v>0</v>
          </cell>
          <cell r="O155">
            <v>0</v>
          </cell>
          <cell r="P155">
            <v>0</v>
          </cell>
          <cell r="Q155">
            <v>0</v>
          </cell>
          <cell r="R155" t="str">
            <v>05</v>
          </cell>
          <cell r="S155" t="str">
            <v>nd</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175000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t="str">
            <v>1 rozwojowo-modernizacyjne</v>
          </cell>
          <cell r="AY155">
            <v>0</v>
          </cell>
          <cell r="AZ155">
            <v>0</v>
          </cell>
          <cell r="BA155">
            <v>0</v>
          </cell>
          <cell r="BF155" t="str">
            <v>Odłączenie części wód opadowych od sieci kanalizacji deszczowej oraz zagospodarowanie jej na własnym terenie - mała retencja.</v>
          </cell>
          <cell r="BG155" t="str">
            <v>Budowa: - SUW Gruszczyn: ogrody deszczowe w gruncie i w pojemnikach, - SUW Murowana Goślina: niecka infiltracyjna, ogrody deszczowe w pojemnikach, suchy strumień.</v>
          </cell>
          <cell r="BH155" t="str">
            <v>-</v>
          </cell>
          <cell r="BI155" t="str">
            <v>-</v>
          </cell>
          <cell r="BJ155">
            <v>0</v>
          </cell>
          <cell r="BK155">
            <v>175000</v>
          </cell>
          <cell r="BL155"/>
          <cell r="BM155"/>
          <cell r="BN155"/>
        </row>
        <row r="156">
          <cell r="B156" t="str">
            <v>3-02-20-237-1</v>
          </cell>
          <cell r="C156" t="str">
            <v>3</v>
          </cell>
          <cell r="D156" t="str">
            <v>Luboń - sieć wodociągowa przez przeprawę mostową Czapury-Luboń</v>
          </cell>
          <cell r="E156" t="str">
            <v>Realizowane-dokumentacja-w toku</v>
          </cell>
          <cell r="H156" t="str">
            <v>pierwsza</v>
          </cell>
          <cell r="I156" t="str">
            <v>wspólne</v>
          </cell>
          <cell r="J156" t="str">
            <v>rozwojowe</v>
          </cell>
          <cell r="K156" t="str">
            <v>magistrale wodociągowe</v>
          </cell>
          <cell r="L156" t="str">
            <v>Luboń</v>
          </cell>
          <cell r="M156" t="str">
            <v>Marcin Ostrzycki</v>
          </cell>
          <cell r="N156" t="str">
            <v>Barbara Bartkowiak</v>
          </cell>
          <cell r="O156">
            <v>0</v>
          </cell>
          <cell r="P156">
            <v>0</v>
          </cell>
          <cell r="Q156">
            <v>0</v>
          </cell>
          <cell r="R156" t="str">
            <v>02</v>
          </cell>
          <cell r="S156" t="str">
            <v>nd</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510</v>
          </cell>
          <cell r="AI156">
            <v>173600</v>
          </cell>
          <cell r="AJ156">
            <v>103352</v>
          </cell>
          <cell r="AK156">
            <v>2657035.2999999998</v>
          </cell>
          <cell r="AL156">
            <v>3076199.96</v>
          </cell>
          <cell r="AM156">
            <v>479116.66</v>
          </cell>
          <cell r="AN156">
            <v>0</v>
          </cell>
          <cell r="AO156">
            <v>0</v>
          </cell>
          <cell r="AP156">
            <v>0</v>
          </cell>
          <cell r="AQ156">
            <v>0</v>
          </cell>
          <cell r="AR156">
            <v>0</v>
          </cell>
          <cell r="AS156">
            <v>0</v>
          </cell>
          <cell r="AT156">
            <v>0</v>
          </cell>
          <cell r="AU156">
            <v>6315703.9199999999</v>
          </cell>
          <cell r="AV156">
            <v>0</v>
          </cell>
          <cell r="AW156">
            <v>0</v>
          </cell>
          <cell r="AX156" t="str">
            <v>2 racjonalizujące zużycie wody i odprowadzanie ścieków</v>
          </cell>
          <cell r="AY156">
            <v>0</v>
          </cell>
          <cell r="AZ156">
            <v>0</v>
          </cell>
          <cell r="BA156">
            <v>0</v>
          </cell>
          <cell r="BF156" t="str">
            <v>Zadanie wydzielone z zadania nr 3-05-15-058-0. Zgodnie ze strategią produkcji wody w PSW.</v>
          </cell>
          <cell r="BG156" t="str">
            <v>Budowa wodociągu DN400 przez przeprawę mostową Czapury-Luboń o dł. ok. 1880 m. 2021 - 2023 - dokumentacja projektowa 2024 - 2025 - roboty budowlano-montażowe</v>
          </cell>
          <cell r="BH156" t="str">
            <v>-</v>
          </cell>
          <cell r="BI156" t="str">
            <v>-</v>
          </cell>
          <cell r="BJ156">
            <v>43400</v>
          </cell>
          <cell r="BK156">
            <v>6445903.9199999999</v>
          </cell>
          <cell r="BL156"/>
          <cell r="BM156"/>
          <cell r="BN156"/>
        </row>
        <row r="157">
          <cell r="B157" t="str">
            <v>1-03-03-001-0</v>
          </cell>
          <cell r="C157" t="str">
            <v>1</v>
          </cell>
          <cell r="D157" t="str">
            <v>Ujęcie Mosina - studnie zastępcze - cykl I</v>
          </cell>
          <cell r="E157" t="str">
            <v>Realizowane-RBM-zakończono</v>
          </cell>
          <cell r="G157" t="str">
            <v>Plan</v>
          </cell>
          <cell r="H157" t="str">
            <v>pierwsza</v>
          </cell>
          <cell r="I157" t="str">
            <v>wspólne</v>
          </cell>
          <cell r="J157" t="str">
            <v>modernizacyjne</v>
          </cell>
          <cell r="K157" t="str">
            <v>UW</v>
          </cell>
          <cell r="L157" t="str">
            <v>Mosina</v>
          </cell>
          <cell r="M157" t="str">
            <v>Irena Romaszewska-Malak</v>
          </cell>
          <cell r="N157">
            <v>0</v>
          </cell>
          <cell r="O157" t="str">
            <v>Anna Padurska</v>
          </cell>
          <cell r="P157" t="str">
            <v>Łukasz Prządka</v>
          </cell>
          <cell r="Q157" t="str">
            <v>Jerzy Rykała</v>
          </cell>
          <cell r="R157" t="str">
            <v>03</v>
          </cell>
          <cell r="S157" t="str">
            <v>nd</v>
          </cell>
          <cell r="T157">
            <v>27014753.609999996</v>
          </cell>
          <cell r="U157">
            <v>149925.10999999999</v>
          </cell>
          <cell r="V157">
            <v>2401250</v>
          </cell>
          <cell r="W157">
            <v>585000</v>
          </cell>
          <cell r="X157">
            <v>0</v>
          </cell>
          <cell r="Y157">
            <v>0</v>
          </cell>
          <cell r="Z157">
            <v>0</v>
          </cell>
          <cell r="AA157">
            <v>0</v>
          </cell>
          <cell r="AB157">
            <v>0</v>
          </cell>
          <cell r="AC157">
            <v>0</v>
          </cell>
          <cell r="AD157">
            <v>0</v>
          </cell>
          <cell r="AE157">
            <v>0</v>
          </cell>
          <cell r="AF157">
            <v>3136175.11</v>
          </cell>
          <cell r="AG157">
            <v>224550.48</v>
          </cell>
          <cell r="AH157">
            <v>6948829.370000001</v>
          </cell>
          <cell r="AI157">
            <v>170273.06</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t="str">
            <v>1 rozwojowo-modernizacyjne</v>
          </cell>
          <cell r="AY157">
            <v>0</v>
          </cell>
          <cell r="AZ157">
            <v>0</v>
          </cell>
          <cell r="BA157">
            <v>0</v>
          </cell>
          <cell r="BF157" t="str">
            <v>Z zadania został wydzielony zakres 19-342 i 19-343 i 19-344. Zapewnienie utrzymania istniejącej wydajności i sprawności ujęcia.</v>
          </cell>
          <cell r="BG157" t="str">
            <v>I CYKL REALIZACYJNY: 2018 - 2020 - dokumentacja projektowa; 2020 - 2022 - roboty budowlano-montażowe - wykonanie 6 szt. studni zastępczych wraz z podłączeniami oraz budowa 25 szt. studzienek pomiarowych z wyposażeniem elektr. i AKPiA</v>
          </cell>
          <cell r="BH157" t="str">
            <v>-</v>
          </cell>
          <cell r="BI157" t="str">
            <v>-</v>
          </cell>
          <cell r="BJ157">
            <v>170273.06</v>
          </cell>
          <cell r="BK157">
            <v>0</v>
          </cell>
          <cell r="BL157"/>
          <cell r="BM157"/>
          <cell r="BN157"/>
          <cell r="BO157">
            <v>0</v>
          </cell>
        </row>
        <row r="158">
          <cell r="B158" t="str">
            <v>3-05-21-204-0</v>
          </cell>
          <cell r="C158" t="str">
            <v>3</v>
          </cell>
          <cell r="D158" t="str">
            <v>Poznań - sieć wodociągow w ul. Chocimskiej</v>
          </cell>
          <cell r="E158" t="str">
            <v>Realizowane-RBM-zakończono</v>
          </cell>
          <cell r="G158" t="str">
            <v>rezerwa na zaspokojenie roszczeń z tyt realizacji sieci wod-kan</v>
          </cell>
          <cell r="H158" t="str">
            <v>pierwsza</v>
          </cell>
          <cell r="I158" t="str">
            <v>sieci rozdzielcze</v>
          </cell>
          <cell r="J158" t="str">
            <v>rozwojowe</v>
          </cell>
          <cell r="K158" t="str">
            <v>wykupy</v>
          </cell>
          <cell r="L158" t="str">
            <v>Poznań</v>
          </cell>
          <cell r="M158">
            <v>0</v>
          </cell>
          <cell r="N158" t="str">
            <v>Natalia Kaźmierczak</v>
          </cell>
          <cell r="O158">
            <v>0</v>
          </cell>
          <cell r="P158" t="str">
            <v>Aleksandra Klecha</v>
          </cell>
          <cell r="Q158">
            <v>0</v>
          </cell>
          <cell r="R158" t="str">
            <v>05</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170117.19999999998</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t="str">
            <v>1 rozwojowo-modernizacyjne</v>
          </cell>
          <cell r="AY158">
            <v>0</v>
          </cell>
          <cell r="AZ158">
            <v>0</v>
          </cell>
          <cell r="BA158">
            <v>0</v>
          </cell>
          <cell r="BF158">
            <v>0</v>
          </cell>
          <cell r="BG158">
            <v>0</v>
          </cell>
          <cell r="BH158" t="str">
            <v>-</v>
          </cell>
          <cell r="BI158" t="str">
            <v>-</v>
          </cell>
          <cell r="BJ158">
            <v>170117.19999999998</v>
          </cell>
          <cell r="BK158">
            <v>0</v>
          </cell>
          <cell r="BL158"/>
          <cell r="BM158"/>
          <cell r="BN158"/>
          <cell r="BO158">
            <v>0</v>
          </cell>
        </row>
        <row r="159">
          <cell r="B159" t="str">
            <v>3-05-21-199-0</v>
          </cell>
          <cell r="C159" t="str">
            <v>3</v>
          </cell>
          <cell r="D159" t="str">
            <v>Poznań - sieć wodociągowa i kanalizacyja sanitarna ul. Szczepankowo (działka 10/5, 10/2, 33)</v>
          </cell>
          <cell r="E159" t="str">
            <v>Realizowane-RBM-w toku</v>
          </cell>
          <cell r="G159" t="str">
            <v>rezerwa na zaspokojenie roszczeń z tyt realizacji sieci wod-kan</v>
          </cell>
          <cell r="H159" t="str">
            <v>pierwsza</v>
          </cell>
          <cell r="I159" t="str">
            <v>sieci rozdzielcze</v>
          </cell>
          <cell r="J159" t="str">
            <v>rozwojowe</v>
          </cell>
          <cell r="K159" t="str">
            <v>wykupy</v>
          </cell>
          <cell r="L159" t="str">
            <v>Poznań</v>
          </cell>
          <cell r="M159">
            <v>0</v>
          </cell>
          <cell r="N159" t="str">
            <v>Aleksandra Klecha</v>
          </cell>
          <cell r="O159">
            <v>0</v>
          </cell>
          <cell r="P159" t="str">
            <v>Aleksandra Klecha</v>
          </cell>
          <cell r="Q159">
            <v>0</v>
          </cell>
          <cell r="R159" t="str">
            <v>05</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165491.75</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t="str">
            <v>1 rozwojowo-modernizacyjne</v>
          </cell>
          <cell r="AY159">
            <v>0</v>
          </cell>
          <cell r="AZ159">
            <v>0</v>
          </cell>
          <cell r="BA159">
            <v>0</v>
          </cell>
          <cell r="BF159">
            <v>0</v>
          </cell>
          <cell r="BG159">
            <v>0</v>
          </cell>
          <cell r="BH159" t="str">
            <v>-</v>
          </cell>
          <cell r="BI159" t="str">
            <v>-</v>
          </cell>
          <cell r="BJ159">
            <v>165491.75</v>
          </cell>
          <cell r="BK159">
            <v>0</v>
          </cell>
          <cell r="BL159"/>
          <cell r="BM159"/>
          <cell r="BN159"/>
          <cell r="BO159">
            <v>0</v>
          </cell>
        </row>
        <row r="160">
          <cell r="B160" t="str">
            <v>2-07-19-333-1</v>
          </cell>
          <cell r="C160" t="str">
            <v>2</v>
          </cell>
          <cell r="D160" t="str">
            <v>SUW Kamionki - fotowoltaika</v>
          </cell>
          <cell r="E160" t="str">
            <v>Realizowane-RBM-w toku</v>
          </cell>
          <cell r="G160" t="str">
            <v>rezerwa zadania wielozakresowe</v>
          </cell>
          <cell r="H160" t="str">
            <v>pierwsza</v>
          </cell>
          <cell r="I160" t="str">
            <v>wspólne</v>
          </cell>
          <cell r="J160" t="str">
            <v>modernizacyjne</v>
          </cell>
          <cell r="K160" t="str">
            <v>SUW</v>
          </cell>
          <cell r="L160" t="str">
            <v>Swarzędz</v>
          </cell>
          <cell r="M160" t="str">
            <v>Agnieszka Mitura-Grabowska</v>
          </cell>
          <cell r="N160" t="str">
            <v>Daniel Michalik</v>
          </cell>
          <cell r="O160" t="str">
            <v>Anna Padurska</v>
          </cell>
          <cell r="P160" t="str">
            <v>Daniel Michalik</v>
          </cell>
          <cell r="Q160" t="str">
            <v>Robert Kołacki</v>
          </cell>
          <cell r="R160" t="str">
            <v>07</v>
          </cell>
          <cell r="S160" t="str">
            <v>nd</v>
          </cell>
          <cell r="T160">
            <v>0</v>
          </cell>
          <cell r="U160">
            <v>0</v>
          </cell>
          <cell r="V160">
            <v>105120.75</v>
          </cell>
          <cell r="W160">
            <v>50570.77</v>
          </cell>
          <cell r="X160">
            <v>0</v>
          </cell>
          <cell r="Y160">
            <v>0</v>
          </cell>
          <cell r="Z160">
            <v>0</v>
          </cell>
          <cell r="AA160">
            <v>0</v>
          </cell>
          <cell r="AB160">
            <v>0</v>
          </cell>
          <cell r="AC160">
            <v>0</v>
          </cell>
          <cell r="AD160">
            <v>0</v>
          </cell>
          <cell r="AE160">
            <v>0</v>
          </cell>
          <cell r="AF160">
            <v>155691.51999999999</v>
          </cell>
          <cell r="AG160">
            <v>791.17000000000007</v>
          </cell>
          <cell r="AH160">
            <v>8051.96</v>
          </cell>
          <cell r="AI160">
            <v>162599.51</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t="str">
            <v>3 inne</v>
          </cell>
          <cell r="AY160">
            <v>0</v>
          </cell>
          <cell r="AZ160">
            <v>0</v>
          </cell>
          <cell r="BA160">
            <v>0</v>
          </cell>
          <cell r="BB160" t="str">
            <v>NIE</v>
          </cell>
          <cell r="BD160" t="str">
            <v>NIE</v>
          </cell>
          <cell r="BF160" t="str">
            <v>Zadanie zostało wydzielone z zadania nr 17-119. Oszczędności energetyczne w Spółce. Produkcja energii ze źródeł odnawialnych.</v>
          </cell>
          <cell r="BG160" t="str">
            <v>Budowa instalacji fotowoltaicznych na SUW Kamionki. 2015 - 2018 - koncepcja 2020 - dokumentacja projektowa 2021 - 2022 - roboty budowlano-montażowe.</v>
          </cell>
          <cell r="BH160" t="str">
            <v>-</v>
          </cell>
          <cell r="BI160" t="str">
            <v>-</v>
          </cell>
          <cell r="BJ160">
            <v>1859.5100000000002</v>
          </cell>
          <cell r="BK160">
            <v>160740</v>
          </cell>
          <cell r="BL160"/>
          <cell r="BM160"/>
          <cell r="BN160"/>
          <cell r="BO160">
            <v>11251.800000000001</v>
          </cell>
        </row>
        <row r="161">
          <cell r="B161" t="str">
            <v>6-05-15-212-1</v>
          </cell>
          <cell r="C161" t="str">
            <v>6</v>
          </cell>
          <cell r="D161" t="str">
            <v>Zdroje wodne dla szkół</v>
          </cell>
          <cell r="E161" t="str">
            <v>Realizowane-inne-w toku</v>
          </cell>
          <cell r="G161" t="str">
            <v>Plan</v>
          </cell>
          <cell r="H161" t="str">
            <v>pierwsza</v>
          </cell>
          <cell r="I161" t="str">
            <v>inne</v>
          </cell>
          <cell r="J161" t="str">
            <v>inne</v>
          </cell>
          <cell r="K161" t="str">
            <v>zaplecza techniczne i obiekty różne</v>
          </cell>
          <cell r="L161" t="str">
            <v>Poznań</v>
          </cell>
          <cell r="M161" t="str">
            <v>Sylwia Białous</v>
          </cell>
          <cell r="N161">
            <v>0</v>
          </cell>
          <cell r="O161" t="str">
            <v>Anna Padurska</v>
          </cell>
          <cell r="P161" t="str">
            <v>Zofia Koszutska-Taciak</v>
          </cell>
          <cell r="Q161">
            <v>0</v>
          </cell>
          <cell r="R161" t="str">
            <v>05</v>
          </cell>
          <cell r="S161" t="str">
            <v>nd</v>
          </cell>
          <cell r="T161">
            <v>778998.69</v>
          </cell>
          <cell r="U161">
            <v>50000</v>
          </cell>
          <cell r="V161">
            <v>180000</v>
          </cell>
          <cell r="W161">
            <v>160000</v>
          </cell>
          <cell r="X161">
            <v>160000</v>
          </cell>
          <cell r="Y161">
            <v>160000</v>
          </cell>
          <cell r="Z161">
            <v>160000</v>
          </cell>
          <cell r="AA161">
            <v>160000</v>
          </cell>
          <cell r="AB161">
            <v>160000</v>
          </cell>
          <cell r="AC161">
            <v>160000</v>
          </cell>
          <cell r="AD161">
            <v>160000</v>
          </cell>
          <cell r="AE161">
            <v>0</v>
          </cell>
          <cell r="AF161">
            <v>1510000</v>
          </cell>
          <cell r="AG161">
            <v>0</v>
          </cell>
          <cell r="AH161">
            <v>0</v>
          </cell>
          <cell r="AI161">
            <v>160000</v>
          </cell>
          <cell r="AJ161">
            <v>160000</v>
          </cell>
          <cell r="AK161">
            <v>160000</v>
          </cell>
          <cell r="AL161">
            <v>160000</v>
          </cell>
          <cell r="AM161">
            <v>160000</v>
          </cell>
          <cell r="AN161">
            <v>160000</v>
          </cell>
          <cell r="AO161">
            <v>160000</v>
          </cell>
          <cell r="AP161">
            <v>340000</v>
          </cell>
          <cell r="AQ161">
            <v>0</v>
          </cell>
          <cell r="AR161">
            <v>0</v>
          </cell>
          <cell r="AS161">
            <v>0</v>
          </cell>
          <cell r="AT161">
            <v>0</v>
          </cell>
          <cell r="AU161">
            <v>1300000</v>
          </cell>
          <cell r="AV161">
            <v>0</v>
          </cell>
          <cell r="AW161">
            <v>0</v>
          </cell>
          <cell r="AX161" t="str">
            <v>3 inne</v>
          </cell>
          <cell r="AY161">
            <v>0</v>
          </cell>
          <cell r="AZ161">
            <v>0</v>
          </cell>
          <cell r="BA161">
            <v>0</v>
          </cell>
          <cell r="BF161" t="str">
            <v>Z zadania wydzielono zad. 20-107. Potrzeba promocji picia wody z kranu wśród dzieci i młodzieży szkolnej oraz wzmacniania wizerunku Spółki.</v>
          </cell>
          <cell r="BG161" t="str">
            <v>Zakup zdrojów wodnych oraz elementów montażowych . 2015 - 2016 - roboty budowlano-montażowe 2016 - budowa prysznica miejskiego w Luboniu 2017 - 2029 - roboty budowlano-montażowe</v>
          </cell>
          <cell r="BH161" t="str">
            <v>-</v>
          </cell>
          <cell r="BI161" t="str">
            <v>-</v>
          </cell>
          <cell r="BJ161">
            <v>0</v>
          </cell>
          <cell r="BK161">
            <v>1460000</v>
          </cell>
          <cell r="BL161"/>
          <cell r="BM161"/>
          <cell r="BN161"/>
        </row>
        <row r="162">
          <cell r="B162" t="str">
            <v>5-05-16-155-1</v>
          </cell>
          <cell r="C162" t="str">
            <v>5</v>
          </cell>
          <cell r="D162" t="str">
            <v>Poznań - kanalizacja sanitarna w ulicy Nektarynkowej i Mirabelkowej.</v>
          </cell>
          <cell r="E162" t="str">
            <v>Realizowane-RBM-zakończono</v>
          </cell>
          <cell r="G162" t="str">
            <v>rezerwa "białe plamy"</v>
          </cell>
          <cell r="H162" t="str">
            <v>druga</v>
          </cell>
          <cell r="I162" t="str">
            <v>sieci rozdzielcze</v>
          </cell>
          <cell r="J162" t="str">
            <v>rozwojowe</v>
          </cell>
          <cell r="K162" t="str">
            <v>nieopłacalne tak</v>
          </cell>
          <cell r="L162" t="str">
            <v>Poznań</v>
          </cell>
          <cell r="M162" t="str">
            <v>Przemysław Jasiński</v>
          </cell>
          <cell r="N162" t="str">
            <v>Alina Wachowska</v>
          </cell>
          <cell r="O162" t="str">
            <v>Mariusz Dados</v>
          </cell>
          <cell r="P162" t="str">
            <v>Artur Rutkowski</v>
          </cell>
          <cell r="Q162">
            <v>0</v>
          </cell>
          <cell r="R162" t="str">
            <v>05</v>
          </cell>
          <cell r="S162" t="str">
            <v>nd</v>
          </cell>
          <cell r="T162">
            <v>36651.270000000004</v>
          </cell>
          <cell r="U162">
            <v>12857.82</v>
          </cell>
          <cell r="V162">
            <v>873479</v>
          </cell>
          <cell r="W162">
            <v>479159</v>
          </cell>
          <cell r="X162">
            <v>0</v>
          </cell>
          <cell r="Y162">
            <v>0</v>
          </cell>
          <cell r="Z162">
            <v>0</v>
          </cell>
          <cell r="AA162">
            <v>0</v>
          </cell>
          <cell r="AB162">
            <v>0</v>
          </cell>
          <cell r="AC162">
            <v>0</v>
          </cell>
          <cell r="AD162">
            <v>0</v>
          </cell>
          <cell r="AE162">
            <v>0</v>
          </cell>
          <cell r="AF162">
            <v>1365495.8199999998</v>
          </cell>
          <cell r="AG162">
            <v>24391.82</v>
          </cell>
          <cell r="AH162">
            <v>803815.82</v>
          </cell>
          <cell r="AI162">
            <v>158077.69</v>
          </cell>
          <cell r="AJ162">
            <v>0</v>
          </cell>
          <cell r="AK162">
            <v>0</v>
          </cell>
          <cell r="AL162">
            <v>0</v>
          </cell>
          <cell r="AM162">
            <v>0</v>
          </cell>
          <cell r="AN162">
            <v>0</v>
          </cell>
          <cell r="AO162">
            <v>0</v>
          </cell>
          <cell r="AP162">
            <v>0</v>
          </cell>
          <cell r="AQ162">
            <v>0</v>
          </cell>
          <cell r="AR162">
            <v>0</v>
          </cell>
          <cell r="AS162">
            <v>0</v>
          </cell>
          <cell r="AT162">
            <v>0</v>
          </cell>
          <cell r="AU162">
            <v>0</v>
          </cell>
          <cell r="AV162">
            <v>0.56000000000000005</v>
          </cell>
          <cell r="AW162">
            <v>0</v>
          </cell>
          <cell r="AX162" t="str">
            <v>1 rozwojowo-modernizacyjne</v>
          </cell>
          <cell r="AY162">
            <v>12</v>
          </cell>
          <cell r="AZ162">
            <v>20</v>
          </cell>
          <cell r="BA162">
            <v>0</v>
          </cell>
          <cell r="BF162" t="str">
            <v>Odbiór ścieków sanitarnych od nowych klientów.</v>
          </cell>
          <cell r="BG162" t="str">
            <v>Ulica Nekatrynkowa: kanał sanitarny DN 200 mm i dł. ok. 540m, r. tłoczny DN 65 mm o dł. 20 m, przepompownia ścieków o wydajności Q = 4 dm3/s, przyłącza sanitarne Ulica Mirabelkowa: kanał sanitarny DN 200mm i dł. ok. 90m, przyłącza sanitarne 2017-2019 - dokumentacja projektowa 2019-2022 - roboty budowlano-montażowe</v>
          </cell>
          <cell r="BH162" t="str">
            <v>-</v>
          </cell>
          <cell r="BI162" t="str">
            <v>-</v>
          </cell>
          <cell r="BJ162">
            <v>158077.69</v>
          </cell>
          <cell r="BK162">
            <v>0</v>
          </cell>
          <cell r="BL162"/>
          <cell r="BM162"/>
          <cell r="BN162"/>
          <cell r="BO162">
            <v>0</v>
          </cell>
        </row>
        <row r="163">
          <cell r="B163" t="str">
            <v>5-11-14-129-1</v>
          </cell>
          <cell r="C163" t="str">
            <v>5</v>
          </cell>
          <cell r="D163" t="str">
            <v>Kórnik - kanalizacja sanitarna dla m. Biernatki</v>
          </cell>
          <cell r="E163" t="str">
            <v>Realizowane-dokumentacja-w toku</v>
          </cell>
          <cell r="G163" t="str">
            <v>rezerwa "białe plamy"</v>
          </cell>
          <cell r="H163" t="str">
            <v>pierwsza</v>
          </cell>
          <cell r="I163" t="str">
            <v>sieci rozdzielcze</v>
          </cell>
          <cell r="J163" t="str">
            <v>rozwojowe</v>
          </cell>
          <cell r="K163" t="str">
            <v>KPOŚK</v>
          </cell>
          <cell r="L163" t="str">
            <v>Kórnik</v>
          </cell>
          <cell r="M163" t="str">
            <v>Kamilla Oberenkowska</v>
          </cell>
          <cell r="N163" t="str">
            <v>Michał Kamiński</v>
          </cell>
          <cell r="O163" t="str">
            <v>Jolanta Kowalczyk</v>
          </cell>
          <cell r="P163" t="str">
            <v>Aleksandra Wąsiak-Piechota</v>
          </cell>
          <cell r="Q163" t="str">
            <v>Maciej Antecki</v>
          </cell>
          <cell r="R163" t="str">
            <v>11</v>
          </cell>
          <cell r="S163" t="str">
            <v>nd</v>
          </cell>
          <cell r="T163">
            <v>92277.62999999999</v>
          </cell>
          <cell r="U163">
            <v>175057.75</v>
          </cell>
          <cell r="V163">
            <v>246500</v>
          </cell>
          <cell r="W163">
            <v>3350820</v>
          </cell>
          <cell r="X163">
            <v>4082720</v>
          </cell>
          <cell r="Y163">
            <v>0</v>
          </cell>
          <cell r="Z163">
            <v>0</v>
          </cell>
          <cell r="AA163">
            <v>0</v>
          </cell>
          <cell r="AB163">
            <v>0</v>
          </cell>
          <cell r="AC163">
            <v>0</v>
          </cell>
          <cell r="AD163">
            <v>0</v>
          </cell>
          <cell r="AE163">
            <v>0</v>
          </cell>
          <cell r="AF163">
            <v>7855097.75</v>
          </cell>
          <cell r="AG163">
            <v>65133.780000000006</v>
          </cell>
          <cell r="AH163">
            <v>16343.09</v>
          </cell>
          <cell r="AI163">
            <v>149720.65</v>
          </cell>
          <cell r="AJ163">
            <v>1980883.92</v>
          </cell>
          <cell r="AK163">
            <v>3838937.08</v>
          </cell>
          <cell r="AL163">
            <v>3000000</v>
          </cell>
          <cell r="AM163">
            <v>0</v>
          </cell>
          <cell r="AN163">
            <v>0</v>
          </cell>
          <cell r="AO163">
            <v>0</v>
          </cell>
          <cell r="AP163">
            <v>0</v>
          </cell>
          <cell r="AQ163">
            <v>0</v>
          </cell>
          <cell r="AR163">
            <v>0</v>
          </cell>
          <cell r="AS163">
            <v>0</v>
          </cell>
          <cell r="AT163">
            <v>0</v>
          </cell>
          <cell r="AU163">
            <v>8819821</v>
          </cell>
          <cell r="AV163">
            <v>0</v>
          </cell>
          <cell r="AW163">
            <v>0</v>
          </cell>
          <cell r="AX163" t="str">
            <v>1 rozwojowo-modernizacyjne</v>
          </cell>
          <cell r="AY163">
            <v>139</v>
          </cell>
          <cell r="AZ163">
            <v>47</v>
          </cell>
          <cell r="BA163">
            <v>0</v>
          </cell>
          <cell r="BF163" t="str">
            <v>Odbiór ścieków sanitarnych od nowych klientów.</v>
          </cell>
          <cell r="BG163" t="str">
            <v>Budowa systemu kanalizacyjnego: a) aktualizacja projektu nr 810/245/2010 obejmującego: sieci kanalizacji sanitarnej grawitacyjnej o średnicy: 200mm i dł. ok. 469m, 250mm i dł. ok. 2084m, przepompownie ścieków - 2 szt., rurociąg tłoczny o średnicy: 90mm i dł. ok. 24m, 110mm i dł. ok. 5m, 125mm i dł. ok. 1445m, przyłącza b) podłączenie nowej zabudowy: sieci kanalizacji sanitarnej grawitacyjnej o średnicy 200mm i dł. ok. 865m wraz z przyłączami, rurociąg tłoczny o dł. ok. 415m, lokalne przepompownie ścieków - 2 szt. wraz z przyłączami Zakup terenu pod przepompownie. 2018 - 2021 - dokumentacja projektowa 2022 - 2024 - roboty budowlano-montażowe</v>
          </cell>
          <cell r="BH163" t="str">
            <v>-</v>
          </cell>
          <cell r="BI163" t="str">
            <v>-</v>
          </cell>
          <cell r="BJ163">
            <v>4112.59</v>
          </cell>
          <cell r="BK163">
            <v>8965429.0600000005</v>
          </cell>
          <cell r="BL163"/>
          <cell r="BM163"/>
          <cell r="BN163"/>
        </row>
        <row r="164">
          <cell r="B164" t="str">
            <v>5-01-19-247-1</v>
          </cell>
          <cell r="C164" t="str">
            <v>5</v>
          </cell>
          <cell r="D164" t="str">
            <v>Czerwonak - kanalizacja sanitarna w ulicach osiedlowych na terenie Bolechówka oraz Potaszy - etap II</v>
          </cell>
          <cell r="E164" t="str">
            <v>Realizowane-dokumentacja-w toku</v>
          </cell>
          <cell r="G164" t="str">
            <v>rezerwa zadania wielozakresowe</v>
          </cell>
          <cell r="H164" t="str">
            <v>druga</v>
          </cell>
          <cell r="I164" t="str">
            <v>sieci rozdzielcze</v>
          </cell>
          <cell r="J164" t="str">
            <v>rozwojowe</v>
          </cell>
          <cell r="K164" t="str">
            <v>nieopłacalne nie</v>
          </cell>
          <cell r="L164" t="str">
            <v>Czerwonak</v>
          </cell>
          <cell r="M164" t="str">
            <v>Przemysław Jasiński</v>
          </cell>
          <cell r="N164" t="str">
            <v>Joanna Matysiak-Olek</v>
          </cell>
          <cell r="O164" t="str">
            <v>Mariusz Dados</v>
          </cell>
          <cell r="P164" t="str">
            <v>Łukasz Dąbrowski</v>
          </cell>
          <cell r="Q164" t="str">
            <v>Michał Plewa</v>
          </cell>
          <cell r="R164" t="str">
            <v>01</v>
          </cell>
          <cell r="S164" t="str">
            <v>nd</v>
          </cell>
          <cell r="T164">
            <v>0</v>
          </cell>
          <cell r="U164">
            <v>0</v>
          </cell>
          <cell r="V164">
            <v>563147</v>
          </cell>
          <cell r="W164">
            <v>1767334</v>
          </cell>
          <cell r="X164">
            <v>751689</v>
          </cell>
          <cell r="Y164">
            <v>1500000</v>
          </cell>
          <cell r="Z164">
            <v>0</v>
          </cell>
          <cell r="AA164">
            <v>0</v>
          </cell>
          <cell r="AB164">
            <v>0</v>
          </cell>
          <cell r="AC164">
            <v>0</v>
          </cell>
          <cell r="AD164">
            <v>0</v>
          </cell>
          <cell r="AE164">
            <v>0</v>
          </cell>
          <cell r="AF164">
            <v>4582170</v>
          </cell>
          <cell r="AG164">
            <v>27479.34</v>
          </cell>
          <cell r="AH164">
            <v>830</v>
          </cell>
          <cell r="AI164">
            <v>142399.84</v>
          </cell>
          <cell r="AJ164">
            <v>1058609</v>
          </cell>
          <cell r="AK164">
            <v>4026451</v>
          </cell>
          <cell r="AL164">
            <v>0</v>
          </cell>
          <cell r="AM164">
            <v>0</v>
          </cell>
          <cell r="AN164">
            <v>0</v>
          </cell>
          <cell r="AO164">
            <v>0</v>
          </cell>
          <cell r="AP164">
            <v>0</v>
          </cell>
          <cell r="AQ164">
            <v>0</v>
          </cell>
          <cell r="AR164">
            <v>0</v>
          </cell>
          <cell r="AS164">
            <v>0</v>
          </cell>
          <cell r="AT164">
            <v>0</v>
          </cell>
          <cell r="AU164">
            <v>5085060</v>
          </cell>
          <cell r="AV164">
            <v>2.58</v>
          </cell>
          <cell r="AW164">
            <v>31.2</v>
          </cell>
          <cell r="AX164" t="str">
            <v>1 rozwojowo-modernizacyjne</v>
          </cell>
          <cell r="AY164">
            <v>23</v>
          </cell>
          <cell r="AZ164">
            <v>62</v>
          </cell>
          <cell r="BA164">
            <v>0</v>
          </cell>
          <cell r="BF164" t="str">
            <v>Zadanie zostało wydzielone z zadania nr 15-195. Odbiór ścieków sanitarnych od nowych klientów.</v>
          </cell>
          <cell r="BG164" t="str">
            <v>Kanalizacja sanitarna DN 200 mm o długości ok 1548m, kanalizacja sanitarna DN 250mm o długości ok 481 m, r. tłocznego DN 110 mm o długości ok 549,5 m oraz 1 szt. przepompowni ścieków, wraz z przyłączami (85 szt.) w ulicach: Magnoliowa, Macierzankowa i odc. Kręta 2020-2022 - wykup dokumentacji projektowej 2023-2024 - roboty budowlano - montażowe</v>
          </cell>
          <cell r="BH164" t="str">
            <v>-</v>
          </cell>
          <cell r="BI164" t="str">
            <v>-</v>
          </cell>
          <cell r="BJ164">
            <v>30399.84</v>
          </cell>
          <cell r="BK164">
            <v>5197060</v>
          </cell>
          <cell r="BL164"/>
          <cell r="BM164"/>
          <cell r="BN164"/>
        </row>
        <row r="165">
          <cell r="B165" t="str">
            <v>3-09-18-082-0</v>
          </cell>
          <cell r="C165" t="str">
            <v>3</v>
          </cell>
          <cell r="D165" t="str">
            <v>Puszczykowo - sieć wodociągowa od ul. Radosnej do ul. Studziennej</v>
          </cell>
          <cell r="E165" t="str">
            <v>Realizowane-dokumentacja-w toku</v>
          </cell>
          <cell r="G165" t="str">
            <v>budżet - modernizacja PSW</v>
          </cell>
          <cell r="H165" t="str">
            <v>pierwsza</v>
          </cell>
          <cell r="I165" t="str">
            <v>sieci rozdzielcze</v>
          </cell>
          <cell r="J165" t="str">
            <v>modernizacyjne</v>
          </cell>
          <cell r="K165" t="str">
            <v>PSW</v>
          </cell>
          <cell r="L165" t="str">
            <v>Puszczykowo</v>
          </cell>
          <cell r="M165" t="str">
            <v>Danuta Kijko</v>
          </cell>
          <cell r="N165" t="str">
            <v>Marcin Krawczyk</v>
          </cell>
          <cell r="O165" t="str">
            <v>Monika Mrozińska</v>
          </cell>
          <cell r="P165">
            <v>0</v>
          </cell>
          <cell r="Q165">
            <v>0</v>
          </cell>
          <cell r="R165" t="str">
            <v>09</v>
          </cell>
          <cell r="S165" t="str">
            <v>nd</v>
          </cell>
          <cell r="T165">
            <v>0</v>
          </cell>
          <cell r="U165">
            <v>20000</v>
          </cell>
          <cell r="V165">
            <v>100000</v>
          </cell>
          <cell r="W165">
            <v>142000</v>
          </cell>
          <cell r="X165">
            <v>213000</v>
          </cell>
          <cell r="Y165">
            <v>0</v>
          </cell>
          <cell r="Z165">
            <v>1973750</v>
          </cell>
          <cell r="AA165">
            <v>1973750</v>
          </cell>
          <cell r="AB165">
            <v>2763750</v>
          </cell>
          <cell r="AC165">
            <v>1973750</v>
          </cell>
          <cell r="AD165">
            <v>0</v>
          </cell>
          <cell r="AE165">
            <v>0</v>
          </cell>
          <cell r="AF165">
            <v>9160000</v>
          </cell>
          <cell r="AG165">
            <v>0</v>
          </cell>
          <cell r="AH165">
            <v>242814.55</v>
          </cell>
          <cell r="AI165">
            <v>140242.99</v>
          </cell>
          <cell r="AJ165">
            <v>0</v>
          </cell>
          <cell r="AK165">
            <v>186900</v>
          </cell>
          <cell r="AL165">
            <v>709120</v>
          </cell>
          <cell r="AM165">
            <v>2127360</v>
          </cell>
          <cell r="AN165">
            <v>2143860</v>
          </cell>
          <cell r="AO165">
            <v>2127360</v>
          </cell>
          <cell r="AP165">
            <v>1418240</v>
          </cell>
          <cell r="AQ165">
            <v>0</v>
          </cell>
          <cell r="AR165">
            <v>0</v>
          </cell>
          <cell r="AS165">
            <v>0</v>
          </cell>
          <cell r="AT165">
            <v>0</v>
          </cell>
          <cell r="AU165">
            <v>8712840</v>
          </cell>
          <cell r="AV165">
            <v>0</v>
          </cell>
          <cell r="AW165">
            <v>0</v>
          </cell>
          <cell r="AX165" t="str">
            <v>1 rozwojowo-modernizacyjne</v>
          </cell>
          <cell r="AY165">
            <v>0</v>
          </cell>
          <cell r="AZ165">
            <v>0</v>
          </cell>
          <cell r="BA165">
            <v>0</v>
          </cell>
          <cell r="BF165" t="str">
            <v>Stan techniczny i spełnienie wymagań Rozporządzenia Ministra Zdrowia.</v>
          </cell>
          <cell r="BG165" t="str">
            <v>Modernizacja sieci wodociągowej: DN300 dł.1350m , DN250 dł.2600m . 2020 - 2021 - ekspertyza stanu technicznego 2022 - 2024 - dokumentacja projektowa 2025 - 2029 - roboty budowlano-montażowe</v>
          </cell>
          <cell r="BH165" t="str">
            <v>-</v>
          </cell>
          <cell r="BI165" t="str">
            <v>-</v>
          </cell>
          <cell r="BJ165">
            <v>10769.6</v>
          </cell>
          <cell r="BK165">
            <v>8842313.3900000006</v>
          </cell>
          <cell r="BL165"/>
          <cell r="BM165"/>
          <cell r="BN165"/>
        </row>
        <row r="166">
          <cell r="B166" t="str">
            <v>3-05-19-237-1</v>
          </cell>
          <cell r="C166" t="str">
            <v>3</v>
          </cell>
          <cell r="D166" t="str">
            <v>Poznań - zbiorniki Morasko - Urządzenia zabezpieczające</v>
          </cell>
          <cell r="E166" t="str">
            <v>Realizowane-dokumentacja-w toku</v>
          </cell>
          <cell r="G166" t="str">
            <v>rezerwa zadania wielozakresowe</v>
          </cell>
          <cell r="H166" t="str">
            <v>pierwsza</v>
          </cell>
          <cell r="I166" t="str">
            <v>wspólne</v>
          </cell>
          <cell r="J166" t="str">
            <v>modernizacyjne</v>
          </cell>
          <cell r="K166" t="str">
            <v>SUW</v>
          </cell>
          <cell r="L166" t="str">
            <v>Poznań</v>
          </cell>
          <cell r="M166" t="str">
            <v>Danuta Kijko</v>
          </cell>
          <cell r="N166" t="str">
            <v>Wioletta Frankowska</v>
          </cell>
          <cell r="O166" t="str">
            <v>Anna Padurska</v>
          </cell>
          <cell r="P166" t="str">
            <v>Olga Szaj-Jędraszczyk</v>
          </cell>
          <cell r="Q166" t="str">
            <v>Jerzy Rykała</v>
          </cell>
          <cell r="R166" t="str">
            <v>05</v>
          </cell>
          <cell r="S166" t="str">
            <v>nd</v>
          </cell>
          <cell r="T166">
            <v>503</v>
          </cell>
          <cell r="U166">
            <v>67650</v>
          </cell>
          <cell r="V166">
            <v>135300</v>
          </cell>
          <cell r="W166">
            <v>135300</v>
          </cell>
          <cell r="X166">
            <v>0</v>
          </cell>
          <cell r="Y166">
            <v>0</v>
          </cell>
          <cell r="Z166">
            <v>2156500</v>
          </cell>
          <cell r="AA166">
            <v>3003000</v>
          </cell>
          <cell r="AB166">
            <v>5002250</v>
          </cell>
          <cell r="AC166">
            <v>0</v>
          </cell>
          <cell r="AD166">
            <v>0</v>
          </cell>
          <cell r="AE166">
            <v>0</v>
          </cell>
          <cell r="AF166">
            <v>10500000</v>
          </cell>
          <cell r="AG166">
            <v>119263</v>
          </cell>
          <cell r="AH166">
            <v>0</v>
          </cell>
          <cell r="AI166">
            <v>137800</v>
          </cell>
          <cell r="AJ166">
            <v>135300</v>
          </cell>
          <cell r="AK166">
            <v>0</v>
          </cell>
          <cell r="AL166">
            <v>0</v>
          </cell>
          <cell r="AM166">
            <v>7603000</v>
          </cell>
          <cell r="AN166">
            <v>9826775</v>
          </cell>
          <cell r="AO166">
            <v>0</v>
          </cell>
          <cell r="AP166">
            <v>0</v>
          </cell>
          <cell r="AQ166">
            <v>0</v>
          </cell>
          <cell r="AR166">
            <v>0</v>
          </cell>
          <cell r="AS166">
            <v>0</v>
          </cell>
          <cell r="AT166">
            <v>0</v>
          </cell>
          <cell r="AU166">
            <v>17565075</v>
          </cell>
          <cell r="AV166">
            <v>0</v>
          </cell>
          <cell r="AW166">
            <v>0</v>
          </cell>
          <cell r="AX166" t="str">
            <v>1 rozwojowo-modernizacyjne</v>
          </cell>
          <cell r="AY166">
            <v>0</v>
          </cell>
          <cell r="AZ166">
            <v>0</v>
          </cell>
          <cell r="BA166">
            <v>0</v>
          </cell>
          <cell r="BF166" t="str">
            <v>Zadanie zostało wydzielone z zadania nr 11-030. Zabezpieczenie terenów przyległych do obiektów wodociągowych przez skutkami ewentualnej awarii.</v>
          </cell>
          <cell r="BG166" t="str">
            <v>Budowa urządzeń zabezpieczających w obrębie magistral: 2015-2016 - koncepcja - zakończono 2020-2023 - dokumentacja projektowa 2025-2027 - roboty budowlano-montażowe</v>
          </cell>
          <cell r="BH166" t="str">
            <v>-</v>
          </cell>
          <cell r="BI166" t="str">
            <v>-</v>
          </cell>
          <cell r="BJ166">
            <v>2500</v>
          </cell>
          <cell r="BK166">
            <v>17700375</v>
          </cell>
          <cell r="BL166"/>
          <cell r="BM166"/>
          <cell r="BN166"/>
        </row>
        <row r="167">
          <cell r="B167" t="str">
            <v>3-05-21-195-0</v>
          </cell>
          <cell r="C167" t="str">
            <v>3</v>
          </cell>
          <cell r="D167" t="str">
            <v>Poznań - sieć wodociągowa ul. Łopianowej</v>
          </cell>
          <cell r="E167" t="str">
            <v>Realizowane-RBM-w toku</v>
          </cell>
          <cell r="G167" t="str">
            <v>rezerwa na zaspokojenie roszczeń z tyt realizacji sieci wod-kan</v>
          </cell>
          <cell r="H167" t="str">
            <v>pierwsza</v>
          </cell>
          <cell r="I167" t="str">
            <v>sieci rozdzielcze</v>
          </cell>
          <cell r="J167" t="str">
            <v>rozwojowe</v>
          </cell>
          <cell r="K167" t="str">
            <v>wykupy</v>
          </cell>
          <cell r="L167" t="str">
            <v>Poznań</v>
          </cell>
          <cell r="M167">
            <v>0</v>
          </cell>
          <cell r="N167" t="str">
            <v>Natalia Kaźmierczak</v>
          </cell>
          <cell r="O167">
            <v>0</v>
          </cell>
          <cell r="P167" t="str">
            <v>Aleksandra Klecha</v>
          </cell>
          <cell r="Q167">
            <v>0</v>
          </cell>
          <cell r="R167" t="str">
            <v>05</v>
          </cell>
          <cell r="S167" t="str">
            <v>nd</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137708.98000000001</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t="str">
            <v>1 rozwojowo-modernizacyjne</v>
          </cell>
          <cell r="AY167">
            <v>0</v>
          </cell>
          <cell r="AZ167">
            <v>0</v>
          </cell>
          <cell r="BA167">
            <v>0</v>
          </cell>
          <cell r="BF167">
            <v>0</v>
          </cell>
          <cell r="BG167">
            <v>0</v>
          </cell>
          <cell r="BH167" t="str">
            <v>-</v>
          </cell>
          <cell r="BI167" t="str">
            <v>-</v>
          </cell>
          <cell r="BJ167">
            <v>137708.98000000001</v>
          </cell>
          <cell r="BK167">
            <v>0</v>
          </cell>
          <cell r="BL167"/>
          <cell r="BM167"/>
          <cell r="BN167"/>
          <cell r="BO167">
            <v>0</v>
          </cell>
        </row>
        <row r="168">
          <cell r="B168" t="str">
            <v>5-05-12-110-1</v>
          </cell>
          <cell r="C168" t="str">
            <v>5</v>
          </cell>
          <cell r="D168" t="str">
            <v>Poznań - kanalizacja sanitarna w rejonie ul. Złotowskiej</v>
          </cell>
          <cell r="E168" t="str">
            <v>Realizowane-dokumentacja-w toku</v>
          </cell>
          <cell r="G168" t="str">
            <v>rezerwa "białe plamy"</v>
          </cell>
          <cell r="H168" t="str">
            <v>druga</v>
          </cell>
          <cell r="I168" t="str">
            <v>sieci rozdzielcze</v>
          </cell>
          <cell r="J168" t="str">
            <v>rozwojowe</v>
          </cell>
          <cell r="K168" t="str">
            <v>nieopłacalne nie</v>
          </cell>
          <cell r="L168" t="str">
            <v>Poznań</v>
          </cell>
          <cell r="M168" t="str">
            <v>Kamilla Oberenkowska</v>
          </cell>
          <cell r="N168" t="str">
            <v>Katarzyna Grala</v>
          </cell>
          <cell r="O168" t="str">
            <v>Jolanta Kowalczyk</v>
          </cell>
          <cell r="P168" t="str">
            <v>Mateusz Opaluch</v>
          </cell>
          <cell r="Q168" t="str">
            <v>Jacek Bielicki</v>
          </cell>
          <cell r="R168" t="str">
            <v>05</v>
          </cell>
          <cell r="S168" t="str">
            <v>nd</v>
          </cell>
          <cell r="T168">
            <v>0</v>
          </cell>
          <cell r="U168">
            <v>11487.470000000001</v>
          </cell>
          <cell r="V168">
            <v>71920.399999999994</v>
          </cell>
          <cell r="W168">
            <v>107880.6</v>
          </cell>
          <cell r="X168">
            <v>312562.60000000009</v>
          </cell>
          <cell r="Y168">
            <v>2670150.2400000002</v>
          </cell>
          <cell r="Z168">
            <v>2063871.16</v>
          </cell>
          <cell r="AA168">
            <v>0</v>
          </cell>
          <cell r="AB168">
            <v>0</v>
          </cell>
          <cell r="AC168">
            <v>0</v>
          </cell>
          <cell r="AD168">
            <v>0</v>
          </cell>
          <cell r="AE168">
            <v>0</v>
          </cell>
          <cell r="AF168">
            <v>5237872.4700000007</v>
          </cell>
          <cell r="AG168">
            <v>42260.62999999999</v>
          </cell>
          <cell r="AH168">
            <v>154881.74000000002</v>
          </cell>
          <cell r="AI168">
            <v>133098.41</v>
          </cell>
          <cell r="AJ168">
            <v>1121020</v>
          </cell>
          <cell r="AK168">
            <v>2690448</v>
          </cell>
          <cell r="AL168">
            <v>2003409</v>
          </cell>
          <cell r="AM168">
            <v>0</v>
          </cell>
          <cell r="AN168">
            <v>0</v>
          </cell>
          <cell r="AO168">
            <v>0</v>
          </cell>
          <cell r="AP168">
            <v>0</v>
          </cell>
          <cell r="AQ168">
            <v>0</v>
          </cell>
          <cell r="AR168">
            <v>0</v>
          </cell>
          <cell r="AS168">
            <v>0</v>
          </cell>
          <cell r="AT168">
            <v>0</v>
          </cell>
          <cell r="AU168">
            <v>5814877</v>
          </cell>
          <cell r="AV168">
            <v>2.4700000000000002</v>
          </cell>
          <cell r="AW168">
            <v>109.8</v>
          </cell>
          <cell r="AX168" t="str">
            <v>1 rozwojowo-modernizacyjne</v>
          </cell>
          <cell r="AY168">
            <v>39</v>
          </cell>
          <cell r="AZ168">
            <v>33</v>
          </cell>
          <cell r="BA168">
            <v>8</v>
          </cell>
          <cell r="BF168" t="str">
            <v>Z zadania zostało wydzielone zad. 19-256. Odbiór ścieków sanitarnych od nowych klientów.</v>
          </cell>
          <cell r="BG168" t="str">
            <v>Budowa kanalizacji sanitarnej w ulicach: Sławińska, Ławica, Lubniewicka, Owcza, Złotowska oraz bocznych od ul. Złotowskiej, wraz z przyłączami: - kanały grawitacyjne DN 200 mm, dł. 2050 m - rurociągi tłoczne DN 80 mm, dł. 500 m - przepompownie (dopływ do 4,0 l/s) - 3 szt. - zakup działek pod przepompownie 2020-2022 - dokumentacja projektowa 2023-2025 - roboty budowlano-montażowe</v>
          </cell>
          <cell r="BH168" t="str">
            <v>-</v>
          </cell>
          <cell r="BI168" t="str">
            <v>-</v>
          </cell>
          <cell r="BJ168">
            <v>24714.2</v>
          </cell>
          <cell r="BK168">
            <v>5923261.21</v>
          </cell>
          <cell r="BL168"/>
          <cell r="BM168"/>
          <cell r="BN168"/>
        </row>
        <row r="169">
          <cell r="B169" t="str">
            <v>7-05-21-182-1</v>
          </cell>
          <cell r="C169" t="str">
            <v>7</v>
          </cell>
          <cell r="D169" t="str">
            <v>SUW Wiśniowa - zagospodarowanie wód opadowych i roztopowych</v>
          </cell>
          <cell r="E169" t="str">
            <v>Realizowane-koncepcja-w toku</v>
          </cell>
          <cell r="G169" t="str">
            <v xml:space="preserve">rezerwa na inwestycje nieprzewidziane </v>
          </cell>
          <cell r="H169" t="str">
            <v>pierwsza</v>
          </cell>
          <cell r="I169" t="str">
            <v>inne</v>
          </cell>
          <cell r="J169" t="str">
            <v>inne</v>
          </cell>
          <cell r="K169" t="str">
            <v>inwestycje nieprzewidziane</v>
          </cell>
          <cell r="L169" t="str">
            <v>Poznań</v>
          </cell>
          <cell r="M169" t="str">
            <v>Karol Krupa</v>
          </cell>
          <cell r="N169">
            <v>0</v>
          </cell>
          <cell r="O169">
            <v>0</v>
          </cell>
          <cell r="P169">
            <v>0</v>
          </cell>
          <cell r="Q169">
            <v>0</v>
          </cell>
          <cell r="R169" t="str">
            <v>05</v>
          </cell>
          <cell r="S169" t="str">
            <v>nd</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130000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t="str">
            <v>1 rozwojowo-modernizacyjne</v>
          </cell>
          <cell r="AY169">
            <v>0</v>
          </cell>
          <cell r="AZ169">
            <v>0</v>
          </cell>
          <cell r="BA169">
            <v>0</v>
          </cell>
          <cell r="BF169" t="str">
            <v>Odłączenie części wód opadowych od sieci kanalizacji deszczowej oraz zagospodarowanie jej na własnym terenie - mała retencja.</v>
          </cell>
          <cell r="BG169" t="str">
            <v>Budowa: - SUW Wiśniowa: ogrody deszczowe w gruncie i w pojemnikach, zielone wiaty rowerowe.</v>
          </cell>
          <cell r="BH169" t="str">
            <v>-</v>
          </cell>
          <cell r="BI169" t="str">
            <v>-</v>
          </cell>
          <cell r="BJ169">
            <v>0</v>
          </cell>
          <cell r="BK169">
            <v>130000</v>
          </cell>
          <cell r="BL169"/>
          <cell r="BM169"/>
          <cell r="BN169"/>
        </row>
        <row r="170">
          <cell r="B170" t="str">
            <v>5-02-15-034-1</v>
          </cell>
          <cell r="C170" t="str">
            <v>5</v>
          </cell>
          <cell r="D170" t="str">
            <v>Luboń - kanalizacja sanitarna w ul. Armii Poznań nr 129 - 131</v>
          </cell>
          <cell r="E170" t="str">
            <v>Realizowane-RBM-w toku</v>
          </cell>
          <cell r="G170" t="str">
            <v>rezerwa "białe plamy"</v>
          </cell>
          <cell r="H170" t="str">
            <v>druga</v>
          </cell>
          <cell r="I170" t="str">
            <v>sieci rozdzielcze</v>
          </cell>
          <cell r="J170" t="str">
            <v>rozwojowe</v>
          </cell>
          <cell r="K170" t="str">
            <v>nieopłacalne tak</v>
          </cell>
          <cell r="L170" t="str">
            <v>Luboń</v>
          </cell>
          <cell r="M170" t="str">
            <v>Paulina Wilińska-Kałka</v>
          </cell>
          <cell r="N170" t="str">
            <v>Marcin Krawczyk</v>
          </cell>
          <cell r="O170" t="str">
            <v>Monika Mrozińska</v>
          </cell>
          <cell r="P170" t="str">
            <v>Joanna Chuda</v>
          </cell>
          <cell r="Q170" t="str">
            <v>Maciej Urbaniak</v>
          </cell>
          <cell r="R170" t="str">
            <v>02</v>
          </cell>
          <cell r="S170" t="str">
            <v>nd</v>
          </cell>
          <cell r="T170">
            <v>15048.359999999999</v>
          </cell>
          <cell r="U170">
            <v>37020</v>
          </cell>
          <cell r="V170">
            <v>242771</v>
          </cell>
          <cell r="W170">
            <v>251220</v>
          </cell>
          <cell r="X170">
            <v>0</v>
          </cell>
          <cell r="Y170">
            <v>0</v>
          </cell>
          <cell r="Z170">
            <v>0</v>
          </cell>
          <cell r="AA170">
            <v>0</v>
          </cell>
          <cell r="AB170">
            <v>0</v>
          </cell>
          <cell r="AC170">
            <v>0</v>
          </cell>
          <cell r="AD170">
            <v>0</v>
          </cell>
          <cell r="AE170">
            <v>0</v>
          </cell>
          <cell r="AF170">
            <v>531011</v>
          </cell>
          <cell r="AG170">
            <v>6648</v>
          </cell>
          <cell r="AH170">
            <v>13120</v>
          </cell>
          <cell r="AI170">
            <v>129287.5</v>
          </cell>
          <cell r="AJ170">
            <v>125218.5</v>
          </cell>
          <cell r="AK170">
            <v>0</v>
          </cell>
          <cell r="AL170">
            <v>0</v>
          </cell>
          <cell r="AM170">
            <v>0</v>
          </cell>
          <cell r="AN170">
            <v>0</v>
          </cell>
          <cell r="AO170">
            <v>0</v>
          </cell>
          <cell r="AP170">
            <v>0</v>
          </cell>
          <cell r="AQ170">
            <v>0</v>
          </cell>
          <cell r="AR170">
            <v>0</v>
          </cell>
          <cell r="AS170">
            <v>0</v>
          </cell>
          <cell r="AT170">
            <v>0</v>
          </cell>
          <cell r="AU170">
            <v>125218.5</v>
          </cell>
          <cell r="AV170">
            <v>0</v>
          </cell>
          <cell r="AW170">
            <v>0</v>
          </cell>
          <cell r="AX170" t="str">
            <v>1 rozwojowo-modernizacyjne</v>
          </cell>
          <cell r="AY170">
            <v>3</v>
          </cell>
          <cell r="AZ170">
            <v>0</v>
          </cell>
          <cell r="BA170">
            <v>0</v>
          </cell>
          <cell r="BF170" t="str">
            <v>Odbiór ścieków sanitarnych od nowych klientów.</v>
          </cell>
          <cell r="BG170" t="str">
            <v>Budowa kanalizacji sanitarnej DN 200 mm o dł. ok. 75 m wraz z przyłączami. 2019-2022 - dokumentacja projektowa 2022-2023 - roboty budowlano-montażowe</v>
          </cell>
          <cell r="BH170" t="str">
            <v>-</v>
          </cell>
          <cell r="BI170" t="str">
            <v>-</v>
          </cell>
          <cell r="BJ170">
            <v>1071</v>
          </cell>
          <cell r="BK170">
            <v>253435</v>
          </cell>
          <cell r="BL170"/>
          <cell r="BM170"/>
          <cell r="BN170"/>
          <cell r="BO170">
            <v>17740.45</v>
          </cell>
        </row>
        <row r="171">
          <cell r="B171" t="str">
            <v>6-05-20-107-1</v>
          </cell>
          <cell r="C171" t="str">
            <v>6</v>
          </cell>
          <cell r="D171" t="str">
            <v>Zdroje wodne zewnętrzne w przestrzeni publicznej</v>
          </cell>
          <cell r="E171" t="str">
            <v>Realizowane-inne-w toku</v>
          </cell>
          <cell r="G171" t="str">
            <v>rezerwa zadania wielozakresowe</v>
          </cell>
          <cell r="H171" t="str">
            <v>pierwsza</v>
          </cell>
          <cell r="I171" t="str">
            <v>inne</v>
          </cell>
          <cell r="J171" t="str">
            <v>inne</v>
          </cell>
          <cell r="K171" t="str">
            <v>zaplecza techniczne i obiekty różne</v>
          </cell>
          <cell r="L171" t="str">
            <v>Poznań</v>
          </cell>
          <cell r="M171" t="str">
            <v>Zuzanna Kaczmarek</v>
          </cell>
          <cell r="N171" t="str">
            <v>Jarosław Hytry</v>
          </cell>
          <cell r="O171" t="str">
            <v>Anna Padurska</v>
          </cell>
          <cell r="P171" t="str">
            <v>Paweł Rogowicz</v>
          </cell>
          <cell r="Q171">
            <v>0</v>
          </cell>
          <cell r="R171" t="str">
            <v>05</v>
          </cell>
          <cell r="S171" t="str">
            <v>nd</v>
          </cell>
          <cell r="T171">
            <v>0</v>
          </cell>
          <cell r="U171">
            <v>200000</v>
          </cell>
          <cell r="V171">
            <v>150000</v>
          </cell>
          <cell r="W171">
            <v>150000</v>
          </cell>
          <cell r="X171">
            <v>150000</v>
          </cell>
          <cell r="Y171">
            <v>150000</v>
          </cell>
          <cell r="Z171">
            <v>0</v>
          </cell>
          <cell r="AA171">
            <v>0</v>
          </cell>
          <cell r="AB171">
            <v>0</v>
          </cell>
          <cell r="AC171">
            <v>0</v>
          </cell>
          <cell r="AD171">
            <v>0</v>
          </cell>
          <cell r="AE171">
            <v>0</v>
          </cell>
          <cell r="AF171">
            <v>800000</v>
          </cell>
          <cell r="AG171">
            <v>35000</v>
          </cell>
          <cell r="AH171">
            <v>-12470</v>
          </cell>
          <cell r="AI171">
            <v>129000</v>
          </cell>
          <cell r="AJ171">
            <v>150000</v>
          </cell>
          <cell r="AK171">
            <v>150000</v>
          </cell>
          <cell r="AL171">
            <v>0</v>
          </cell>
          <cell r="AM171">
            <v>0</v>
          </cell>
          <cell r="AN171">
            <v>0</v>
          </cell>
          <cell r="AO171">
            <v>0</v>
          </cell>
          <cell r="AP171">
            <v>0</v>
          </cell>
          <cell r="AQ171">
            <v>0</v>
          </cell>
          <cell r="AR171">
            <v>0</v>
          </cell>
          <cell r="AS171">
            <v>0</v>
          </cell>
          <cell r="AT171">
            <v>0</v>
          </cell>
          <cell r="AU171">
            <v>300000</v>
          </cell>
          <cell r="AV171">
            <v>0</v>
          </cell>
          <cell r="AW171">
            <v>0</v>
          </cell>
          <cell r="AX171" t="str">
            <v>3 inne</v>
          </cell>
          <cell r="AY171">
            <v>0</v>
          </cell>
          <cell r="AZ171">
            <v>0</v>
          </cell>
          <cell r="BA171">
            <v>0</v>
          </cell>
          <cell r="BF171" t="str">
            <v>Zadanie wydzielone z zad. 15-212. Potrzeba promocji picia wody z kranu oraz wzmacniania wizerunku Spółki.</v>
          </cell>
          <cell r="BG171" t="str">
            <v>Zakup zdrojów wodnych oraz elementów montażowych . 2020 - 2024 - roboty budowlano-montażowe</v>
          </cell>
          <cell r="BH171" t="str">
            <v>-</v>
          </cell>
          <cell r="BI171" t="str">
            <v>-</v>
          </cell>
          <cell r="BJ171">
            <v>0</v>
          </cell>
          <cell r="BK171">
            <v>429000</v>
          </cell>
          <cell r="BL171"/>
          <cell r="BM171"/>
          <cell r="BN171"/>
        </row>
        <row r="172">
          <cell r="B172" t="str">
            <v>5-01-18-140-1</v>
          </cell>
          <cell r="C172" t="str">
            <v>5</v>
          </cell>
          <cell r="D172" t="str">
            <v>Czerwonak - kanalizacja sanitarna w ul.Słowackiego w Miękowie</v>
          </cell>
          <cell r="E172" t="str">
            <v>Realizowane-RBM-zakończono</v>
          </cell>
          <cell r="G172" t="str">
            <v>rezerwa "białe plamy"</v>
          </cell>
          <cell r="H172" t="str">
            <v>druga</v>
          </cell>
          <cell r="I172" t="str">
            <v>sieci rozdzielcze</v>
          </cell>
          <cell r="J172" t="str">
            <v>rozwojowe</v>
          </cell>
          <cell r="K172" t="str">
            <v>nieopłacalne tak</v>
          </cell>
          <cell r="L172" t="str">
            <v>Czerwonak</v>
          </cell>
          <cell r="M172" t="str">
            <v>Przemysław Jasiński</v>
          </cell>
          <cell r="N172">
            <v>0</v>
          </cell>
          <cell r="O172" t="str">
            <v>Mariusz Dados</v>
          </cell>
          <cell r="P172" t="str">
            <v>Justyna Czarnecka</v>
          </cell>
          <cell r="Q172">
            <v>0</v>
          </cell>
          <cell r="R172" t="str">
            <v>01</v>
          </cell>
          <cell r="S172" t="str">
            <v>Gmina Czerwonak</v>
          </cell>
          <cell r="T172">
            <v>1083</v>
          </cell>
          <cell r="U172">
            <v>4655.87</v>
          </cell>
          <cell r="V172">
            <v>0</v>
          </cell>
          <cell r="W172">
            <v>200000</v>
          </cell>
          <cell r="X172">
            <v>0</v>
          </cell>
          <cell r="Y172">
            <v>0</v>
          </cell>
          <cell r="Z172">
            <v>0</v>
          </cell>
          <cell r="AA172">
            <v>0</v>
          </cell>
          <cell r="AB172">
            <v>0</v>
          </cell>
          <cell r="AC172">
            <v>0</v>
          </cell>
          <cell r="AD172">
            <v>0</v>
          </cell>
          <cell r="AE172">
            <v>0</v>
          </cell>
          <cell r="AF172">
            <v>204655.87</v>
          </cell>
          <cell r="AG172">
            <v>13655.289999999999</v>
          </cell>
          <cell r="AH172">
            <v>36387.22</v>
          </cell>
          <cell r="AI172">
            <v>127549.43</v>
          </cell>
          <cell r="AJ172">
            <v>0</v>
          </cell>
          <cell r="AK172">
            <v>0</v>
          </cell>
          <cell r="AL172">
            <v>0</v>
          </cell>
          <cell r="AM172">
            <v>0</v>
          </cell>
          <cell r="AN172">
            <v>0</v>
          </cell>
          <cell r="AO172">
            <v>0</v>
          </cell>
          <cell r="AP172">
            <v>0</v>
          </cell>
          <cell r="AQ172">
            <v>0</v>
          </cell>
          <cell r="AR172">
            <v>0</v>
          </cell>
          <cell r="AS172">
            <v>0</v>
          </cell>
          <cell r="AT172">
            <v>0</v>
          </cell>
          <cell r="AU172">
            <v>0</v>
          </cell>
          <cell r="AV172">
            <v>0.22</v>
          </cell>
          <cell r="AW172">
            <v>0</v>
          </cell>
          <cell r="AX172" t="str">
            <v>1 rozwojowo-modernizacyjne</v>
          </cell>
          <cell r="AY172">
            <v>4</v>
          </cell>
          <cell r="AZ172">
            <v>6</v>
          </cell>
          <cell r="BA172">
            <v>0</v>
          </cell>
          <cell r="BF172" t="str">
            <v>Odbiór ścieków sanitarnych od nowych klientów.</v>
          </cell>
          <cell r="BG172" t="str">
            <v>Budowa kanału sanitarnego Dn 200 mm o długości 220 m w ul. Słowackiego wraz z przyłączami 2020 - dokumentacja projektowa 2021 - 2022 - roboty budowlano-montażowe</v>
          </cell>
          <cell r="BH172" t="str">
            <v>-</v>
          </cell>
          <cell r="BI172" t="str">
            <v>-</v>
          </cell>
          <cell r="BJ172">
            <v>127549.43</v>
          </cell>
          <cell r="BK172">
            <v>0</v>
          </cell>
          <cell r="BL172"/>
          <cell r="BM172"/>
          <cell r="BN172"/>
          <cell r="BO172">
            <v>0</v>
          </cell>
        </row>
        <row r="173">
          <cell r="B173" t="str">
            <v>3-05-16-020-1</v>
          </cell>
          <cell r="C173" t="str">
            <v>3</v>
          </cell>
          <cell r="D173" t="str">
            <v>Poznań - sieć wodociągowa w rejonie ul. Czarnucha</v>
          </cell>
          <cell r="E173" t="str">
            <v>Realizowane-koncepcja-w toku</v>
          </cell>
          <cell r="G173" t="str">
            <v>Pule</v>
          </cell>
          <cell r="H173" t="str">
            <v>druga</v>
          </cell>
          <cell r="I173" t="str">
            <v>sieci rozdzielcze</v>
          </cell>
          <cell r="J173" t="str">
            <v>rozwojowe</v>
          </cell>
          <cell r="K173" t="str">
            <v>opłacalne</v>
          </cell>
          <cell r="L173" t="str">
            <v>Poznań</v>
          </cell>
          <cell r="M173" t="str">
            <v>Marcin Ostrzycki</v>
          </cell>
          <cell r="N173" t="str">
            <v>Magdalena Daszkiewicz-Jankowska</v>
          </cell>
          <cell r="O173" t="str">
            <v>Monika Mrozińska</v>
          </cell>
          <cell r="P173" t="str">
            <v>Anna Ossig</v>
          </cell>
          <cell r="Q173">
            <v>0</v>
          </cell>
          <cell r="R173" t="str">
            <v>05</v>
          </cell>
          <cell r="S173" t="str">
            <v>nd</v>
          </cell>
          <cell r="T173">
            <v>9011.35</v>
          </cell>
          <cell r="U173">
            <v>608.21</v>
          </cell>
          <cell r="V173">
            <v>0</v>
          </cell>
          <cell r="W173">
            <v>28980</v>
          </cell>
          <cell r="X173">
            <v>86940</v>
          </cell>
          <cell r="Y173">
            <v>320304</v>
          </cell>
          <cell r="Z173">
            <v>1977362</v>
          </cell>
          <cell r="AA173">
            <v>145662</v>
          </cell>
          <cell r="AB173">
            <v>0</v>
          </cell>
          <cell r="AC173">
            <v>0</v>
          </cell>
          <cell r="AD173">
            <v>0</v>
          </cell>
          <cell r="AE173">
            <v>0</v>
          </cell>
          <cell r="AF173">
            <v>2559856.21</v>
          </cell>
          <cell r="AG173">
            <v>608.21</v>
          </cell>
          <cell r="AH173">
            <v>0</v>
          </cell>
          <cell r="AI173">
            <v>126500</v>
          </cell>
          <cell r="AJ173">
            <v>106000</v>
          </cell>
          <cell r="AK173">
            <v>123500</v>
          </cell>
          <cell r="AL173">
            <v>71200</v>
          </cell>
          <cell r="AM173">
            <v>106800</v>
          </cell>
          <cell r="AN173">
            <v>0</v>
          </cell>
          <cell r="AO173">
            <v>2305613</v>
          </cell>
          <cell r="AP173">
            <v>1773387</v>
          </cell>
          <cell r="AQ173">
            <v>0</v>
          </cell>
          <cell r="AR173">
            <v>0</v>
          </cell>
          <cell r="AS173">
            <v>0</v>
          </cell>
          <cell r="AT173">
            <v>0</v>
          </cell>
          <cell r="AU173">
            <v>4486500</v>
          </cell>
          <cell r="AV173">
            <v>0</v>
          </cell>
          <cell r="AW173">
            <v>0</v>
          </cell>
          <cell r="AX173" t="str">
            <v>1 rozwojowo-modernizacyjne</v>
          </cell>
          <cell r="AY173">
            <v>0</v>
          </cell>
          <cell r="AZ173">
            <v>6</v>
          </cell>
          <cell r="BA173">
            <v>0</v>
          </cell>
          <cell r="BF173" t="str">
            <v>Zaopatrzenie w wodę nowych odbiorców - planowana budowa osiedla mieszkaniowego przez PTBS</v>
          </cell>
          <cell r="BG173" t="str">
            <v>Budowa sieci wodociągowej wraz z przyłączami w rejonie ul. Czarnucha: DN 355mm, dł. 5 m DN 125mm, dł. 80 m 2024-2026 dokumentacja projektowa 2027-2029 roboty budowlano-montażowe</v>
          </cell>
          <cell r="BH173" t="str">
            <v>-</v>
          </cell>
          <cell r="BI173" t="str">
            <v>-</v>
          </cell>
          <cell r="BJ173">
            <v>0</v>
          </cell>
          <cell r="BK173">
            <v>4613000</v>
          </cell>
          <cell r="BL173"/>
          <cell r="BM173"/>
          <cell r="BN173"/>
        </row>
        <row r="174">
          <cell r="B174" t="str">
            <v>5-05-16-072-1</v>
          </cell>
          <cell r="C174" t="str">
            <v>5</v>
          </cell>
          <cell r="D174" t="str">
            <v>Poznań - kanalizacja sanitarna na terenie osiedli Krzesiny i Krzesinki.</v>
          </cell>
          <cell r="E174" t="str">
            <v>Realizowane-dokumentacja-w toku</v>
          </cell>
          <cell r="G174" t="str">
            <v>rezerwa "białe plamy"</v>
          </cell>
          <cell r="H174" t="str">
            <v>pierwsza</v>
          </cell>
          <cell r="I174" t="str">
            <v>sieci rozdzielcze</v>
          </cell>
          <cell r="J174" t="str">
            <v>rozwojowe</v>
          </cell>
          <cell r="K174" t="str">
            <v>KPOŚK</v>
          </cell>
          <cell r="L174" t="str">
            <v>Poznań</v>
          </cell>
          <cell r="M174" t="str">
            <v>Przemysław Jasiński</v>
          </cell>
          <cell r="N174" t="str">
            <v>Alina Wachowska</v>
          </cell>
          <cell r="O174" t="str">
            <v>Mariusz Dados</v>
          </cell>
          <cell r="P174">
            <v>0</v>
          </cell>
          <cell r="Q174" t="str">
            <v>Michał Plewa</v>
          </cell>
          <cell r="R174" t="str">
            <v>05</v>
          </cell>
          <cell r="S174" t="str">
            <v>nd</v>
          </cell>
          <cell r="T174">
            <v>13031.68</v>
          </cell>
          <cell r="U174">
            <v>73727.649999999994</v>
          </cell>
          <cell r="V174">
            <v>102240</v>
          </cell>
          <cell r="W174">
            <v>1018260</v>
          </cell>
          <cell r="X174">
            <v>1066180</v>
          </cell>
          <cell r="Y174">
            <v>1500000</v>
          </cell>
          <cell r="Z174">
            <v>0</v>
          </cell>
          <cell r="AA174">
            <v>0</v>
          </cell>
          <cell r="AB174">
            <v>0</v>
          </cell>
          <cell r="AC174">
            <v>0</v>
          </cell>
          <cell r="AD174">
            <v>0</v>
          </cell>
          <cell r="AE174">
            <v>0</v>
          </cell>
          <cell r="AF174">
            <v>3760407.65</v>
          </cell>
          <cell r="AG174">
            <v>40345.79</v>
          </cell>
          <cell r="AH174">
            <v>38845.11</v>
          </cell>
          <cell r="AI174">
            <v>126015.85</v>
          </cell>
          <cell r="AJ174">
            <v>7932</v>
          </cell>
          <cell r="AK174">
            <v>3145924</v>
          </cell>
          <cell r="AL174">
            <v>1052396</v>
          </cell>
          <cell r="AM174">
            <v>2910</v>
          </cell>
          <cell r="AN174">
            <v>2910</v>
          </cell>
          <cell r="AO174">
            <v>2910</v>
          </cell>
          <cell r="AP174">
            <v>2910</v>
          </cell>
          <cell r="AQ174">
            <v>2910</v>
          </cell>
          <cell r="AR174">
            <v>2910</v>
          </cell>
          <cell r="AS174">
            <v>2910</v>
          </cell>
          <cell r="AT174">
            <v>2910</v>
          </cell>
          <cell r="AU174">
            <v>4226622</v>
          </cell>
          <cell r="AV174">
            <v>1.64</v>
          </cell>
          <cell r="AW174">
            <v>187.3</v>
          </cell>
          <cell r="AX174" t="str">
            <v>1 rozwojowo-modernizacyjne</v>
          </cell>
          <cell r="AY174">
            <v>95</v>
          </cell>
          <cell r="AZ174">
            <v>19</v>
          </cell>
          <cell r="BA174">
            <v>0</v>
          </cell>
          <cell r="BF174" t="str">
            <v>Odbiór ścieków sanitarnych od nowych klientów.</v>
          </cell>
          <cell r="BG174" t="str">
            <v>Budowa kanalizacji sanitarnej w ulicach bocznych od Ostrowskiej, Przemyskiej, Bocheńskiej, Podjaryszki, Sokalskiej, Siewierskiej, Rudzkiej, Garaszewo, Nowotarskiej i Tarnowskiej DN200mm dl. 1 690 m, wraz z przyłączami - 114 szt. (92 zakończonych studnią na posesji, 22 do granicy posesji), 2 LPP (w ul.Podjaryszki i Nad Spławką) . 2020 - 2022 - dokumentacja projektowa 2023 - 2024 - roboty budowlano - montażowe</v>
          </cell>
          <cell r="BH174" t="str">
            <v>-</v>
          </cell>
          <cell r="BI174" t="str">
            <v>-</v>
          </cell>
          <cell r="BJ174">
            <v>3895.44</v>
          </cell>
          <cell r="BK174">
            <v>4348742.4099999992</v>
          </cell>
          <cell r="BL174"/>
          <cell r="BM174"/>
          <cell r="BN174"/>
        </row>
        <row r="175">
          <cell r="B175" t="str">
            <v>1-03-19-342-0</v>
          </cell>
          <cell r="C175" t="str">
            <v>1</v>
          </cell>
          <cell r="D175" t="str">
            <v>Ujęcie Mosina - studnie zastępcze - cykl II - 2020-2023</v>
          </cell>
          <cell r="E175" t="str">
            <v>Realizowane-dokumentacja-w toku</v>
          </cell>
          <cell r="G175" t="str">
            <v>rezerwa zadania wielozakresowe</v>
          </cell>
          <cell r="H175" t="str">
            <v>pierwsza</v>
          </cell>
          <cell r="I175" t="str">
            <v>wspólne</v>
          </cell>
          <cell r="J175" t="str">
            <v>modernizacyjne</v>
          </cell>
          <cell r="K175" t="str">
            <v>UW</v>
          </cell>
          <cell r="L175" t="str">
            <v>Mosina</v>
          </cell>
          <cell r="M175" t="str">
            <v>Irena Romaszewska-Malak</v>
          </cell>
          <cell r="N175">
            <v>0</v>
          </cell>
          <cell r="O175" t="str">
            <v>Anna Padurska</v>
          </cell>
          <cell r="P175" t="str">
            <v>Łukasz Prządka</v>
          </cell>
          <cell r="Q175" t="str">
            <v>Jerzy Rykała</v>
          </cell>
          <cell r="R175" t="str">
            <v>03</v>
          </cell>
          <cell r="S175" t="str">
            <v>nd</v>
          </cell>
          <cell r="T175">
            <v>0</v>
          </cell>
          <cell r="U175">
            <v>0</v>
          </cell>
          <cell r="V175">
            <v>115000</v>
          </cell>
          <cell r="W175">
            <v>500000</v>
          </cell>
          <cell r="X175">
            <v>1000000</v>
          </cell>
          <cell r="Y175">
            <v>2000000</v>
          </cell>
          <cell r="Z175">
            <v>0</v>
          </cell>
          <cell r="AA175">
            <v>0</v>
          </cell>
          <cell r="AB175">
            <v>0</v>
          </cell>
          <cell r="AC175">
            <v>0</v>
          </cell>
          <cell r="AD175">
            <v>0</v>
          </cell>
          <cell r="AE175">
            <v>0</v>
          </cell>
          <cell r="AF175">
            <v>3615000</v>
          </cell>
          <cell r="AG175">
            <v>0</v>
          </cell>
          <cell r="AH175">
            <v>82400</v>
          </cell>
          <cell r="AI175">
            <v>123600</v>
          </cell>
          <cell r="AJ175">
            <v>2759500</v>
          </cell>
          <cell r="AK175">
            <v>639500</v>
          </cell>
          <cell r="AL175">
            <v>0</v>
          </cell>
          <cell r="AM175">
            <v>0</v>
          </cell>
          <cell r="AN175">
            <v>0</v>
          </cell>
          <cell r="AO175">
            <v>0</v>
          </cell>
          <cell r="AP175">
            <v>0</v>
          </cell>
          <cell r="AQ175">
            <v>0</v>
          </cell>
          <cell r="AR175">
            <v>0</v>
          </cell>
          <cell r="AS175">
            <v>0</v>
          </cell>
          <cell r="AT175">
            <v>0</v>
          </cell>
          <cell r="AU175">
            <v>3399000</v>
          </cell>
          <cell r="AV175">
            <v>0</v>
          </cell>
          <cell r="AW175">
            <v>0</v>
          </cell>
          <cell r="AX175" t="str">
            <v>1 rozwojowo-modernizacyjne</v>
          </cell>
          <cell r="AY175">
            <v>0</v>
          </cell>
          <cell r="AZ175">
            <v>0</v>
          </cell>
          <cell r="BA175">
            <v>0</v>
          </cell>
          <cell r="BF175" t="str">
            <v>Zadanie zostało wydzielone z zadania nr 03-001. Zapewnienie utrzymania istniejącej wydajności i sprawności ujęcia.</v>
          </cell>
          <cell r="BG175" t="str">
            <v>II CYKL REALIZACYJNY 2021 - 2022 - dokumentacja projektowa 2023 - 2024 - roboty budowlano-montażowe - wykonanie 12 szt. studni zastępczych wraz z podłączeniem</v>
          </cell>
          <cell r="BH175" t="str">
            <v>-</v>
          </cell>
          <cell r="BI175" t="str">
            <v>-</v>
          </cell>
          <cell r="BJ175">
            <v>0</v>
          </cell>
          <cell r="BK175">
            <v>3522600</v>
          </cell>
          <cell r="BL175"/>
          <cell r="BM175"/>
          <cell r="BN175"/>
        </row>
        <row r="176">
          <cell r="B176" t="str">
            <v>5-07-16-052-0</v>
          </cell>
          <cell r="C176" t="str">
            <v>5</v>
          </cell>
          <cell r="D176" t="str">
            <v>Swarzędz - kanalizacja sanitarna w rejonie ulic Cieszkowskiego i Kwaśniewskiego</v>
          </cell>
          <cell r="E176" t="str">
            <v>Realizowane-RBM-w toku</v>
          </cell>
          <cell r="G176" t="str">
            <v>budżet - modernizacja PSK</v>
          </cell>
          <cell r="H176" t="str">
            <v>pierwsza</v>
          </cell>
          <cell r="I176" t="str">
            <v>sieci rozdzielcze</v>
          </cell>
          <cell r="J176" t="str">
            <v>modernizacyjne</v>
          </cell>
          <cell r="K176" t="str">
            <v>PSK</v>
          </cell>
          <cell r="L176" t="str">
            <v>Swarzędz</v>
          </cell>
          <cell r="M176" t="str">
            <v>Przemysław Jasiński</v>
          </cell>
          <cell r="N176" t="str">
            <v>Michał Kamiński</v>
          </cell>
          <cell r="O176" t="str">
            <v>Mariusz Dados</v>
          </cell>
          <cell r="P176" t="str">
            <v>Beata Nowakowska</v>
          </cell>
          <cell r="Q176" t="str">
            <v>Michał Plewa</v>
          </cell>
          <cell r="R176" t="str">
            <v>07</v>
          </cell>
          <cell r="S176" t="str">
            <v>Gmina Swarzędz</v>
          </cell>
          <cell r="T176">
            <v>57260.29</v>
          </cell>
          <cell r="U176">
            <v>0</v>
          </cell>
          <cell r="V176">
            <v>618759</v>
          </cell>
          <cell r="W176">
            <v>0</v>
          </cell>
          <cell r="X176">
            <v>0</v>
          </cell>
          <cell r="Y176">
            <v>0</v>
          </cell>
          <cell r="Z176">
            <v>0</v>
          </cell>
          <cell r="AA176">
            <v>0</v>
          </cell>
          <cell r="AB176">
            <v>0</v>
          </cell>
          <cell r="AC176">
            <v>0</v>
          </cell>
          <cell r="AD176">
            <v>0</v>
          </cell>
          <cell r="AE176">
            <v>0</v>
          </cell>
          <cell r="AF176">
            <v>618759</v>
          </cell>
          <cell r="AG176">
            <v>1000</v>
          </cell>
          <cell r="AH176">
            <v>310767.52999999997</v>
          </cell>
          <cell r="AI176">
            <v>121712.55</v>
          </cell>
          <cell r="AJ176">
            <v>0</v>
          </cell>
          <cell r="AK176">
            <v>0</v>
          </cell>
          <cell r="AL176">
            <v>0</v>
          </cell>
          <cell r="AM176">
            <v>0</v>
          </cell>
          <cell r="AN176">
            <v>0</v>
          </cell>
          <cell r="AO176">
            <v>0</v>
          </cell>
          <cell r="AP176">
            <v>0</v>
          </cell>
          <cell r="AQ176">
            <v>0</v>
          </cell>
          <cell r="AR176">
            <v>0</v>
          </cell>
          <cell r="AS176">
            <v>0</v>
          </cell>
          <cell r="AT176">
            <v>0</v>
          </cell>
          <cell r="AU176">
            <v>0</v>
          </cell>
          <cell r="AV176">
            <v>0.26</v>
          </cell>
          <cell r="AW176">
            <v>0</v>
          </cell>
          <cell r="AX176" t="str">
            <v>1 rozwojowo-modernizacyjne</v>
          </cell>
          <cell r="AY176">
            <v>0</v>
          </cell>
          <cell r="AZ176">
            <v>0</v>
          </cell>
          <cell r="BA176">
            <v>6</v>
          </cell>
          <cell r="BF176" t="str">
            <v>Zużycie techniczne istniejącej kanalizacji. Niewystarczający przekrój kanału przyczyną podtopień.</v>
          </cell>
          <cell r="BG176" t="str">
            <v>Budowa kanalizacji sanitarnej DN315mm i DN200 mm dł. 264m wraz z przyłączami 2017-2018 - dokumentacja projektowa 2021-2022 - roboty budowlano-montażowe</v>
          </cell>
          <cell r="BH176" t="str">
            <v>-</v>
          </cell>
          <cell r="BI176" t="str">
            <v>-</v>
          </cell>
          <cell r="BJ176">
            <v>3366.1</v>
          </cell>
          <cell r="BK176">
            <v>118346.45</v>
          </cell>
          <cell r="BL176"/>
          <cell r="BM176"/>
          <cell r="BN176"/>
          <cell r="BO176">
            <v>8284.2515000000003</v>
          </cell>
        </row>
        <row r="177">
          <cell r="B177" t="str">
            <v>5-11-14-130-1</v>
          </cell>
          <cell r="C177" t="str">
            <v>5</v>
          </cell>
          <cell r="D177" t="str">
            <v>Kórnik - kanalizacja sanitarna dla m. Skrzynki - Etap I</v>
          </cell>
          <cell r="E177" t="str">
            <v>Realizowane-dokumentacja-w toku</v>
          </cell>
          <cell r="G177" t="str">
            <v>rezerwa "białe plamy"</v>
          </cell>
          <cell r="H177" t="str">
            <v>pierwsza</v>
          </cell>
          <cell r="I177" t="str">
            <v>sieci rozdzielcze</v>
          </cell>
          <cell r="J177" t="str">
            <v>rozwojowe</v>
          </cell>
          <cell r="K177" t="str">
            <v>KPOŚK</v>
          </cell>
          <cell r="L177" t="str">
            <v>Kórnik</v>
          </cell>
          <cell r="M177" t="str">
            <v>Kamilla Oberenkowska</v>
          </cell>
          <cell r="N177" t="str">
            <v>Michał Kamiński</v>
          </cell>
          <cell r="O177" t="str">
            <v>Jolanta Kowalczyk</v>
          </cell>
          <cell r="P177" t="str">
            <v>Monika Mazurczak-Sadowska</v>
          </cell>
          <cell r="Q177" t="str">
            <v>Maciej Antecki</v>
          </cell>
          <cell r="R177" t="str">
            <v>11</v>
          </cell>
          <cell r="S177" t="str">
            <v>nd</v>
          </cell>
          <cell r="T177">
            <v>724904.71</v>
          </cell>
          <cell r="U177">
            <v>176711.26</v>
          </cell>
          <cell r="V177">
            <v>200000</v>
          </cell>
          <cell r="W177">
            <v>5150000</v>
          </cell>
          <cell r="X177">
            <v>4861954.5</v>
          </cell>
          <cell r="Y177">
            <v>0</v>
          </cell>
          <cell r="Z177">
            <v>0</v>
          </cell>
          <cell r="AA177">
            <v>0</v>
          </cell>
          <cell r="AB177">
            <v>0</v>
          </cell>
          <cell r="AC177">
            <v>0</v>
          </cell>
          <cell r="AD177">
            <v>0</v>
          </cell>
          <cell r="AE177">
            <v>0</v>
          </cell>
          <cell r="AF177">
            <v>10388665.76</v>
          </cell>
          <cell r="AG177">
            <v>98819.72</v>
          </cell>
          <cell r="AH177">
            <v>46803.049999999996</v>
          </cell>
          <cell r="AI177">
            <v>117955.16</v>
          </cell>
          <cell r="AJ177">
            <v>1643963.75</v>
          </cell>
          <cell r="AK177">
            <v>2316720.25</v>
          </cell>
          <cell r="AL177">
            <v>2180064.5</v>
          </cell>
          <cell r="AM177">
            <v>3672756.5</v>
          </cell>
          <cell r="AN177">
            <v>0</v>
          </cell>
          <cell r="AO177">
            <v>0</v>
          </cell>
          <cell r="AP177">
            <v>0</v>
          </cell>
          <cell r="AQ177">
            <v>0</v>
          </cell>
          <cell r="AR177">
            <v>0</v>
          </cell>
          <cell r="AS177">
            <v>0</v>
          </cell>
          <cell r="AT177">
            <v>0</v>
          </cell>
          <cell r="AU177">
            <v>9813505</v>
          </cell>
          <cell r="AV177">
            <v>0</v>
          </cell>
          <cell r="AW177">
            <v>0</v>
          </cell>
          <cell r="AX177" t="str">
            <v>1 rozwojowo-modernizacyjne</v>
          </cell>
          <cell r="AY177">
            <v>111</v>
          </cell>
          <cell r="AZ177">
            <v>40</v>
          </cell>
          <cell r="BA177">
            <v>0</v>
          </cell>
          <cell r="BC177" t="str">
            <v xml:space="preserve">Zdanie na ukończeniu w IPD </v>
          </cell>
          <cell r="BF177" t="str">
            <v>Z zadania zostały wydzielone zakresy 19-263 . Odbiór ścieków sanitarnych od nowych klientów.</v>
          </cell>
          <cell r="BG177" t="str">
            <v>Budowa sieci kanalizacji sanitarnej grawitacyjnej o śr. 250mm i dł. ok. 3009,5m, śr. 200mm i dł. ok. 184m, przepompowni ścieków - 3 szt., budowa rurociągu tłocznego o śr. 90, 110mm i dł. ok. 300m wraz z przyłączami . 2015 - 2021 - dokumentacja projektowa 2022 - 2025 - roboty budowlano-montażowe</v>
          </cell>
          <cell r="BH177" t="str">
            <v>-</v>
          </cell>
          <cell r="BI177" t="str">
            <v>-</v>
          </cell>
          <cell r="BJ177">
            <v>12261.02</v>
          </cell>
          <cell r="BK177">
            <v>9919199.1400000006</v>
          </cell>
          <cell r="BL177"/>
          <cell r="BM177">
            <v>1487879.871</v>
          </cell>
        </row>
        <row r="178">
          <cell r="B178" t="str">
            <v>4-05-13-038-0</v>
          </cell>
          <cell r="C178" t="str">
            <v>4</v>
          </cell>
          <cell r="D178" t="str">
            <v>COŚ - rurociągi recyrkulacji zewnętrznej w pompowniach osadu recyrkulowanego</v>
          </cell>
          <cell r="E178" t="str">
            <v>Realizowane-koncepcja-w toku</v>
          </cell>
          <cell r="G178" t="str">
            <v>Plan</v>
          </cell>
          <cell r="H178" t="str">
            <v>pierwsza</v>
          </cell>
          <cell r="I178" t="str">
            <v>wspólne</v>
          </cell>
          <cell r="J178" t="str">
            <v>modernizacyjne</v>
          </cell>
          <cell r="K178" t="str">
            <v>OŚ</v>
          </cell>
          <cell r="L178" t="str">
            <v>Poznań</v>
          </cell>
          <cell r="M178" t="str">
            <v>Agnieszka Mitura-Grabowska</v>
          </cell>
          <cell r="N178" t="str">
            <v>Andrzej Moliński</v>
          </cell>
          <cell r="O178" t="str">
            <v>Anna Padurska</v>
          </cell>
          <cell r="P178">
            <v>0</v>
          </cell>
          <cell r="Q178">
            <v>0</v>
          </cell>
          <cell r="R178" t="str">
            <v>05</v>
          </cell>
          <cell r="S178" t="str">
            <v>nd</v>
          </cell>
          <cell r="T178">
            <v>612840</v>
          </cell>
          <cell r="U178">
            <v>192390</v>
          </cell>
          <cell r="V178">
            <v>130000</v>
          </cell>
          <cell r="W178">
            <v>130000</v>
          </cell>
          <cell r="X178">
            <v>130000</v>
          </cell>
          <cell r="Y178">
            <v>130000</v>
          </cell>
          <cell r="Z178">
            <v>120000</v>
          </cell>
          <cell r="AA178">
            <v>0</v>
          </cell>
          <cell r="AB178">
            <v>0</v>
          </cell>
          <cell r="AC178">
            <v>0</v>
          </cell>
          <cell r="AD178">
            <v>0</v>
          </cell>
          <cell r="AE178">
            <v>0</v>
          </cell>
          <cell r="AF178">
            <v>832390</v>
          </cell>
          <cell r="AG178">
            <v>192390</v>
          </cell>
          <cell r="AH178">
            <v>183360</v>
          </cell>
          <cell r="AI178">
            <v>117520</v>
          </cell>
          <cell r="AJ178">
            <v>117520</v>
          </cell>
          <cell r="AK178">
            <v>117520</v>
          </cell>
          <cell r="AL178">
            <v>30050</v>
          </cell>
          <cell r="AM178">
            <v>0</v>
          </cell>
          <cell r="AN178">
            <v>0</v>
          </cell>
          <cell r="AO178">
            <v>0</v>
          </cell>
          <cell r="AP178">
            <v>0</v>
          </cell>
          <cell r="AQ178">
            <v>0</v>
          </cell>
          <cell r="AR178">
            <v>0</v>
          </cell>
          <cell r="AS178">
            <v>0</v>
          </cell>
          <cell r="AT178">
            <v>0</v>
          </cell>
          <cell r="AU178">
            <v>265090</v>
          </cell>
          <cell r="AV178">
            <v>0</v>
          </cell>
          <cell r="AW178">
            <v>0</v>
          </cell>
          <cell r="AX178" t="str">
            <v>1 rozwojowo-modernizacyjne</v>
          </cell>
          <cell r="AY178">
            <v>0</v>
          </cell>
          <cell r="AZ178">
            <v>0</v>
          </cell>
          <cell r="BA178">
            <v>0</v>
          </cell>
          <cell r="BF178" t="str">
            <v>Zły stan techniczny rurociągów.</v>
          </cell>
          <cell r="BG178" t="str">
            <v>Modernizacja rurociągów recyrkulacji zewnętrznej w pompowniach osadu 2016 - 2025 - roboty budowlano-montażowe</v>
          </cell>
          <cell r="BH178" t="str">
            <v>-</v>
          </cell>
          <cell r="BI178" t="str">
            <v>-</v>
          </cell>
          <cell r="BJ178">
            <v>0</v>
          </cell>
          <cell r="BK178">
            <v>382610</v>
          </cell>
          <cell r="BL178"/>
          <cell r="BM178"/>
          <cell r="BN178"/>
        </row>
        <row r="179">
          <cell r="B179" t="str">
            <v>5-05-16-184-1</v>
          </cell>
          <cell r="C179" t="str">
            <v>5</v>
          </cell>
          <cell r="D179" t="str">
            <v>Poznań - kanalizacja sanitarna w rejonie ul. Kotowo w Poznaniu oraz ul. Niezłomnych w Luboniu</v>
          </cell>
          <cell r="E179" t="str">
            <v>Realizowane-dokumentacja-w toku</v>
          </cell>
          <cell r="G179" t="str">
            <v>rezerwa "białe plamy"</v>
          </cell>
          <cell r="H179" t="str">
            <v>pierwsza</v>
          </cell>
          <cell r="I179" t="str">
            <v>sieci rozdzielcze</v>
          </cell>
          <cell r="J179" t="str">
            <v>rozwojowe</v>
          </cell>
          <cell r="K179" t="str">
            <v>KPOŚK</v>
          </cell>
          <cell r="L179" t="str">
            <v>Poznań</v>
          </cell>
          <cell r="M179" t="str">
            <v>Kamilla Oberenkowska</v>
          </cell>
          <cell r="N179" t="str">
            <v>Wioletta Frankowska</v>
          </cell>
          <cell r="O179" t="str">
            <v>Jolanta Kowalczyk</v>
          </cell>
          <cell r="P179" t="str">
            <v>Monika Mazurczak-Sadowska</v>
          </cell>
          <cell r="Q179" t="str">
            <v>Anna Michałowicz</v>
          </cell>
          <cell r="R179" t="str">
            <v>05</v>
          </cell>
          <cell r="S179" t="str">
            <v>nd</v>
          </cell>
          <cell r="T179">
            <v>103009.38</v>
          </cell>
          <cell r="U179">
            <v>83631.040000000008</v>
          </cell>
          <cell r="V179">
            <v>70000</v>
          </cell>
          <cell r="W179">
            <v>260000</v>
          </cell>
          <cell r="X179">
            <v>1450000</v>
          </cell>
          <cell r="Y179">
            <v>5500000</v>
          </cell>
          <cell r="Z179">
            <v>6982100</v>
          </cell>
          <cell r="AA179">
            <v>0</v>
          </cell>
          <cell r="AB179">
            <v>0</v>
          </cell>
          <cell r="AC179">
            <v>0</v>
          </cell>
          <cell r="AD179">
            <v>0</v>
          </cell>
          <cell r="AE179">
            <v>0</v>
          </cell>
          <cell r="AF179">
            <v>14345731.039999999</v>
          </cell>
          <cell r="AG179">
            <v>121913.96</v>
          </cell>
          <cell r="AH179">
            <v>147733.9</v>
          </cell>
          <cell r="AI179">
            <v>116531.83</v>
          </cell>
          <cell r="AJ179">
            <v>278010</v>
          </cell>
          <cell r="AK179">
            <v>1005000</v>
          </cell>
          <cell r="AL179">
            <v>4989669</v>
          </cell>
          <cell r="AM179">
            <v>4841687</v>
          </cell>
          <cell r="AN179">
            <v>5000000</v>
          </cell>
          <cell r="AO179">
            <v>6000000</v>
          </cell>
          <cell r="AP179">
            <v>0</v>
          </cell>
          <cell r="AQ179">
            <v>0</v>
          </cell>
          <cell r="AR179">
            <v>0</v>
          </cell>
          <cell r="AS179">
            <v>0</v>
          </cell>
          <cell r="AT179">
            <v>0</v>
          </cell>
          <cell r="AU179">
            <v>22114366</v>
          </cell>
          <cell r="AV179">
            <v>5.14</v>
          </cell>
          <cell r="AW179">
            <v>220.1</v>
          </cell>
          <cell r="AX179" t="str">
            <v>1 rozwojowo-modernizacyjne</v>
          </cell>
          <cell r="AY179">
            <v>356</v>
          </cell>
          <cell r="AZ179">
            <v>28</v>
          </cell>
          <cell r="BA179">
            <v>0</v>
          </cell>
          <cell r="BF179" t="str">
            <v>Odbiór ścieków sanitarnych od nowych klientów. Koordynacja z modernizacją drogi realizowaną przez UM Luboń.</v>
          </cell>
          <cell r="BG179" t="str">
            <v>Budowa kanalizacji sanitarnej w rejonie ul. Kotowo w Poznaniu oraz ul. Niezłomnych w Luboniu Budowa kanalizacji sanitarnej w ulicach: Głogowska (część), Kotowo, Sąsiedzka (część) i Uradzka w Poznaniu oraz w ulicach: Graniczna, Kościuszki (część), Niezłomnych, Północna (część), Świerczewska w Luboniu: kanały grawitacyjne: DN400mm, dł. 538 m, DN300mm, dł.1916m, DN200mm, dł. 2517m , rurociąg tłoczny: DN200mm, dł. 450 m, przepompownia - 1 szt., sieć wodociągowa DN100mm, dł. 80m, DN 110 - 255 m, wraz z przyłączami 2021 - 2023 - dokumentacja projektowa 2024 - 2026 - roboty budowlano-montażowe</v>
          </cell>
          <cell r="BH179" t="str">
            <v>-</v>
          </cell>
          <cell r="BI179" t="str">
            <v>-</v>
          </cell>
          <cell r="BJ179">
            <v>16657.080000000002</v>
          </cell>
          <cell r="BK179">
            <v>22214240.75</v>
          </cell>
          <cell r="BL179"/>
          <cell r="BM179"/>
          <cell r="BN179"/>
        </row>
        <row r="180">
          <cell r="B180" t="str">
            <v>5-02-13-109-1</v>
          </cell>
          <cell r="C180" t="str">
            <v>5</v>
          </cell>
          <cell r="D180" t="str">
            <v>Luboń - kanalizacja sanitarna w ulicach Poniatowskiego,Cmentarnej, Zielonej i Granicznej</v>
          </cell>
          <cell r="E180" t="str">
            <v>Realizowane-dokumentacja-w toku</v>
          </cell>
          <cell r="G180" t="str">
            <v>rezerwa oszczędności przetargowe</v>
          </cell>
          <cell r="H180" t="str">
            <v>pierwsza</v>
          </cell>
          <cell r="I180" t="str">
            <v>sieci rozdzielcze</v>
          </cell>
          <cell r="J180" t="str">
            <v>rozwojowe</v>
          </cell>
          <cell r="K180" t="str">
            <v>KPOŚK</v>
          </cell>
          <cell r="L180" t="str">
            <v>Luboń</v>
          </cell>
          <cell r="M180" t="str">
            <v>Agata Chmurzyńska</v>
          </cell>
          <cell r="N180" t="str">
            <v>Barbara Bartkowiak</v>
          </cell>
          <cell r="O180" t="str">
            <v>Monika Mrozińska</v>
          </cell>
          <cell r="P180" t="str">
            <v>Joanna Iwan</v>
          </cell>
          <cell r="Q180" t="str">
            <v>Anna Michałowicz</v>
          </cell>
          <cell r="R180" t="str">
            <v>02</v>
          </cell>
          <cell r="S180" t="str">
            <v>nd</v>
          </cell>
          <cell r="T180">
            <v>3752.15</v>
          </cell>
          <cell r="U180">
            <v>0</v>
          </cell>
          <cell r="V180">
            <v>24000</v>
          </cell>
          <cell r="W180">
            <v>72000</v>
          </cell>
          <cell r="X180">
            <v>24000</v>
          </cell>
          <cell r="Y180">
            <v>1037201</v>
          </cell>
          <cell r="Z180">
            <v>1452799</v>
          </cell>
          <cell r="AA180">
            <v>0</v>
          </cell>
          <cell r="AB180">
            <v>0</v>
          </cell>
          <cell r="AC180">
            <v>0</v>
          </cell>
          <cell r="AD180">
            <v>0</v>
          </cell>
          <cell r="AE180">
            <v>0</v>
          </cell>
          <cell r="AF180">
            <v>2610000</v>
          </cell>
          <cell r="AG180">
            <v>1078</v>
          </cell>
          <cell r="AH180">
            <v>56962.99</v>
          </cell>
          <cell r="AI180">
            <v>115566.55</v>
          </cell>
          <cell r="AJ180">
            <v>809885.24</v>
          </cell>
          <cell r="AK180">
            <v>2359925.7200000002</v>
          </cell>
          <cell r="AL180">
            <v>0</v>
          </cell>
          <cell r="AM180">
            <v>0</v>
          </cell>
          <cell r="AN180">
            <v>0</v>
          </cell>
          <cell r="AO180">
            <v>0</v>
          </cell>
          <cell r="AP180">
            <v>0</v>
          </cell>
          <cell r="AQ180">
            <v>0</v>
          </cell>
          <cell r="AR180">
            <v>0</v>
          </cell>
          <cell r="AS180">
            <v>0</v>
          </cell>
          <cell r="AT180">
            <v>0</v>
          </cell>
          <cell r="AU180">
            <v>3169810.96</v>
          </cell>
          <cell r="AV180">
            <v>1.17</v>
          </cell>
          <cell r="AW180">
            <v>152.6</v>
          </cell>
          <cell r="AX180" t="str">
            <v>1 rozwojowo-modernizacyjne</v>
          </cell>
          <cell r="AY180">
            <v>51</v>
          </cell>
          <cell r="AZ180">
            <v>8</v>
          </cell>
          <cell r="BA180">
            <v>0</v>
          </cell>
          <cell r="BF180" t="str">
            <v>Odbiór ścieków sanitarnych od nowych klientów.</v>
          </cell>
          <cell r="BG180" t="str">
            <v>kanalizację sanitarną grawitacyjną 250 mm o łącznej długości – l = 472,5 m  kanalizację sanitarną grawitacyjną 200 mm (metoda wykonania w wykopach otwartych) o łącznej długości – l = 377,0 m  kanalizację sanitarną grawitacyjną 200 mm (metoda wykonania bezwykopowa) o łącznej długości – l = 81,5 m  przeciski rurami stalowymi przez rów Żabinka 323,9x6,3 Trzy przepompownie ścieków. Rurociąg tłoczny DN 90 - l=230,0m Rurociąg tłoczny DN 100 - l=12,5m 2021 - 2022 - dokumentacja projektowa 2023 - 2025 - roboty budowlano-montażowe</v>
          </cell>
          <cell r="BH180" t="str">
            <v>-</v>
          </cell>
          <cell r="BI180" t="str">
            <v>-</v>
          </cell>
          <cell r="BJ180">
            <v>8318.32</v>
          </cell>
          <cell r="BK180">
            <v>3277059.1900000004</v>
          </cell>
          <cell r="BL180"/>
          <cell r="BM180"/>
          <cell r="BN180"/>
        </row>
        <row r="181">
          <cell r="B181" t="str">
            <v>3-04-17-042-1</v>
          </cell>
          <cell r="C181" t="str">
            <v>3</v>
          </cell>
          <cell r="D181" t="str">
            <v>Murowana Goślina - sieć wodociągowa w Rakowni etap II</v>
          </cell>
          <cell r="E181" t="str">
            <v>Realizowane-dokumentacja-w toku</v>
          </cell>
          <cell r="G181" t="str">
            <v>rezerwa "białe plamy"</v>
          </cell>
          <cell r="H181" t="str">
            <v>druga</v>
          </cell>
          <cell r="I181" t="str">
            <v>sieci rozdzielcze</v>
          </cell>
          <cell r="J181" t="str">
            <v>rozwojowe</v>
          </cell>
          <cell r="K181" t="str">
            <v>nieopłacalne tak</v>
          </cell>
          <cell r="L181" t="str">
            <v>Murowana Goślina</v>
          </cell>
          <cell r="M181" t="str">
            <v>Przemysław Jasiński</v>
          </cell>
          <cell r="N181" t="str">
            <v>Anna Szaszczak</v>
          </cell>
          <cell r="O181" t="str">
            <v>Monika Mrozińska</v>
          </cell>
          <cell r="P181" t="str">
            <v>Joanna Iwan</v>
          </cell>
          <cell r="Q181" t="str">
            <v>Łukasz Wędrychowicz</v>
          </cell>
          <cell r="R181" t="str">
            <v>04</v>
          </cell>
          <cell r="S181" t="str">
            <v>nd</v>
          </cell>
          <cell r="T181">
            <v>77752.38</v>
          </cell>
          <cell r="U181">
            <v>94112.510000000009</v>
          </cell>
          <cell r="V181">
            <v>88000</v>
          </cell>
          <cell r="W181">
            <v>1091000</v>
          </cell>
          <cell r="X181">
            <v>1544000</v>
          </cell>
          <cell r="Y181">
            <v>0</v>
          </cell>
          <cell r="Z181">
            <v>0</v>
          </cell>
          <cell r="AA181">
            <v>0</v>
          </cell>
          <cell r="AB181">
            <v>0</v>
          </cell>
          <cell r="AC181">
            <v>0</v>
          </cell>
          <cell r="AD181">
            <v>0</v>
          </cell>
          <cell r="AE181">
            <v>0</v>
          </cell>
          <cell r="AF181">
            <v>2817112.51</v>
          </cell>
          <cell r="AG181">
            <v>63880.810000000012</v>
          </cell>
          <cell r="AH181">
            <v>80503.51999999999</v>
          </cell>
          <cell r="AI181">
            <v>114344.09</v>
          </cell>
          <cell r="AJ181">
            <v>4830000</v>
          </cell>
          <cell r="AK181">
            <v>1870000</v>
          </cell>
          <cell r="AL181">
            <v>0</v>
          </cell>
          <cell r="AM181">
            <v>0</v>
          </cell>
          <cell r="AN181">
            <v>0</v>
          </cell>
          <cell r="AO181">
            <v>0</v>
          </cell>
          <cell r="AP181">
            <v>0</v>
          </cell>
          <cell r="AQ181">
            <v>0</v>
          </cell>
          <cell r="AR181">
            <v>0</v>
          </cell>
          <cell r="AS181">
            <v>0</v>
          </cell>
          <cell r="AT181">
            <v>0</v>
          </cell>
          <cell r="AU181">
            <v>6700000</v>
          </cell>
          <cell r="AV181">
            <v>4.4800000000000004</v>
          </cell>
          <cell r="AW181">
            <v>16.399999999999999</v>
          </cell>
          <cell r="AX181" t="str">
            <v>1 rozwojowo-modernizacyjne</v>
          </cell>
          <cell r="AY181">
            <v>8</v>
          </cell>
          <cell r="AZ181">
            <v>95</v>
          </cell>
          <cell r="BA181">
            <v>13</v>
          </cell>
          <cell r="BF181" t="str">
            <v>Zaopatrzenie w wodę nowych odbiorców.</v>
          </cell>
          <cell r="BG181" t="str">
            <v>Budowa sieci wodociągowej wraz z przyłączami w ulicy: Żurawia DN100mm, dł. 145m; Pliszki DN150mm, dł. 690m;Dolna DN150mm, dł.120m; Sowia, DN150mm, dł.390m; Pawia, DN100mm, dł. 330m; Wróbla DN100mm, dł. 20m ; Szpaka DN150mm, dł. 60m; Kukułki, DN100mm, dł. 210m; Jarząbka, DN100mm, dł. 290m; Czyżyka, DN100mm, dł. 160m; Sójki, DN100mm dł. 250m; Zielonczanej, DN150mm dł. 440m;Wiklinowej DN150mm, dł. 260m; bocznych DN100mm, dł. 1063; 2019-2022 - dokumentacja projektowa 2023-2024 - roboty budowlano-montażowe</v>
          </cell>
          <cell r="BH181" t="str">
            <v>-</v>
          </cell>
          <cell r="BI181" t="str">
            <v>-</v>
          </cell>
          <cell r="BJ181">
            <v>61868.87</v>
          </cell>
          <cell r="BK181">
            <v>6752475.2199999997</v>
          </cell>
          <cell r="BL181"/>
          <cell r="BM181"/>
          <cell r="BN181"/>
        </row>
        <row r="182">
          <cell r="B182" t="str">
            <v>3-11-14-251-1</v>
          </cell>
          <cell r="C182" t="str">
            <v>3</v>
          </cell>
          <cell r="D182" t="str">
            <v>Kórnik - sieć wodociągowa w rejonie ul. Skowronkowej i Wesołej w Szczytnikach, ul. Jaśminowej w Kamionkach i ul. Drapałka w Borówcu</v>
          </cell>
          <cell r="E182" t="str">
            <v>Realizowane-dokumentacja-w toku</v>
          </cell>
          <cell r="G182" t="str">
            <v>rezerwa "białe plamy"</v>
          </cell>
          <cell r="H182" t="str">
            <v>druga</v>
          </cell>
          <cell r="I182" t="str">
            <v>sieci rozdzielcze</v>
          </cell>
          <cell r="J182" t="str">
            <v>rozwojowe</v>
          </cell>
          <cell r="K182" t="str">
            <v>nieopłacalne tak</v>
          </cell>
          <cell r="L182" t="str">
            <v>Kórnik</v>
          </cell>
          <cell r="M182" t="str">
            <v>Kamilla Oberenkowska</v>
          </cell>
          <cell r="N182" t="str">
            <v>Michał Kamiński</v>
          </cell>
          <cell r="O182" t="str">
            <v>Jolanta Kowalczyk</v>
          </cell>
          <cell r="P182" t="str">
            <v>Aleksandra Wąsiak-Piechota</v>
          </cell>
          <cell r="Q182" t="str">
            <v>Maciej Antecki</v>
          </cell>
          <cell r="R182" t="str">
            <v>11</v>
          </cell>
          <cell r="S182" t="str">
            <v>nd</v>
          </cell>
          <cell r="T182">
            <v>115207.37999999999</v>
          </cell>
          <cell r="U182">
            <v>166560</v>
          </cell>
          <cell r="V182">
            <v>201725</v>
          </cell>
          <cell r="W182">
            <v>2111725</v>
          </cell>
          <cell r="X182">
            <v>3380218</v>
          </cell>
          <cell r="Y182">
            <v>0</v>
          </cell>
          <cell r="Z182">
            <v>0</v>
          </cell>
          <cell r="AA182">
            <v>0</v>
          </cell>
          <cell r="AB182">
            <v>0</v>
          </cell>
          <cell r="AC182">
            <v>0</v>
          </cell>
          <cell r="AD182">
            <v>0</v>
          </cell>
          <cell r="AE182">
            <v>0</v>
          </cell>
          <cell r="AF182">
            <v>5860228</v>
          </cell>
          <cell r="AG182">
            <v>11156.99</v>
          </cell>
          <cell r="AH182">
            <v>83672.339999999982</v>
          </cell>
          <cell r="AI182">
            <v>112782.79000000001</v>
          </cell>
          <cell r="AJ182">
            <v>2425521.9</v>
          </cell>
          <cell r="AK182">
            <v>5049068.0999999996</v>
          </cell>
          <cell r="AL182">
            <v>0</v>
          </cell>
          <cell r="AM182">
            <v>0</v>
          </cell>
          <cell r="AN182">
            <v>0</v>
          </cell>
          <cell r="AO182">
            <v>0</v>
          </cell>
          <cell r="AP182">
            <v>0</v>
          </cell>
          <cell r="AQ182">
            <v>0</v>
          </cell>
          <cell r="AR182">
            <v>0</v>
          </cell>
          <cell r="AS182">
            <v>0</v>
          </cell>
          <cell r="AT182">
            <v>0</v>
          </cell>
          <cell r="AU182">
            <v>7474590</v>
          </cell>
          <cell r="AV182">
            <v>5.47</v>
          </cell>
          <cell r="AW182">
            <v>0</v>
          </cell>
          <cell r="AX182" t="str">
            <v>1 rozwojowo-modernizacyjne</v>
          </cell>
          <cell r="AY182">
            <v>85</v>
          </cell>
          <cell r="AZ182">
            <v>126</v>
          </cell>
          <cell r="BA182">
            <v>0</v>
          </cell>
          <cell r="BF182" t="str">
            <v>Zaopatrzenie w wodę nowych odbiorców. Uporządkowanie istn. sieci. Zadanie obejmuje połączone zakresy zadań: 3-11-14-251-1, 3-11-15-018-1, 3-11-14-226-1, 3-11-14-062-1</v>
          </cell>
          <cell r="BG182" t="str">
            <v>Budowa sieci wodociągowej wraz z przyłączami: - w Szczytnikach w ulicach: Cicha, Żurawia, Jastrzębia, Łabędzia, Skowronkowa, Jeziorna, Nad Wodą, Osiedle Parkowe, Wesoła, boczne od ul. Wesołe - w Kamionkach w ulicach: Platanowa, Cedrowa, Jaśminowa, boczna od Platanowej - w Borówcu w ulicach: Drapałka, boczne od ul. Drapałka DN 150 mm, dł. 1915 m DN 100 mm, dł. 2860 m DN 50 mm, dł. 700 m - wyłączenie z eksploatacji istn. sieci wodociągowej azbestocementowej w ul. Jeziornej: DN 100 mm, dł. 600m DN 80 mm, dł.180m 2018-2021 - dokumentacja projektowa 2022-2024 - roboty budowlano-montażowe</v>
          </cell>
          <cell r="BH182" t="str">
            <v>-</v>
          </cell>
          <cell r="BI182" t="str">
            <v>-</v>
          </cell>
          <cell r="BJ182">
            <v>3671.92</v>
          </cell>
          <cell r="BK182">
            <v>7583700.8699999992</v>
          </cell>
          <cell r="BL182"/>
          <cell r="BM182"/>
          <cell r="BN182"/>
        </row>
        <row r="183">
          <cell r="B183" t="str">
            <v>3-05-21-143-0</v>
          </cell>
          <cell r="C183" t="str">
            <v>3</v>
          </cell>
          <cell r="D183" t="str">
            <v>Poznań - sieć wodociągowa i kanalizacyjna sanitarna w ul. Szczecińskiej</v>
          </cell>
          <cell r="E183" t="str">
            <v>Realizowane-RBM-w toku</v>
          </cell>
          <cell r="G183" t="str">
            <v>rezerwa na zaspokojenie roszczeń z tyt realizacji sieci wod-kan</v>
          </cell>
          <cell r="H183" t="str">
            <v>pierwsza</v>
          </cell>
          <cell r="I183" t="str">
            <v>sieci rozdzielcze</v>
          </cell>
          <cell r="J183" t="str">
            <v>rozwojowe</v>
          </cell>
          <cell r="K183" t="str">
            <v>wykupy</v>
          </cell>
          <cell r="L183" t="str">
            <v>Poznań</v>
          </cell>
          <cell r="M183">
            <v>0</v>
          </cell>
          <cell r="N183">
            <v>0</v>
          </cell>
          <cell r="O183">
            <v>0</v>
          </cell>
          <cell r="P183" t="str">
            <v>Aleksandra Klecha</v>
          </cell>
          <cell r="Q183">
            <v>0</v>
          </cell>
          <cell r="R183" t="str">
            <v>05</v>
          </cell>
          <cell r="S183" t="str">
            <v>nd</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1300</v>
          </cell>
          <cell r="AI183">
            <v>111060.74</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t="str">
            <v>1 rozwojowo-modernizacyjne</v>
          </cell>
          <cell r="AY183">
            <v>0</v>
          </cell>
          <cell r="AZ183">
            <v>0</v>
          </cell>
          <cell r="BA183">
            <v>0</v>
          </cell>
          <cell r="BF183">
            <v>0</v>
          </cell>
          <cell r="BG183">
            <v>0</v>
          </cell>
          <cell r="BH183" t="str">
            <v>-</v>
          </cell>
          <cell r="BI183" t="str">
            <v>-</v>
          </cell>
          <cell r="BJ183">
            <v>111060.74</v>
          </cell>
          <cell r="BK183">
            <v>0</v>
          </cell>
          <cell r="BL183"/>
          <cell r="BM183"/>
          <cell r="BN183"/>
          <cell r="BO183">
            <v>0</v>
          </cell>
        </row>
        <row r="184">
          <cell r="B184" t="str">
            <v>3-04-14-173-0</v>
          </cell>
          <cell r="C184" t="str">
            <v>3</v>
          </cell>
          <cell r="D184" t="str">
            <v>Murowana Goślina - sieć wodociągowa w ulicy Dolnej w Rakowni.</v>
          </cell>
          <cell r="E184" t="str">
            <v>Realizowane-dokumentacja-w toku</v>
          </cell>
          <cell r="G184" t="str">
            <v>budżet - modernizacja PSW</v>
          </cell>
          <cell r="H184" t="str">
            <v>pierwsza</v>
          </cell>
          <cell r="I184" t="str">
            <v>sieci rozdzielcze</v>
          </cell>
          <cell r="J184" t="str">
            <v>modernizacyjne</v>
          </cell>
          <cell r="K184" t="str">
            <v>PSW</v>
          </cell>
          <cell r="L184" t="str">
            <v>Murowana Goślina</v>
          </cell>
          <cell r="M184" t="str">
            <v>Agnieszka Mitura-Grabowska</v>
          </cell>
          <cell r="N184" t="str">
            <v>Anna Szaszczak</v>
          </cell>
          <cell r="O184" t="str">
            <v>Monika Mrozińska</v>
          </cell>
          <cell r="P184" t="str">
            <v>Joanna Iwan</v>
          </cell>
          <cell r="Q184" t="str">
            <v>Łukasz Wędrychowicz</v>
          </cell>
          <cell r="R184" t="str">
            <v>04</v>
          </cell>
          <cell r="S184" t="str">
            <v>nd</v>
          </cell>
          <cell r="T184">
            <v>964</v>
          </cell>
          <cell r="U184">
            <v>0</v>
          </cell>
          <cell r="V184">
            <v>56000</v>
          </cell>
          <cell r="W184">
            <v>84000</v>
          </cell>
          <cell r="X184">
            <v>1055000</v>
          </cell>
          <cell r="Y184">
            <v>1060000</v>
          </cell>
          <cell r="Z184">
            <v>0</v>
          </cell>
          <cell r="AA184">
            <v>0</v>
          </cell>
          <cell r="AB184">
            <v>0</v>
          </cell>
          <cell r="AC184">
            <v>0</v>
          </cell>
          <cell r="AD184">
            <v>0</v>
          </cell>
          <cell r="AE184">
            <v>0</v>
          </cell>
          <cell r="AF184">
            <v>2255000</v>
          </cell>
          <cell r="AG184">
            <v>1014</v>
          </cell>
          <cell r="AH184">
            <v>74623.28</v>
          </cell>
          <cell r="AI184">
            <v>109617.15</v>
          </cell>
          <cell r="AJ184">
            <v>450000</v>
          </cell>
          <cell r="AK184">
            <v>2562100</v>
          </cell>
          <cell r="AL184">
            <v>0</v>
          </cell>
          <cell r="AM184">
            <v>0</v>
          </cell>
          <cell r="AN184">
            <v>0</v>
          </cell>
          <cell r="AO184">
            <v>0</v>
          </cell>
          <cell r="AP184">
            <v>0</v>
          </cell>
          <cell r="AQ184">
            <v>0</v>
          </cell>
          <cell r="AR184">
            <v>0</v>
          </cell>
          <cell r="AS184">
            <v>0</v>
          </cell>
          <cell r="AT184">
            <v>0</v>
          </cell>
          <cell r="AU184">
            <v>3012100</v>
          </cell>
          <cell r="AV184">
            <v>1.59</v>
          </cell>
          <cell r="AW184">
            <v>110.1</v>
          </cell>
          <cell r="AX184" t="str">
            <v>1 rozwojowo-modernizacyjne</v>
          </cell>
          <cell r="AY184">
            <v>5</v>
          </cell>
          <cell r="AZ184">
            <v>9</v>
          </cell>
          <cell r="BA184">
            <v>45</v>
          </cell>
          <cell r="BF184" t="str">
            <v>Potrzeba wymiany wynikająca z awaryjności istniejącej sieci.</v>
          </cell>
          <cell r="BG184" t="str">
            <v>Wymiana sieci wodociągowej w ulicy Dolnej DN150mm, dł. 1 590m wraz z przyłączami. 2020 - 2022 - dokumentacja projektowa 2023 - 2024 - roboty budowlano-montażowe</v>
          </cell>
          <cell r="BH184" t="str">
            <v>-</v>
          </cell>
          <cell r="BI184" t="str">
            <v>-</v>
          </cell>
          <cell r="BJ184">
            <v>10391.99</v>
          </cell>
          <cell r="BK184">
            <v>3111325.1599999997</v>
          </cell>
          <cell r="BL184"/>
          <cell r="BM184"/>
          <cell r="BN184"/>
        </row>
        <row r="185">
          <cell r="B185" t="str">
            <v>5-05-15-197-1</v>
          </cell>
          <cell r="C185" t="str">
            <v>5</v>
          </cell>
          <cell r="D185" t="str">
            <v>Poznań - kanalizacja sanitarna w rejonie ul. Janikowskiej</v>
          </cell>
          <cell r="E185" t="str">
            <v>Realizowane-dokumentacja-w toku</v>
          </cell>
          <cell r="G185" t="str">
            <v>rezerwa "białe plamy"</v>
          </cell>
          <cell r="H185" t="str">
            <v>druga</v>
          </cell>
          <cell r="I185" t="str">
            <v>sieci rozdzielcze</v>
          </cell>
          <cell r="J185" t="str">
            <v>rozwojowe</v>
          </cell>
          <cell r="K185" t="str">
            <v>nieopłacalne nie</v>
          </cell>
          <cell r="L185" t="str">
            <v>Poznań</v>
          </cell>
          <cell r="M185" t="str">
            <v>Przemysław Jasiński</v>
          </cell>
          <cell r="N185" t="str">
            <v>Joanna Matysiak-Olek</v>
          </cell>
          <cell r="O185" t="str">
            <v>Mariusz Dados</v>
          </cell>
          <cell r="P185">
            <v>0</v>
          </cell>
          <cell r="Q185" t="str">
            <v>Łukasz Wędrychowicz</v>
          </cell>
          <cell r="R185" t="str">
            <v>05</v>
          </cell>
          <cell r="S185" t="str">
            <v>nd</v>
          </cell>
          <cell r="T185">
            <v>0</v>
          </cell>
          <cell r="U185">
            <v>738.92</v>
          </cell>
          <cell r="V185">
            <v>88460</v>
          </cell>
          <cell r="W185">
            <v>132689</v>
          </cell>
          <cell r="X185">
            <v>599252</v>
          </cell>
          <cell r="Y185">
            <v>2681434</v>
          </cell>
          <cell r="Z185">
            <v>700000</v>
          </cell>
          <cell r="AA185">
            <v>0</v>
          </cell>
          <cell r="AB185">
            <v>0</v>
          </cell>
          <cell r="AC185">
            <v>0</v>
          </cell>
          <cell r="AD185">
            <v>0</v>
          </cell>
          <cell r="AE185">
            <v>0</v>
          </cell>
          <cell r="AF185">
            <v>4202573.92</v>
          </cell>
          <cell r="AG185">
            <v>7484.43</v>
          </cell>
          <cell r="AH185">
            <v>52862.79</v>
          </cell>
          <cell r="AI185">
            <v>106373.1</v>
          </cell>
          <cell r="AJ185">
            <v>32290</v>
          </cell>
          <cell r="AK185">
            <v>4009139</v>
          </cell>
          <cell r="AL185">
            <v>1176641</v>
          </cell>
          <cell r="AM185">
            <v>0</v>
          </cell>
          <cell r="AN185">
            <v>0</v>
          </cell>
          <cell r="AO185">
            <v>0</v>
          </cell>
          <cell r="AP185">
            <v>0</v>
          </cell>
          <cell r="AQ185">
            <v>0</v>
          </cell>
          <cell r="AR185">
            <v>0</v>
          </cell>
          <cell r="AS185">
            <v>0</v>
          </cell>
          <cell r="AT185">
            <v>0</v>
          </cell>
          <cell r="AU185">
            <v>5218070</v>
          </cell>
          <cell r="AV185">
            <v>3.22</v>
          </cell>
          <cell r="AW185">
            <v>47.8</v>
          </cell>
          <cell r="AX185" t="str">
            <v>1 rozwojowo-modernizacyjne</v>
          </cell>
          <cell r="AY185">
            <v>44</v>
          </cell>
          <cell r="AZ185">
            <v>8</v>
          </cell>
          <cell r="BA185">
            <v>0</v>
          </cell>
          <cell r="BF185" t="str">
            <v>Odbiór ścieków sanitarnych od nowych klientów.</v>
          </cell>
          <cell r="BG185" t="str">
            <v>Budowa kanalizacji sanitarnej DN 200 mm dł. 1 520 m, r. tłoczny DN 100 mm dł.1700 m, 2 szt. przepompowni ścieków w ulicach; Janikowskiej, Prząśniczki, Kosiarzy i Kołodzieja oraz przyłącza sanitarne 2021-2023 - dokumentacja projektowa 2023-2025 - roboty budowlano - montażowe</v>
          </cell>
          <cell r="BH185" t="str">
            <v>-</v>
          </cell>
          <cell r="BI185" t="str">
            <v>-</v>
          </cell>
          <cell r="BJ185">
            <v>38810.379999999997</v>
          </cell>
          <cell r="BK185">
            <v>5285632.72</v>
          </cell>
          <cell r="BL185"/>
          <cell r="BM185"/>
          <cell r="BN185"/>
        </row>
        <row r="186">
          <cell r="B186" t="str">
            <v>6-05-17-112-1</v>
          </cell>
          <cell r="C186" t="str">
            <v>6</v>
          </cell>
          <cell r="D186" t="str">
            <v>Poznań - zasilanie energetyczne przepompowni Garbary</v>
          </cell>
          <cell r="E186" t="str">
            <v>Realizowane-RBM-w toku</v>
          </cell>
          <cell r="G186" t="str">
            <v>Plan</v>
          </cell>
          <cell r="H186" t="str">
            <v>pierwsza</v>
          </cell>
          <cell r="I186" t="str">
            <v>wspólne</v>
          </cell>
          <cell r="J186" t="str">
            <v>modernizacyjne</v>
          </cell>
          <cell r="K186" t="str">
            <v>kolektory kanalizacyjne</v>
          </cell>
          <cell r="L186" t="str">
            <v>Poznań</v>
          </cell>
          <cell r="M186" t="str">
            <v>Katarzyna Józefiak</v>
          </cell>
          <cell r="N186" t="str">
            <v>Anna Szaszczak</v>
          </cell>
          <cell r="O186" t="str">
            <v>Anna Padurska</v>
          </cell>
          <cell r="P186" t="str">
            <v>Wojciech Wróblewski</v>
          </cell>
          <cell r="Q186" t="str">
            <v>Zbigniew Narożny</v>
          </cell>
          <cell r="R186" t="str">
            <v>05</v>
          </cell>
          <cell r="S186" t="str">
            <v>nd</v>
          </cell>
          <cell r="T186">
            <v>450476.80000000005</v>
          </cell>
          <cell r="U186">
            <v>185963</v>
          </cell>
          <cell r="V186">
            <v>270433.71999999997</v>
          </cell>
          <cell r="W186">
            <v>0</v>
          </cell>
          <cell r="X186">
            <v>0</v>
          </cell>
          <cell r="Y186">
            <v>0</v>
          </cell>
          <cell r="Z186">
            <v>0</v>
          </cell>
          <cell r="AA186">
            <v>0</v>
          </cell>
          <cell r="AB186">
            <v>0</v>
          </cell>
          <cell r="AC186">
            <v>0</v>
          </cell>
          <cell r="AD186">
            <v>0</v>
          </cell>
          <cell r="AE186">
            <v>0</v>
          </cell>
          <cell r="AF186">
            <v>456396.72</v>
          </cell>
          <cell r="AG186">
            <v>740</v>
          </cell>
          <cell r="AH186">
            <v>66785</v>
          </cell>
          <cell r="AI186">
            <v>106000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t="str">
            <v>3 inne</v>
          </cell>
          <cell r="AY186">
            <v>0</v>
          </cell>
          <cell r="AZ186">
            <v>0</v>
          </cell>
          <cell r="BA186">
            <v>0</v>
          </cell>
          <cell r="BB186" t="str">
            <v>NIE</v>
          </cell>
          <cell r="BD186" t="str">
            <v>NIE</v>
          </cell>
          <cell r="BF186" t="str">
            <v>Drugostronne zasilanie przepompowni.</v>
          </cell>
          <cell r="BG186" t="str">
            <v>Zasilanie elektroenergetyczne Przepompowni Ścieków GARBARY GPZ - EC1, GPZ24. 2018 - 2022 - roboty budowlano-montażowe</v>
          </cell>
          <cell r="BH186" t="str">
            <v>-</v>
          </cell>
          <cell r="BI186" t="str">
            <v>-</v>
          </cell>
          <cell r="BJ186">
            <v>0</v>
          </cell>
          <cell r="BK186">
            <v>106000</v>
          </cell>
          <cell r="BL186"/>
          <cell r="BM186"/>
          <cell r="BN186"/>
          <cell r="BO186">
            <v>7420.0000000000009</v>
          </cell>
        </row>
        <row r="187">
          <cell r="B187" t="str">
            <v>5-02-17-011-1</v>
          </cell>
          <cell r="C187" t="str">
            <v>5</v>
          </cell>
          <cell r="D187" t="str">
            <v>Luboń - kanalizacja sanitarna w ul. Kurpińskiego</v>
          </cell>
          <cell r="E187" t="str">
            <v>Realizowane-RBM-w toku</v>
          </cell>
          <cell r="G187" t="str">
            <v>rezerwa "białe plamy"</v>
          </cell>
          <cell r="H187" t="str">
            <v>pierwsza</v>
          </cell>
          <cell r="I187" t="str">
            <v>sieci rozdzielcze</v>
          </cell>
          <cell r="J187" t="str">
            <v>rozwojowe</v>
          </cell>
          <cell r="K187" t="str">
            <v>KPOŚK</v>
          </cell>
          <cell r="L187" t="str">
            <v>Luboń</v>
          </cell>
          <cell r="M187" t="str">
            <v>Agata Chmurzyńska</v>
          </cell>
          <cell r="N187" t="str">
            <v>Katarzyna Grala</v>
          </cell>
          <cell r="O187" t="str">
            <v>Monika Mrozińska</v>
          </cell>
          <cell r="P187" t="str">
            <v>Jacek Bielicki</v>
          </cell>
          <cell r="Q187" t="str">
            <v>Jacek Bielicki</v>
          </cell>
          <cell r="R187" t="str">
            <v>02</v>
          </cell>
          <cell r="S187" t="str">
            <v>nd</v>
          </cell>
          <cell r="T187">
            <v>1478</v>
          </cell>
          <cell r="U187">
            <v>11520</v>
          </cell>
          <cell r="V187">
            <v>17280</v>
          </cell>
          <cell r="W187">
            <v>99608.9</v>
          </cell>
          <cell r="X187">
            <v>146918.1</v>
          </cell>
          <cell r="Y187">
            <v>0</v>
          </cell>
          <cell r="Z187">
            <v>0</v>
          </cell>
          <cell r="AA187">
            <v>0</v>
          </cell>
          <cell r="AB187">
            <v>0</v>
          </cell>
          <cell r="AC187">
            <v>0</v>
          </cell>
          <cell r="AD187">
            <v>0</v>
          </cell>
          <cell r="AE187">
            <v>0</v>
          </cell>
          <cell r="AF187">
            <v>275327</v>
          </cell>
          <cell r="AG187">
            <v>11520</v>
          </cell>
          <cell r="AH187">
            <v>18300</v>
          </cell>
          <cell r="AI187">
            <v>105845.06</v>
          </cell>
          <cell r="AJ187">
            <v>128933.89</v>
          </cell>
          <cell r="AK187">
            <v>0</v>
          </cell>
          <cell r="AL187">
            <v>0</v>
          </cell>
          <cell r="AM187">
            <v>0</v>
          </cell>
          <cell r="AN187">
            <v>0</v>
          </cell>
          <cell r="AO187">
            <v>0</v>
          </cell>
          <cell r="AP187">
            <v>0</v>
          </cell>
          <cell r="AQ187">
            <v>0</v>
          </cell>
          <cell r="AR187">
            <v>0</v>
          </cell>
          <cell r="AS187">
            <v>0</v>
          </cell>
          <cell r="AT187">
            <v>0</v>
          </cell>
          <cell r="AU187">
            <v>128933.89</v>
          </cell>
          <cell r="AV187">
            <v>0.12</v>
          </cell>
          <cell r="AW187">
            <v>0</v>
          </cell>
          <cell r="AX187" t="str">
            <v>1 rozwojowo-modernizacyjne</v>
          </cell>
          <cell r="AY187">
            <v>8</v>
          </cell>
          <cell r="AZ187">
            <v>0</v>
          </cell>
          <cell r="BA187">
            <v>0</v>
          </cell>
          <cell r="BF187" t="str">
            <v>Odbiór ścieków sanitarnych od nowych klientów.</v>
          </cell>
          <cell r="BG187" t="str">
            <v>Budowa sieci kanalizacji sanitarnej w ul. Kurpińskiego DN200mm, dł.115m wraz z przyłączami. 2020 - 2021 - dokumentacja projektowa 2022 - 2023 - roboty budowlano- montażowe</v>
          </cell>
          <cell r="BH187" t="str">
            <v>-</v>
          </cell>
          <cell r="BI187" t="str">
            <v>-</v>
          </cell>
          <cell r="BJ187">
            <v>1581</v>
          </cell>
          <cell r="BK187">
            <v>233197.95</v>
          </cell>
          <cell r="BL187"/>
          <cell r="BM187"/>
          <cell r="BN187"/>
          <cell r="BO187">
            <v>16323.856500000002</v>
          </cell>
        </row>
        <row r="188">
          <cell r="B188" t="str">
            <v>1-03-19-234-0</v>
          </cell>
          <cell r="C188" t="str">
            <v>1</v>
          </cell>
          <cell r="D188" t="str">
            <v>Ujęcie Mosina - zagospodarowanie terenu</v>
          </cell>
          <cell r="E188" t="str">
            <v>Realizowane-dokumentacja-w toku</v>
          </cell>
          <cell r="G188" t="str">
            <v>rezerwa zadania wielozakresowe</v>
          </cell>
          <cell r="H188" t="str">
            <v>pierwsza</v>
          </cell>
          <cell r="I188" t="str">
            <v>wspólne</v>
          </cell>
          <cell r="J188" t="str">
            <v>modernizacyjne</v>
          </cell>
          <cell r="K188" t="str">
            <v>UW</v>
          </cell>
          <cell r="L188" t="str">
            <v>Mosina</v>
          </cell>
          <cell r="M188" t="str">
            <v>Irena Romaszewska-Malak</v>
          </cell>
          <cell r="N188" t="str">
            <v>Katarzyna Grala</v>
          </cell>
          <cell r="O188" t="str">
            <v>Anna Padurska</v>
          </cell>
          <cell r="P188" t="str">
            <v>Olga Szaj-Jędraszczyk</v>
          </cell>
          <cell r="Q188">
            <v>0</v>
          </cell>
          <cell r="R188" t="str">
            <v>03</v>
          </cell>
          <cell r="S188" t="str">
            <v>nd</v>
          </cell>
          <cell r="T188">
            <v>0</v>
          </cell>
          <cell r="U188">
            <v>320.75</v>
          </cell>
          <cell r="V188">
            <v>20000</v>
          </cell>
          <cell r="W188">
            <v>20000</v>
          </cell>
          <cell r="X188">
            <v>60000</v>
          </cell>
          <cell r="Y188">
            <v>1355000</v>
          </cell>
          <cell r="Z188">
            <v>0</v>
          </cell>
          <cell r="AA188">
            <v>0</v>
          </cell>
          <cell r="AB188">
            <v>0</v>
          </cell>
          <cell r="AC188">
            <v>0</v>
          </cell>
          <cell r="AD188">
            <v>2000000</v>
          </cell>
          <cell r="AE188">
            <v>1879023</v>
          </cell>
          <cell r="AF188">
            <v>3455320.75</v>
          </cell>
          <cell r="AG188">
            <v>320.75</v>
          </cell>
          <cell r="AH188">
            <v>7283</v>
          </cell>
          <cell r="AI188">
            <v>104800</v>
          </cell>
          <cell r="AJ188">
            <v>130200</v>
          </cell>
          <cell r="AK188">
            <v>1326000</v>
          </cell>
          <cell r="AL188">
            <v>341500</v>
          </cell>
          <cell r="AM188">
            <v>0</v>
          </cell>
          <cell r="AN188">
            <v>0</v>
          </cell>
          <cell r="AO188">
            <v>0</v>
          </cell>
          <cell r="AP188">
            <v>219023</v>
          </cell>
          <cell r="AQ188">
            <v>3400000</v>
          </cell>
          <cell r="AR188">
            <v>0</v>
          </cell>
          <cell r="AS188">
            <v>0</v>
          </cell>
          <cell r="AT188">
            <v>0</v>
          </cell>
          <cell r="AU188">
            <v>5416723</v>
          </cell>
          <cell r="AV188">
            <v>0</v>
          </cell>
          <cell r="AW188">
            <v>0</v>
          </cell>
          <cell r="AX188" t="str">
            <v>1 rozwojowo-modernizacyjne</v>
          </cell>
          <cell r="AY188">
            <v>0</v>
          </cell>
          <cell r="AZ188">
            <v>0</v>
          </cell>
          <cell r="BA188">
            <v>0</v>
          </cell>
          <cell r="BF188" t="str">
            <v>Zadanie zostało wydzielone z zadania nr 07-001. Bezpieczeństwo terenów ochrony bezpośredniej ujęcia.</v>
          </cell>
          <cell r="BG188" t="str">
            <v>Zagospodarowanie terenu ujęcia - budowa ogrodzenia 2022 - 2023 - dokumentacja projektowa (zakres I) 2023 - 2025 - roboty budowlano-montażowe (zakres I) 2029 - 2030 - roboty budowlano-montażowe (zakres II) Zakres wydzielony i prognozowany w odrębnym zadaniu nr 1-03-21-039-0 Ujęcie Mosina - deszczowanie wód Program pilotażowy deszczowania wód powierzchniowych na terenach leśnych strefy ochrony bezpośredniej ujęcia wody Mosina – Krajkowo 2021 - 2023 - dokumentacja projektowa</v>
          </cell>
          <cell r="BH188" t="str">
            <v>-</v>
          </cell>
          <cell r="BI188" t="str">
            <v>-</v>
          </cell>
          <cell r="BJ188">
            <v>0</v>
          </cell>
          <cell r="BK188">
            <v>5521523</v>
          </cell>
          <cell r="BL188"/>
          <cell r="BM188"/>
          <cell r="BN188"/>
        </row>
        <row r="189">
          <cell r="B189" t="str">
            <v>2-05-17-118-1</v>
          </cell>
          <cell r="C189" t="str">
            <v>2</v>
          </cell>
          <cell r="D189" t="str">
            <v>SUW Wiśniowa - fotowoltaika - zakres I</v>
          </cell>
          <cell r="E189" t="str">
            <v>Realizowane-RBM-w toku</v>
          </cell>
          <cell r="G189" t="str">
            <v>Plan</v>
          </cell>
          <cell r="H189" t="str">
            <v>pierwsza</v>
          </cell>
          <cell r="I189" t="str">
            <v>wspólne</v>
          </cell>
          <cell r="J189" t="str">
            <v>rozwojowe</v>
          </cell>
          <cell r="K189" t="str">
            <v>SUW</v>
          </cell>
          <cell r="L189" t="str">
            <v>Poznań</v>
          </cell>
          <cell r="M189" t="str">
            <v>Agnieszka Mitura-Grabowska</v>
          </cell>
          <cell r="N189" t="str">
            <v>Daniel Michalik</v>
          </cell>
          <cell r="O189" t="str">
            <v>Anna Padurska</v>
          </cell>
          <cell r="P189" t="str">
            <v>Daniel Michalik</v>
          </cell>
          <cell r="Q189" t="str">
            <v>Robert Kołacki</v>
          </cell>
          <cell r="R189" t="str">
            <v>05</v>
          </cell>
          <cell r="S189" t="str">
            <v>nd</v>
          </cell>
          <cell r="T189">
            <v>93727.62</v>
          </cell>
          <cell r="U189">
            <v>5514.78</v>
          </cell>
          <cell r="V189">
            <v>627980</v>
          </cell>
          <cell r="W189">
            <v>0</v>
          </cell>
          <cell r="X189">
            <v>0</v>
          </cell>
          <cell r="Y189">
            <v>0</v>
          </cell>
          <cell r="Z189">
            <v>0</v>
          </cell>
          <cell r="AA189">
            <v>0</v>
          </cell>
          <cell r="AB189">
            <v>0</v>
          </cell>
          <cell r="AC189">
            <v>0</v>
          </cell>
          <cell r="AD189">
            <v>0</v>
          </cell>
          <cell r="AE189">
            <v>0</v>
          </cell>
          <cell r="AF189">
            <v>633494.78</v>
          </cell>
          <cell r="AG189">
            <v>7616.1600000000008</v>
          </cell>
          <cell r="AH189">
            <v>45912.99</v>
          </cell>
          <cell r="AI189">
            <v>104604.06</v>
          </cell>
          <cell r="AJ189">
            <v>619650</v>
          </cell>
          <cell r="AK189">
            <v>0</v>
          </cell>
          <cell r="AL189">
            <v>0</v>
          </cell>
          <cell r="AM189">
            <v>0</v>
          </cell>
          <cell r="AN189">
            <v>0</v>
          </cell>
          <cell r="AO189">
            <v>0</v>
          </cell>
          <cell r="AP189">
            <v>0</v>
          </cell>
          <cell r="AQ189">
            <v>0</v>
          </cell>
          <cell r="AR189">
            <v>0</v>
          </cell>
          <cell r="AS189">
            <v>0</v>
          </cell>
          <cell r="AT189">
            <v>0</v>
          </cell>
          <cell r="AU189">
            <v>619650</v>
          </cell>
          <cell r="AV189">
            <v>0</v>
          </cell>
          <cell r="AW189">
            <v>0</v>
          </cell>
          <cell r="AX189" t="str">
            <v>3 inne</v>
          </cell>
          <cell r="AY189">
            <v>0</v>
          </cell>
          <cell r="AZ189">
            <v>0</v>
          </cell>
          <cell r="BA189">
            <v>0</v>
          </cell>
          <cell r="BB189" t="str">
            <v>NIE</v>
          </cell>
          <cell r="BD189" t="str">
            <v>NIE</v>
          </cell>
          <cell r="BF189" t="str">
            <v>Z zadania został wydzielony zakres 19-314 Oszczędności energetyczne w Spółce. Produkcja energii ze źródeł odnawialnych.</v>
          </cell>
          <cell r="BG189" t="str">
            <v>Budowa instalacji fotowoltaicznych na SUW Wiśniowa. 2015 - 2017 - koncepcja 2020 - 2022 dokumentacja projektowa 2022 - 2023 roboty budowlano-montażowe I etap</v>
          </cell>
          <cell r="BH189" t="str">
            <v>-</v>
          </cell>
          <cell r="BI189" t="str">
            <v>-</v>
          </cell>
          <cell r="BJ189">
            <v>38896.439999999995</v>
          </cell>
          <cell r="BK189">
            <v>685357.62000000011</v>
          </cell>
          <cell r="BL189"/>
          <cell r="BM189"/>
          <cell r="BN189"/>
          <cell r="BO189">
            <v>47975.033400000015</v>
          </cell>
        </row>
        <row r="190">
          <cell r="B190" t="str">
            <v>7-05-19-034-1</v>
          </cell>
          <cell r="C190" t="str">
            <v>7</v>
          </cell>
          <cell r="D190" t="str">
            <v>System do monitorowania bezpieczeństwa sieci OT</v>
          </cell>
          <cell r="E190" t="str">
            <v>Realizowane-RBM-w toku</v>
          </cell>
          <cell r="G190" t="str">
            <v>Plan</v>
          </cell>
          <cell r="H190" t="str">
            <v>pierwsza</v>
          </cell>
          <cell r="I190" t="str">
            <v>inne</v>
          </cell>
          <cell r="J190" t="str">
            <v>inne</v>
          </cell>
          <cell r="K190" t="str">
            <v>zaplecza techniczne i obiekty różne</v>
          </cell>
          <cell r="L190" t="str">
            <v>Poznań</v>
          </cell>
          <cell r="M190" t="str">
            <v>Bartosz Hancyk</v>
          </cell>
          <cell r="N190">
            <v>0</v>
          </cell>
          <cell r="O190" t="str">
            <v>Anna Kociańska</v>
          </cell>
          <cell r="P190" t="str">
            <v>Tomasz Kusztelski</v>
          </cell>
          <cell r="Q190">
            <v>0</v>
          </cell>
          <cell r="R190" t="str">
            <v>05</v>
          </cell>
          <cell r="S190" t="str">
            <v>nd</v>
          </cell>
          <cell r="T190">
            <v>0</v>
          </cell>
          <cell r="U190">
            <v>719000</v>
          </cell>
          <cell r="V190">
            <v>281000</v>
          </cell>
          <cell r="W190">
            <v>0</v>
          </cell>
          <cell r="X190">
            <v>0</v>
          </cell>
          <cell r="Y190">
            <v>0</v>
          </cell>
          <cell r="Z190">
            <v>0</v>
          </cell>
          <cell r="AA190">
            <v>0</v>
          </cell>
          <cell r="AB190">
            <v>0</v>
          </cell>
          <cell r="AC190">
            <v>0</v>
          </cell>
          <cell r="AD190">
            <v>0</v>
          </cell>
          <cell r="AE190">
            <v>0</v>
          </cell>
          <cell r="AF190">
            <v>1000000</v>
          </cell>
          <cell r="AG190">
            <v>896500</v>
          </cell>
          <cell r="AH190">
            <v>0</v>
          </cell>
          <cell r="AI190">
            <v>103500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t="str">
            <v xml:space="preserve"> </v>
          </cell>
          <cell r="AY190">
            <v>0</v>
          </cell>
          <cell r="AZ190">
            <v>0</v>
          </cell>
          <cell r="BA190">
            <v>0</v>
          </cell>
          <cell r="BF190" t="str">
            <v>Zapewnienie ciągłego monitorowania systemów informacyjnych OT wspierających świadczenie usługi kluczowej oraz obsługą incydentów występujących w systemach teleinformatycznych. Ustawa nakazuje dokonanie zgłoszenia incydentu w ciągu 24h od momentu wykrycia.</v>
          </cell>
          <cell r="BG190" t="str">
            <v>Wykonanie systemu do monitorowania bezpieczeństwa sieci OT. 2020 - 2021 - realizacja</v>
          </cell>
          <cell r="BH190" t="str">
            <v>-</v>
          </cell>
          <cell r="BI190" t="str">
            <v>-</v>
          </cell>
          <cell r="BJ190">
            <v>0</v>
          </cell>
          <cell r="BK190">
            <v>103500</v>
          </cell>
          <cell r="BL190"/>
          <cell r="BM190"/>
          <cell r="BN190"/>
          <cell r="BO190">
            <v>7245.0000000000009</v>
          </cell>
        </row>
        <row r="191">
          <cell r="B191" t="str">
            <v>5-01-18-144-1</v>
          </cell>
          <cell r="C191" t="str">
            <v>5</v>
          </cell>
          <cell r="D191" t="str">
            <v>Czerwonak - kanalizacja sanitarna dla budynku na os.Zdroje 86</v>
          </cell>
          <cell r="E191" t="str">
            <v>Realizowane-dokumentacja-w toku</v>
          </cell>
          <cell r="G191" t="str">
            <v>rezerwa "białe plamy"</v>
          </cell>
          <cell r="H191" t="str">
            <v>druga</v>
          </cell>
          <cell r="I191" t="str">
            <v>sieci rozdzielcze</v>
          </cell>
          <cell r="J191" t="str">
            <v>rozwojowe</v>
          </cell>
          <cell r="K191" t="str">
            <v>nieopłacalne tak</v>
          </cell>
          <cell r="L191" t="str">
            <v>Czerwonak</v>
          </cell>
          <cell r="M191" t="str">
            <v>Przemysław Jasiński</v>
          </cell>
          <cell r="N191" t="str">
            <v>Michał Kamiński</v>
          </cell>
          <cell r="O191" t="str">
            <v>Mariusz Dados</v>
          </cell>
          <cell r="P191" t="str">
            <v>Łukasz Dąbrowski</v>
          </cell>
          <cell r="Q191" t="str">
            <v>Łukasz Bil</v>
          </cell>
          <cell r="R191" t="str">
            <v>01</v>
          </cell>
          <cell r="S191" t="str">
            <v>nd</v>
          </cell>
          <cell r="T191">
            <v>0</v>
          </cell>
          <cell r="U191">
            <v>7920</v>
          </cell>
          <cell r="V191">
            <v>102809</v>
          </cell>
          <cell r="W191">
            <v>0</v>
          </cell>
          <cell r="X191">
            <v>0</v>
          </cell>
          <cell r="Y191">
            <v>0</v>
          </cell>
          <cell r="Z191">
            <v>0</v>
          </cell>
          <cell r="AA191">
            <v>0</v>
          </cell>
          <cell r="AB191">
            <v>0</v>
          </cell>
          <cell r="AC191">
            <v>0</v>
          </cell>
          <cell r="AD191">
            <v>0</v>
          </cell>
          <cell r="AE191">
            <v>0</v>
          </cell>
          <cell r="AF191">
            <v>110729</v>
          </cell>
          <cell r="AG191">
            <v>0</v>
          </cell>
          <cell r="AH191">
            <v>0</v>
          </cell>
          <cell r="AI191">
            <v>103373</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t="str">
            <v>1 rozwojowo-modernizacyjne</v>
          </cell>
          <cell r="AY191">
            <v>1</v>
          </cell>
          <cell r="AZ191">
            <v>0</v>
          </cell>
          <cell r="BA191">
            <v>0</v>
          </cell>
          <cell r="BF191" t="str">
            <v>Odbiór ścieków sanitarnych od nowych klientów.</v>
          </cell>
          <cell r="BG191" t="str">
            <v>Przyłącze kanalizacji sanitarnej Dn 160 mm o długości 80 m 2020 - dokumentacja projektowa 2021 - roboty budowlano - montażowe</v>
          </cell>
          <cell r="BH191" t="str">
            <v>-</v>
          </cell>
          <cell r="BI191" t="str">
            <v>-</v>
          </cell>
          <cell r="BJ191">
            <v>0</v>
          </cell>
          <cell r="BK191">
            <v>103373</v>
          </cell>
          <cell r="BL191"/>
          <cell r="BM191"/>
          <cell r="BN191"/>
        </row>
        <row r="192">
          <cell r="B192" t="str">
            <v>3-22-19-251-1</v>
          </cell>
          <cell r="C192" t="str">
            <v>3</v>
          </cell>
          <cell r="D192" t="str">
            <v>Brodnica - sieć wodociągowa w Esterpolu - Etap II</v>
          </cell>
          <cell r="E192" t="str">
            <v>Realizowane-dokumentacja-w toku</v>
          </cell>
          <cell r="G192" t="str">
            <v>rezerwa zadania wielozakresowe</v>
          </cell>
          <cell r="H192" t="str">
            <v>druga</v>
          </cell>
          <cell r="I192" t="str">
            <v>sieci rozdzielcze</v>
          </cell>
          <cell r="J192" t="str">
            <v>rozwojowe</v>
          </cell>
          <cell r="K192" t="str">
            <v>nieopłacalne tak</v>
          </cell>
          <cell r="L192" t="str">
            <v>Brodnica</v>
          </cell>
          <cell r="M192" t="str">
            <v>Irena Romaszewska-Malak</v>
          </cell>
          <cell r="N192" t="str">
            <v>Honorata Łoza</v>
          </cell>
          <cell r="O192" t="str">
            <v>Jolanta Kowalczyk</v>
          </cell>
          <cell r="P192">
            <v>0</v>
          </cell>
          <cell r="Q192" t="str">
            <v>Jacek Bielicki</v>
          </cell>
          <cell r="R192" t="str">
            <v>22</v>
          </cell>
          <cell r="S192" t="str">
            <v>nd</v>
          </cell>
          <cell r="T192">
            <v>0</v>
          </cell>
          <cell r="U192">
            <v>1299</v>
          </cell>
          <cell r="V192">
            <v>56800</v>
          </cell>
          <cell r="W192">
            <v>85200</v>
          </cell>
          <cell r="X192">
            <v>464000</v>
          </cell>
          <cell r="Y192">
            <v>848000</v>
          </cell>
          <cell r="Z192">
            <v>0</v>
          </cell>
          <cell r="AA192">
            <v>0</v>
          </cell>
          <cell r="AB192">
            <v>0</v>
          </cell>
          <cell r="AC192">
            <v>0</v>
          </cell>
          <cell r="AD192">
            <v>0</v>
          </cell>
          <cell r="AE192">
            <v>0</v>
          </cell>
          <cell r="AF192">
            <v>1455299</v>
          </cell>
          <cell r="AG192">
            <v>35299</v>
          </cell>
          <cell r="AH192">
            <v>34000</v>
          </cell>
          <cell r="AI192">
            <v>102000</v>
          </cell>
          <cell r="AJ192">
            <v>422880</v>
          </cell>
          <cell r="AK192">
            <v>684823</v>
          </cell>
          <cell r="AL192">
            <v>0</v>
          </cell>
          <cell r="AM192">
            <v>0</v>
          </cell>
          <cell r="AN192">
            <v>0</v>
          </cell>
          <cell r="AO192">
            <v>0</v>
          </cell>
          <cell r="AP192">
            <v>0</v>
          </cell>
          <cell r="AQ192">
            <v>0</v>
          </cell>
          <cell r="AR192">
            <v>0</v>
          </cell>
          <cell r="AS192">
            <v>0</v>
          </cell>
          <cell r="AT192">
            <v>0</v>
          </cell>
          <cell r="AU192">
            <v>1107703</v>
          </cell>
          <cell r="AV192">
            <v>2.1549999999999998</v>
          </cell>
          <cell r="AW192">
            <v>0</v>
          </cell>
          <cell r="AX192" t="str">
            <v>1 rozwojowo-modernizacyjne</v>
          </cell>
          <cell r="AY192">
            <v>0</v>
          </cell>
          <cell r="AZ192">
            <v>44</v>
          </cell>
          <cell r="BA192">
            <v>0</v>
          </cell>
          <cell r="BF192" t="str">
            <v>Zadanie zostało wydzielone z zadania nr 15-019. Zaopatrzenie w wodę nowych odbiorców.</v>
          </cell>
          <cell r="BG192" t="str">
            <v>Budowa sieci wodociągowej na osiedlu w Esterpolu DN100, dł. 2155m wraz z przyłączami. 2020-2022 - dokumentacja projektowa 2023-2024 - roboty budowlano-montażowe</v>
          </cell>
          <cell r="BH192" t="str">
            <v>-</v>
          </cell>
          <cell r="BI192" t="str">
            <v>-</v>
          </cell>
          <cell r="BJ192">
            <v>17000</v>
          </cell>
          <cell r="BK192">
            <v>1192703</v>
          </cell>
          <cell r="BL192"/>
          <cell r="BM192"/>
          <cell r="BN192"/>
        </row>
        <row r="193">
          <cell r="B193" t="str">
            <v>3-05-12-001-1</v>
          </cell>
          <cell r="C193" t="str">
            <v>3</v>
          </cell>
          <cell r="D193" t="str">
            <v>Poznań - sieć wodociągowa w ul. Pogodnej</v>
          </cell>
          <cell r="E193" t="str">
            <v>Realizowane-RBM-zakończono</v>
          </cell>
          <cell r="G193" t="str">
            <v>Pule</v>
          </cell>
          <cell r="H193" t="str">
            <v>druga</v>
          </cell>
          <cell r="I193" t="str">
            <v>sieci rozdzielcze</v>
          </cell>
          <cell r="J193" t="str">
            <v>rozwojowe</v>
          </cell>
          <cell r="K193" t="str">
            <v>opłacalne</v>
          </cell>
          <cell r="L193" t="str">
            <v>Poznań</v>
          </cell>
          <cell r="M193" t="str">
            <v>Kamilla Oberenkowska</v>
          </cell>
          <cell r="N193" t="str">
            <v>Michał Kamiński</v>
          </cell>
          <cell r="O193" t="str">
            <v>Jolanta Kowalczyk</v>
          </cell>
          <cell r="P193" t="str">
            <v>Mateusz Opaluch</v>
          </cell>
          <cell r="Q193" t="str">
            <v>Jacek Bielicki</v>
          </cell>
          <cell r="R193" t="str">
            <v>05</v>
          </cell>
          <cell r="S193" t="str">
            <v>nd</v>
          </cell>
          <cell r="T193">
            <v>3840.1099999999997</v>
          </cell>
          <cell r="U193">
            <v>0</v>
          </cell>
          <cell r="V193">
            <v>90362.61</v>
          </cell>
          <cell r="W193">
            <v>0</v>
          </cell>
          <cell r="X193">
            <v>0</v>
          </cell>
          <cell r="Y193">
            <v>0</v>
          </cell>
          <cell r="Z193">
            <v>0</v>
          </cell>
          <cell r="AA193">
            <v>0</v>
          </cell>
          <cell r="AB193">
            <v>0</v>
          </cell>
          <cell r="AC193">
            <v>0</v>
          </cell>
          <cell r="AD193">
            <v>0</v>
          </cell>
          <cell r="AE193">
            <v>0</v>
          </cell>
          <cell r="AF193">
            <v>90362.61</v>
          </cell>
          <cell r="AG193">
            <v>0</v>
          </cell>
          <cell r="AH193">
            <v>5505</v>
          </cell>
          <cell r="AI193">
            <v>101300.06</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t="str">
            <v>1 rozwojowo-modernizacyjne</v>
          </cell>
          <cell r="AY193">
            <v>1</v>
          </cell>
          <cell r="AZ193">
            <v>0</v>
          </cell>
          <cell r="BA193">
            <v>0</v>
          </cell>
          <cell r="BF193" t="str">
            <v>Uporządkowanie sieci wodociągowej - obecnie zasilanie dwóch budynków prowadzone wspólnym przyłączem po działkach prywatnych.</v>
          </cell>
          <cell r="BG193" t="str">
            <v>Budowa sieci wodociągowej o średnicy DN50m i dł. ok. 35m wraz z przełączeniem przyłącza. 2016-2019 - dokumentacja projektowa 2020-2021 - roboty budowlano-montażowe</v>
          </cell>
          <cell r="BH193" t="str">
            <v>-</v>
          </cell>
          <cell r="BI193" t="str">
            <v>-</v>
          </cell>
          <cell r="BJ193">
            <v>72269.95</v>
          </cell>
          <cell r="BK193">
            <v>29030.11</v>
          </cell>
          <cell r="BL193"/>
          <cell r="BM193"/>
          <cell r="BN193"/>
          <cell r="BO193">
            <v>2032.1077000000002</v>
          </cell>
        </row>
        <row r="194">
          <cell r="B194" t="str">
            <v>4-05-19-175-1</v>
          </cell>
          <cell r="C194" t="str">
            <v>4</v>
          </cell>
          <cell r="D194" t="str">
            <v>LOŚ - zagospodarowanie terenu</v>
          </cell>
          <cell r="E194" t="str">
            <v>Realizowane-dokumentacja-w toku</v>
          </cell>
          <cell r="G194" t="str">
            <v>OŚ - sieci i obiekty</v>
          </cell>
          <cell r="H194" t="str">
            <v>pierwsza</v>
          </cell>
          <cell r="I194" t="str">
            <v>wspólne</v>
          </cell>
          <cell r="J194" t="str">
            <v>modernizacyjne</v>
          </cell>
          <cell r="K194" t="str">
            <v>OŚ</v>
          </cell>
          <cell r="L194" t="str">
            <v>Poznań</v>
          </cell>
          <cell r="M194" t="str">
            <v>Agnieszka Mitura-Grabowska</v>
          </cell>
          <cell r="N194" t="str">
            <v>Agnieszka Górny</v>
          </cell>
          <cell r="O194" t="str">
            <v>Anna Padurska</v>
          </cell>
          <cell r="P194" t="str">
            <v>Marek Bielec</v>
          </cell>
          <cell r="Q194">
            <v>0</v>
          </cell>
          <cell r="R194" t="str">
            <v>05</v>
          </cell>
          <cell r="S194" t="str">
            <v>nd</v>
          </cell>
          <cell r="T194">
            <v>0</v>
          </cell>
          <cell r="U194">
            <v>0</v>
          </cell>
          <cell r="V194">
            <v>60000</v>
          </cell>
          <cell r="W194">
            <v>1050000</v>
          </cell>
          <cell r="X194">
            <v>1000000</v>
          </cell>
          <cell r="Y194">
            <v>0</v>
          </cell>
          <cell r="Z194">
            <v>0</v>
          </cell>
          <cell r="AA194">
            <v>0</v>
          </cell>
          <cell r="AB194">
            <v>0</v>
          </cell>
          <cell r="AC194">
            <v>0</v>
          </cell>
          <cell r="AD194">
            <v>0</v>
          </cell>
          <cell r="AE194">
            <v>0</v>
          </cell>
          <cell r="AF194">
            <v>2110000</v>
          </cell>
          <cell r="AG194">
            <v>0</v>
          </cell>
          <cell r="AH194">
            <v>35819.199999999997</v>
          </cell>
          <cell r="AI194">
            <v>100823.74</v>
          </cell>
          <cell r="AJ194">
            <v>1117901</v>
          </cell>
          <cell r="AK194">
            <v>1816598</v>
          </cell>
          <cell r="AL194">
            <v>0</v>
          </cell>
          <cell r="AM194">
            <v>0</v>
          </cell>
          <cell r="AN194">
            <v>0</v>
          </cell>
          <cell r="AO194">
            <v>0</v>
          </cell>
          <cell r="AP194">
            <v>0</v>
          </cell>
          <cell r="AQ194">
            <v>0</v>
          </cell>
          <cell r="AR194">
            <v>0</v>
          </cell>
          <cell r="AS194">
            <v>0</v>
          </cell>
          <cell r="AT194">
            <v>0</v>
          </cell>
          <cell r="AU194">
            <v>2934499</v>
          </cell>
          <cell r="AV194">
            <v>0</v>
          </cell>
          <cell r="AW194">
            <v>0</v>
          </cell>
          <cell r="AX194" t="str">
            <v xml:space="preserve"> </v>
          </cell>
          <cell r="AY194">
            <v>0</v>
          </cell>
          <cell r="AZ194">
            <v>0</v>
          </cell>
          <cell r="BA194">
            <v>0</v>
          </cell>
          <cell r="BF194" t="str">
            <v>Poprawa stanu budynków sąsiadujących ze starymi Wydzielonymi Komorami Fermentacyjnymi (WKF) wyłączonymi z eksploatacji (zawilgocenie i zagrzybienie obiektów) oraz zagospodarowanie terenu po starych WKF. Konieczność rozbiórki starych WKF wyłączonych z eksploatacji ze wzgl. na stan techniczny.</v>
          </cell>
          <cell r="BG194" t="str">
            <v>Rozbiórka 4 wyłączonych z eksploatacji komór fermentacyjnych (ob. 28) do poziomu (-2) pod ziemią (rozbiórka poziomów (-1), (-2) bez stropu nad kondygnacją (-3), zasypanie podziemi, utwardzenie terenu, budowa parkingu, modernizacja budynków sąsiadujących z dawnymi WKF i izolacja pionowa ścian (obiekty nr 26 i 31). 2021 - 2022 - dokumentacja projektowa 2023 - 2024 - roboty budowlano-montażowe</v>
          </cell>
          <cell r="BH194" t="str">
            <v>-</v>
          </cell>
          <cell r="BI194" t="str">
            <v>-</v>
          </cell>
          <cell r="BJ194">
            <v>51723.83</v>
          </cell>
          <cell r="BK194">
            <v>2983598.91</v>
          </cell>
          <cell r="BL194"/>
          <cell r="BM194"/>
          <cell r="BN194"/>
        </row>
        <row r="195">
          <cell r="B195" t="str">
            <v>8-05-19-338-2</v>
          </cell>
          <cell r="C195" t="str">
            <v>8</v>
          </cell>
          <cell r="D195" t="str">
            <v>Wdrożenie systemu cyfrowej archiwizacji dokumentów - Etap II - zakres II</v>
          </cell>
          <cell r="E195" t="str">
            <v>Realizowane-koncepcja-w toku</v>
          </cell>
          <cell r="G195" t="str">
            <v>rezerwa zadania wielozakresowe</v>
          </cell>
          <cell r="H195" t="str">
            <v>pierwsza</v>
          </cell>
          <cell r="I195" t="str">
            <v>inne</v>
          </cell>
          <cell r="J195" t="str">
            <v>inne</v>
          </cell>
          <cell r="K195" t="str">
            <v>komputeryzacja</v>
          </cell>
          <cell r="L195" t="str">
            <v>Poznań</v>
          </cell>
          <cell r="M195" t="str">
            <v>Grażyna Solman</v>
          </cell>
          <cell r="N195">
            <v>0</v>
          </cell>
          <cell r="O195" t="str">
            <v>Anna Kociańska</v>
          </cell>
          <cell r="P195" t="str">
            <v>Artur Błotny</v>
          </cell>
          <cell r="Q195">
            <v>0</v>
          </cell>
          <cell r="R195" t="str">
            <v>05</v>
          </cell>
          <cell r="S195" t="str">
            <v>nd</v>
          </cell>
          <cell r="T195">
            <v>0</v>
          </cell>
          <cell r="U195">
            <v>0</v>
          </cell>
          <cell r="V195">
            <v>300000</v>
          </cell>
          <cell r="W195">
            <v>1200000</v>
          </cell>
          <cell r="X195">
            <v>0</v>
          </cell>
          <cell r="Y195">
            <v>0</v>
          </cell>
          <cell r="Z195">
            <v>0</v>
          </cell>
          <cell r="AA195">
            <v>0</v>
          </cell>
          <cell r="AB195">
            <v>0</v>
          </cell>
          <cell r="AC195">
            <v>0</v>
          </cell>
          <cell r="AD195">
            <v>0</v>
          </cell>
          <cell r="AE195">
            <v>0</v>
          </cell>
          <cell r="AF195">
            <v>1500000</v>
          </cell>
          <cell r="AG195">
            <v>0</v>
          </cell>
          <cell r="AH195">
            <v>0</v>
          </cell>
          <cell r="AI195">
            <v>100505</v>
          </cell>
          <cell r="AJ195">
            <v>99995</v>
          </cell>
          <cell r="AK195">
            <v>0</v>
          </cell>
          <cell r="AL195">
            <v>0</v>
          </cell>
          <cell r="AM195">
            <v>0</v>
          </cell>
          <cell r="AN195">
            <v>0</v>
          </cell>
          <cell r="AO195">
            <v>0</v>
          </cell>
          <cell r="AP195">
            <v>0</v>
          </cell>
          <cell r="AQ195">
            <v>0</v>
          </cell>
          <cell r="AR195">
            <v>0</v>
          </cell>
          <cell r="AS195">
            <v>0</v>
          </cell>
          <cell r="AT195">
            <v>0</v>
          </cell>
          <cell r="AU195">
            <v>99995</v>
          </cell>
          <cell r="AV195">
            <v>0</v>
          </cell>
          <cell r="AW195">
            <v>0</v>
          </cell>
          <cell r="AX195" t="str">
            <v>3 inne</v>
          </cell>
          <cell r="AY195">
            <v>0</v>
          </cell>
          <cell r="AZ195">
            <v>0</v>
          </cell>
          <cell r="BA195">
            <v>0</v>
          </cell>
          <cell r="BF195" t="str">
            <v>Zadanie zostało wydzielone z zadania nr 14-220. Brak kopii zapasowych często jedynych egzemplarzy dokumentów, utrudniony dostęp do dokumentów powstałych w wersji papierowej, brak kontroli nad dokumentacją w wersji papierowej poza głównym archiwum, rozproszenie dokumentacji, różna indeksacja lub jej brak, rosnące zapotrzebowanie na miejsce do składowania dokumentacji technicznej.</v>
          </cell>
          <cell r="BG195" t="str">
            <v>Ucyfrowienie dokumentacji technicznej. Ok. 800m dokumentacji technicznej (archiwum główne, archiwa podręczne działów) . 2021 - 2022 realizacja</v>
          </cell>
          <cell r="BH195" t="str">
            <v>-</v>
          </cell>
          <cell r="BI195" t="str">
            <v>-</v>
          </cell>
          <cell r="BJ195">
            <v>510</v>
          </cell>
          <cell r="BK195">
            <v>199990</v>
          </cell>
          <cell r="BL195"/>
          <cell r="BM195"/>
          <cell r="BN195"/>
        </row>
        <row r="196">
          <cell r="B196" t="str">
            <v>5-05-19-269-0</v>
          </cell>
          <cell r="C196" t="str">
            <v>5</v>
          </cell>
          <cell r="D196" t="str">
            <v>Poznań - kanalizacja ogólnospławna w ul. Św. Marcina - Zakres 4</v>
          </cell>
          <cell r="E196" t="str">
            <v>Realizowane-RBM-w toku</v>
          </cell>
          <cell r="G196" t="str">
            <v>rezerwa zadania wielozakresowe</v>
          </cell>
          <cell r="H196" t="str">
            <v>pierwsza</v>
          </cell>
          <cell r="I196" t="str">
            <v>sieci rozdzielcze</v>
          </cell>
          <cell r="J196" t="str">
            <v>modernizacyjne</v>
          </cell>
          <cell r="K196" t="str">
            <v>koordynacja</v>
          </cell>
          <cell r="L196" t="str">
            <v>Poznań</v>
          </cell>
          <cell r="M196" t="str">
            <v>Katarzyna Józefiak</v>
          </cell>
          <cell r="N196" t="str">
            <v>Michał Kamiński</v>
          </cell>
          <cell r="O196" t="str">
            <v>Mariusz Dados</v>
          </cell>
          <cell r="P196" t="str">
            <v>Anna Danek</v>
          </cell>
          <cell r="Q196" t="str">
            <v>Łukasz Wędrychowicz</v>
          </cell>
          <cell r="R196" t="str">
            <v>05</v>
          </cell>
          <cell r="S196" t="str">
            <v>PIM</v>
          </cell>
          <cell r="T196">
            <v>0</v>
          </cell>
          <cell r="U196">
            <v>338</v>
          </cell>
          <cell r="V196">
            <v>80000</v>
          </cell>
          <cell r="W196">
            <v>180000</v>
          </cell>
          <cell r="X196">
            <v>47400</v>
          </cell>
          <cell r="Y196">
            <v>0</v>
          </cell>
          <cell r="Z196">
            <v>0</v>
          </cell>
          <cell r="AA196">
            <v>0</v>
          </cell>
          <cell r="AB196">
            <v>0</v>
          </cell>
          <cell r="AC196">
            <v>0</v>
          </cell>
          <cell r="AD196">
            <v>0</v>
          </cell>
          <cell r="AE196">
            <v>0</v>
          </cell>
          <cell r="AF196">
            <v>307738</v>
          </cell>
          <cell r="AG196">
            <v>338</v>
          </cell>
          <cell r="AH196">
            <v>615</v>
          </cell>
          <cell r="AI196">
            <v>100393.46999999997</v>
          </cell>
          <cell r="AJ196">
            <v>279154.98</v>
          </cell>
          <cell r="AK196">
            <v>0</v>
          </cell>
          <cell r="AL196">
            <v>0</v>
          </cell>
          <cell r="AM196">
            <v>0</v>
          </cell>
          <cell r="AN196">
            <v>0</v>
          </cell>
          <cell r="AO196">
            <v>0</v>
          </cell>
          <cell r="AP196">
            <v>0</v>
          </cell>
          <cell r="AQ196">
            <v>0</v>
          </cell>
          <cell r="AR196">
            <v>0</v>
          </cell>
          <cell r="AS196">
            <v>0</v>
          </cell>
          <cell r="AT196">
            <v>0</v>
          </cell>
          <cell r="AU196">
            <v>279154.98</v>
          </cell>
          <cell r="AV196">
            <v>0</v>
          </cell>
          <cell r="AW196">
            <v>0</v>
          </cell>
          <cell r="AX196" t="str">
            <v>1 rozwojowo-modernizacyjne</v>
          </cell>
          <cell r="AY196">
            <v>0</v>
          </cell>
          <cell r="AZ196">
            <v>0</v>
          </cell>
          <cell r="BA196">
            <v>11</v>
          </cell>
          <cell r="BF196"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196" t="str">
            <v>0Renowacja kanału DN300mm + 2 szt. Studni ul.Al. Niepodległości 43,0mb. wraz z przyłączami 2021 - 2022 - dokumentacja projektowa 2022 - 2023 - roboty budowlano-montażowe</v>
          </cell>
          <cell r="BH196" t="str">
            <v>-</v>
          </cell>
          <cell r="BI196" t="str">
            <v>-</v>
          </cell>
          <cell r="BJ196">
            <v>2689.45</v>
          </cell>
          <cell r="BK196">
            <v>376858.99999999994</v>
          </cell>
          <cell r="BL196"/>
          <cell r="BM196"/>
          <cell r="BN196"/>
          <cell r="BO196">
            <v>26380.129999999997</v>
          </cell>
        </row>
        <row r="197">
          <cell r="B197" t="str">
            <v>3-04-13-050-0</v>
          </cell>
          <cell r="C197" t="str">
            <v>3</v>
          </cell>
          <cell r="D197" t="str">
            <v>Murowana Goślina - sieć wodociągowa w Łopuchowie</v>
          </cell>
          <cell r="E197" t="str">
            <v>Realizowane-dokumentacja-w toku</v>
          </cell>
          <cell r="G197" t="str">
            <v>Plan</v>
          </cell>
          <cell r="H197" t="str">
            <v>pierwsza</v>
          </cell>
          <cell r="I197" t="str">
            <v>sieci rozdzielcze</v>
          </cell>
          <cell r="J197" t="str">
            <v>modernizacyjne</v>
          </cell>
          <cell r="K197" t="str">
            <v>PSW</v>
          </cell>
          <cell r="L197" t="str">
            <v>Murowana Goślina</v>
          </cell>
          <cell r="M197" t="str">
            <v>Paulina Wilińska-Kałka</v>
          </cell>
          <cell r="N197" t="str">
            <v>Daniel Michalik</v>
          </cell>
          <cell r="O197" t="str">
            <v>Monika Mrozińska</v>
          </cell>
          <cell r="P197" t="str">
            <v>Daniel Michalik</v>
          </cell>
          <cell r="Q197" t="str">
            <v>Łukasz Wędrychowicz</v>
          </cell>
          <cell r="R197" t="str">
            <v>04</v>
          </cell>
          <cell r="S197" t="str">
            <v>nd</v>
          </cell>
          <cell r="T197">
            <v>29473.480000000003</v>
          </cell>
          <cell r="U197">
            <v>53606.42</v>
          </cell>
          <cell r="V197">
            <v>50000</v>
          </cell>
          <cell r="W197">
            <v>150000</v>
          </cell>
          <cell r="X197">
            <v>1172332</v>
          </cell>
          <cell r="Y197">
            <v>2250000</v>
          </cell>
          <cell r="Z197">
            <v>0</v>
          </cell>
          <cell r="AA197">
            <v>0</v>
          </cell>
          <cell r="AB197">
            <v>0</v>
          </cell>
          <cell r="AC197">
            <v>0</v>
          </cell>
          <cell r="AD197">
            <v>0</v>
          </cell>
          <cell r="AE197">
            <v>0</v>
          </cell>
          <cell r="AF197">
            <v>3675938.42</v>
          </cell>
          <cell r="AG197">
            <v>8153.72</v>
          </cell>
          <cell r="AH197">
            <v>60639.929999999993</v>
          </cell>
          <cell r="AI197">
            <v>97802.049999999988</v>
          </cell>
          <cell r="AJ197">
            <v>90160</v>
          </cell>
          <cell r="AK197">
            <v>3834100</v>
          </cell>
          <cell r="AL197">
            <v>0</v>
          </cell>
          <cell r="AM197">
            <v>0</v>
          </cell>
          <cell r="AN197">
            <v>0</v>
          </cell>
          <cell r="AO197">
            <v>0</v>
          </cell>
          <cell r="AP197">
            <v>0</v>
          </cell>
          <cell r="AQ197">
            <v>0</v>
          </cell>
          <cell r="AR197">
            <v>0</v>
          </cell>
          <cell r="AS197">
            <v>0</v>
          </cell>
          <cell r="AT197">
            <v>0</v>
          </cell>
          <cell r="AU197">
            <v>0</v>
          </cell>
          <cell r="AV197">
            <v>0</v>
          </cell>
          <cell r="AW197">
            <v>0</v>
          </cell>
          <cell r="AX197" t="str">
            <v>1 rozwojowo-modernizacyjne</v>
          </cell>
          <cell r="AY197">
            <v>0</v>
          </cell>
          <cell r="AZ197">
            <v>0</v>
          </cell>
          <cell r="BA197">
            <v>69</v>
          </cell>
          <cell r="BF197" t="str">
            <v>Zastąpienie sieci o niewystarczających przekrojach, przebiegających po terenach prywatnych.</v>
          </cell>
          <cell r="BG197" t="str">
            <v>Wodociąg DN150mm o dł. ok. 1 950m wraz z przyłączami. 2020 - 2023 - dokumentacja projektowa 2023 - 2024 - roboty budowlano-montażowe</v>
          </cell>
          <cell r="BH197" t="str">
            <v>-</v>
          </cell>
          <cell r="BI197" t="str">
            <v>-</v>
          </cell>
          <cell r="BJ197">
            <v>50318.49</v>
          </cell>
          <cell r="BK197">
            <v>3971743.5599999996</v>
          </cell>
          <cell r="BL197"/>
          <cell r="BM197"/>
          <cell r="BN197"/>
        </row>
        <row r="198">
          <cell r="B198" t="str">
            <v>3-03-12-056-1</v>
          </cell>
          <cell r="C198" t="str">
            <v>3</v>
          </cell>
          <cell r="D198" t="str">
            <v>Mosina - sieć wodociągowa relacji Krosno - Borkowice</v>
          </cell>
          <cell r="E198" t="str">
            <v>Realizowane-dokumentacja-w toku</v>
          </cell>
          <cell r="G198" t="str">
            <v>Plan</v>
          </cell>
          <cell r="H198" t="str">
            <v>pierwsza</v>
          </cell>
          <cell r="I198" t="str">
            <v>wspólne</v>
          </cell>
          <cell r="J198" t="str">
            <v>rozwojowe</v>
          </cell>
          <cell r="K198" t="str">
            <v>magistrale wodociągowe</v>
          </cell>
          <cell r="L198" t="str">
            <v>Mosina</v>
          </cell>
          <cell r="M198" t="str">
            <v>Zuzanna Kaczmarek</v>
          </cell>
          <cell r="N198" t="str">
            <v>Magdalena Daszkiewicz-Jankowska</v>
          </cell>
          <cell r="O198" t="str">
            <v>Jolanta Kowalczyk</v>
          </cell>
          <cell r="P198" t="str">
            <v>Aleksandra Wąsiak-Piechota</v>
          </cell>
          <cell r="Q198" t="str">
            <v>Robert Bąk</v>
          </cell>
          <cell r="R198" t="str">
            <v>03</v>
          </cell>
          <cell r="S198" t="str">
            <v>nd</v>
          </cell>
          <cell r="T198">
            <v>109323.18</v>
          </cell>
          <cell r="U198">
            <v>85651.19</v>
          </cell>
          <cell r="V198">
            <v>94800</v>
          </cell>
          <cell r="W198">
            <v>924000</v>
          </cell>
          <cell r="X198">
            <v>1984000</v>
          </cell>
          <cell r="Y198">
            <v>0</v>
          </cell>
          <cell r="Z198">
            <v>0</v>
          </cell>
          <cell r="AA198">
            <v>0</v>
          </cell>
          <cell r="AB198">
            <v>0</v>
          </cell>
          <cell r="AC198">
            <v>0</v>
          </cell>
          <cell r="AD198">
            <v>0</v>
          </cell>
          <cell r="AE198">
            <v>0</v>
          </cell>
          <cell r="AF198">
            <v>3088451.19</v>
          </cell>
          <cell r="AG198">
            <v>87280.78</v>
          </cell>
          <cell r="AH198">
            <v>3308.12</v>
          </cell>
          <cell r="AI198">
            <v>94800</v>
          </cell>
          <cell r="AJ198">
            <v>1694258.0099999998</v>
          </cell>
          <cell r="AK198">
            <v>4970858.03</v>
          </cell>
          <cell r="AL198">
            <v>3000000</v>
          </cell>
          <cell r="AM198">
            <v>0</v>
          </cell>
          <cell r="AN198">
            <v>0</v>
          </cell>
          <cell r="AO198">
            <v>0</v>
          </cell>
          <cell r="AP198">
            <v>0</v>
          </cell>
          <cell r="AQ198">
            <v>0</v>
          </cell>
          <cell r="AR198">
            <v>0</v>
          </cell>
          <cell r="AS198">
            <v>0</v>
          </cell>
          <cell r="AT198">
            <v>0</v>
          </cell>
          <cell r="AU198">
            <v>9665116.0399999991</v>
          </cell>
          <cell r="AV198">
            <v>0</v>
          </cell>
          <cell r="AW198">
            <v>18.7</v>
          </cell>
          <cell r="AX198" t="str">
            <v>1 rozwojowo-modernizacyjne</v>
          </cell>
          <cell r="AY198">
            <v>13</v>
          </cell>
          <cell r="AZ198">
            <v>46</v>
          </cell>
          <cell r="BA198">
            <v>12</v>
          </cell>
          <cell r="BF198" t="str">
            <v>Wyeliminowanie problemów zaopatrzenia w wodę odbiorców w Bolesławcu, Borkowicach, Dymaczewie Starym i Dymaczewie Nowym na terenie o postępującej intensywnej zabudowie mieszkaniowej.</v>
          </cell>
          <cell r="BG198" t="str">
            <v>Zakres I Borkowice: budowa sieci wodociągowej DN200 dł.1020m wraz z przyłączami - zakończony Zakres II Borkowice/Krosno: budowa sieci wodociągowej DN200 dł.3792m wraz z przyłączami. Razem sieć wodociągowa: dł.4343,5 m 2019 - 2022 - dokumentacja projektowa 2023 - 2024 - roboty budowlano - montażowe</v>
          </cell>
          <cell r="BH198" t="str">
            <v>-</v>
          </cell>
          <cell r="BI198" t="str">
            <v>-</v>
          </cell>
          <cell r="BJ198">
            <v>0</v>
          </cell>
          <cell r="BK198">
            <v>9759916.0399999991</v>
          </cell>
          <cell r="BL198"/>
          <cell r="BM198"/>
          <cell r="BN198"/>
        </row>
        <row r="199">
          <cell r="B199" t="str">
            <v>3-07-21-207-0</v>
          </cell>
          <cell r="C199" t="str">
            <v>3</v>
          </cell>
          <cell r="D199" t="str">
            <v>Swarzędz - sieć wodociągowa i kanalizacja sanitarna w ul. Katarzyńskiej (dz. 292/7, 291/7, 291/6) w Gruszczynie</v>
          </cell>
          <cell r="E199" t="str">
            <v>Realizowane-RBM-w toku</v>
          </cell>
          <cell r="G199" t="str">
            <v>rezerwa na zaspokojenie roszczeń z tyt realizacji sieci wod-kan</v>
          </cell>
          <cell r="H199" t="str">
            <v>pierwsza</v>
          </cell>
          <cell r="I199" t="str">
            <v>sieci rozdzielcze</v>
          </cell>
          <cell r="J199" t="str">
            <v>rozwojowe</v>
          </cell>
          <cell r="K199" t="str">
            <v>wykupy</v>
          </cell>
          <cell r="L199" t="str">
            <v>Swarzędz</v>
          </cell>
          <cell r="M199">
            <v>0</v>
          </cell>
          <cell r="N199" t="str">
            <v>Aleksandra Klecha</v>
          </cell>
          <cell r="O199">
            <v>0</v>
          </cell>
          <cell r="P199" t="str">
            <v>Aleksandra Klecha</v>
          </cell>
          <cell r="Q199">
            <v>0</v>
          </cell>
          <cell r="R199" t="str">
            <v>07</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93639.61</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t="str">
            <v>1 rozwojowo-modernizacyjne</v>
          </cell>
          <cell r="AY199">
            <v>0</v>
          </cell>
          <cell r="AZ199">
            <v>0</v>
          </cell>
          <cell r="BA199">
            <v>0</v>
          </cell>
          <cell r="BF199">
            <v>0</v>
          </cell>
          <cell r="BG199">
            <v>0</v>
          </cell>
          <cell r="BH199" t="str">
            <v>-</v>
          </cell>
          <cell r="BI199" t="str">
            <v>-</v>
          </cell>
          <cell r="BJ199">
            <v>93639.61</v>
          </cell>
          <cell r="BK199">
            <v>0</v>
          </cell>
          <cell r="BL199"/>
          <cell r="BM199"/>
          <cell r="BN199"/>
          <cell r="BO199">
            <v>0</v>
          </cell>
        </row>
        <row r="200">
          <cell r="B200" t="str">
            <v>3-05-14-155-1</v>
          </cell>
          <cell r="C200" t="str">
            <v>3</v>
          </cell>
          <cell r="D200" t="str">
            <v>Poznań - sieć wodociągowa w ul. Nad Przeźmierką</v>
          </cell>
          <cell r="E200" t="str">
            <v>Realizowane-dokumentacja-w toku</v>
          </cell>
          <cell r="G200" t="str">
            <v>rezerwa "białe plamy"</v>
          </cell>
          <cell r="H200" t="str">
            <v>druga</v>
          </cell>
          <cell r="I200" t="str">
            <v>sieci rozdzielcze</v>
          </cell>
          <cell r="J200" t="str">
            <v>rozwojowe</v>
          </cell>
          <cell r="K200" t="str">
            <v>nieopłacalne tak</v>
          </cell>
          <cell r="L200" t="str">
            <v>Poznań</v>
          </cell>
          <cell r="M200" t="str">
            <v>Sylwia Białous</v>
          </cell>
          <cell r="N200" t="str">
            <v>Marcin Krawczyk</v>
          </cell>
          <cell r="O200" t="str">
            <v>Monika Mrozińska</v>
          </cell>
          <cell r="P200" t="str">
            <v>Anna Ossig</v>
          </cell>
          <cell r="Q200" t="str">
            <v>Robert Bąk</v>
          </cell>
          <cell r="R200" t="str">
            <v>05</v>
          </cell>
          <cell r="S200" t="str">
            <v>nd</v>
          </cell>
          <cell r="T200">
            <v>15554.289999999999</v>
          </cell>
          <cell r="U200">
            <v>25456.639999999999</v>
          </cell>
          <cell r="V200">
            <v>69108</v>
          </cell>
          <cell r="W200">
            <v>574000</v>
          </cell>
          <cell r="X200">
            <v>660000</v>
          </cell>
          <cell r="Y200">
            <v>0</v>
          </cell>
          <cell r="Z200">
            <v>0</v>
          </cell>
          <cell r="AA200">
            <v>0</v>
          </cell>
          <cell r="AB200">
            <v>0</v>
          </cell>
          <cell r="AC200">
            <v>0</v>
          </cell>
          <cell r="AD200">
            <v>0</v>
          </cell>
          <cell r="AE200">
            <v>0</v>
          </cell>
          <cell r="AF200">
            <v>1328564.6400000001</v>
          </cell>
          <cell r="AG200">
            <v>2841.6200000000003</v>
          </cell>
          <cell r="AH200">
            <v>0</v>
          </cell>
          <cell r="AI200">
            <v>92144</v>
          </cell>
          <cell r="AJ200">
            <v>46072</v>
          </cell>
          <cell r="AK200">
            <v>1158910</v>
          </cell>
          <cell r="AL200">
            <v>695346</v>
          </cell>
          <cell r="AM200">
            <v>0</v>
          </cell>
          <cell r="AN200">
            <v>0</v>
          </cell>
          <cell r="AO200">
            <v>0</v>
          </cell>
          <cell r="AP200">
            <v>0</v>
          </cell>
          <cell r="AQ200">
            <v>0</v>
          </cell>
          <cell r="AR200">
            <v>0</v>
          </cell>
          <cell r="AS200">
            <v>0</v>
          </cell>
          <cell r="AT200">
            <v>0</v>
          </cell>
          <cell r="AU200">
            <v>1900328</v>
          </cell>
          <cell r="AV200">
            <v>0</v>
          </cell>
          <cell r="AW200">
            <v>0</v>
          </cell>
          <cell r="AX200" t="str">
            <v>1 rozwojowo-modernizacyjne</v>
          </cell>
          <cell r="AY200">
            <v>12</v>
          </cell>
          <cell r="AZ200">
            <v>3</v>
          </cell>
          <cell r="BA200">
            <v>0</v>
          </cell>
          <cell r="BF200" t="str">
            <v>Zaopatrzenie w wodę nowych odbiorców.</v>
          </cell>
          <cell r="BG200" t="str">
            <v>Budowa sieci wodociągowej w ul. Nad Przeźmierką, DN 150 mm, o dł. 1 300 m wraz z przyłączami 2019-2021 - dokumentacja projektowa 2022-2023 - roboty budowlano-montażowe</v>
          </cell>
          <cell r="BH200" t="str">
            <v>-</v>
          </cell>
          <cell r="BI200" t="str">
            <v>-</v>
          </cell>
          <cell r="BJ200">
            <v>0</v>
          </cell>
          <cell r="BK200">
            <v>1992472</v>
          </cell>
          <cell r="BL200"/>
          <cell r="BM200"/>
          <cell r="BN200"/>
        </row>
        <row r="201">
          <cell r="B201" t="str">
            <v>5-05-14-123-1</v>
          </cell>
          <cell r="C201" t="str">
            <v>5</v>
          </cell>
          <cell r="D201" t="str">
            <v>Poznań - kanalizacja sanitarna w ul. Nad Przeźmierką</v>
          </cell>
          <cell r="E201" t="str">
            <v>Realizowane-dokumentacja-w toku</v>
          </cell>
          <cell r="G201" t="str">
            <v>rezerwa "białe plamy"</v>
          </cell>
          <cell r="H201" t="str">
            <v>druga</v>
          </cell>
          <cell r="I201" t="str">
            <v>sieci rozdzielcze</v>
          </cell>
          <cell r="J201" t="str">
            <v>rozwojowe</v>
          </cell>
          <cell r="K201" t="str">
            <v>nieopłacalne nie</v>
          </cell>
          <cell r="L201" t="str">
            <v>Poznań</v>
          </cell>
          <cell r="M201" t="str">
            <v>Sylwia Białous</v>
          </cell>
          <cell r="N201" t="str">
            <v>Marcin Krawczyk</v>
          </cell>
          <cell r="O201" t="str">
            <v>Monika Mrozińska</v>
          </cell>
          <cell r="P201" t="str">
            <v>Anna Ossig</v>
          </cell>
          <cell r="Q201" t="str">
            <v>Robert Bąk</v>
          </cell>
          <cell r="R201" t="str">
            <v>05</v>
          </cell>
          <cell r="S201" t="str">
            <v>nd</v>
          </cell>
          <cell r="T201">
            <v>17658.579999999998</v>
          </cell>
          <cell r="U201">
            <v>72190.179999999993</v>
          </cell>
          <cell r="V201">
            <v>69108</v>
          </cell>
          <cell r="W201">
            <v>0</v>
          </cell>
          <cell r="X201">
            <v>0</v>
          </cell>
          <cell r="Y201">
            <v>789000</v>
          </cell>
          <cell r="Z201">
            <v>893700</v>
          </cell>
          <cell r="AA201">
            <v>0</v>
          </cell>
          <cell r="AB201">
            <v>0</v>
          </cell>
          <cell r="AC201">
            <v>0</v>
          </cell>
          <cell r="AD201">
            <v>0</v>
          </cell>
          <cell r="AE201">
            <v>0</v>
          </cell>
          <cell r="AF201">
            <v>1823998.18</v>
          </cell>
          <cell r="AG201">
            <v>95767.44</v>
          </cell>
          <cell r="AH201">
            <v>492</v>
          </cell>
          <cell r="AI201">
            <v>92144</v>
          </cell>
          <cell r="AJ201">
            <v>46072</v>
          </cell>
          <cell r="AK201">
            <v>1387530</v>
          </cell>
          <cell r="AL201">
            <v>826578</v>
          </cell>
          <cell r="AM201">
            <v>0</v>
          </cell>
          <cell r="AN201">
            <v>0</v>
          </cell>
          <cell r="AO201">
            <v>0</v>
          </cell>
          <cell r="AP201">
            <v>0</v>
          </cell>
          <cell r="AQ201">
            <v>0</v>
          </cell>
          <cell r="AR201">
            <v>0</v>
          </cell>
          <cell r="AS201">
            <v>0</v>
          </cell>
          <cell r="AT201">
            <v>0</v>
          </cell>
          <cell r="AU201">
            <v>2260180</v>
          </cell>
          <cell r="AV201">
            <v>1.3</v>
          </cell>
          <cell r="AW201">
            <v>10.7</v>
          </cell>
          <cell r="AX201" t="str">
            <v>1 rozwojowo-modernizacyjne</v>
          </cell>
          <cell r="AY201">
            <v>5</v>
          </cell>
          <cell r="AZ201">
            <v>0</v>
          </cell>
          <cell r="BA201">
            <v>0</v>
          </cell>
          <cell r="BF201" t="str">
            <v>Odbiór ścieków sanitarnych od nowych klientów.</v>
          </cell>
          <cell r="BG201" t="str">
            <v>Budowa kanalizacji sanitarnej w ulicy Nad Przeźmierką wraz z przyłączami: - DN 200 mm, dł. 330 m - DN 90 mm dł. ok. 1300 m - 1 przepompownia - wykup gruntu pod przepompownie 2019-2022 - dokumentacja projektowa 2023-2025 - roboty budowlano-montażowe</v>
          </cell>
          <cell r="BH201" t="str">
            <v>-</v>
          </cell>
          <cell r="BI201" t="str">
            <v>-</v>
          </cell>
          <cell r="BJ201">
            <v>0</v>
          </cell>
          <cell r="BK201">
            <v>2352324</v>
          </cell>
          <cell r="BL201"/>
          <cell r="BM201"/>
          <cell r="BN201"/>
        </row>
        <row r="202">
          <cell r="B202" t="str">
            <v>5-04-17-116-1</v>
          </cell>
          <cell r="C202" t="str">
            <v>5</v>
          </cell>
          <cell r="D202" t="str">
            <v>Murowana Goślina - kanalizacja sanitarna w Rakowni etap II</v>
          </cell>
          <cell r="E202" t="str">
            <v>Realizowane-dokumentacja-w toku</v>
          </cell>
          <cell r="G202" t="str">
            <v>rezerwa "białe plamy"</v>
          </cell>
          <cell r="H202" t="str">
            <v>druga</v>
          </cell>
          <cell r="I202" t="str">
            <v>sieci rozdzielcze</v>
          </cell>
          <cell r="J202" t="str">
            <v>rozwojowe</v>
          </cell>
          <cell r="K202" t="str">
            <v>nieopłacalne nie</v>
          </cell>
          <cell r="L202" t="str">
            <v>Murowana Goślina</v>
          </cell>
          <cell r="M202" t="str">
            <v>Przemysław Jasiński</v>
          </cell>
          <cell r="N202" t="str">
            <v>Anna Szaszczak</v>
          </cell>
          <cell r="O202" t="str">
            <v>Monika Mrozińska</v>
          </cell>
          <cell r="P202" t="str">
            <v>Joanna Iwan</v>
          </cell>
          <cell r="Q202" t="str">
            <v>Łukasz Wędrychowicz</v>
          </cell>
          <cell r="R202" t="str">
            <v>04</v>
          </cell>
          <cell r="S202" t="str">
            <v>nd</v>
          </cell>
          <cell r="T202">
            <v>64572.08</v>
          </cell>
          <cell r="U202">
            <v>70344.31</v>
          </cell>
          <cell r="V202">
            <v>65140</v>
          </cell>
          <cell r="W202">
            <v>889562</v>
          </cell>
          <cell r="X202">
            <v>0</v>
          </cell>
          <cell r="Y202">
            <v>0</v>
          </cell>
          <cell r="Z202">
            <v>0</v>
          </cell>
          <cell r="AA202">
            <v>0</v>
          </cell>
          <cell r="AB202">
            <v>0</v>
          </cell>
          <cell r="AC202">
            <v>0</v>
          </cell>
          <cell r="AD202">
            <v>0</v>
          </cell>
          <cell r="AE202">
            <v>0</v>
          </cell>
          <cell r="AF202">
            <v>1025046.31</v>
          </cell>
          <cell r="AG202">
            <v>38704.489999999991</v>
          </cell>
          <cell r="AH202">
            <v>45273</v>
          </cell>
          <cell r="AI202">
            <v>90890.559999999998</v>
          </cell>
          <cell r="AJ202">
            <v>0</v>
          </cell>
          <cell r="AK202">
            <v>1763500</v>
          </cell>
          <cell r="AL202">
            <v>1700000</v>
          </cell>
          <cell r="AM202">
            <v>0</v>
          </cell>
          <cell r="AN202">
            <v>0</v>
          </cell>
          <cell r="AO202">
            <v>0</v>
          </cell>
          <cell r="AP202">
            <v>0</v>
          </cell>
          <cell r="AQ202">
            <v>0</v>
          </cell>
          <cell r="AR202">
            <v>0</v>
          </cell>
          <cell r="AS202">
            <v>0</v>
          </cell>
          <cell r="AT202">
            <v>0</v>
          </cell>
          <cell r="AU202">
            <v>3463500</v>
          </cell>
          <cell r="AV202">
            <v>1.9</v>
          </cell>
          <cell r="AW202">
            <v>31.3</v>
          </cell>
          <cell r="AX202" t="str">
            <v>1 rozwojowo-modernizacyjne</v>
          </cell>
          <cell r="AY202">
            <v>17</v>
          </cell>
          <cell r="AZ202">
            <v>40</v>
          </cell>
          <cell r="BA202">
            <v>0</v>
          </cell>
          <cell r="BF202" t="str">
            <v>Odbiór ścieków sanitarnych od nowych klientów.</v>
          </cell>
          <cell r="BG202" t="str">
            <v>Budowa sieci kanalizacji sanitarnej w ul. Szpaka, Klinowa, Zielonczana, Goślińska, Przepiórki, Sikorki, Gawrona kanał grawitacyjny DN200mm, dł. 1650m przepompownia ścieków - 1 szt. rurociąg tłoczny DN75mm, dł. 214 m przyłącza sanitarne zakup działki pod przepompownię 2019-2022 - dokumentacja projektowa 2024 -2025- roboty budowlano-montażowe cz. I 2024-2025 - roboty budowlano-montażowe cz. II</v>
          </cell>
          <cell r="BH202" t="str">
            <v>-</v>
          </cell>
          <cell r="BI202" t="str">
            <v>-</v>
          </cell>
          <cell r="BJ202">
            <v>45150.559999999998</v>
          </cell>
          <cell r="BK202">
            <v>3509240</v>
          </cell>
          <cell r="BL202"/>
          <cell r="BM202"/>
          <cell r="BN202"/>
        </row>
        <row r="203">
          <cell r="B203" t="str">
            <v>5-05-14-149-1</v>
          </cell>
          <cell r="C203" t="str">
            <v>5</v>
          </cell>
          <cell r="D203" t="str">
            <v>Poznań - kanalizacja sanitarna w ul. Tczewskiej</v>
          </cell>
          <cell r="E203" t="str">
            <v>Realizowane-RBM-w toku</v>
          </cell>
          <cell r="G203" t="str">
            <v>rezerwa oszczędności przetargowe</v>
          </cell>
          <cell r="H203" t="str">
            <v>druga</v>
          </cell>
          <cell r="I203" t="str">
            <v>sieci rozdzielcze</v>
          </cell>
          <cell r="J203" t="str">
            <v>rozwojowe</v>
          </cell>
          <cell r="K203" t="str">
            <v>oszczędności przetargowe</v>
          </cell>
          <cell r="L203" t="str">
            <v>Poznań</v>
          </cell>
          <cell r="M203" t="str">
            <v>Agata Chmurzyńska</v>
          </cell>
          <cell r="N203" t="str">
            <v>Katarzyna Grala</v>
          </cell>
          <cell r="O203" t="str">
            <v>Monika Mrozińska</v>
          </cell>
          <cell r="P203" t="str">
            <v>Joanna Iwan</v>
          </cell>
          <cell r="Q203" t="str">
            <v>Łukasz Bil</v>
          </cell>
          <cell r="R203" t="str">
            <v>05</v>
          </cell>
          <cell r="S203" t="str">
            <v>nd</v>
          </cell>
          <cell r="T203">
            <v>0</v>
          </cell>
          <cell r="U203">
            <v>19206</v>
          </cell>
          <cell r="V203">
            <v>18000</v>
          </cell>
          <cell r="W203">
            <v>9000</v>
          </cell>
          <cell r="X203">
            <v>169353</v>
          </cell>
          <cell r="Y203">
            <v>0</v>
          </cell>
          <cell r="Z203">
            <v>0</v>
          </cell>
          <cell r="AA203">
            <v>0</v>
          </cell>
          <cell r="AB203">
            <v>0</v>
          </cell>
          <cell r="AC203">
            <v>0</v>
          </cell>
          <cell r="AD203">
            <v>0</v>
          </cell>
          <cell r="AE203">
            <v>0</v>
          </cell>
          <cell r="AF203">
            <v>215559</v>
          </cell>
          <cell r="AG203">
            <v>28206</v>
          </cell>
          <cell r="AH203">
            <v>24069</v>
          </cell>
          <cell r="AI203">
            <v>88775.37</v>
          </cell>
          <cell r="AJ203">
            <v>700</v>
          </cell>
          <cell r="AK203">
            <v>0</v>
          </cell>
          <cell r="AL203">
            <v>0</v>
          </cell>
          <cell r="AM203">
            <v>0</v>
          </cell>
          <cell r="AN203">
            <v>0</v>
          </cell>
          <cell r="AO203">
            <v>0</v>
          </cell>
          <cell r="AP203">
            <v>0</v>
          </cell>
          <cell r="AQ203">
            <v>0</v>
          </cell>
          <cell r="AR203">
            <v>0</v>
          </cell>
          <cell r="AS203">
            <v>0</v>
          </cell>
          <cell r="AT203">
            <v>0</v>
          </cell>
          <cell r="AU203">
            <v>700</v>
          </cell>
          <cell r="AV203">
            <v>0.08</v>
          </cell>
          <cell r="AW203">
            <v>0</v>
          </cell>
          <cell r="AX203" t="str">
            <v>1 rozwojowo-modernizacyjne</v>
          </cell>
          <cell r="AY203">
            <v>2</v>
          </cell>
          <cell r="AZ203">
            <v>1</v>
          </cell>
          <cell r="BA203">
            <v>0</v>
          </cell>
          <cell r="BF203" t="str">
            <v>Odbiór ścieków sanitarnych od nowych klientów.</v>
          </cell>
          <cell r="BG203" t="str">
            <v>Budowa kanalizacji sanitarnej w ul. Tczewskiej (na odcinku pomiędzy ul. Lubowską a ul. Myśliborską), DN 200 mm, dł. 80 m wraz z przyłączami 2020 - 2021 dokumentacja projektowa 2023 - roboty budowlano-montażowe</v>
          </cell>
          <cell r="BH203" t="str">
            <v>-</v>
          </cell>
          <cell r="BI203" t="str">
            <v>-</v>
          </cell>
          <cell r="BJ203">
            <v>1206</v>
          </cell>
          <cell r="BK203">
            <v>88269.37</v>
          </cell>
          <cell r="BL203"/>
          <cell r="BM203"/>
          <cell r="BN203"/>
          <cell r="BO203">
            <v>6178.8559000000005</v>
          </cell>
        </row>
        <row r="204">
          <cell r="B204" t="str">
            <v>5-05-15-011-1</v>
          </cell>
          <cell r="C204" t="str">
            <v>5</v>
          </cell>
          <cell r="D204" t="str">
            <v>Poznań - kanalizacja sanitarna w ul. Dolnej</v>
          </cell>
          <cell r="E204" t="str">
            <v>Realizowane-RBM-w toku</v>
          </cell>
          <cell r="G204" t="str">
            <v>rezerwa oszczędności przetargowe</v>
          </cell>
          <cell r="H204" t="str">
            <v>pierwsza</v>
          </cell>
          <cell r="I204" t="str">
            <v>sieci rozdzielcze</v>
          </cell>
          <cell r="J204" t="str">
            <v>rozwojowe</v>
          </cell>
          <cell r="K204" t="str">
            <v>KPOŚK</v>
          </cell>
          <cell r="L204" t="str">
            <v>Poznań</v>
          </cell>
          <cell r="M204" t="str">
            <v>Katarzyna Stawińska</v>
          </cell>
          <cell r="N204" t="str">
            <v>Joanna Matysiak-Olek</v>
          </cell>
          <cell r="O204" t="str">
            <v>Monika Mrozińska</v>
          </cell>
          <cell r="P204" t="str">
            <v>Łukasz Wędrychowicz</v>
          </cell>
          <cell r="Q204" t="str">
            <v>Łukasz Wędrychowicz</v>
          </cell>
          <cell r="R204" t="str">
            <v>05</v>
          </cell>
          <cell r="S204" t="str">
            <v>nd</v>
          </cell>
          <cell r="T204">
            <v>16594</v>
          </cell>
          <cell r="U204">
            <v>58256</v>
          </cell>
          <cell r="V204">
            <v>75000</v>
          </cell>
          <cell r="W204">
            <v>152150</v>
          </cell>
          <cell r="X204">
            <v>0</v>
          </cell>
          <cell r="Y204">
            <v>0</v>
          </cell>
          <cell r="Z204">
            <v>0</v>
          </cell>
          <cell r="AA204">
            <v>0</v>
          </cell>
          <cell r="AB204">
            <v>0</v>
          </cell>
          <cell r="AC204">
            <v>0</v>
          </cell>
          <cell r="AD204">
            <v>0</v>
          </cell>
          <cell r="AE204">
            <v>0</v>
          </cell>
          <cell r="AF204">
            <v>285406</v>
          </cell>
          <cell r="AG204">
            <v>29128</v>
          </cell>
          <cell r="AH204">
            <v>29777</v>
          </cell>
          <cell r="AI204">
            <v>88716.6</v>
          </cell>
          <cell r="AJ204">
            <v>0</v>
          </cell>
          <cell r="AK204">
            <v>0</v>
          </cell>
          <cell r="AL204">
            <v>0</v>
          </cell>
          <cell r="AM204">
            <v>0</v>
          </cell>
          <cell r="AN204">
            <v>0</v>
          </cell>
          <cell r="AO204">
            <v>0</v>
          </cell>
          <cell r="AP204">
            <v>0</v>
          </cell>
          <cell r="AQ204">
            <v>0</v>
          </cell>
          <cell r="AR204">
            <v>0</v>
          </cell>
          <cell r="AS204">
            <v>0</v>
          </cell>
          <cell r="AT204">
            <v>0</v>
          </cell>
          <cell r="AU204">
            <v>0</v>
          </cell>
          <cell r="AV204">
            <v>0.1</v>
          </cell>
          <cell r="AW204">
            <v>0</v>
          </cell>
          <cell r="AX204" t="str">
            <v>1 rozwojowo-modernizacyjne</v>
          </cell>
          <cell r="AY204">
            <v>7</v>
          </cell>
          <cell r="AZ204">
            <v>3</v>
          </cell>
          <cell r="BA204">
            <v>0</v>
          </cell>
          <cell r="BB204" t="str">
            <v>NIE</v>
          </cell>
          <cell r="BD204" t="str">
            <v>NIE</v>
          </cell>
          <cell r="BF204" t="str">
            <v>Odbiór ścieków sanitarnych od nowych klientów.</v>
          </cell>
          <cell r="BG204" t="str">
            <v>Budowa kanalizacji sanitarnej w ul. Dolnej DN200mm, dł. 100m wraz z przyłączami (10 szt.) 2019 - 2020 - dokumentacja projektowa 2021 - 2022 - roboty budowlano-montażowe</v>
          </cell>
          <cell r="BH204" t="str">
            <v>-</v>
          </cell>
          <cell r="BI204" t="str">
            <v>-</v>
          </cell>
          <cell r="BJ204">
            <v>704.1</v>
          </cell>
          <cell r="BK204">
            <v>88012.5</v>
          </cell>
          <cell r="BL204"/>
          <cell r="BM204"/>
          <cell r="BN204"/>
          <cell r="BO204">
            <v>6160.8750000000009</v>
          </cell>
        </row>
        <row r="205">
          <cell r="B205" t="str">
            <v>3-05-21-144-0</v>
          </cell>
          <cell r="C205" t="str">
            <v>3</v>
          </cell>
          <cell r="D205" t="str">
            <v>Poznań - sieć wodociągowa i kanalizacja sanitarna w ul. Rogozińskiej</v>
          </cell>
          <cell r="E205">
            <v>0</v>
          </cell>
          <cell r="G205" t="str">
            <v>rezerwa na zaspokojenie roszczeń z tyt realizacji sieci wod-kan</v>
          </cell>
          <cell r="H205" t="str">
            <v>pierwsza</v>
          </cell>
          <cell r="I205" t="str">
            <v>sieci rozdzielcze</v>
          </cell>
          <cell r="J205" t="str">
            <v>rozwojowe</v>
          </cell>
          <cell r="K205" t="str">
            <v>wykupy</v>
          </cell>
          <cell r="L205" t="str">
            <v>Poznań</v>
          </cell>
          <cell r="M205">
            <v>0</v>
          </cell>
          <cell r="N205">
            <v>0</v>
          </cell>
          <cell r="O205">
            <v>0</v>
          </cell>
          <cell r="P205">
            <v>0</v>
          </cell>
          <cell r="Q205">
            <v>0</v>
          </cell>
          <cell r="R205" t="str">
            <v>05</v>
          </cell>
          <cell r="S205" t="str">
            <v>nd</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1300</v>
          </cell>
          <cell r="AI205">
            <v>88006.94</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F205">
            <v>0</v>
          </cell>
          <cell r="BG205">
            <v>0</v>
          </cell>
          <cell r="BH205" t="str">
            <v>-</v>
          </cell>
          <cell r="BI205" t="str">
            <v>-</v>
          </cell>
          <cell r="BJ205">
            <v>88006.94</v>
          </cell>
          <cell r="BK205">
            <v>0</v>
          </cell>
          <cell r="BL205"/>
          <cell r="BM205"/>
          <cell r="BN205"/>
        </row>
        <row r="206">
          <cell r="B206" t="str">
            <v>3-05-15-106-1</v>
          </cell>
          <cell r="C206" t="str">
            <v>3</v>
          </cell>
          <cell r="D206" t="str">
            <v>Poznań - sieć wodociągowa w ul. Owczej, Lubniewickiej</v>
          </cell>
          <cell r="E206" t="str">
            <v>Realizowane-dokumentacja-w toku</v>
          </cell>
          <cell r="F206"/>
          <cell r="G206" t="str">
            <v>rezerwa "białe plamy"</v>
          </cell>
          <cell r="H206" t="str">
            <v>druga</v>
          </cell>
          <cell r="I206" t="str">
            <v>sieci rozdzielcze</v>
          </cell>
          <cell r="J206" t="str">
            <v>rozwojowe</v>
          </cell>
          <cell r="K206" t="str">
            <v>nieopłacalne tak</v>
          </cell>
          <cell r="L206" t="str">
            <v>Poznań</v>
          </cell>
          <cell r="M206" t="str">
            <v>Kamilla Oberenkowska</v>
          </cell>
          <cell r="N206" t="str">
            <v>Katarzyna Grala</v>
          </cell>
          <cell r="O206" t="str">
            <v>Jolanta Kowalczyk</v>
          </cell>
          <cell r="P206" t="str">
            <v>Sonia Sperling</v>
          </cell>
          <cell r="Q206" t="str">
            <v>Jacek Bielicki</v>
          </cell>
          <cell r="R206" t="str">
            <v>05</v>
          </cell>
          <cell r="S206" t="str">
            <v>nd</v>
          </cell>
          <cell r="T206">
            <v>17179.3</v>
          </cell>
          <cell r="U206">
            <v>5777.51</v>
          </cell>
          <cell r="V206">
            <v>49965.599999999999</v>
          </cell>
          <cell r="W206">
            <v>74948.399999999994</v>
          </cell>
          <cell r="X206">
            <v>391333.3</v>
          </cell>
          <cell r="Y206">
            <v>939199.92</v>
          </cell>
          <cell r="Z206">
            <v>444554.78</v>
          </cell>
          <cell r="AA206">
            <v>0</v>
          </cell>
          <cell r="AB206">
            <v>0</v>
          </cell>
          <cell r="AC206">
            <v>0</v>
          </cell>
          <cell r="AD206">
            <v>0</v>
          </cell>
          <cell r="AE206">
            <v>0</v>
          </cell>
          <cell r="AF206">
            <v>1905779.51</v>
          </cell>
          <cell r="AG206">
            <v>17622.330000000002</v>
          </cell>
          <cell r="AH206">
            <v>66811.63</v>
          </cell>
          <cell r="AI206">
            <v>87890.47</v>
          </cell>
          <cell r="AJ206">
            <v>0</v>
          </cell>
          <cell r="AK206">
            <v>1467905</v>
          </cell>
          <cell r="AL206">
            <v>768928</v>
          </cell>
          <cell r="AM206">
            <v>17000</v>
          </cell>
          <cell r="AN206">
            <v>0</v>
          </cell>
          <cell r="AO206">
            <v>0</v>
          </cell>
          <cell r="AP206">
            <v>0</v>
          </cell>
          <cell r="AQ206">
            <v>0</v>
          </cell>
          <cell r="AR206">
            <v>0</v>
          </cell>
          <cell r="AS206">
            <v>0</v>
          </cell>
          <cell r="AT206">
            <v>0</v>
          </cell>
          <cell r="AU206">
            <v>2253833</v>
          </cell>
          <cell r="AV206">
            <v>1.63</v>
          </cell>
          <cell r="AW206">
            <v>0</v>
          </cell>
          <cell r="AX206" t="str">
            <v>1 rozwojowo-modernizacyjne</v>
          </cell>
          <cell r="AY206">
            <v>17</v>
          </cell>
          <cell r="AZ206">
            <v>28</v>
          </cell>
          <cell r="BA206">
            <v>4</v>
          </cell>
          <cell r="BB206"/>
          <cell r="BC206"/>
          <cell r="BD206"/>
          <cell r="BE206"/>
          <cell r="BF206" t="str">
            <v>Z zadania został wydzielony zakres 19-238. Zaopatrzenie w wodę nowych odbiorców. Zadanie obejmuje połączone zakresy zadań: 3-05-15-106-1, 3-05-15-105-1.</v>
          </cell>
          <cell r="BG206" t="str">
            <v>Budowa sieci wodociągowej w ul. Owczej, Lubniewickiej i Witnickiej DN100mm, dł. 1370m wraz z przyłączami. Budowa sieci wodociągowej w ul. Bobolickiej DN100mm dł. 25m. 2020-2022 - dokumentacja projektowa 2023-2025 - roboty budowlano-montażowe</v>
          </cell>
          <cell r="BH206" t="str">
            <v>-</v>
          </cell>
          <cell r="BI206" t="str">
            <v>-</v>
          </cell>
          <cell r="BJ206">
            <v>4726.7299999999996</v>
          </cell>
          <cell r="BK206">
            <v>2336996.7399999998</v>
          </cell>
          <cell r="BL206"/>
          <cell r="BM206"/>
          <cell r="BN206"/>
          <cell r="BO206"/>
        </row>
        <row r="207">
          <cell r="B207" t="str">
            <v>5-05-13-135-1</v>
          </cell>
          <cell r="C207" t="str">
            <v>5</v>
          </cell>
          <cell r="D207" t="str">
            <v>Poznań - programowany Kolektor Moraski</v>
          </cell>
          <cell r="E207" t="str">
            <v>Realizowane-dokumentacja-w toku</v>
          </cell>
          <cell r="G207" t="str">
            <v>Plan</v>
          </cell>
          <cell r="H207" t="str">
            <v>druga</v>
          </cell>
          <cell r="I207" t="str">
            <v>sieci rozdzielcze</v>
          </cell>
          <cell r="J207" t="str">
            <v>rozwojowe</v>
          </cell>
          <cell r="K207" t="str">
            <v>nieopłacalne nie</v>
          </cell>
          <cell r="L207" t="str">
            <v>Poznań</v>
          </cell>
          <cell r="M207" t="str">
            <v>Katarzyna Stawińska</v>
          </cell>
          <cell r="N207" t="str">
            <v>Wioletta Frankowska</v>
          </cell>
          <cell r="O207" t="str">
            <v>Monika Mrozińska</v>
          </cell>
          <cell r="P207" t="str">
            <v>Anna Ossig</v>
          </cell>
          <cell r="Q207" t="str">
            <v>Anna Michałowicz</v>
          </cell>
          <cell r="R207" t="str">
            <v>05</v>
          </cell>
          <cell r="S207" t="str">
            <v>nd</v>
          </cell>
          <cell r="T207">
            <v>346183.58999999997</v>
          </cell>
          <cell r="U207">
            <v>365000</v>
          </cell>
          <cell r="V207">
            <v>360000</v>
          </cell>
          <cell r="W207">
            <v>3240000</v>
          </cell>
          <cell r="X207">
            <v>3700000</v>
          </cell>
          <cell r="Y207">
            <v>6860000</v>
          </cell>
          <cell r="Z207">
            <v>5000000</v>
          </cell>
          <cell r="AA207">
            <v>0</v>
          </cell>
          <cell r="AB207">
            <v>0</v>
          </cell>
          <cell r="AC207">
            <v>0</v>
          </cell>
          <cell r="AD207">
            <v>0</v>
          </cell>
          <cell r="AE207">
            <v>0</v>
          </cell>
          <cell r="AF207">
            <v>19525000</v>
          </cell>
          <cell r="AG207">
            <v>155082.81999999998</v>
          </cell>
          <cell r="AH207">
            <v>78596.67</v>
          </cell>
          <cell r="AI207">
            <v>84557.08</v>
          </cell>
          <cell r="AJ207">
            <v>3266519.37</v>
          </cell>
          <cell r="AK207">
            <v>1500000</v>
          </cell>
          <cell r="AL207">
            <v>1632519</v>
          </cell>
          <cell r="AM207">
            <v>8000000</v>
          </cell>
          <cell r="AN207">
            <v>8000000</v>
          </cell>
          <cell r="AO207">
            <v>0</v>
          </cell>
          <cell r="AP207">
            <v>0</v>
          </cell>
          <cell r="AQ207">
            <v>0</v>
          </cell>
          <cell r="AR207">
            <v>0</v>
          </cell>
          <cell r="AS207">
            <v>0</v>
          </cell>
          <cell r="AT207">
            <v>0</v>
          </cell>
          <cell r="AU207">
            <v>22399038.370000001</v>
          </cell>
          <cell r="AV207">
            <v>19.78</v>
          </cell>
          <cell r="AW207">
            <v>30.2</v>
          </cell>
          <cell r="AX207" t="str">
            <v>1 rozwojowo-modernizacyjne</v>
          </cell>
          <cell r="AY207">
            <v>226</v>
          </cell>
          <cell r="AZ207">
            <v>128</v>
          </cell>
          <cell r="BA207">
            <v>0</v>
          </cell>
          <cell r="BF207" t="str">
            <v>Z zadania zostały wydzielone zad. 19-258, 19-259, 19-260. Odbiór ścieków sanitarnych od nowych klientów.</v>
          </cell>
          <cell r="BG207" t="str">
            <v>Budowa programowanego Kolektora Moraskiego wraz z przyłączami: 1. kanał grawitacyjny DN 600 dł. ok. 455m; DN 300 dł. ok. 361m; DN 500 dł. ok. 396m; DN 400 dł. ok. 1090m, 2. przepompownia ścieków 3. rurociąg tłoczny PE 160 dł. ok. 1282m ; PE 350 dł. ok. 1282m 4. przebudowa i budowa sieci wodociągowej wraz z przyłączami: DN 150 dł. ok. 485 m; DN 200 dł. ok. 730 m 2019-2024 - dokumentacja projektowa 2024-2026- roboty budowlano-montażowe</v>
          </cell>
          <cell r="BH207" t="str">
            <v>-</v>
          </cell>
          <cell r="BI207" t="str">
            <v>-</v>
          </cell>
          <cell r="BJ207">
            <v>22896.07</v>
          </cell>
          <cell r="BK207">
            <v>22460699.379999999</v>
          </cell>
          <cell r="BL207"/>
          <cell r="BM207"/>
          <cell r="BN207"/>
        </row>
        <row r="208">
          <cell r="B208" t="str">
            <v>3-05-19-226-0</v>
          </cell>
          <cell r="C208" t="str">
            <v>3</v>
          </cell>
          <cell r="D208" t="str">
            <v>Poznań - sieć wodociągowa w ul. Bocheńskiej</v>
          </cell>
          <cell r="E208" t="str">
            <v>Realizowane-RBM-w toku</v>
          </cell>
          <cell r="G208" t="str">
            <v>rezerwa na zaspokojenie roszczeń z tyt realizacji sieci wod-kan</v>
          </cell>
          <cell r="H208" t="str">
            <v>pierwsza</v>
          </cell>
          <cell r="I208" t="str">
            <v>sieci rozdzielcze</v>
          </cell>
          <cell r="J208" t="str">
            <v>rozwojowe</v>
          </cell>
          <cell r="K208" t="str">
            <v>wykupy</v>
          </cell>
          <cell r="L208" t="str">
            <v>Poznań</v>
          </cell>
          <cell r="M208">
            <v>0</v>
          </cell>
          <cell r="N208">
            <v>0</v>
          </cell>
          <cell r="O208">
            <v>0</v>
          </cell>
          <cell r="P208" t="str">
            <v>Aleksandra Klecha</v>
          </cell>
          <cell r="Q208">
            <v>0</v>
          </cell>
          <cell r="R208" t="str">
            <v>05</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84457</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t="str">
            <v xml:space="preserve"> </v>
          </cell>
          <cell r="AY208">
            <v>0</v>
          </cell>
          <cell r="AZ208">
            <v>0</v>
          </cell>
          <cell r="BA208">
            <v>0</v>
          </cell>
          <cell r="BF208">
            <v>0</v>
          </cell>
          <cell r="BG208">
            <v>0</v>
          </cell>
          <cell r="BH208" t="str">
            <v>-</v>
          </cell>
          <cell r="BI208" t="str">
            <v>-</v>
          </cell>
          <cell r="BJ208">
            <v>84457</v>
          </cell>
          <cell r="BK208">
            <v>0</v>
          </cell>
          <cell r="BL208"/>
          <cell r="BM208"/>
          <cell r="BN208"/>
          <cell r="BO208">
            <v>0</v>
          </cell>
        </row>
        <row r="209">
          <cell r="B209" t="str">
            <v>3-04-18-129-1</v>
          </cell>
          <cell r="C209" t="str">
            <v>3</v>
          </cell>
          <cell r="D209" t="str">
            <v>Murowana Goślina - sieć wodociągowa pomiędzy Łopuchowem a Wojnowem</v>
          </cell>
          <cell r="E209" t="str">
            <v>Realizowane-dokumentacja-w toku</v>
          </cell>
          <cell r="G209" t="str">
            <v>Plan</v>
          </cell>
          <cell r="H209" t="str">
            <v>pierwsza</v>
          </cell>
          <cell r="I209" t="str">
            <v>wspólne</v>
          </cell>
          <cell r="J209" t="str">
            <v>rozwojowe</v>
          </cell>
          <cell r="K209" t="str">
            <v>magistrale wodociągowe</v>
          </cell>
          <cell r="L209" t="str">
            <v>Murowana Goślina</v>
          </cell>
          <cell r="M209" t="str">
            <v>Agnieszka Mitura-Grabowska</v>
          </cell>
          <cell r="N209" t="str">
            <v>Marcin Krawczyk</v>
          </cell>
          <cell r="O209">
            <v>0</v>
          </cell>
          <cell r="P209">
            <v>0</v>
          </cell>
          <cell r="Q209">
            <v>0</v>
          </cell>
          <cell r="R209" t="str">
            <v>04</v>
          </cell>
          <cell r="S209" t="str">
            <v>nd</v>
          </cell>
          <cell r="T209">
            <v>503</v>
          </cell>
          <cell r="U209">
            <v>151793</v>
          </cell>
          <cell r="V209">
            <v>0</v>
          </cell>
          <cell r="W209">
            <v>185000</v>
          </cell>
          <cell r="X209">
            <v>748000</v>
          </cell>
          <cell r="Y209">
            <v>1022000</v>
          </cell>
          <cell r="Z209">
            <v>0</v>
          </cell>
          <cell r="AA209">
            <v>0</v>
          </cell>
          <cell r="AB209">
            <v>0</v>
          </cell>
          <cell r="AC209">
            <v>0</v>
          </cell>
          <cell r="AD209">
            <v>0</v>
          </cell>
          <cell r="AE209">
            <v>0</v>
          </cell>
          <cell r="AF209">
            <v>2106793</v>
          </cell>
          <cell r="AG209">
            <v>52195</v>
          </cell>
          <cell r="AH209">
            <v>1968</v>
          </cell>
          <cell r="AI209">
            <v>83150</v>
          </cell>
          <cell r="AJ209">
            <v>1284504</v>
          </cell>
          <cell r="AK209">
            <v>1284504</v>
          </cell>
          <cell r="AL209">
            <v>0</v>
          </cell>
          <cell r="AM209">
            <v>0</v>
          </cell>
          <cell r="AN209">
            <v>0</v>
          </cell>
          <cell r="AO209">
            <v>0</v>
          </cell>
          <cell r="AP209">
            <v>0</v>
          </cell>
          <cell r="AQ209">
            <v>0</v>
          </cell>
          <cell r="AR209">
            <v>0</v>
          </cell>
          <cell r="AS209">
            <v>0</v>
          </cell>
          <cell r="AT209">
            <v>0</v>
          </cell>
          <cell r="AU209">
            <v>2569008</v>
          </cell>
          <cell r="AV209">
            <v>0</v>
          </cell>
          <cell r="AW209">
            <v>0</v>
          </cell>
          <cell r="AX209" t="str">
            <v>1 rozwojowo-modernizacyjne</v>
          </cell>
          <cell r="AY209">
            <v>0</v>
          </cell>
          <cell r="AZ209">
            <v>0</v>
          </cell>
          <cell r="BA209">
            <v>0</v>
          </cell>
          <cell r="BF209" t="str">
            <v>Zaopatrzenie w wodę nowych odbiorców. Połączenie umożliwi likwidację SUW Łopuchowo</v>
          </cell>
          <cell r="BG209" t="str">
            <v>Budowa sieci wodociągowej w Łopuchowie i Wojnowie DN150mm, dł. 2600m. 2020 - dokumentacja projektowa (wykup+uzupeł.) 2022 - 2024 - roboty budowlano-montażowe</v>
          </cell>
          <cell r="BH209" t="str">
            <v>-</v>
          </cell>
          <cell r="BI209" t="str">
            <v>-</v>
          </cell>
          <cell r="BJ209">
            <v>27717</v>
          </cell>
          <cell r="BK209">
            <v>2624441</v>
          </cell>
          <cell r="BL209"/>
          <cell r="BM209"/>
          <cell r="BN209"/>
        </row>
        <row r="210">
          <cell r="B210" t="str">
            <v>3-05-21-042-0</v>
          </cell>
          <cell r="C210" t="str">
            <v>3</v>
          </cell>
          <cell r="D210" t="str">
            <v>Poznań - sieci wodociągowej i kanalizacji sanitarnej w ul. F. Luboińskiej</v>
          </cell>
          <cell r="E210" t="str">
            <v>Realizowane-RBM-w toku</v>
          </cell>
          <cell r="G210" t="str">
            <v>rezerwa na zaspokojenie roszczeń z tyt realizacji sieci wod-kan</v>
          </cell>
          <cell r="H210" t="str">
            <v>pierwsza</v>
          </cell>
          <cell r="I210" t="str">
            <v>sieci rozdzielcze</v>
          </cell>
          <cell r="J210" t="str">
            <v>rozwojowe</v>
          </cell>
          <cell r="K210" t="str">
            <v>wykupy</v>
          </cell>
          <cell r="L210" t="str">
            <v>Poznań</v>
          </cell>
          <cell r="M210">
            <v>0</v>
          </cell>
          <cell r="N210" t="str">
            <v>Aleksandra Klecha</v>
          </cell>
          <cell r="O210">
            <v>0</v>
          </cell>
          <cell r="P210" t="str">
            <v>Aleksandra Klecha</v>
          </cell>
          <cell r="Q210">
            <v>0</v>
          </cell>
          <cell r="R210" t="str">
            <v>05</v>
          </cell>
          <cell r="S210" t="str">
            <v>nd</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700</v>
          </cell>
          <cell r="AI210">
            <v>82713.87000000001</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t="str">
            <v>1 rozwojowo-modernizacyjne</v>
          </cell>
          <cell r="AY210">
            <v>0</v>
          </cell>
          <cell r="AZ210">
            <v>0</v>
          </cell>
          <cell r="BA210">
            <v>0</v>
          </cell>
          <cell r="BF210">
            <v>0</v>
          </cell>
          <cell r="BG210">
            <v>0</v>
          </cell>
          <cell r="BH210" t="str">
            <v>-</v>
          </cell>
          <cell r="BI210" t="str">
            <v>-</v>
          </cell>
          <cell r="BJ210">
            <v>82713.87000000001</v>
          </cell>
          <cell r="BK210">
            <v>0</v>
          </cell>
          <cell r="BL210"/>
          <cell r="BM210"/>
          <cell r="BN210"/>
          <cell r="BO210">
            <v>0</v>
          </cell>
        </row>
        <row r="211">
          <cell r="B211" t="str">
            <v>5-05-11-073-1</v>
          </cell>
          <cell r="C211" t="str">
            <v>5</v>
          </cell>
          <cell r="D211" t="str">
            <v>Poznań - kanalizacja sanitarna w ulicach Gęsiej, Kaczej i Giżyckiej</v>
          </cell>
          <cell r="E211" t="str">
            <v>Realizowane-dokumentacja-w toku</v>
          </cell>
          <cell r="G211" t="str">
            <v>rezerwa oszczędności przetargowe</v>
          </cell>
          <cell r="H211" t="str">
            <v>pierwsza</v>
          </cell>
          <cell r="I211" t="str">
            <v>sieci rozdzielcze</v>
          </cell>
          <cell r="J211" t="str">
            <v>rozwojowe</v>
          </cell>
          <cell r="K211" t="str">
            <v>KPOŚK</v>
          </cell>
          <cell r="L211" t="str">
            <v>Poznań</v>
          </cell>
          <cell r="M211" t="str">
            <v>Kamilla Oberenkowska</v>
          </cell>
          <cell r="N211" t="str">
            <v>Barbara Bartkowiak</v>
          </cell>
          <cell r="O211" t="str">
            <v>Jolanta Kowalczyk</v>
          </cell>
          <cell r="P211" t="str">
            <v>Aleksandra Wąsiak-Piechota</v>
          </cell>
          <cell r="Q211" t="str">
            <v>Jacek Bielicki</v>
          </cell>
          <cell r="R211" t="str">
            <v>05</v>
          </cell>
          <cell r="S211" t="str">
            <v>nd</v>
          </cell>
          <cell r="T211">
            <v>27032.1</v>
          </cell>
          <cell r="U211">
            <v>10866</v>
          </cell>
          <cell r="V211">
            <v>21732</v>
          </cell>
          <cell r="W211">
            <v>589299.66</v>
          </cell>
          <cell r="X211">
            <v>553289.30000000005</v>
          </cell>
          <cell r="Y211">
            <v>0</v>
          </cell>
          <cell r="Z211">
            <v>0</v>
          </cell>
          <cell r="AA211">
            <v>0</v>
          </cell>
          <cell r="AB211">
            <v>0</v>
          </cell>
          <cell r="AC211">
            <v>0</v>
          </cell>
          <cell r="AD211">
            <v>0</v>
          </cell>
          <cell r="AE211">
            <v>0</v>
          </cell>
          <cell r="AF211">
            <v>1175186.96</v>
          </cell>
          <cell r="AG211">
            <v>0</v>
          </cell>
          <cell r="AH211">
            <v>0</v>
          </cell>
          <cell r="AI211">
            <v>79858.27</v>
          </cell>
          <cell r="AJ211">
            <v>1035070.18</v>
          </cell>
          <cell r="AK211">
            <v>1342660.77</v>
          </cell>
          <cell r="AL211">
            <v>0</v>
          </cell>
          <cell r="AM211">
            <v>0</v>
          </cell>
          <cell r="AN211">
            <v>0</v>
          </cell>
          <cell r="AO211">
            <v>0</v>
          </cell>
          <cell r="AP211">
            <v>0</v>
          </cell>
          <cell r="AQ211">
            <v>0</v>
          </cell>
          <cell r="AR211">
            <v>0</v>
          </cell>
          <cell r="AS211">
            <v>0</v>
          </cell>
          <cell r="AT211">
            <v>0</v>
          </cell>
          <cell r="AU211">
            <v>2377730.9500000002</v>
          </cell>
          <cell r="AV211">
            <v>0.39460000000000001</v>
          </cell>
          <cell r="AW211">
            <v>233</v>
          </cell>
          <cell r="AX211" t="str">
            <v>1 rozwojowo-modernizacyjne</v>
          </cell>
          <cell r="AY211">
            <v>26</v>
          </cell>
          <cell r="AZ211">
            <v>2</v>
          </cell>
          <cell r="BA211">
            <v>1</v>
          </cell>
          <cell r="BF211" t="str">
            <v>Odbiór ścieków sanitarnych od nowych klientów.</v>
          </cell>
          <cell r="BG211" t="str">
            <v>Budowa sieci kanalizacji sanitarnej grawitacyjnej o średnicy 200mm i długości około 394,60m wraz z przyłączami. 2020 - 2022 - dokumentacja projektowa 2022 - 2023 - roboty budowlano-montażowe</v>
          </cell>
          <cell r="BH211" t="str">
            <v>-</v>
          </cell>
          <cell r="BI211" t="str">
            <v>-</v>
          </cell>
          <cell r="BJ211">
            <v>57526.270000000004</v>
          </cell>
          <cell r="BK211">
            <v>2400062.9499999997</v>
          </cell>
          <cell r="BL211"/>
          <cell r="BM211"/>
          <cell r="BN211"/>
        </row>
        <row r="212">
          <cell r="B212" t="str">
            <v>3-07-18-055-0</v>
          </cell>
          <cell r="C212" t="str">
            <v>3</v>
          </cell>
          <cell r="D212" t="str">
            <v>Swarzędz - magistrala wodociągowa w ul. Wacława z Szamotuł w Gruszczynie</v>
          </cell>
          <cell r="E212" t="str">
            <v>Realizowane-dokumentacja-w toku</v>
          </cell>
          <cell r="G212" t="str">
            <v>budżet - modernizacja PSW</v>
          </cell>
          <cell r="H212" t="str">
            <v>pierwsza</v>
          </cell>
          <cell r="I212" t="str">
            <v>wspólne</v>
          </cell>
          <cell r="J212" t="str">
            <v>modernizacyjne</v>
          </cell>
          <cell r="K212" t="str">
            <v>magistrale wodociągowe</v>
          </cell>
          <cell r="L212" t="str">
            <v>Swarzędz</v>
          </cell>
          <cell r="M212" t="str">
            <v>Przemysław Jasiński</v>
          </cell>
          <cell r="N212" t="str">
            <v>Anna Szaszczak</v>
          </cell>
          <cell r="O212" t="str">
            <v>Mariusz Dados</v>
          </cell>
          <cell r="P212" t="str">
            <v>Julita Andrzejewska</v>
          </cell>
          <cell r="Q212" t="str">
            <v>Łukasz Bil</v>
          </cell>
          <cell r="R212" t="str">
            <v>07</v>
          </cell>
          <cell r="S212" t="str">
            <v>nd</v>
          </cell>
          <cell r="T212">
            <v>7328.97</v>
          </cell>
          <cell r="U212">
            <v>2008.67</v>
          </cell>
          <cell r="V212">
            <v>32000</v>
          </cell>
          <cell r="W212">
            <v>48000</v>
          </cell>
          <cell r="X212">
            <v>316000</v>
          </cell>
          <cell r="Y212">
            <v>751000</v>
          </cell>
          <cell r="Z212">
            <v>0</v>
          </cell>
          <cell r="AA212">
            <v>0</v>
          </cell>
          <cell r="AB212">
            <v>0</v>
          </cell>
          <cell r="AC212">
            <v>0</v>
          </cell>
          <cell r="AD212">
            <v>0</v>
          </cell>
          <cell r="AE212">
            <v>0</v>
          </cell>
          <cell r="AF212">
            <v>1149008.67</v>
          </cell>
          <cell r="AG212">
            <v>3022.67</v>
          </cell>
          <cell r="AH212">
            <v>53080</v>
          </cell>
          <cell r="AI212">
            <v>79620</v>
          </cell>
          <cell r="AJ212">
            <v>200000</v>
          </cell>
          <cell r="AK212">
            <v>1581050</v>
          </cell>
          <cell r="AL212">
            <v>0</v>
          </cell>
          <cell r="AM212">
            <v>0</v>
          </cell>
          <cell r="AN212">
            <v>0</v>
          </cell>
          <cell r="AO212">
            <v>0</v>
          </cell>
          <cell r="AP212">
            <v>0</v>
          </cell>
          <cell r="AQ212">
            <v>0</v>
          </cell>
          <cell r="AR212">
            <v>0</v>
          </cell>
          <cell r="AS212">
            <v>0</v>
          </cell>
          <cell r="AT212">
            <v>0</v>
          </cell>
          <cell r="AU212">
            <v>1781050</v>
          </cell>
          <cell r="AV212">
            <v>0.37</v>
          </cell>
          <cell r="AW212">
            <v>0</v>
          </cell>
          <cell r="AX212" t="str">
            <v>1 rozwojowo-modernizacyjne</v>
          </cell>
          <cell r="AY212">
            <v>0</v>
          </cell>
          <cell r="AZ212">
            <v>0</v>
          </cell>
          <cell r="BA212">
            <v>0</v>
          </cell>
          <cell r="BF212" t="str">
            <v>Przebudowa magistrali wodociągowej DN600mm wynikająca z jej obecnej lokalizacji na działkach Gminy Swarzędz, przeznaczonych pod zabudowę jednorodzinną</v>
          </cell>
          <cell r="BG212" t="str">
            <v>Budowa magistrali wodociągowej DN600mm o dł. 370m w ul. Wacława z Szamotuł w Gruszczynie. 2020 - 2022 - dokumentacja techniczna 2023 - 2024 - roboty budowlano - montażowe</v>
          </cell>
          <cell r="BH212" t="str">
            <v>-</v>
          </cell>
          <cell r="BI212" t="str">
            <v>-</v>
          </cell>
          <cell r="BJ212">
            <v>0</v>
          </cell>
          <cell r="BK212">
            <v>1860670</v>
          </cell>
          <cell r="BL212"/>
          <cell r="BM212"/>
          <cell r="BN212"/>
        </row>
        <row r="213">
          <cell r="B213" t="str">
            <v>3-05-17-190-0</v>
          </cell>
          <cell r="C213" t="str">
            <v>3</v>
          </cell>
          <cell r="D213" t="str">
            <v>Poznań - sieć wodociagowa w ul. Golęcińskiej</v>
          </cell>
          <cell r="E213" t="str">
            <v>Realizowane-dokumentacja-w toku</v>
          </cell>
          <cell r="G213" t="str">
            <v>rury azbestowo-cementowe</v>
          </cell>
          <cell r="H213" t="str">
            <v>pierwsza</v>
          </cell>
          <cell r="I213" t="str">
            <v>sieci rozdzielcze</v>
          </cell>
          <cell r="J213" t="str">
            <v>modernizacyjne</v>
          </cell>
          <cell r="K213" t="str">
            <v>azbestocement</v>
          </cell>
          <cell r="L213" t="str">
            <v>Poznań</v>
          </cell>
          <cell r="M213" t="str">
            <v>Agata Chmurzyńska</v>
          </cell>
          <cell r="N213" t="str">
            <v>Joanna Matysiak-Olek</v>
          </cell>
          <cell r="O213" t="str">
            <v>Monika Mrozińska</v>
          </cell>
          <cell r="P213" t="str">
            <v>Joanna Iwan</v>
          </cell>
          <cell r="Q213" t="str">
            <v>Łukasz Wędrychowicz</v>
          </cell>
          <cell r="R213" t="str">
            <v>05</v>
          </cell>
          <cell r="S213" t="str">
            <v>nd</v>
          </cell>
          <cell r="T213">
            <v>10056.710000000001</v>
          </cell>
          <cell r="U213">
            <v>0</v>
          </cell>
          <cell r="V213">
            <v>28000</v>
          </cell>
          <cell r="W213">
            <v>84000</v>
          </cell>
          <cell r="X213">
            <v>326401</v>
          </cell>
          <cell r="Y213">
            <v>491599</v>
          </cell>
          <cell r="Z213">
            <v>1000000</v>
          </cell>
          <cell r="AA213">
            <v>0</v>
          </cell>
          <cell r="AB213">
            <v>0</v>
          </cell>
          <cell r="AC213">
            <v>0</v>
          </cell>
          <cell r="AD213">
            <v>0</v>
          </cell>
          <cell r="AE213">
            <v>0</v>
          </cell>
          <cell r="AF213">
            <v>1930000</v>
          </cell>
          <cell r="AG213">
            <v>0</v>
          </cell>
          <cell r="AH213">
            <v>42644</v>
          </cell>
          <cell r="AI213">
            <v>78276</v>
          </cell>
          <cell r="AJ213">
            <v>421035</v>
          </cell>
          <cell r="AK213">
            <v>1198749</v>
          </cell>
          <cell r="AL213">
            <v>62325</v>
          </cell>
          <cell r="AM213">
            <v>550655</v>
          </cell>
          <cell r="AN213">
            <v>0</v>
          </cell>
          <cell r="AO213">
            <v>0</v>
          </cell>
          <cell r="AP213">
            <v>0</v>
          </cell>
          <cell r="AQ213">
            <v>0</v>
          </cell>
          <cell r="AR213">
            <v>0</v>
          </cell>
          <cell r="AS213">
            <v>0</v>
          </cell>
          <cell r="AT213">
            <v>0</v>
          </cell>
          <cell r="AU213">
            <v>2232764</v>
          </cell>
          <cell r="AV213">
            <v>0</v>
          </cell>
          <cell r="AW213">
            <v>0</v>
          </cell>
          <cell r="AX213" t="str">
            <v>1 rozwojowo-modernizacyjne</v>
          </cell>
          <cell r="AY213">
            <v>0</v>
          </cell>
          <cell r="AZ213">
            <v>1</v>
          </cell>
          <cell r="BA213">
            <v>17</v>
          </cell>
          <cell r="BF213" t="str">
            <v>Wymiana sieci wodociągowej z azbestocementu. Koordynacja z modernizacją Węzła Koszalińska w Poznaniu - etap I.</v>
          </cell>
          <cell r="BG213" t="str">
            <v>Etap I Wymiana sieci wodociągowej w ulicy Golęcińskiej, DN150mm, dł. ok. 434,2 m wraz z wymianą przyłączy. Budowa sieci wodociągowej w ul. Golęcińskiej DN 150 dł. ok 181,3 m wraz z budową przyłączy. 2021 - 2022 - dokumentacja projektowa 2023 - 2024 - roboty budowlano-montażowe Etap II Wymiana sieci wodociągowej w ulicy Golęcińskiej, DN 150mm, dł. ok. 485 m wraz z wymianą przyłączy do OW Rusałka przy ul. Golęcińskiej 27. 2022 - 2024 - dokumentacja projektowa 2024 - 2026 - roboty budowlano-montażowe</v>
          </cell>
          <cell r="BH213" t="str">
            <v>-</v>
          </cell>
          <cell r="BI213" t="str">
            <v>-</v>
          </cell>
          <cell r="BJ213">
            <v>0</v>
          </cell>
          <cell r="BK213">
            <v>2311040</v>
          </cell>
          <cell r="BL213"/>
          <cell r="BM213"/>
          <cell r="BN213"/>
        </row>
        <row r="214">
          <cell r="B214" t="str">
            <v>5-07-19-326-1</v>
          </cell>
          <cell r="C214" t="str">
            <v>5</v>
          </cell>
          <cell r="D214" t="str">
            <v>Swarzędz - kanalizacja sanitarna w ul. Pszenna, Sołecka, Włodarska, Rutkowskiego, Kmieca, Wójtowska, Chabrowa, Gromadzka, Leszka, Mieszka, Kazimierza, Ziemowita i Tulipanowa w Jasiniu - zakres II</v>
          </cell>
          <cell r="E214" t="str">
            <v>Realizowane-dokumentacja-w toku</v>
          </cell>
          <cell r="G214" t="str">
            <v>rezerwa zadania wielozakresowe</v>
          </cell>
          <cell r="H214" t="str">
            <v>druga</v>
          </cell>
          <cell r="I214" t="str">
            <v>sieci rozdzielcze</v>
          </cell>
          <cell r="J214" t="str">
            <v>rozwojowe</v>
          </cell>
          <cell r="K214" t="str">
            <v>nieopłacalne nie</v>
          </cell>
          <cell r="L214" t="str">
            <v>Swarzędz</v>
          </cell>
          <cell r="M214" t="str">
            <v>Przemysław Jasiński</v>
          </cell>
          <cell r="N214" t="str">
            <v>Alina Wachowska</v>
          </cell>
          <cell r="O214" t="str">
            <v>Mariusz Dados</v>
          </cell>
          <cell r="P214" t="str">
            <v>Julita Andrzejewska</v>
          </cell>
          <cell r="Q214" t="str">
            <v>Michał Plewa</v>
          </cell>
          <cell r="R214" t="str">
            <v>07</v>
          </cell>
          <cell r="S214" t="str">
            <v>nd</v>
          </cell>
          <cell r="T214">
            <v>0</v>
          </cell>
          <cell r="U214">
            <v>40000</v>
          </cell>
          <cell r="V214">
            <v>0</v>
          </cell>
          <cell r="W214">
            <v>911878</v>
          </cell>
          <cell r="X214">
            <v>1353130</v>
          </cell>
          <cell r="Y214">
            <v>5500000</v>
          </cell>
          <cell r="Z214">
            <v>0</v>
          </cell>
          <cell r="AA214">
            <v>0</v>
          </cell>
          <cell r="AB214">
            <v>0</v>
          </cell>
          <cell r="AC214">
            <v>0</v>
          </cell>
          <cell r="AD214">
            <v>0</v>
          </cell>
          <cell r="AE214">
            <v>0</v>
          </cell>
          <cell r="AF214">
            <v>7805008</v>
          </cell>
          <cell r="AG214">
            <v>478</v>
          </cell>
          <cell r="AH214">
            <v>1476</v>
          </cell>
          <cell r="AI214">
            <v>78000</v>
          </cell>
          <cell r="AJ214">
            <v>39000</v>
          </cell>
          <cell r="AK214">
            <v>78000</v>
          </cell>
          <cell r="AL214">
            <v>2163483</v>
          </cell>
          <cell r="AM214">
            <v>2878644</v>
          </cell>
          <cell r="AN214">
            <v>719661</v>
          </cell>
          <cell r="AO214">
            <v>0</v>
          </cell>
          <cell r="AP214">
            <v>0</v>
          </cell>
          <cell r="AQ214">
            <v>0</v>
          </cell>
          <cell r="AR214">
            <v>0</v>
          </cell>
          <cell r="AS214">
            <v>0</v>
          </cell>
          <cell r="AT214">
            <v>0</v>
          </cell>
          <cell r="AU214">
            <v>5878788</v>
          </cell>
          <cell r="AV214">
            <v>2.16</v>
          </cell>
          <cell r="AW214">
            <v>105.3</v>
          </cell>
          <cell r="AX214" t="str">
            <v>1 rozwojowo-modernizacyjne</v>
          </cell>
          <cell r="AY214">
            <v>65</v>
          </cell>
          <cell r="AZ214">
            <v>39</v>
          </cell>
          <cell r="BA214">
            <v>0</v>
          </cell>
          <cell r="BF214" t="str">
            <v>Zadanie zostało wydzielone z zadania nr 13-118. Odbiór ścieków sanitarnych od nowych klientów.</v>
          </cell>
          <cell r="BG214" t="str">
            <v>Budowa kanalizacji sanitarnej DN 250mm o dł. ok.1230m, DN300 o dł. ok.925m, przyłącza kanalizacji sanitarnej Z uwagi na kwestie terenowo-prawne dokumentacja projektowa podzielona została na 2 etapy: - etap I - uJadwigi, Władysława, Piasta, Tulipanowa - pozwolenie na budowę nr 5160/17 z dn. 20.09.2017. - etap II - ulice lice Sołecka, Rutkowskiego, Mieszka, Kazimierza, Ziemowita, Sołecka, Włodarska, Rutkowskiego, Kmieca, Wójtowska, Gromadzka, Leszka, Bolesława 2015-2020 - dokumentacja projektowa w ramach zadania13-118 2022-2024 - dokumentacja projektowa w ramach zadania 19-326 2021-2023 - roboty budowlano-montażowe w ramach zadania 13-118 2025-2026 - roboty budowlano-montażowe w ramach zadania 19-326</v>
          </cell>
          <cell r="BH214" t="str">
            <v>-</v>
          </cell>
          <cell r="BI214" t="str">
            <v>-</v>
          </cell>
          <cell r="BJ214">
            <v>0</v>
          </cell>
          <cell r="BK214">
            <v>5956788</v>
          </cell>
          <cell r="BL214"/>
          <cell r="BM214"/>
          <cell r="BN214"/>
        </row>
        <row r="215">
          <cell r="B215" t="str">
            <v>5-05-14-231-1</v>
          </cell>
          <cell r="C215" t="str">
            <v>5</v>
          </cell>
          <cell r="D215" t="str">
            <v>Poznań - kanalizacja sanitarna w ulicach Podleśnej, Ranowskiej i Rugijskiej.</v>
          </cell>
          <cell r="E215" t="str">
            <v>Realizowane-dokumentacja-w toku</v>
          </cell>
          <cell r="G215" t="str">
            <v>rezerwa "białe plamy"</v>
          </cell>
          <cell r="H215" t="str">
            <v>druga</v>
          </cell>
          <cell r="I215" t="str">
            <v>sieci rozdzielcze</v>
          </cell>
          <cell r="J215" t="str">
            <v>rozwojowe</v>
          </cell>
          <cell r="K215" t="str">
            <v>nieopłacalne nie</v>
          </cell>
          <cell r="L215" t="str">
            <v>Poznań</v>
          </cell>
          <cell r="M215" t="str">
            <v>Przemysław Jasiński</v>
          </cell>
          <cell r="N215" t="str">
            <v>Joanna Matysiak-Olek</v>
          </cell>
          <cell r="O215" t="str">
            <v>Mariusz Dados</v>
          </cell>
          <cell r="P215" t="str">
            <v>Michał Plewa</v>
          </cell>
          <cell r="Q215">
            <v>0</v>
          </cell>
          <cell r="R215" t="str">
            <v>05</v>
          </cell>
          <cell r="S215" t="str">
            <v>nd</v>
          </cell>
          <cell r="T215">
            <v>4007.7400000000002</v>
          </cell>
          <cell r="U215">
            <v>641.5</v>
          </cell>
          <cell r="V215">
            <v>40032</v>
          </cell>
          <cell r="W215">
            <v>60050</v>
          </cell>
          <cell r="X215">
            <v>517308</v>
          </cell>
          <cell r="Y215">
            <v>479108</v>
          </cell>
          <cell r="Z215">
            <v>0</v>
          </cell>
          <cell r="AA215">
            <v>0</v>
          </cell>
          <cell r="AB215">
            <v>0</v>
          </cell>
          <cell r="AC215">
            <v>0</v>
          </cell>
          <cell r="AD215">
            <v>0</v>
          </cell>
          <cell r="AE215">
            <v>0</v>
          </cell>
          <cell r="AF215">
            <v>1097139.5</v>
          </cell>
          <cell r="AG215">
            <v>26421.5</v>
          </cell>
          <cell r="AH215">
            <v>25780</v>
          </cell>
          <cell r="AI215">
            <v>77340</v>
          </cell>
          <cell r="AJ215">
            <v>516781</v>
          </cell>
          <cell r="AK215">
            <v>727794</v>
          </cell>
          <cell r="AL215">
            <v>0</v>
          </cell>
          <cell r="AM215">
            <v>0</v>
          </cell>
          <cell r="AN215">
            <v>0</v>
          </cell>
          <cell r="AO215">
            <v>0</v>
          </cell>
          <cell r="AP215">
            <v>0</v>
          </cell>
          <cell r="AQ215">
            <v>0</v>
          </cell>
          <cell r="AR215">
            <v>0</v>
          </cell>
          <cell r="AS215">
            <v>0</v>
          </cell>
          <cell r="AT215">
            <v>0</v>
          </cell>
          <cell r="AU215">
            <v>1244575</v>
          </cell>
          <cell r="AV215">
            <v>0.5</v>
          </cell>
          <cell r="AW215">
            <v>76.8</v>
          </cell>
          <cell r="AX215" t="str">
            <v>1 rozwojowo-modernizacyjne</v>
          </cell>
          <cell r="AY215">
            <v>11</v>
          </cell>
          <cell r="AZ215">
            <v>2</v>
          </cell>
          <cell r="BA215">
            <v>0</v>
          </cell>
          <cell r="BF215" t="str">
            <v>Odbiór ścieków sanitarnych od nowych klientów.</v>
          </cell>
          <cell r="BG215" t="str">
            <v>Budowa kanalizacji sanitarnej w ulicach Podleśnej i Rugijskiej o średnicy DN 200 mm dł.ok 388,4 m, przepompownia - 1 szt., rurociąg tłoczny DN 110 mm dł. ok 112,7 m, przyłącza sanitarne - 13 szt. 2021- 2022 - dokumentacja projektowa 2023-2024 - roboty budowlano - montażowe</v>
          </cell>
          <cell r="BH215" t="str">
            <v>-</v>
          </cell>
          <cell r="BI215" t="str">
            <v>-</v>
          </cell>
          <cell r="BJ215">
            <v>25780</v>
          </cell>
          <cell r="BK215">
            <v>1296135</v>
          </cell>
          <cell r="BL215"/>
          <cell r="BM215"/>
          <cell r="BN215"/>
        </row>
        <row r="216">
          <cell r="B216" t="str">
            <v>3-05-14-209-1</v>
          </cell>
          <cell r="C216" t="str">
            <v>3</v>
          </cell>
          <cell r="D216" t="str">
            <v>Poznań - sieć wodociągowa w ul. Krośniewickiej</v>
          </cell>
          <cell r="E216" t="str">
            <v>Realizowane-dokumentacja-w toku</v>
          </cell>
          <cell r="G216" t="str">
            <v>rezerwa "białe plamy"</v>
          </cell>
          <cell r="H216" t="str">
            <v>druga</v>
          </cell>
          <cell r="I216" t="str">
            <v>sieci rozdzielcze</v>
          </cell>
          <cell r="J216" t="str">
            <v>rozwojowe</v>
          </cell>
          <cell r="K216" t="str">
            <v>nieopłacalne tak</v>
          </cell>
          <cell r="L216" t="str">
            <v>Poznań</v>
          </cell>
          <cell r="M216" t="str">
            <v>Przemysław Jasiński</v>
          </cell>
          <cell r="N216" t="str">
            <v>Joanna Matysiak-Olek</v>
          </cell>
          <cell r="O216" t="str">
            <v>Mariusz Dados</v>
          </cell>
          <cell r="P216" t="str">
            <v>Mariusz Dados</v>
          </cell>
          <cell r="Q216" t="str">
            <v>Anna Michałowicz</v>
          </cell>
          <cell r="R216" t="str">
            <v>05</v>
          </cell>
          <cell r="S216" t="str">
            <v>nd</v>
          </cell>
          <cell r="T216">
            <v>3452</v>
          </cell>
          <cell r="U216">
            <v>0</v>
          </cell>
          <cell r="V216">
            <v>32104</v>
          </cell>
          <cell r="W216">
            <v>48155</v>
          </cell>
          <cell r="X216">
            <v>211974</v>
          </cell>
          <cell r="Y216">
            <v>282743</v>
          </cell>
          <cell r="Z216">
            <v>0</v>
          </cell>
          <cell r="AA216">
            <v>0</v>
          </cell>
          <cell r="AB216">
            <v>0</v>
          </cell>
          <cell r="AC216">
            <v>0</v>
          </cell>
          <cell r="AD216">
            <v>0</v>
          </cell>
          <cell r="AE216">
            <v>0</v>
          </cell>
          <cell r="AF216">
            <v>574976</v>
          </cell>
          <cell r="AG216">
            <v>2125</v>
          </cell>
          <cell r="AH216">
            <v>2242</v>
          </cell>
          <cell r="AI216">
            <v>75934</v>
          </cell>
          <cell r="AJ216">
            <v>752922</v>
          </cell>
          <cell r="AK216">
            <v>56758</v>
          </cell>
          <cell r="AL216">
            <v>0</v>
          </cell>
          <cell r="AM216">
            <v>0</v>
          </cell>
          <cell r="AN216">
            <v>0</v>
          </cell>
          <cell r="AO216">
            <v>0</v>
          </cell>
          <cell r="AP216">
            <v>0</v>
          </cell>
          <cell r="AQ216">
            <v>0</v>
          </cell>
          <cell r="AR216">
            <v>0</v>
          </cell>
          <cell r="AS216">
            <v>0</v>
          </cell>
          <cell r="AT216">
            <v>0</v>
          </cell>
          <cell r="AU216">
            <v>809680</v>
          </cell>
          <cell r="AV216">
            <v>0</v>
          </cell>
          <cell r="AW216">
            <v>0</v>
          </cell>
          <cell r="AX216" t="str">
            <v>1 rozwojowo-modernizacyjne</v>
          </cell>
          <cell r="AY216">
            <v>5</v>
          </cell>
          <cell r="AZ216">
            <v>0</v>
          </cell>
          <cell r="BA216">
            <v>0</v>
          </cell>
          <cell r="BF216" t="str">
            <v>Zaopatrzenie w wodę nowych odbiorców.</v>
          </cell>
          <cell r="BG216" t="str">
            <v>Budowa wodociągu DN 150 mm dł. ok 407,50 m oraz wodociągu Dn 100 mm o długości ok 66,45 m wraz z przyłączami - 5 szt. 2021-2022 - dokumentacja projektowa 2023-2024 - roboty budowlano - montażowe</v>
          </cell>
          <cell r="BH216" t="str">
            <v>-</v>
          </cell>
          <cell r="BI216" t="str">
            <v>-</v>
          </cell>
          <cell r="BJ216">
            <v>38934</v>
          </cell>
          <cell r="BK216">
            <v>846680</v>
          </cell>
          <cell r="BL216"/>
          <cell r="BM216"/>
          <cell r="BN216"/>
        </row>
        <row r="217">
          <cell r="B217" t="str">
            <v>5-07-16-091-1</v>
          </cell>
          <cell r="C217" t="str">
            <v>5</v>
          </cell>
          <cell r="D217" t="str">
            <v>Swarzędz - kanalizacja sanitarna w ul. Planetarnej w Zalasewie</v>
          </cell>
          <cell r="E217" t="str">
            <v>Realizowane-dokumentacja-w toku</v>
          </cell>
          <cell r="G217" t="str">
            <v>Plan</v>
          </cell>
          <cell r="H217" t="str">
            <v>druga</v>
          </cell>
          <cell r="I217" t="str">
            <v>sieci rozdzielcze</v>
          </cell>
          <cell r="J217" t="str">
            <v>rozwojowe</v>
          </cell>
          <cell r="K217" t="str">
            <v>nieopłacalne nie</v>
          </cell>
          <cell r="L217" t="str">
            <v>Swarzędz</v>
          </cell>
          <cell r="M217" t="str">
            <v>Przemysław Jasiński</v>
          </cell>
          <cell r="N217" t="str">
            <v>Alina Wachowska</v>
          </cell>
          <cell r="O217" t="str">
            <v>Mariusz Dados</v>
          </cell>
          <cell r="P217" t="str">
            <v>Julita Andrzejewska</v>
          </cell>
          <cell r="Q217" t="str">
            <v>Michał Plewa</v>
          </cell>
          <cell r="R217" t="str">
            <v>07</v>
          </cell>
          <cell r="S217" t="str">
            <v>Gmina Swarzędz</v>
          </cell>
          <cell r="T217">
            <v>85123.91</v>
          </cell>
          <cell r="U217">
            <v>9774.130000000001</v>
          </cell>
          <cell r="V217">
            <v>70800</v>
          </cell>
          <cell r="W217">
            <v>1727609</v>
          </cell>
          <cell r="X217">
            <v>1714783</v>
          </cell>
          <cell r="Y217">
            <v>500000</v>
          </cell>
          <cell r="Z217">
            <v>0</v>
          </cell>
          <cell r="AA217">
            <v>0</v>
          </cell>
          <cell r="AB217">
            <v>0</v>
          </cell>
          <cell r="AC217">
            <v>0</v>
          </cell>
          <cell r="AD217">
            <v>0</v>
          </cell>
          <cell r="AE217">
            <v>0</v>
          </cell>
          <cell r="AF217">
            <v>4022966.13</v>
          </cell>
          <cell r="AG217">
            <v>14316.01</v>
          </cell>
          <cell r="AH217">
            <v>7325.8600000000006</v>
          </cell>
          <cell r="AI217">
            <v>75808.399999999994</v>
          </cell>
          <cell r="AJ217">
            <v>38123</v>
          </cell>
          <cell r="AK217">
            <v>2199480</v>
          </cell>
          <cell r="AL217">
            <v>1702540</v>
          </cell>
          <cell r="AM217">
            <v>0</v>
          </cell>
          <cell r="AN217">
            <v>0</v>
          </cell>
          <cell r="AO217">
            <v>0</v>
          </cell>
          <cell r="AP217">
            <v>0</v>
          </cell>
          <cell r="AQ217">
            <v>0</v>
          </cell>
          <cell r="AR217">
            <v>0</v>
          </cell>
          <cell r="AS217">
            <v>0</v>
          </cell>
          <cell r="AT217">
            <v>0</v>
          </cell>
          <cell r="AU217">
            <v>3940143</v>
          </cell>
          <cell r="AV217">
            <v>0</v>
          </cell>
          <cell r="AW217">
            <v>0</v>
          </cell>
          <cell r="AX217" t="str">
            <v>1 rozwojowo-modernizacyjne</v>
          </cell>
          <cell r="AY217">
            <v>0</v>
          </cell>
          <cell r="AZ217">
            <v>16</v>
          </cell>
          <cell r="BA217">
            <v>0</v>
          </cell>
          <cell r="BF217" t="str">
            <v>Odbiór ścieków sanitarnych od nowych klientów.</v>
          </cell>
          <cell r="BG217" t="str">
            <v>Budowa kanalizacji sanitarnej DN 400 mm o dł. 550 m, kanał sanitarny DN 200 mm o dł. 400 m, przepompownia ścieków 39 dm3/s, r. tłoczny o dł. 410 m, przyłącza kanalizacji sanitarnej, 2018-2021 - dokumentacja projektowa, Gmina inwestorem zastępczym 2022-2024 - roboty budowlano-montażowe</v>
          </cell>
          <cell r="BH217" t="str">
            <v>-</v>
          </cell>
          <cell r="BI217" t="str">
            <v>-</v>
          </cell>
          <cell r="BJ217">
            <v>4111.8600000000006</v>
          </cell>
          <cell r="BK217">
            <v>4011839.54</v>
          </cell>
          <cell r="BL217"/>
          <cell r="BM217"/>
          <cell r="BN217"/>
        </row>
        <row r="218">
          <cell r="B218" t="str">
            <v>3-11-19-241-1</v>
          </cell>
          <cell r="C218" t="str">
            <v>3</v>
          </cell>
          <cell r="D218" t="str">
            <v>Kórnik - sieć wodociągowa na os. Międzylesie w Czołowie.</v>
          </cell>
          <cell r="E218" t="str">
            <v>Realizowane-dokumentacja-w toku</v>
          </cell>
          <cell r="G218" t="str">
            <v>rezerwa zadania wielozakresowe</v>
          </cell>
          <cell r="H218" t="str">
            <v>druga</v>
          </cell>
          <cell r="I218" t="str">
            <v>sieci rozdzielcze</v>
          </cell>
          <cell r="J218" t="str">
            <v>rozwojowe</v>
          </cell>
          <cell r="K218" t="str">
            <v>nieopłacalne tak</v>
          </cell>
          <cell r="L218" t="str">
            <v>Kórnik</v>
          </cell>
          <cell r="M218" t="str">
            <v>Kamilla Oberenkowska</v>
          </cell>
          <cell r="N218" t="str">
            <v>Julia Szczepańska</v>
          </cell>
          <cell r="O218" t="str">
            <v>Jolanta Kowalczyk</v>
          </cell>
          <cell r="P218">
            <v>0</v>
          </cell>
          <cell r="Q218">
            <v>0</v>
          </cell>
          <cell r="R218" t="str">
            <v>11</v>
          </cell>
          <cell r="S218" t="str">
            <v>nd</v>
          </cell>
          <cell r="T218">
            <v>0</v>
          </cell>
          <cell r="U218">
            <v>338</v>
          </cell>
          <cell r="V218">
            <v>76546</v>
          </cell>
          <cell r="W218">
            <v>114819</v>
          </cell>
          <cell r="X218">
            <v>386107.68</v>
          </cell>
          <cell r="Y218">
            <v>956581.32</v>
          </cell>
          <cell r="Z218">
            <v>0</v>
          </cell>
          <cell r="AA218">
            <v>0</v>
          </cell>
          <cell r="AB218">
            <v>0</v>
          </cell>
          <cell r="AC218">
            <v>0</v>
          </cell>
          <cell r="AD218">
            <v>0</v>
          </cell>
          <cell r="AE218">
            <v>0</v>
          </cell>
          <cell r="AF218">
            <v>1534392</v>
          </cell>
          <cell r="AG218">
            <v>338</v>
          </cell>
          <cell r="AH218">
            <v>1530</v>
          </cell>
          <cell r="AI218">
            <v>71200</v>
          </cell>
          <cell r="AJ218">
            <v>71200</v>
          </cell>
          <cell r="AK218">
            <v>35600</v>
          </cell>
          <cell r="AL218">
            <v>1503000</v>
          </cell>
          <cell r="AM218">
            <v>1486340</v>
          </cell>
          <cell r="AN218">
            <v>0</v>
          </cell>
          <cell r="AO218">
            <v>0</v>
          </cell>
          <cell r="AP218">
            <v>0</v>
          </cell>
          <cell r="AQ218">
            <v>0</v>
          </cell>
          <cell r="AR218">
            <v>0</v>
          </cell>
          <cell r="AS218">
            <v>0</v>
          </cell>
          <cell r="AT218">
            <v>0</v>
          </cell>
          <cell r="AU218">
            <v>3096140</v>
          </cell>
          <cell r="AV218">
            <v>1.47</v>
          </cell>
          <cell r="AW218">
            <v>0</v>
          </cell>
          <cell r="AX218" t="str">
            <v>1 rozwojowo-modernizacyjne</v>
          </cell>
          <cell r="AY218">
            <v>32</v>
          </cell>
          <cell r="AZ218">
            <v>42</v>
          </cell>
          <cell r="BA218">
            <v>0</v>
          </cell>
          <cell r="BF218" t="str">
            <v>Zadanie zostało wydzielone z zadania nr 15-081. Zaopatrzenie w wodę nowych odbiorców. Budowa możliwa po wykonaniu magistrali Kórnickiej.</v>
          </cell>
          <cell r="BG218" t="str">
            <v>Budowa sieci wodociągowej na os. Międzylesie w Czołowie: - DN 200 mm, dł. 320 m - DN 100 mm, dł. 1150 m wraz z przyłączami. Dokumentacja projektowa dla całego zakresu, budowa do wysokości istn. zabudowy. 2022-2024 - dokumentacja projektowa 2025-2026 - roboty budowlano-montażowe</v>
          </cell>
          <cell r="BH218" t="str">
            <v>-</v>
          </cell>
          <cell r="BI218" t="str">
            <v>-</v>
          </cell>
          <cell r="BJ218">
            <v>0</v>
          </cell>
          <cell r="BK218">
            <v>3167340</v>
          </cell>
          <cell r="BL218"/>
          <cell r="BM218"/>
          <cell r="BN218"/>
        </row>
        <row r="219">
          <cell r="B219" t="str">
            <v>5-03-17-101-1</v>
          </cell>
          <cell r="C219" t="str">
            <v>5</v>
          </cell>
          <cell r="D219" t="str">
            <v>Mosina - kanalizacja sanitarna w ul. Nad Potokiem, Malinowa, Krańcowa w Krosinku</v>
          </cell>
          <cell r="E219" t="str">
            <v>Realizowane-RBM-w toku</v>
          </cell>
          <cell r="G219" t="str">
            <v>rezerwa "białe plamy"</v>
          </cell>
          <cell r="H219" t="str">
            <v>druga</v>
          </cell>
          <cell r="I219" t="str">
            <v>sieci rozdzielcze</v>
          </cell>
          <cell r="J219" t="str">
            <v>rozwojowe</v>
          </cell>
          <cell r="K219" t="str">
            <v>nieopłacalne tak</v>
          </cell>
          <cell r="L219" t="str">
            <v>Mosina</v>
          </cell>
          <cell r="M219" t="str">
            <v>Zuzanna Kaczmarek</v>
          </cell>
          <cell r="N219" t="str">
            <v>Aleksandra Jukiewicz</v>
          </cell>
          <cell r="O219" t="str">
            <v>Jolanta Kowalczyk</v>
          </cell>
          <cell r="P219" t="str">
            <v>Aleksandra Jukiewicz</v>
          </cell>
          <cell r="Q219" t="str">
            <v>Maciej Antecki</v>
          </cell>
          <cell r="R219" t="str">
            <v>03</v>
          </cell>
          <cell r="S219" t="str">
            <v>Gmina Mosina</v>
          </cell>
          <cell r="T219">
            <v>27747.4</v>
          </cell>
          <cell r="U219">
            <v>43792.91</v>
          </cell>
          <cell r="V219">
            <v>130800</v>
          </cell>
          <cell r="W219">
            <v>1002000</v>
          </cell>
          <cell r="X219">
            <v>2552500</v>
          </cell>
          <cell r="Y219">
            <v>0</v>
          </cell>
          <cell r="Z219">
            <v>0</v>
          </cell>
          <cell r="AA219">
            <v>0</v>
          </cell>
          <cell r="AB219">
            <v>0</v>
          </cell>
          <cell r="AC219">
            <v>0</v>
          </cell>
          <cell r="AD219">
            <v>0</v>
          </cell>
          <cell r="AE219">
            <v>0</v>
          </cell>
          <cell r="AF219">
            <v>3729092.91</v>
          </cell>
          <cell r="AG219">
            <v>58316.710000000014</v>
          </cell>
          <cell r="AH219">
            <v>82490.11</v>
          </cell>
          <cell r="AI219">
            <v>71002.31</v>
          </cell>
          <cell r="AJ219">
            <v>3404500</v>
          </cell>
          <cell r="AK219">
            <v>600000</v>
          </cell>
          <cell r="AL219">
            <v>0</v>
          </cell>
          <cell r="AM219">
            <v>0</v>
          </cell>
          <cell r="AN219">
            <v>0</v>
          </cell>
          <cell r="AO219">
            <v>0</v>
          </cell>
          <cell r="AP219">
            <v>0</v>
          </cell>
          <cell r="AQ219">
            <v>0</v>
          </cell>
          <cell r="AR219">
            <v>0</v>
          </cell>
          <cell r="AS219">
            <v>0</v>
          </cell>
          <cell r="AT219">
            <v>0</v>
          </cell>
          <cell r="AU219">
            <v>4004500</v>
          </cell>
          <cell r="AV219">
            <v>1.87</v>
          </cell>
          <cell r="AW219">
            <v>0</v>
          </cell>
          <cell r="AX219" t="str">
            <v>1 rozwojowo-modernizacyjne</v>
          </cell>
          <cell r="AY219">
            <v>9</v>
          </cell>
          <cell r="AZ219">
            <v>78</v>
          </cell>
          <cell r="BA219">
            <v>0</v>
          </cell>
          <cell r="BB219" t="str">
            <v>WALORYZACJA PRZEWIDZIANA W UMOWIE, KTÓRA BĘDZIE DOPIERO ZAWIERANA</v>
          </cell>
          <cell r="BC219" t="str">
            <v xml:space="preserve">Zdanie na ukończeniu w IPD </v>
          </cell>
          <cell r="BD219" t="str">
            <v>NIE</v>
          </cell>
          <cell r="BF219" t="str">
            <v>Odbiór ścieków sanitarnych od nowych klientów.</v>
          </cell>
          <cell r="BG219" t="str">
            <v>Budowa kanalizacji sanitarnej w ulicach Nad Potokiem, Malinowej, Parkowej, Krańcowej wraz z przyłączami: - kanał grawitacyjny DN200mm, dł.2007m - rurociąg tłoczny DN75mm, dł. 132,5m - przepompownia ścieków - 2 szt. Gmina opracowała dokumentację projektową. Realizacja RBM po dostosowaniu projektu do standardów AQUANET i zaprojektowaniu przyłączy wodociągowych. 2019 - 2021 - dokumentacja projektowa 2022 - 2023 - roboty budowlano-montażowe</v>
          </cell>
          <cell r="BH219" t="str">
            <v>-</v>
          </cell>
          <cell r="BI219" t="str">
            <v>-</v>
          </cell>
          <cell r="BJ219">
            <v>4192.53</v>
          </cell>
          <cell r="BK219">
            <v>4071309.7800000003</v>
          </cell>
          <cell r="BL219">
            <v>407130.97800000006</v>
          </cell>
          <cell r="BM219">
            <v>610696.46700000006</v>
          </cell>
          <cell r="BO219">
            <v>284991.68460000004</v>
          </cell>
        </row>
        <row r="220">
          <cell r="B220" t="str">
            <v>3-05-19-096-0</v>
          </cell>
          <cell r="C220" t="str">
            <v>3</v>
          </cell>
          <cell r="D220" t="str">
            <v>Poznań - sieć wodociągowa w ul. 28 Czerwca 1956r. (Etap II od ul. Krzyżowej do ul. Traugutta)</v>
          </cell>
          <cell r="E220" t="str">
            <v>Realizowane-dokumentacja-w toku</v>
          </cell>
          <cell r="G220" t="str">
            <v>koordynacja z innymi jednostkami</v>
          </cell>
          <cell r="H220" t="str">
            <v>pierwsza</v>
          </cell>
          <cell r="I220" t="str">
            <v>sieci rozdzielcze</v>
          </cell>
          <cell r="J220" t="str">
            <v>modernizacyjne</v>
          </cell>
          <cell r="K220" t="str">
            <v>koordynacja</v>
          </cell>
          <cell r="L220" t="str">
            <v>Poznań</v>
          </cell>
          <cell r="M220" t="str">
            <v>Marcin Ostrzycki</v>
          </cell>
          <cell r="N220" t="str">
            <v>Wioletta Frankowska</v>
          </cell>
          <cell r="O220" t="str">
            <v>Mariusz Dados</v>
          </cell>
          <cell r="P220" t="str">
            <v>Anna Danek</v>
          </cell>
          <cell r="Q220" t="str">
            <v>Łukasz Wędrychowicz</v>
          </cell>
          <cell r="R220" t="str">
            <v>05</v>
          </cell>
          <cell r="S220" t="str">
            <v>nd</v>
          </cell>
          <cell r="T220">
            <v>0</v>
          </cell>
          <cell r="U220">
            <v>0</v>
          </cell>
          <cell r="V220">
            <v>54089</v>
          </cell>
          <cell r="W220">
            <v>54089</v>
          </cell>
          <cell r="X220">
            <v>162267</v>
          </cell>
          <cell r="Y220">
            <v>2761116</v>
          </cell>
          <cell r="Z220">
            <v>4000000</v>
          </cell>
          <cell r="AA220">
            <v>0</v>
          </cell>
          <cell r="AB220">
            <v>0</v>
          </cell>
          <cell r="AC220">
            <v>0</v>
          </cell>
          <cell r="AD220">
            <v>0</v>
          </cell>
          <cell r="AE220">
            <v>0</v>
          </cell>
          <cell r="AF220">
            <v>7031561</v>
          </cell>
          <cell r="AG220">
            <v>9837.61</v>
          </cell>
          <cell r="AH220">
            <v>42356.51999999999</v>
          </cell>
          <cell r="AI220">
            <v>70387.81</v>
          </cell>
          <cell r="AJ220">
            <v>791640</v>
          </cell>
          <cell r="AK220">
            <v>4656288</v>
          </cell>
          <cell r="AL220">
            <v>1239072</v>
          </cell>
          <cell r="AM220">
            <v>0</v>
          </cell>
          <cell r="AN220">
            <v>0</v>
          </cell>
          <cell r="AO220">
            <v>0</v>
          </cell>
          <cell r="AP220">
            <v>0</v>
          </cell>
          <cell r="AQ220">
            <v>0</v>
          </cell>
          <cell r="AR220">
            <v>0</v>
          </cell>
          <cell r="AS220">
            <v>0</v>
          </cell>
          <cell r="AT220">
            <v>0</v>
          </cell>
          <cell r="AU220">
            <v>6687000</v>
          </cell>
          <cell r="AV220">
            <v>0</v>
          </cell>
          <cell r="AW220">
            <v>0</v>
          </cell>
          <cell r="AX220" t="str">
            <v xml:space="preserve"> </v>
          </cell>
          <cell r="AY220">
            <v>0</v>
          </cell>
          <cell r="AZ220">
            <v>0</v>
          </cell>
          <cell r="BA220">
            <v>0</v>
          </cell>
          <cell r="BF220" t="str">
            <v>Koordynacja z planowaną przez MPK modernizacją torowiska. Zły stan techniczny sieci wodociągowej.</v>
          </cell>
          <cell r="BG220" t="str">
            <v>Przebudowa magistrali wodociągowej DN500mm, dł. ok. 796m , budowa wodociągu DN200mm, dł. ok. 10m , budowa wodociągu (spinka) DN150mm, dł. ok. 22m , likwidacja wodociągów: DN500mm, dł. ok. 11m , DN200mm, dł. ok. 14m, DN150mm, dł. ok. 16m . 2021 - 2023 - dokumentacja projektowa 2023 - 2025 - roboty budowlano-montażowe</v>
          </cell>
          <cell r="BH220" t="str">
            <v>-</v>
          </cell>
          <cell r="BI220" t="str">
            <v>-</v>
          </cell>
          <cell r="BJ220">
            <v>4921.58</v>
          </cell>
          <cell r="BK220">
            <v>6752466.2300000004</v>
          </cell>
          <cell r="BL220"/>
          <cell r="BM220"/>
          <cell r="BN220"/>
        </row>
        <row r="221">
          <cell r="B221" t="str">
            <v>4-05-14-046-1</v>
          </cell>
          <cell r="C221" t="str">
            <v>4</v>
          </cell>
          <cell r="D221" t="str">
            <v>COŚ - fotowoltaika</v>
          </cell>
          <cell r="E221" t="str">
            <v>Realizowane-RBM-zakończono</v>
          </cell>
          <cell r="F221" t="str">
            <v>FS 6</v>
          </cell>
          <cell r="G221" t="str">
            <v>Plan</v>
          </cell>
          <cell r="H221" t="str">
            <v>pierwsza</v>
          </cell>
          <cell r="I221" t="str">
            <v>wspólne</v>
          </cell>
          <cell r="J221" t="str">
            <v>rozwojowe</v>
          </cell>
          <cell r="K221" t="str">
            <v>OŚ</v>
          </cell>
          <cell r="L221" t="str">
            <v>Poznań</v>
          </cell>
          <cell r="M221" t="str">
            <v>Agnieszka Mitura-Grabowska</v>
          </cell>
          <cell r="N221" t="str">
            <v>Daniel Michalik</v>
          </cell>
          <cell r="O221" t="str">
            <v>Anna Padurska</v>
          </cell>
          <cell r="P221" t="str">
            <v>Daniel Michalik</v>
          </cell>
          <cell r="Q221" t="str">
            <v>Robert Kołacki</v>
          </cell>
          <cell r="R221" t="str">
            <v>05</v>
          </cell>
          <cell r="S221" t="str">
            <v>nd</v>
          </cell>
          <cell r="T221">
            <v>277282.89999999997</v>
          </cell>
          <cell r="U221">
            <v>4292295.58</v>
          </cell>
          <cell r="V221">
            <v>2392883.08</v>
          </cell>
          <cell r="W221">
            <v>0</v>
          </cell>
          <cell r="X221">
            <v>0</v>
          </cell>
          <cell r="Y221">
            <v>0</v>
          </cell>
          <cell r="Z221">
            <v>0</v>
          </cell>
          <cell r="AA221">
            <v>0</v>
          </cell>
          <cell r="AB221">
            <v>0</v>
          </cell>
          <cell r="AC221">
            <v>0</v>
          </cell>
          <cell r="AD221">
            <v>0</v>
          </cell>
          <cell r="AE221">
            <v>0</v>
          </cell>
          <cell r="AF221">
            <v>6685178.6600000001</v>
          </cell>
          <cell r="AG221">
            <v>5275772.8999999994</v>
          </cell>
          <cell r="AH221">
            <v>1801876.6400000001</v>
          </cell>
          <cell r="AI221">
            <v>70000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t="str">
            <v>3 inne</v>
          </cell>
          <cell r="AY221">
            <v>0</v>
          </cell>
          <cell r="AZ221">
            <v>0</v>
          </cell>
          <cell r="BA221">
            <v>0</v>
          </cell>
          <cell r="BB221" t="str">
            <v>NIE</v>
          </cell>
          <cell r="BD221" t="str">
            <v>NIE</v>
          </cell>
          <cell r="BF221" t="str">
            <v>Produkcja energii ze źródeł odnawialnych (wypełnienie zobowiązań wobec UE).</v>
          </cell>
          <cell r="BG221" t="str">
            <v>Budowa instalacji fotowoltaicznej o mocy 1,8 MWp na Centralnej Oczyszczalni Ścieków w Koziegłowach. 2015 - 2016 - koncepcja 2019 - 2020 - dokumentacja projektowa 2020 - 2021 - roboty budowlano-montażowe</v>
          </cell>
          <cell r="BH221" t="str">
            <v>-</v>
          </cell>
          <cell r="BI221" t="str">
            <v>-</v>
          </cell>
          <cell r="BJ221">
            <v>0</v>
          </cell>
          <cell r="BK221">
            <v>70000</v>
          </cell>
          <cell r="BL221"/>
          <cell r="BM221"/>
          <cell r="BN221"/>
          <cell r="BO221">
            <v>4900.0000000000009</v>
          </cell>
        </row>
        <row r="222">
          <cell r="B222" t="str">
            <v>3-05-12-045-0</v>
          </cell>
          <cell r="C222" t="str">
            <v>3</v>
          </cell>
          <cell r="D222" t="str">
            <v>Poznań - sieć wodociągowa w ul. Sieradzkiej, Przepiórczej, Giżyckiej, Gęsiej i Kaczej</v>
          </cell>
          <cell r="E222" t="str">
            <v>Realizowane-dokumentacja-w toku</v>
          </cell>
          <cell r="G222" t="str">
            <v>Plan</v>
          </cell>
          <cell r="H222" t="str">
            <v>pierwsza</v>
          </cell>
          <cell r="I222" t="str">
            <v>sieci rozdzielcze</v>
          </cell>
          <cell r="J222" t="str">
            <v>modernizacyjne</v>
          </cell>
          <cell r="K222" t="str">
            <v>PSW</v>
          </cell>
          <cell r="L222" t="str">
            <v>Poznań</v>
          </cell>
          <cell r="M222" t="str">
            <v>Kamilla Oberenkowska</v>
          </cell>
          <cell r="N222" t="str">
            <v>Barbara Bartkowiak</v>
          </cell>
          <cell r="O222" t="str">
            <v>Jolanta Kowalczyk</v>
          </cell>
          <cell r="P222" t="str">
            <v>Aleksandra Wąsiak-Piechota</v>
          </cell>
          <cell r="Q222" t="str">
            <v>Jacek Bielicki</v>
          </cell>
          <cell r="R222" t="str">
            <v>05</v>
          </cell>
          <cell r="S222" t="str">
            <v>nd</v>
          </cell>
          <cell r="T222">
            <v>121423.37999999998</v>
          </cell>
          <cell r="U222">
            <v>31243.56</v>
          </cell>
          <cell r="V222">
            <v>50708</v>
          </cell>
          <cell r="W222">
            <v>1448382.1800000002</v>
          </cell>
          <cell r="X222">
            <v>1080146.8999999999</v>
          </cell>
          <cell r="Y222">
            <v>1000000</v>
          </cell>
          <cell r="Z222">
            <v>0</v>
          </cell>
          <cell r="AA222">
            <v>0</v>
          </cell>
          <cell r="AB222">
            <v>0</v>
          </cell>
          <cell r="AC222">
            <v>0</v>
          </cell>
          <cell r="AD222">
            <v>0</v>
          </cell>
          <cell r="AE222">
            <v>0</v>
          </cell>
          <cell r="AF222">
            <v>3610480.6400000001</v>
          </cell>
          <cell r="AG222">
            <v>8413.92</v>
          </cell>
          <cell r="AH222">
            <v>39977.630000000005</v>
          </cell>
          <cell r="AI222">
            <v>68908.83</v>
          </cell>
          <cell r="AJ222">
            <v>1722373.76</v>
          </cell>
          <cell r="AK222">
            <v>2873984.6</v>
          </cell>
          <cell r="AL222">
            <v>0</v>
          </cell>
          <cell r="AM222">
            <v>0</v>
          </cell>
          <cell r="AN222">
            <v>0</v>
          </cell>
          <cell r="AO222">
            <v>0</v>
          </cell>
          <cell r="AP222">
            <v>0</v>
          </cell>
          <cell r="AQ222">
            <v>0</v>
          </cell>
          <cell r="AR222">
            <v>0</v>
          </cell>
          <cell r="AS222">
            <v>0</v>
          </cell>
          <cell r="AT222">
            <v>0</v>
          </cell>
          <cell r="AU222">
            <v>4596358.3600000003</v>
          </cell>
          <cell r="AV222">
            <v>0</v>
          </cell>
          <cell r="AW222">
            <v>0</v>
          </cell>
          <cell r="AX222" t="str">
            <v>1 rozwojowo-modernizacyjne</v>
          </cell>
          <cell r="AY222">
            <v>32</v>
          </cell>
          <cell r="AZ222">
            <v>2</v>
          </cell>
          <cell r="BA222">
            <v>28</v>
          </cell>
          <cell r="BF222" t="str">
            <v>Awaryjność sieci spowodowana dużą korozją rur stalowych oraz bardzo złym stanem uszczelnienia w kielichach rur żeliwnych. Ponadto wodociąg częściowo przebiega po terenach prywatnych i w wyniku ich zabudowy dostęp do niego jest utrudniony. Wymagana koordynacja z zadaniem 11-073.</v>
          </cell>
          <cell r="BG222" t="str">
            <v>Wymiana wodociągów: DN300 z rur stalowych w ul. Sieradzkiej, Przepiórczej i Giżyckiej na dł. ok. 1000m, DN150 w ul. Gęsiej i Kaczej na dł. ok. 250m., Budowa wodociągu DN300 w ul. Kopanina na dł. ok. 70m. Wymiana przyłączy wodociągowych wraz z rozdziałem wspólnych instalacji. Wyłączenie z eksploatacji ist. wodociągu DN300 na dł. ok. 250m przebiegającego po gruntach prywatnych w rejonie ul. Przepiórczej oraz zamulenie pozostałych wymienianych wodociągów. 2018 - 2021 - dokumentacja projektowa 2022 - 2024- roboty budowlano-montażowe</v>
          </cell>
          <cell r="BH222" t="str">
            <v>-</v>
          </cell>
          <cell r="BI222" t="str">
            <v>-</v>
          </cell>
          <cell r="BJ222">
            <v>11498.86</v>
          </cell>
          <cell r="BK222">
            <v>4653768.33</v>
          </cell>
          <cell r="BL222"/>
          <cell r="BM222"/>
          <cell r="BN222"/>
        </row>
        <row r="223">
          <cell r="B223" t="str">
            <v>1-03-21-039-0</v>
          </cell>
          <cell r="C223" t="str">
            <v>1</v>
          </cell>
          <cell r="D223" t="str">
            <v>Ujęcie Mosina - deszczowanie wód</v>
          </cell>
          <cell r="E223" t="str">
            <v>Realizowane-dokumentacja-w toku</v>
          </cell>
          <cell r="G223" t="str">
            <v>rezerwa wielozakres</v>
          </cell>
          <cell r="H223" t="str">
            <v>pierwsza</v>
          </cell>
          <cell r="I223" t="str">
            <v>wspólne</v>
          </cell>
          <cell r="J223" t="str">
            <v>rozwojowe</v>
          </cell>
          <cell r="K223" t="str">
            <v>UW</v>
          </cell>
          <cell r="L223" t="str">
            <v>Mosina</v>
          </cell>
          <cell r="M223" t="str">
            <v>Danuta Kijko</v>
          </cell>
          <cell r="N223" t="str">
            <v>Katarzyna Grala</v>
          </cell>
          <cell r="O223">
            <v>0</v>
          </cell>
          <cell r="P223">
            <v>0</v>
          </cell>
          <cell r="Q223">
            <v>0</v>
          </cell>
          <cell r="R223" t="str">
            <v>03</v>
          </cell>
          <cell r="S223" t="str">
            <v>nd</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2000</v>
          </cell>
          <cell r="AI223">
            <v>68700</v>
          </cell>
          <cell r="AJ223">
            <v>274800</v>
          </cell>
          <cell r="AK223">
            <v>0</v>
          </cell>
          <cell r="AL223">
            <v>0</v>
          </cell>
          <cell r="AM223">
            <v>0</v>
          </cell>
          <cell r="AN223">
            <v>0</v>
          </cell>
          <cell r="AO223">
            <v>0</v>
          </cell>
          <cell r="AP223">
            <v>0</v>
          </cell>
          <cell r="AQ223">
            <v>30000</v>
          </cell>
          <cell r="AR223">
            <v>0</v>
          </cell>
          <cell r="AS223">
            <v>0</v>
          </cell>
          <cell r="AT223">
            <v>0</v>
          </cell>
          <cell r="AU223">
            <v>304800</v>
          </cell>
          <cell r="AV223">
            <v>0</v>
          </cell>
          <cell r="AW223">
            <v>0</v>
          </cell>
          <cell r="AX223" t="str">
            <v>1 rozwojowo-modernizacyjne</v>
          </cell>
          <cell r="AY223">
            <v>0</v>
          </cell>
          <cell r="AZ223">
            <v>0</v>
          </cell>
          <cell r="BA223">
            <v>0</v>
          </cell>
          <cell r="BF223" t="str">
            <v>Zakres wydzielony z zadania 1-03-19-234-0 FS7 WODA Ujęcie Mosina - zagospodarowanie terenu. - działania Spółki w celu przeciwdziałania skutkom suszy - wzbogacanie jego zasobów wodnych ujęcia wody</v>
          </cell>
          <cell r="BG223" t="str">
            <v>Zakres obejmuje wykonanie dokumentacji projektowej na program pilotażowy deszczowania wód. - pompownia wody powierzchniowej infiltracyjnej, - rurociąg przesyłowy, - kwatery deszczowania, - instalacja deszczowania 2021-2023 - dokumentacja projektowa</v>
          </cell>
          <cell r="BH223" t="str">
            <v>-</v>
          </cell>
          <cell r="BI223" t="str">
            <v>-</v>
          </cell>
          <cell r="BJ223">
            <v>0</v>
          </cell>
          <cell r="BK223">
            <v>373500</v>
          </cell>
          <cell r="BL223"/>
          <cell r="BM223"/>
          <cell r="BN223"/>
        </row>
        <row r="224">
          <cell r="B224" t="str">
            <v>5-05-20-152-0</v>
          </cell>
          <cell r="C224" t="str">
            <v>5</v>
          </cell>
          <cell r="D224" t="str">
            <v>Poznań - kanalizacja ogólnospławna w ul. Św. Marcina - Zakres 2.2</v>
          </cell>
          <cell r="E224" t="str">
            <v>Realizowane-RBM-w toku</v>
          </cell>
          <cell r="G224" t="str">
            <v>rezerwa zadania wielozakresowe</v>
          </cell>
          <cell r="H224" t="str">
            <v>pierwsza</v>
          </cell>
          <cell r="I224" t="str">
            <v>sieci rozdzielcze</v>
          </cell>
          <cell r="J224" t="str">
            <v>modernizacyjne</v>
          </cell>
          <cell r="K224" t="str">
            <v>koordynacja</v>
          </cell>
          <cell r="L224" t="str">
            <v>Poznań</v>
          </cell>
          <cell r="M224">
            <v>0</v>
          </cell>
          <cell r="N224" t="str">
            <v>Michał Kamiński</v>
          </cell>
          <cell r="O224" t="str">
            <v>Mariusz Dados</v>
          </cell>
          <cell r="P224" t="str">
            <v>Anna Danek</v>
          </cell>
          <cell r="Q224" t="str">
            <v>Łukasz Wędrychowicz</v>
          </cell>
          <cell r="R224" t="str">
            <v>05</v>
          </cell>
          <cell r="S224" t="str">
            <v>PIM</v>
          </cell>
          <cell r="T224">
            <v>0</v>
          </cell>
          <cell r="U224">
            <v>51480</v>
          </cell>
          <cell r="V224">
            <v>295000</v>
          </cell>
          <cell r="W224">
            <v>479921</v>
          </cell>
          <cell r="X224">
            <v>153447.12</v>
          </cell>
          <cell r="Y224">
            <v>64254</v>
          </cell>
          <cell r="Z224">
            <v>0</v>
          </cell>
          <cell r="AA224">
            <v>0</v>
          </cell>
          <cell r="AB224">
            <v>0</v>
          </cell>
          <cell r="AC224">
            <v>0</v>
          </cell>
          <cell r="AD224">
            <v>0</v>
          </cell>
          <cell r="AE224">
            <v>0</v>
          </cell>
          <cell r="AF224">
            <v>1044102.12</v>
          </cell>
          <cell r="AG224">
            <v>0</v>
          </cell>
          <cell r="AH224">
            <v>0</v>
          </cell>
          <cell r="AI224">
            <v>66536.25</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t="str">
            <v>1 rozwojowo-modernizacyjne</v>
          </cell>
          <cell r="AY224">
            <v>0</v>
          </cell>
          <cell r="AZ224">
            <v>0</v>
          </cell>
          <cell r="BA224">
            <v>15</v>
          </cell>
          <cell r="BF224"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224" t="str">
            <v>Renowacja sieci kanalizacji ogólnospławnej - ok. 207m DN200x300 - DN400x600 w Al. Marcinkowskiego wraz z przyłączami. 2020 - 2021 - dokumentacja projektowa 2021 - 2024 - roboty budowlano-montażowe</v>
          </cell>
          <cell r="BH224" t="str">
            <v>-</v>
          </cell>
          <cell r="BI224" t="str">
            <v>-</v>
          </cell>
          <cell r="BJ224">
            <v>2072.91</v>
          </cell>
          <cell r="BK224">
            <v>64463.34</v>
          </cell>
          <cell r="BL224"/>
          <cell r="BM224"/>
          <cell r="BN224"/>
          <cell r="BO224">
            <v>4512.4337999999998</v>
          </cell>
        </row>
        <row r="225">
          <cell r="B225" t="str">
            <v>5-05-16-021-1</v>
          </cell>
          <cell r="C225" t="str">
            <v>5</v>
          </cell>
          <cell r="D225" t="str">
            <v>Poznań - kanalizacja sanitarna w rejonie ul. Czarnucha</v>
          </cell>
          <cell r="E225" t="str">
            <v>Realizowane-koncepcja-w toku</v>
          </cell>
          <cell r="G225" t="str">
            <v>Pule</v>
          </cell>
          <cell r="H225" t="str">
            <v>druga</v>
          </cell>
          <cell r="I225" t="str">
            <v>sieci rozdzielcze</v>
          </cell>
          <cell r="J225" t="str">
            <v>rozwojowe</v>
          </cell>
          <cell r="K225" t="str">
            <v>opłacalne</v>
          </cell>
          <cell r="L225" t="str">
            <v>Poznań</v>
          </cell>
          <cell r="M225" t="str">
            <v>Marcin Ostrzycki</v>
          </cell>
          <cell r="N225" t="str">
            <v>Magdalena Daszkiewicz-Jankowska</v>
          </cell>
          <cell r="O225" t="str">
            <v>Monika Mrozińska</v>
          </cell>
          <cell r="P225" t="str">
            <v>Anna Ossig</v>
          </cell>
          <cell r="Q225">
            <v>0</v>
          </cell>
          <cell r="R225" t="str">
            <v>05</v>
          </cell>
          <cell r="S225" t="str">
            <v>nd</v>
          </cell>
          <cell r="T225">
            <v>9827.1099999999988</v>
          </cell>
          <cell r="U225">
            <v>1064.3599999999999</v>
          </cell>
          <cell r="V225">
            <v>0</v>
          </cell>
          <cell r="W225">
            <v>39970</v>
          </cell>
          <cell r="X225">
            <v>119910</v>
          </cell>
          <cell r="Y225">
            <v>562278</v>
          </cell>
          <cell r="Z225">
            <v>1545166</v>
          </cell>
          <cell r="AA225">
            <v>2261154</v>
          </cell>
          <cell r="AB225">
            <v>0</v>
          </cell>
          <cell r="AC225">
            <v>0</v>
          </cell>
          <cell r="AD225">
            <v>0</v>
          </cell>
          <cell r="AE225">
            <v>0</v>
          </cell>
          <cell r="AF225">
            <v>4529542.3599999994</v>
          </cell>
          <cell r="AG225">
            <v>1064.3599999999999</v>
          </cell>
          <cell r="AH225">
            <v>0</v>
          </cell>
          <cell r="AI225">
            <v>66500</v>
          </cell>
          <cell r="AJ225">
            <v>104500</v>
          </cell>
          <cell r="AK225">
            <v>122000</v>
          </cell>
          <cell r="AL225">
            <v>55600</v>
          </cell>
          <cell r="AM225">
            <v>83400</v>
          </cell>
          <cell r="AN225">
            <v>0</v>
          </cell>
          <cell r="AO225">
            <v>1762088</v>
          </cell>
          <cell r="AP225">
            <v>1354914</v>
          </cell>
          <cell r="AQ225">
            <v>0</v>
          </cell>
          <cell r="AR225">
            <v>0</v>
          </cell>
          <cell r="AS225">
            <v>0</v>
          </cell>
          <cell r="AT225">
            <v>0</v>
          </cell>
          <cell r="AU225">
            <v>3482502</v>
          </cell>
          <cell r="AV225">
            <v>0.11</v>
          </cell>
          <cell r="AW225">
            <v>0</v>
          </cell>
          <cell r="AX225" t="str">
            <v>1 rozwojowo-modernizacyjne</v>
          </cell>
          <cell r="AY225">
            <v>0</v>
          </cell>
          <cell r="AZ225">
            <v>6</v>
          </cell>
          <cell r="BA225">
            <v>0</v>
          </cell>
          <cell r="BF225" t="str">
            <v>Odbiór ścieków sanitarnych od nowych klientów - planowana budowa osiedla mieszkaniowego przez PTBS</v>
          </cell>
          <cell r="BG225" t="str">
            <v>Budowa kanalizacji sanitarnej w rejonie ul. Czarnucha wraz z przyłączami: DN 300mm, dł. 5 m DN 200mm, dł. 109 m 2024-2026 dokumentacja projektowa 2027-2029 roboty budowlano-montażowe</v>
          </cell>
          <cell r="BH225" t="str">
            <v>-</v>
          </cell>
          <cell r="BI225" t="str">
            <v>-</v>
          </cell>
          <cell r="BJ225">
            <v>0</v>
          </cell>
          <cell r="BK225">
            <v>3549002</v>
          </cell>
          <cell r="BL225"/>
          <cell r="BM225"/>
          <cell r="BN225"/>
        </row>
        <row r="226">
          <cell r="B226" t="str">
            <v>3-04-17-198-0</v>
          </cell>
          <cell r="C226" t="str">
            <v>3</v>
          </cell>
          <cell r="D226" t="str">
            <v>Murowana Goślina - sieć wodociągowa w Wojnowie</v>
          </cell>
          <cell r="E226" t="str">
            <v>Realizowane-dokumentacja-w toku</v>
          </cell>
          <cell r="G226" t="str">
            <v>rury azbestowo-cementowe</v>
          </cell>
          <cell r="H226" t="str">
            <v>pierwsza</v>
          </cell>
          <cell r="I226" t="str">
            <v>sieci rozdzielcze</v>
          </cell>
          <cell r="J226" t="str">
            <v>modernizacyjne</v>
          </cell>
          <cell r="K226" t="str">
            <v>azbestocement</v>
          </cell>
          <cell r="L226" t="str">
            <v>Murowana Goślina</v>
          </cell>
          <cell r="M226" t="str">
            <v>Agnieszka Mitura-Grabowska</v>
          </cell>
          <cell r="N226" t="str">
            <v>Marcin Krawczyk</v>
          </cell>
          <cell r="O226" t="str">
            <v>Monika Mrozińska</v>
          </cell>
          <cell r="P226" t="str">
            <v>Michał Garbicz</v>
          </cell>
          <cell r="Q226" t="str">
            <v>Łukasz Wędrychowicz</v>
          </cell>
          <cell r="R226" t="str">
            <v>04</v>
          </cell>
          <cell r="S226" t="str">
            <v>nd</v>
          </cell>
          <cell r="T226">
            <v>1509</v>
          </cell>
          <cell r="U226">
            <v>1578.68</v>
          </cell>
          <cell r="V226">
            <v>32000</v>
          </cell>
          <cell r="W226">
            <v>48000</v>
          </cell>
          <cell r="X226">
            <v>514500</v>
          </cell>
          <cell r="Y226">
            <v>1131900</v>
          </cell>
          <cell r="Z226">
            <v>0</v>
          </cell>
          <cell r="AA226">
            <v>0</v>
          </cell>
          <cell r="AB226">
            <v>0</v>
          </cell>
          <cell r="AC226">
            <v>0</v>
          </cell>
          <cell r="AD226">
            <v>0</v>
          </cell>
          <cell r="AE226">
            <v>0</v>
          </cell>
          <cell r="AF226">
            <v>1727978.68</v>
          </cell>
          <cell r="AG226">
            <v>8942.02</v>
          </cell>
          <cell r="AH226">
            <v>30145.720000000005</v>
          </cell>
          <cell r="AI226">
            <v>66482.2</v>
          </cell>
          <cell r="AJ226">
            <v>37600</v>
          </cell>
          <cell r="AK226">
            <v>140375</v>
          </cell>
          <cell r="AL226">
            <v>1687400</v>
          </cell>
          <cell r="AM226">
            <v>421125</v>
          </cell>
          <cell r="AN226">
            <v>0</v>
          </cell>
          <cell r="AO226">
            <v>0</v>
          </cell>
          <cell r="AP226">
            <v>0</v>
          </cell>
          <cell r="AQ226">
            <v>0</v>
          </cell>
          <cell r="AR226">
            <v>0</v>
          </cell>
          <cell r="AS226">
            <v>0</v>
          </cell>
          <cell r="AT226">
            <v>0</v>
          </cell>
          <cell r="AU226">
            <v>2286500</v>
          </cell>
          <cell r="AV226">
            <v>0</v>
          </cell>
          <cell r="AW226">
            <v>0</v>
          </cell>
          <cell r="AX226" t="str">
            <v>1 rozwojowo-modernizacyjne</v>
          </cell>
          <cell r="AY226">
            <v>0</v>
          </cell>
          <cell r="AZ226">
            <v>0</v>
          </cell>
          <cell r="BA226">
            <v>33</v>
          </cell>
          <cell r="BF226" t="str">
            <v>Wymiana sieci wodociągowej z azbestocementu.</v>
          </cell>
          <cell r="BG226" t="str">
            <v>Wymiana sieci wodociągowej o średnicy DN150mm, dł. 122,60m, dł. 388,51m, dł. 128,18m, dł. 168,17m , Wymiana sieci wodociągowej o średnicy DN100mm, dł. 177,51m, dł. 63,88m wraz z przyłączami . 2020 - 2022 - dokumentacja projektowa 2023 - 2024 - roboty budowlano-montażowe</v>
          </cell>
          <cell r="BH226" t="str">
            <v>-</v>
          </cell>
          <cell r="BI226" t="str">
            <v>-</v>
          </cell>
          <cell r="BJ226">
            <v>44476.229999999996</v>
          </cell>
          <cell r="BK226">
            <v>2308505.9700000002</v>
          </cell>
          <cell r="BL226"/>
          <cell r="BM226"/>
          <cell r="BN226"/>
        </row>
        <row r="227">
          <cell r="B227" t="str">
            <v>5-11-14-097-1</v>
          </cell>
          <cell r="C227" t="str">
            <v>5</v>
          </cell>
          <cell r="D227" t="str">
            <v>Kórnik - kanalizacja sanitarna w rejonie ul. Źródlanej w Borówcu</v>
          </cell>
          <cell r="E227" t="str">
            <v>Realizowane-dokumentacja-w toku</v>
          </cell>
          <cell r="G227" t="str">
            <v>rezerwa "białe plamy"</v>
          </cell>
          <cell r="H227" t="str">
            <v>pierwsza</v>
          </cell>
          <cell r="I227" t="str">
            <v>sieci rozdzielcze</v>
          </cell>
          <cell r="J227" t="str">
            <v>rozwojowe</v>
          </cell>
          <cell r="K227" t="str">
            <v>KPOŚK</v>
          </cell>
          <cell r="L227" t="str">
            <v>Kórnik</v>
          </cell>
          <cell r="M227" t="str">
            <v>Kamilla Oberenkowska</v>
          </cell>
          <cell r="N227" t="str">
            <v>Katarzyna Grala</v>
          </cell>
          <cell r="O227" t="str">
            <v>Jolanta Kowalczyk</v>
          </cell>
          <cell r="P227" t="str">
            <v>Małgorzata Stopińska-Khrystych</v>
          </cell>
          <cell r="Q227" t="str">
            <v>Maciej Antecki</v>
          </cell>
          <cell r="R227" t="str">
            <v>11</v>
          </cell>
          <cell r="S227" t="str">
            <v>nd</v>
          </cell>
          <cell r="T227">
            <v>0</v>
          </cell>
          <cell r="U227">
            <v>4260.54</v>
          </cell>
          <cell r="V227">
            <v>47940</v>
          </cell>
          <cell r="W227">
            <v>31960</v>
          </cell>
          <cell r="X227">
            <v>537426.69999999995</v>
          </cell>
          <cell r="Y227">
            <v>332391.3</v>
          </cell>
          <cell r="Z227">
            <v>0</v>
          </cell>
          <cell r="AA227">
            <v>0</v>
          </cell>
          <cell r="AB227">
            <v>0</v>
          </cell>
          <cell r="AC227">
            <v>0</v>
          </cell>
          <cell r="AD227">
            <v>0</v>
          </cell>
          <cell r="AE227">
            <v>0</v>
          </cell>
          <cell r="AF227">
            <v>953978.54</v>
          </cell>
          <cell r="AG227">
            <v>20696.41</v>
          </cell>
          <cell r="AH227">
            <v>31919</v>
          </cell>
          <cell r="AI227">
            <v>66480</v>
          </cell>
          <cell r="AJ227">
            <v>365242.5</v>
          </cell>
          <cell r="AK227">
            <v>685666.5</v>
          </cell>
          <cell r="AL227">
            <v>0</v>
          </cell>
          <cell r="AM227">
            <v>0</v>
          </cell>
          <cell r="AN227">
            <v>0</v>
          </cell>
          <cell r="AO227">
            <v>0</v>
          </cell>
          <cell r="AP227">
            <v>0</v>
          </cell>
          <cell r="AQ227">
            <v>0</v>
          </cell>
          <cell r="AR227">
            <v>0</v>
          </cell>
          <cell r="AS227">
            <v>0</v>
          </cell>
          <cell r="AT227">
            <v>0</v>
          </cell>
          <cell r="AU227">
            <v>1050909</v>
          </cell>
          <cell r="AV227">
            <v>0.37</v>
          </cell>
          <cell r="AW227">
            <v>179</v>
          </cell>
          <cell r="AX227" t="str">
            <v>1 rozwojowo-modernizacyjne</v>
          </cell>
          <cell r="AY227">
            <v>19</v>
          </cell>
          <cell r="AZ227">
            <v>9</v>
          </cell>
          <cell r="BA227">
            <v>0</v>
          </cell>
          <cell r="BF227" t="str">
            <v>Z zadania zostało wydzielone zad. 19-257. Odbiór ścieków sanitarnych od nowych klientów.</v>
          </cell>
          <cell r="BG227" t="str">
            <v>Budowa kanalizacji sanitarnej w ul. Źródlanej, Zacisze, Dojazd: DN200mm, dł. 370 m, przepompownia ścieków - 1 szt. wraz z przyłączami. 2020 - 2022 - dokumentacja projektowa 2023 - 2024 - roboty budowlano-montażowe</v>
          </cell>
          <cell r="BH227" t="str">
            <v>-</v>
          </cell>
          <cell r="BI227" t="str">
            <v>-</v>
          </cell>
          <cell r="BJ227">
            <v>0</v>
          </cell>
          <cell r="BK227">
            <v>1117389</v>
          </cell>
          <cell r="BL227"/>
          <cell r="BM227"/>
          <cell r="BN227"/>
        </row>
        <row r="228">
          <cell r="B228" t="str">
            <v>5-05-16-180-1</v>
          </cell>
          <cell r="C228" t="str">
            <v>5</v>
          </cell>
          <cell r="D228" t="str">
            <v>Poznań - kanalizacja sanitarna w ul. Żelaznej</v>
          </cell>
          <cell r="E228" t="str">
            <v>Realizowane-RBM-w toku</v>
          </cell>
          <cell r="G228" t="str">
            <v>koordynacja z innymi jednostkami</v>
          </cell>
          <cell r="H228" t="str">
            <v>pierwsza</v>
          </cell>
          <cell r="I228" t="str">
            <v>sieci rozdzielcze</v>
          </cell>
          <cell r="J228" t="str">
            <v>modernizacyjne</v>
          </cell>
          <cell r="K228" t="str">
            <v>koordynacja</v>
          </cell>
          <cell r="L228" t="str">
            <v>Poznań</v>
          </cell>
          <cell r="M228" t="str">
            <v>Przemysław Jasiński</v>
          </cell>
          <cell r="N228">
            <v>0</v>
          </cell>
          <cell r="O228" t="str">
            <v>Mariusz Dados</v>
          </cell>
          <cell r="P228" t="str">
            <v>Agnieszka Kulczyk</v>
          </cell>
          <cell r="Q228" t="str">
            <v>Michał Plewa</v>
          </cell>
          <cell r="R228" t="str">
            <v>05</v>
          </cell>
          <cell r="S228" t="str">
            <v>Koordynacja z Gminą</v>
          </cell>
          <cell r="T228">
            <v>21131.84</v>
          </cell>
          <cell r="U228">
            <v>211429.75</v>
          </cell>
          <cell r="V228">
            <v>896757.33</v>
          </cell>
          <cell r="W228">
            <v>0</v>
          </cell>
          <cell r="X228">
            <v>0</v>
          </cell>
          <cell r="Y228">
            <v>0</v>
          </cell>
          <cell r="Z228">
            <v>0</v>
          </cell>
          <cell r="AA228">
            <v>0</v>
          </cell>
          <cell r="AB228">
            <v>0</v>
          </cell>
          <cell r="AC228">
            <v>0</v>
          </cell>
          <cell r="AD228">
            <v>0</v>
          </cell>
          <cell r="AE228">
            <v>0</v>
          </cell>
          <cell r="AF228">
            <v>1108187.08</v>
          </cell>
          <cell r="AG228">
            <v>6772.4</v>
          </cell>
          <cell r="AH228">
            <v>790615.36</v>
          </cell>
          <cell r="AI228">
            <v>65224.93</v>
          </cell>
          <cell r="AJ228">
            <v>0</v>
          </cell>
          <cell r="AK228">
            <v>0</v>
          </cell>
          <cell r="AL228">
            <v>0</v>
          </cell>
          <cell r="AM228">
            <v>0</v>
          </cell>
          <cell r="AN228">
            <v>0</v>
          </cell>
          <cell r="AO228">
            <v>0</v>
          </cell>
          <cell r="AP228">
            <v>0</v>
          </cell>
          <cell r="AQ228">
            <v>0</v>
          </cell>
          <cell r="AR228">
            <v>0</v>
          </cell>
          <cell r="AS228">
            <v>0</v>
          </cell>
          <cell r="AT228">
            <v>0</v>
          </cell>
          <cell r="AU228">
            <v>0</v>
          </cell>
          <cell r="AV228">
            <v>0.27</v>
          </cell>
          <cell r="AW228">
            <v>0</v>
          </cell>
          <cell r="AX228" t="str">
            <v>1 rozwojowo-modernizacyjne</v>
          </cell>
          <cell r="AY228">
            <v>16</v>
          </cell>
          <cell r="AZ228">
            <v>0</v>
          </cell>
          <cell r="BA228">
            <v>0</v>
          </cell>
          <cell r="BF228" t="str">
            <v>Uporządkowanie sieci kanalizacyjnej. Koordynacja z modernizacją ulicy.</v>
          </cell>
          <cell r="BG228" t="str">
            <v>Budowa sieci kanalizacji sanitarnej DN200 o dł. 281m wraz z przyłączami 2017 - wykonanie program funkcjonalno-użytkowy na sieć wodociągową oraz kanalizacyjna. 2018 - 2019 - realizacja dokumentacji 2020 - 2021 - roboty budowlano-montażowe Konieczna koordynacja prac z ZDM/PIM</v>
          </cell>
          <cell r="BH228" t="str">
            <v>-</v>
          </cell>
          <cell r="BI228" t="str">
            <v>-</v>
          </cell>
          <cell r="BJ228">
            <v>32574.98</v>
          </cell>
          <cell r="BK228">
            <v>32649.95</v>
          </cell>
          <cell r="BL228"/>
          <cell r="BM228"/>
          <cell r="BN228"/>
          <cell r="BO228">
            <v>2285.4965000000002</v>
          </cell>
        </row>
        <row r="229">
          <cell r="B229" t="str">
            <v>3-11-19-242-1</v>
          </cell>
          <cell r="C229" t="str">
            <v>3</v>
          </cell>
          <cell r="D229" t="str">
            <v>Kórnik - sieć wodociągowa na osiedlach: Brzozowym, Lipowym, Topolowym i Zielone Wzgórze w Mościenicy.</v>
          </cell>
          <cell r="E229" t="str">
            <v>Realizowane-dokumentacja-w toku</v>
          </cell>
          <cell r="G229" t="str">
            <v>rezerwa zadania wielozakresowe</v>
          </cell>
          <cell r="H229" t="str">
            <v>druga</v>
          </cell>
          <cell r="I229" t="str">
            <v>sieci rozdzielcze</v>
          </cell>
          <cell r="J229" t="str">
            <v>rozwojowe</v>
          </cell>
          <cell r="K229" t="str">
            <v>nieopłacalne tak</v>
          </cell>
          <cell r="L229" t="str">
            <v>Kórnik</v>
          </cell>
          <cell r="M229" t="str">
            <v>Kamilla Oberenkowska</v>
          </cell>
          <cell r="N229" t="str">
            <v>Julia Szczepańska</v>
          </cell>
          <cell r="O229" t="str">
            <v>Jolanta Kowalczyk</v>
          </cell>
          <cell r="P229">
            <v>0</v>
          </cell>
          <cell r="Q229" t="str">
            <v>Robert Bąk</v>
          </cell>
          <cell r="R229" t="str">
            <v>11</v>
          </cell>
          <cell r="S229" t="str">
            <v>nd</v>
          </cell>
          <cell r="T229">
            <v>0</v>
          </cell>
          <cell r="U229">
            <v>0</v>
          </cell>
          <cell r="V229">
            <v>131594</v>
          </cell>
          <cell r="W229">
            <v>197391</v>
          </cell>
          <cell r="X229">
            <v>0</v>
          </cell>
          <cell r="Y229">
            <v>1147705</v>
          </cell>
          <cell r="Z229">
            <v>3726817</v>
          </cell>
          <cell r="AA229">
            <v>0</v>
          </cell>
          <cell r="AB229">
            <v>0</v>
          </cell>
          <cell r="AC229">
            <v>0</v>
          </cell>
          <cell r="AD229">
            <v>0</v>
          </cell>
          <cell r="AE229">
            <v>0</v>
          </cell>
          <cell r="AF229">
            <v>5203507</v>
          </cell>
          <cell r="AG229">
            <v>0</v>
          </cell>
          <cell r="AH229">
            <v>62928</v>
          </cell>
          <cell r="AI229">
            <v>62928</v>
          </cell>
          <cell r="AJ229">
            <v>31464</v>
          </cell>
          <cell r="AK229">
            <v>1951290</v>
          </cell>
          <cell r="AL229">
            <v>4601290</v>
          </cell>
          <cell r="AM229">
            <v>2620783</v>
          </cell>
          <cell r="AN229">
            <v>0</v>
          </cell>
          <cell r="AO229">
            <v>0</v>
          </cell>
          <cell r="AP229">
            <v>0</v>
          </cell>
          <cell r="AQ229">
            <v>0</v>
          </cell>
          <cell r="AR229">
            <v>0</v>
          </cell>
          <cell r="AS229">
            <v>0</v>
          </cell>
          <cell r="AT229">
            <v>0</v>
          </cell>
          <cell r="AU229">
            <v>9204827</v>
          </cell>
          <cell r="AV229">
            <v>4.8</v>
          </cell>
          <cell r="AW229">
            <v>0</v>
          </cell>
          <cell r="AX229" t="str">
            <v>1 rozwojowo-modernizacyjne</v>
          </cell>
          <cell r="AY229">
            <v>94</v>
          </cell>
          <cell r="AZ229">
            <v>95</v>
          </cell>
          <cell r="BA229">
            <v>0</v>
          </cell>
          <cell r="BF229" t="str">
            <v>Zadanie zostało wydzielone z zadania nr 15-081. Zaopatrzenie w wodę nowych odbiorców.Budowa możliwa po wykonaniu magistrali Kórnickiej.</v>
          </cell>
          <cell r="BG229" t="str">
            <v>Budowa sieci wodociągowej na osiedlach: Brzozowym, Lipowym, Topolowym i Zielone Wzgórze oraz w ulicach Jesienna, Klonowa, Wierzbowa i Zimowa w Mościenicy: - DN 150 mm, dł. 1275 m - DN 100 mm, dł. 3525 m wraz z przyłączami Dokumentacja projektowa dla całego zakresu, budowa do wysokości istn. zabudowy. 2021-2023 - dokumentacja projektowa 2024-2026 - roboty budowlano-montażowe (rozpoczęcie budowy uzależnione od zakończenia budowy magistrali kórnickiej)</v>
          </cell>
          <cell r="BH229" t="str">
            <v>-</v>
          </cell>
          <cell r="BI229" t="str">
            <v>-</v>
          </cell>
          <cell r="BJ229">
            <v>0</v>
          </cell>
          <cell r="BK229">
            <v>9267755</v>
          </cell>
          <cell r="BL229"/>
          <cell r="BM229"/>
          <cell r="BN229"/>
        </row>
        <row r="230">
          <cell r="B230" t="str">
            <v>5-05-17-047-1</v>
          </cell>
          <cell r="C230" t="str">
            <v>5</v>
          </cell>
          <cell r="D230" t="str">
            <v>Poznań - kanalizacja sanitarna w ul. Golęcińskiej</v>
          </cell>
          <cell r="E230" t="str">
            <v>Realizowane-dokumentacja-w toku</v>
          </cell>
          <cell r="G230" t="str">
            <v>koordynacja z innymi jednostkami</v>
          </cell>
          <cell r="H230" t="str">
            <v>druga</v>
          </cell>
          <cell r="I230" t="str">
            <v>sieci rozdzielcze</v>
          </cell>
          <cell r="J230" t="str">
            <v>rozwojowe</v>
          </cell>
          <cell r="K230" t="str">
            <v>nieopłacalne nie</v>
          </cell>
          <cell r="L230" t="str">
            <v>Poznań</v>
          </cell>
          <cell r="M230" t="str">
            <v>Agata Chmurzyńska</v>
          </cell>
          <cell r="N230" t="str">
            <v>Joanna Matysiak-Olek</v>
          </cell>
          <cell r="O230" t="str">
            <v>Monika Mrozińska</v>
          </cell>
          <cell r="P230" t="str">
            <v>Joanna Iwan</v>
          </cell>
          <cell r="Q230" t="str">
            <v>Łukasz Wędrychowicz</v>
          </cell>
          <cell r="R230" t="str">
            <v>05</v>
          </cell>
          <cell r="S230" t="str">
            <v>nd</v>
          </cell>
          <cell r="T230">
            <v>0</v>
          </cell>
          <cell r="U230">
            <v>0</v>
          </cell>
          <cell r="V230">
            <v>14000</v>
          </cell>
          <cell r="W230">
            <v>14000</v>
          </cell>
          <cell r="X230">
            <v>71200</v>
          </cell>
          <cell r="Y230">
            <v>320800</v>
          </cell>
          <cell r="Z230">
            <v>0</v>
          </cell>
          <cell r="AA230">
            <v>0</v>
          </cell>
          <cell r="AB230">
            <v>0</v>
          </cell>
          <cell r="AC230">
            <v>0</v>
          </cell>
          <cell r="AD230">
            <v>0</v>
          </cell>
          <cell r="AE230">
            <v>0</v>
          </cell>
          <cell r="AF230">
            <v>420000</v>
          </cell>
          <cell r="AG230">
            <v>0</v>
          </cell>
          <cell r="AH230">
            <v>25152</v>
          </cell>
          <cell r="AI230">
            <v>62880</v>
          </cell>
          <cell r="AJ230">
            <v>148955</v>
          </cell>
          <cell r="AK230">
            <v>401585</v>
          </cell>
          <cell r="AL230">
            <v>0</v>
          </cell>
          <cell r="AM230">
            <v>0</v>
          </cell>
          <cell r="AN230">
            <v>0</v>
          </cell>
          <cell r="AO230">
            <v>0</v>
          </cell>
          <cell r="AP230">
            <v>0</v>
          </cell>
          <cell r="AQ230">
            <v>0</v>
          </cell>
          <cell r="AR230">
            <v>0</v>
          </cell>
          <cell r="AS230">
            <v>0</v>
          </cell>
          <cell r="AT230">
            <v>0</v>
          </cell>
          <cell r="AU230">
            <v>550540</v>
          </cell>
          <cell r="AV230">
            <v>0.31</v>
          </cell>
          <cell r="AW230">
            <v>157.6</v>
          </cell>
          <cell r="AX230" t="str">
            <v>1 rozwojowo-modernizacyjne</v>
          </cell>
          <cell r="AY230">
            <v>14</v>
          </cell>
          <cell r="AZ230">
            <v>1</v>
          </cell>
          <cell r="BA230">
            <v>0</v>
          </cell>
          <cell r="BF230" t="str">
            <v>Odbiór ścieków sanitarnych od nowych klientów. Wniosek Zarządu Komunalnych Zasobów Lokalowych (ZKZL) i WGK. Koordynacja z modernizacją Węzła Koszalińska w Poznaniu.</v>
          </cell>
          <cell r="BG230" t="str">
            <v>Budowa sieci kanalizacyjnej w ulicy Golęcińskiej DN200mm, dł. ok 311m wraz z przyłączami - 15 szt. 2021 - 2022- dokumentacja projektowa 2023 - 2024 - roboty budowlano-montażowe</v>
          </cell>
          <cell r="BH230" t="str">
            <v>-</v>
          </cell>
          <cell r="BI230" t="str">
            <v>-</v>
          </cell>
          <cell r="BJ230">
            <v>0</v>
          </cell>
          <cell r="BK230">
            <v>613420</v>
          </cell>
          <cell r="BL230"/>
          <cell r="BM230"/>
          <cell r="BN230"/>
        </row>
        <row r="231">
          <cell r="B231" t="str">
            <v>3-07-20-060-0</v>
          </cell>
          <cell r="C231" t="str">
            <v>3</v>
          </cell>
          <cell r="D231" t="str">
            <v>Swarzędz - sieć wodociągowa w ul.Kilińskiego, Wiankowa</v>
          </cell>
          <cell r="E231" t="str">
            <v>Realizowane-dokumentacja-w toku</v>
          </cell>
          <cell r="H231" t="str">
            <v>pierwsza</v>
          </cell>
          <cell r="I231" t="str">
            <v>sieci rozdzielcze</v>
          </cell>
          <cell r="J231" t="str">
            <v>modernizacyjne</v>
          </cell>
          <cell r="K231" t="str">
            <v>azbestocement</v>
          </cell>
          <cell r="L231" t="str">
            <v>Swarzędz</v>
          </cell>
          <cell r="M231" t="str">
            <v>Przemysław Jasiński</v>
          </cell>
          <cell r="N231" t="str">
            <v>Marcin Krawczyk</v>
          </cell>
          <cell r="O231">
            <v>0</v>
          </cell>
          <cell r="P231">
            <v>0</v>
          </cell>
          <cell r="Q231">
            <v>0</v>
          </cell>
          <cell r="R231" t="str">
            <v>07</v>
          </cell>
          <cell r="T231">
            <v>0</v>
          </cell>
          <cell r="U231">
            <v>0</v>
          </cell>
          <cell r="V231">
            <v>0</v>
          </cell>
          <cell r="W231">
            <v>20000</v>
          </cell>
          <cell r="X231">
            <v>30000</v>
          </cell>
          <cell r="Y231">
            <v>350000</v>
          </cell>
          <cell r="Z231">
            <v>300000</v>
          </cell>
          <cell r="AA231">
            <v>0</v>
          </cell>
          <cell r="AB231">
            <v>0</v>
          </cell>
          <cell r="AC231">
            <v>0</v>
          </cell>
          <cell r="AD231">
            <v>0</v>
          </cell>
          <cell r="AE231">
            <v>0</v>
          </cell>
          <cell r="AF231">
            <v>700000</v>
          </cell>
          <cell r="AG231">
            <v>0</v>
          </cell>
          <cell r="AH231">
            <v>1476</v>
          </cell>
          <cell r="AI231">
            <v>62250</v>
          </cell>
          <cell r="AJ231">
            <v>62250</v>
          </cell>
          <cell r="AK231">
            <v>106338</v>
          </cell>
          <cell r="AL231">
            <v>1282706</v>
          </cell>
          <cell r="AM231">
            <v>319014</v>
          </cell>
          <cell r="AN231">
            <v>0</v>
          </cell>
          <cell r="AO231">
            <v>0</v>
          </cell>
          <cell r="AP231">
            <v>0</v>
          </cell>
          <cell r="AQ231">
            <v>0</v>
          </cell>
          <cell r="AR231">
            <v>0</v>
          </cell>
          <cell r="AS231">
            <v>0</v>
          </cell>
          <cell r="AT231">
            <v>0</v>
          </cell>
          <cell r="AU231">
            <v>1770308</v>
          </cell>
          <cell r="AV231">
            <v>0.41</v>
          </cell>
          <cell r="AW231">
            <v>0</v>
          </cell>
          <cell r="AX231" t="str">
            <v>1 rozwojowo-modernizacyjne</v>
          </cell>
          <cell r="AY231">
            <v>0</v>
          </cell>
          <cell r="AZ231">
            <v>0</v>
          </cell>
          <cell r="BA231">
            <v>30</v>
          </cell>
          <cell r="BF231" t="str">
            <v>Modernizacja sieci z uwagi na zły stan techniczny istniejącego wodociągu.</v>
          </cell>
          <cell r="BG231" t="str">
            <v>Budowa sieci wodociągowej DN150mm o dł. 409,0m w ul. Kilińskiego, Wiankowa, unieczynnienie sieci DN 100 mm i DN80mm o dł. 374,0 m, wraz z przyłączami 2022 - 2023 - dokumentacja techniczna 2024 - 2025 - roboty budowlano - montażowe</v>
          </cell>
          <cell r="BH231" t="str">
            <v>-</v>
          </cell>
          <cell r="BI231" t="str">
            <v>-</v>
          </cell>
          <cell r="BJ231">
            <v>20750</v>
          </cell>
          <cell r="BK231">
            <v>1811808</v>
          </cell>
          <cell r="BL231"/>
          <cell r="BM231"/>
          <cell r="BN231"/>
        </row>
        <row r="232">
          <cell r="B232" t="str">
            <v>3-05-03-345-0</v>
          </cell>
          <cell r="C232" t="str">
            <v>3</v>
          </cell>
          <cell r="D232" t="str">
            <v>Poznań - sieć wodociągowa na os. Przyjaźni</v>
          </cell>
          <cell r="E232" t="str">
            <v>Realizowane-dokumentacja-w toku</v>
          </cell>
          <cell r="G232" t="str">
            <v>rury azbestowo-cementowe</v>
          </cell>
          <cell r="H232" t="str">
            <v>pierwsza</v>
          </cell>
          <cell r="I232" t="str">
            <v>sieci rozdzielcze</v>
          </cell>
          <cell r="J232" t="str">
            <v>modernizacyjne</v>
          </cell>
          <cell r="K232" t="str">
            <v>azbestocement</v>
          </cell>
          <cell r="L232" t="str">
            <v>Poznań</v>
          </cell>
          <cell r="M232" t="str">
            <v>Marcin Ostrzycki</v>
          </cell>
          <cell r="N232" t="str">
            <v>Alina Wachowska</v>
          </cell>
          <cell r="O232" t="str">
            <v>Monika Mrozińska</v>
          </cell>
          <cell r="P232" t="str">
            <v>Anna Ossig</v>
          </cell>
          <cell r="Q232" t="str">
            <v>Robert Bąk</v>
          </cell>
          <cell r="R232" t="str">
            <v>05</v>
          </cell>
          <cell r="S232" t="str">
            <v>nd</v>
          </cell>
          <cell r="T232">
            <v>0</v>
          </cell>
          <cell r="U232">
            <v>0</v>
          </cell>
          <cell r="V232">
            <v>123732</v>
          </cell>
          <cell r="W232">
            <v>123732</v>
          </cell>
          <cell r="X232">
            <v>438631</v>
          </cell>
          <cell r="Y232">
            <v>1507060</v>
          </cell>
          <cell r="Z232">
            <v>5130302</v>
          </cell>
          <cell r="AA232">
            <v>0</v>
          </cell>
          <cell r="AB232">
            <v>0</v>
          </cell>
          <cell r="AC232">
            <v>0</v>
          </cell>
          <cell r="AD232">
            <v>0</v>
          </cell>
          <cell r="AE232">
            <v>0</v>
          </cell>
          <cell r="AF232">
            <v>7323457</v>
          </cell>
          <cell r="AG232">
            <v>27555.33</v>
          </cell>
          <cell r="AH232">
            <v>142398.66999999998</v>
          </cell>
          <cell r="AI232">
            <v>61919.05</v>
          </cell>
          <cell r="AJ232">
            <v>86400</v>
          </cell>
          <cell r="AK232">
            <v>1701390</v>
          </cell>
          <cell r="AL232">
            <v>3639268</v>
          </cell>
          <cell r="AM232">
            <v>5937878</v>
          </cell>
          <cell r="AN232">
            <v>0</v>
          </cell>
          <cell r="AO232">
            <v>0</v>
          </cell>
          <cell r="AP232">
            <v>0</v>
          </cell>
          <cell r="AQ232">
            <v>0</v>
          </cell>
          <cell r="AR232">
            <v>0</v>
          </cell>
          <cell r="AS232">
            <v>0</v>
          </cell>
          <cell r="AT232">
            <v>0</v>
          </cell>
          <cell r="AU232">
            <v>11364936</v>
          </cell>
          <cell r="AV232">
            <v>0</v>
          </cell>
          <cell r="AW232">
            <v>0</v>
          </cell>
          <cell r="AX232" t="str">
            <v>1 rozwojowo-modernizacyjne</v>
          </cell>
          <cell r="AY232">
            <v>0</v>
          </cell>
          <cell r="AZ232">
            <v>0</v>
          </cell>
          <cell r="BA232">
            <v>124</v>
          </cell>
          <cell r="BF232" t="str">
            <v>Wymiana ze względu na zły stan techniczny sieci o dużej awaryjności.</v>
          </cell>
          <cell r="BG232" t="str">
            <v>Wymiana sieci wodociągowej na os. Przyjaźni w Poznaniu: z azbesto-cementu: DN100mm dł. 388m , DN150mm dł. 1954m , DN200mm dł.1383m ; z żeliwa: DN150mm dł. 118m , DN200mm dł. 329m wraz z przyłączami oraz budowa odcinków sieci wodociągowej: DN100mm dł. 37m, DN150mm dł. 209m . 2021 - 2023 - dokumentacja projektowa 2023 - 2025 - roboty budowlano-montażowe</v>
          </cell>
          <cell r="BH232" t="str">
            <v>-</v>
          </cell>
          <cell r="BI232" t="str">
            <v>-</v>
          </cell>
          <cell r="BJ232">
            <v>12110.87</v>
          </cell>
          <cell r="BK232">
            <v>11414744.180000002</v>
          </cell>
          <cell r="BL232"/>
          <cell r="BM232"/>
          <cell r="BN232"/>
        </row>
        <row r="233">
          <cell r="B233" t="str">
            <v>3-05-17-294-0</v>
          </cell>
          <cell r="C233" t="str">
            <v>3</v>
          </cell>
          <cell r="D233" t="str">
            <v>Poznań - sieć wodociagowa w ul. Galla Anonima i ul. Nad Seganką</v>
          </cell>
          <cell r="E233" t="str">
            <v>Realizowane-dokumentacja-w toku</v>
          </cell>
          <cell r="H233" t="str">
            <v>pierwsza</v>
          </cell>
          <cell r="I233" t="str">
            <v>sieci rozdzielcze</v>
          </cell>
          <cell r="J233" t="str">
            <v>modernizacyjne</v>
          </cell>
          <cell r="K233" t="str">
            <v>azbestocement</v>
          </cell>
          <cell r="L233" t="str">
            <v>Poznań</v>
          </cell>
          <cell r="M233" t="str">
            <v>Katarzyna Józefiak</v>
          </cell>
          <cell r="N233" t="str">
            <v>Anna Szaszczak</v>
          </cell>
          <cell r="O233">
            <v>0</v>
          </cell>
          <cell r="P233">
            <v>0</v>
          </cell>
          <cell r="Q233" t="str">
            <v>Anna Michałowicz</v>
          </cell>
          <cell r="R233" t="str">
            <v>05</v>
          </cell>
          <cell r="T233">
            <v>0</v>
          </cell>
          <cell r="U233">
            <v>0</v>
          </cell>
          <cell r="V233">
            <v>0</v>
          </cell>
          <cell r="W233">
            <v>20000</v>
          </cell>
          <cell r="X233">
            <v>30000</v>
          </cell>
          <cell r="Y233">
            <v>200000</v>
          </cell>
          <cell r="Z233">
            <v>280000</v>
          </cell>
          <cell r="AA233">
            <v>0</v>
          </cell>
          <cell r="AB233">
            <v>0</v>
          </cell>
          <cell r="AC233">
            <v>0</v>
          </cell>
          <cell r="AD233">
            <v>0</v>
          </cell>
          <cell r="AE233">
            <v>0</v>
          </cell>
          <cell r="AF233">
            <v>530000</v>
          </cell>
          <cell r="AG233">
            <v>0</v>
          </cell>
          <cell r="AH233">
            <v>1476</v>
          </cell>
          <cell r="AI233">
            <v>61800</v>
          </cell>
          <cell r="AJ233">
            <v>92700</v>
          </cell>
          <cell r="AK233">
            <v>0</v>
          </cell>
          <cell r="AL233">
            <v>667700</v>
          </cell>
          <cell r="AM233">
            <v>0</v>
          </cell>
          <cell r="AN233">
            <v>0</v>
          </cell>
          <cell r="AO233">
            <v>0</v>
          </cell>
          <cell r="AP233">
            <v>0</v>
          </cell>
          <cell r="AQ233">
            <v>0</v>
          </cell>
          <cell r="AR233">
            <v>0</v>
          </cell>
          <cell r="AS233">
            <v>0</v>
          </cell>
          <cell r="AT233">
            <v>0</v>
          </cell>
          <cell r="AU233">
            <v>760400</v>
          </cell>
          <cell r="AV233">
            <v>0.21</v>
          </cell>
          <cell r="AW233">
            <v>0</v>
          </cell>
          <cell r="AX233" t="str">
            <v>1 rozwojowo-modernizacyjne</v>
          </cell>
          <cell r="AY233">
            <v>0</v>
          </cell>
          <cell r="AZ233">
            <v>0</v>
          </cell>
          <cell r="BA233">
            <v>11</v>
          </cell>
          <cell r="BF233" t="str">
            <v>Wymiana sieci wodociągowych z rur azbestocementowych.</v>
          </cell>
          <cell r="BG233" t="str">
            <v>Wymiana sieci wodociągowej w ulicach Galla Anonima i Nad Seganką DN150mm, dł. 205 m wraz z przyłączami. 2022 - 2023 - dokumentacja projektowa 2024 - 2025 - roboty budowlano - montażowe</v>
          </cell>
          <cell r="BH233" t="str">
            <v>-</v>
          </cell>
          <cell r="BI233" t="str">
            <v>-</v>
          </cell>
          <cell r="BJ233">
            <v>0</v>
          </cell>
          <cell r="BK233">
            <v>822200</v>
          </cell>
          <cell r="BL233"/>
          <cell r="BM233"/>
          <cell r="BN233"/>
        </row>
        <row r="234">
          <cell r="B234" t="str">
            <v>5-03-17-148-1</v>
          </cell>
          <cell r="C234" t="str">
            <v>5</v>
          </cell>
          <cell r="D234" t="str">
            <v>Mosina - kanalizacja sanitarna w rej. ul. Dębowa-Leśna w Czapurach</v>
          </cell>
          <cell r="E234" t="str">
            <v>Realizowane-dokumentacja-w toku</v>
          </cell>
          <cell r="G234" t="str">
            <v>rezerwa "białe plamy"</v>
          </cell>
          <cell r="H234" t="str">
            <v>druga</v>
          </cell>
          <cell r="I234" t="str">
            <v>sieci rozdzielcze</v>
          </cell>
          <cell r="J234" t="str">
            <v>rozwojowe</v>
          </cell>
          <cell r="K234" t="str">
            <v>nieopłacalne nie</v>
          </cell>
          <cell r="L234" t="str">
            <v>Mosina</v>
          </cell>
          <cell r="M234" t="str">
            <v>Zuzanna Kaczmarek</v>
          </cell>
          <cell r="N234" t="str">
            <v>Alina Wachowska</v>
          </cell>
          <cell r="O234" t="str">
            <v>Jolanta Kowalczyk</v>
          </cell>
          <cell r="P234" t="str">
            <v>Mateusz Opaluch</v>
          </cell>
          <cell r="Q234" t="str">
            <v>Maciej Antecki</v>
          </cell>
          <cell r="R234" t="str">
            <v>03</v>
          </cell>
          <cell r="S234" t="str">
            <v>nd</v>
          </cell>
          <cell r="T234">
            <v>0</v>
          </cell>
          <cell r="U234">
            <v>1817.47</v>
          </cell>
          <cell r="V234">
            <v>60000</v>
          </cell>
          <cell r="W234">
            <v>40000</v>
          </cell>
          <cell r="X234">
            <v>327500</v>
          </cell>
          <cell r="Y234">
            <v>996500</v>
          </cell>
          <cell r="Z234">
            <v>0</v>
          </cell>
          <cell r="AA234">
            <v>0</v>
          </cell>
          <cell r="AB234">
            <v>0</v>
          </cell>
          <cell r="AC234">
            <v>0</v>
          </cell>
          <cell r="AD234">
            <v>0</v>
          </cell>
          <cell r="AE234">
            <v>0</v>
          </cell>
          <cell r="AF234">
            <v>1425817.47</v>
          </cell>
          <cell r="AG234">
            <v>20493.47</v>
          </cell>
          <cell r="AH234">
            <v>29566.260000000006</v>
          </cell>
          <cell r="AI234">
            <v>60901.94</v>
          </cell>
          <cell r="AJ234">
            <v>4300</v>
          </cell>
          <cell r="AK234">
            <v>1193172</v>
          </cell>
          <cell r="AL234">
            <v>397724</v>
          </cell>
          <cell r="AM234">
            <v>0</v>
          </cell>
          <cell r="AN234">
            <v>0</v>
          </cell>
          <cell r="AO234">
            <v>0</v>
          </cell>
          <cell r="AP234">
            <v>0</v>
          </cell>
          <cell r="AQ234">
            <v>0</v>
          </cell>
          <cell r="AR234">
            <v>0</v>
          </cell>
          <cell r="AS234">
            <v>0</v>
          </cell>
          <cell r="AT234">
            <v>0</v>
          </cell>
          <cell r="AU234">
            <v>1595196</v>
          </cell>
          <cell r="AV234">
            <v>0.73</v>
          </cell>
          <cell r="AW234">
            <v>81.5</v>
          </cell>
          <cell r="AX234" t="str">
            <v>1 rozwojowo-modernizacyjne</v>
          </cell>
          <cell r="AY234">
            <v>17</v>
          </cell>
          <cell r="AZ234">
            <v>34</v>
          </cell>
          <cell r="BA234">
            <v>0</v>
          </cell>
          <cell r="BC234" t="str">
            <v xml:space="preserve">Zdanie na ukończeniu w IPD </v>
          </cell>
          <cell r="BF234" t="str">
            <v>Odbiór ścieków sanitarnych od nowych klientów.</v>
          </cell>
          <cell r="BG234" t="str">
            <v>Budowa kanalizacji sanitarnej w rejonie ulic Dębowa - Leśna DN200mm, dł. 730,27 m wraz z przyłączami - 51 szt.(369,34m) 2020-2022 dokumentacja projektowa 2023-2024 roboty budowlano-montażowe</v>
          </cell>
          <cell r="BH234" t="str">
            <v>-</v>
          </cell>
          <cell r="BI234" t="str">
            <v>-</v>
          </cell>
          <cell r="BJ234">
            <v>21960.62</v>
          </cell>
          <cell r="BK234">
            <v>1634137.3199999998</v>
          </cell>
          <cell r="BL234"/>
          <cell r="BM234">
            <v>245120.59799999997</v>
          </cell>
        </row>
        <row r="235">
          <cell r="B235" t="str">
            <v>3-05-17-199-0</v>
          </cell>
          <cell r="C235" t="str">
            <v>3</v>
          </cell>
          <cell r="D235" t="str">
            <v>Poznań - sieć wodociągowa w ul. J. Piłsudskiego</v>
          </cell>
          <cell r="E235" t="str">
            <v>Realizowane-dokumentacja-w toku</v>
          </cell>
          <cell r="H235" t="str">
            <v>pierwsza</v>
          </cell>
          <cell r="I235" t="str">
            <v>sieci rozdzielcze</v>
          </cell>
          <cell r="J235" t="str">
            <v>modernizacyjne</v>
          </cell>
          <cell r="K235" t="str">
            <v>azbestocement</v>
          </cell>
          <cell r="L235" t="str">
            <v>Poznań</v>
          </cell>
          <cell r="M235" t="str">
            <v>Agnieszka Mitura-Grabowska</v>
          </cell>
          <cell r="N235" t="str">
            <v>Magdalena Daszkiewicz-Jankowska</v>
          </cell>
          <cell r="O235">
            <v>0</v>
          </cell>
          <cell r="P235">
            <v>0</v>
          </cell>
          <cell r="Q235">
            <v>0</v>
          </cell>
          <cell r="R235" t="str">
            <v>05</v>
          </cell>
          <cell r="S235" t="str">
            <v>nd</v>
          </cell>
          <cell r="T235">
            <v>0</v>
          </cell>
          <cell r="U235">
            <v>0</v>
          </cell>
          <cell r="V235">
            <v>0</v>
          </cell>
          <cell r="W235">
            <v>92000</v>
          </cell>
          <cell r="X235">
            <v>137000</v>
          </cell>
          <cell r="Y235">
            <v>774000</v>
          </cell>
          <cell r="Z235">
            <v>1820000</v>
          </cell>
          <cell r="AA235">
            <v>0</v>
          </cell>
          <cell r="AB235">
            <v>0</v>
          </cell>
          <cell r="AC235">
            <v>0</v>
          </cell>
          <cell r="AD235">
            <v>0</v>
          </cell>
          <cell r="AE235">
            <v>0</v>
          </cell>
          <cell r="AF235">
            <v>2823000</v>
          </cell>
          <cell r="AG235">
            <v>0</v>
          </cell>
          <cell r="AH235">
            <v>2865</v>
          </cell>
          <cell r="AI235">
            <v>60867</v>
          </cell>
          <cell r="AJ235">
            <v>119038</v>
          </cell>
          <cell r="AK235">
            <v>59519</v>
          </cell>
          <cell r="AL235">
            <v>699348.26</v>
          </cell>
          <cell r="AM235">
            <v>2499798.06</v>
          </cell>
          <cell r="AN235">
            <v>371993.76</v>
          </cell>
          <cell r="AO235">
            <v>0</v>
          </cell>
          <cell r="AP235">
            <v>0</v>
          </cell>
          <cell r="AQ235">
            <v>0</v>
          </cell>
          <cell r="AR235">
            <v>0</v>
          </cell>
          <cell r="AS235">
            <v>0</v>
          </cell>
          <cell r="AT235">
            <v>0</v>
          </cell>
          <cell r="AU235">
            <v>3749697.08</v>
          </cell>
          <cell r="AV235">
            <v>0</v>
          </cell>
          <cell r="AW235">
            <v>0</v>
          </cell>
          <cell r="AX235" t="str">
            <v>1 rozwojowo-modernizacyjne</v>
          </cell>
          <cell r="AY235">
            <v>0</v>
          </cell>
          <cell r="AZ235">
            <v>0</v>
          </cell>
          <cell r="BA235">
            <v>7</v>
          </cell>
          <cell r="BF235" t="str">
            <v>Wymiana sieci wodociągowej z azbestocementu oraz sieci wodociągowych z rur żeliwnych z 1960r.</v>
          </cell>
          <cell r="BG235" t="str">
            <v>Wymiana sieci wodociągowej o średnicy DN200mm, dł. 1089 m. Wymiana sieci wodociągowych na sieci o średnicy DN200mm: od os. Powstań Narodowych nr 42 do ul.Chyżańskiej dł. 34,32 m, od ul.Chyżańskiej do nr 180 dł. 58,20 m, odcinek przy nr 108 dł. 16,31m, przejście pod ul. Inflancką rurociąg DN150mm, likwidacja (z przyłączeniem nowego rurociągu DN200mm do DN250mm) dwóch starych zbędnych odcinków na wysokości nr 43 dł. 7,76m oraz dł. 46,69 m. Wymiana przyłączy wodociągowych w złym stanie technicznym. 2022 - 2025 - dokumentacja projektowa 2025 - 2027 - roboty budowlano-montażowe</v>
          </cell>
          <cell r="BH235" t="str">
            <v>-</v>
          </cell>
          <cell r="BI235" t="str">
            <v>-</v>
          </cell>
          <cell r="BJ235">
            <v>1348</v>
          </cell>
          <cell r="BK235">
            <v>3809216.08</v>
          </cell>
          <cell r="BL235"/>
          <cell r="BM235"/>
          <cell r="BN235"/>
        </row>
        <row r="236">
          <cell r="B236" t="str">
            <v>3-03-17-071-1</v>
          </cell>
          <cell r="C236" t="str">
            <v>3</v>
          </cell>
          <cell r="D236" t="str">
            <v>Mosina - sieć wodociągowa w rej ul. Strzeleckiej w Mosinie, ul. Lipowej w Krośnie</v>
          </cell>
          <cell r="E236" t="str">
            <v>Realizowane-dokumentacja-w toku</v>
          </cell>
          <cell r="G236" t="str">
            <v>Pule</v>
          </cell>
          <cell r="H236" t="str">
            <v>druga</v>
          </cell>
          <cell r="I236" t="str">
            <v>sieci rozdzielcze</v>
          </cell>
          <cell r="J236" t="str">
            <v>rozwojowe</v>
          </cell>
          <cell r="K236" t="str">
            <v>opłacalne</v>
          </cell>
          <cell r="L236" t="str">
            <v>Mosina</v>
          </cell>
          <cell r="M236" t="str">
            <v>Zuzanna Kaczmarek</v>
          </cell>
          <cell r="N236" t="str">
            <v>Magdalena Daszkiewicz-Jankowska</v>
          </cell>
          <cell r="O236" t="str">
            <v>Jolanta Kowalczyk</v>
          </cell>
          <cell r="P236" t="str">
            <v>Małgorzata Stopińska-Khrystych</v>
          </cell>
          <cell r="Q236" t="str">
            <v>Robert Bąk</v>
          </cell>
          <cell r="R236" t="str">
            <v>03</v>
          </cell>
          <cell r="S236" t="str">
            <v>nd</v>
          </cell>
          <cell r="T236">
            <v>1786.85</v>
          </cell>
          <cell r="U236">
            <v>42036.39</v>
          </cell>
          <cell r="V236">
            <v>20040</v>
          </cell>
          <cell r="W236">
            <v>283424.75</v>
          </cell>
          <cell r="X236">
            <v>545908.5</v>
          </cell>
          <cell r="Y236">
            <v>1355653.75</v>
          </cell>
          <cell r="Z236">
            <v>0</v>
          </cell>
          <cell r="AA236">
            <v>0</v>
          </cell>
          <cell r="AB236">
            <v>0</v>
          </cell>
          <cell r="AC236">
            <v>0</v>
          </cell>
          <cell r="AD236">
            <v>0</v>
          </cell>
          <cell r="AE236">
            <v>0</v>
          </cell>
          <cell r="AF236">
            <v>2247063.39</v>
          </cell>
          <cell r="AG236">
            <v>22372.489999999998</v>
          </cell>
          <cell r="AH236">
            <v>20040</v>
          </cell>
          <cell r="AI236">
            <v>60457</v>
          </cell>
          <cell r="AJ236">
            <v>2035319</v>
          </cell>
          <cell r="AK236">
            <v>2033819</v>
          </cell>
          <cell r="AL236">
            <v>152851.25</v>
          </cell>
          <cell r="AM236">
            <v>0</v>
          </cell>
          <cell r="AN236">
            <v>0</v>
          </cell>
          <cell r="AO236">
            <v>0</v>
          </cell>
          <cell r="AP236">
            <v>0</v>
          </cell>
          <cell r="AQ236">
            <v>0</v>
          </cell>
          <cell r="AR236">
            <v>0</v>
          </cell>
          <cell r="AS236">
            <v>0</v>
          </cell>
          <cell r="AT236">
            <v>0</v>
          </cell>
          <cell r="AU236">
            <v>4221989.25</v>
          </cell>
          <cell r="AV236">
            <v>1.59</v>
          </cell>
          <cell r="AW236">
            <v>0</v>
          </cell>
          <cell r="AX236" t="str">
            <v>1 rozwojowo-modernizacyjne</v>
          </cell>
          <cell r="AY236">
            <v>91</v>
          </cell>
          <cell r="AZ236">
            <v>26</v>
          </cell>
          <cell r="BA236">
            <v>0</v>
          </cell>
          <cell r="BC236" t="str">
            <v xml:space="preserve">Zdanie na ukończeniu w IPD </v>
          </cell>
          <cell r="BF236" t="str">
            <v>Zaopatrzenie w wodę nowych odbiorców.</v>
          </cell>
          <cell r="BG236" t="str">
            <v>Budowa sieci wodociągowej w rejonie ulic Strzelecka / Lipowa DN100mm, dł. 2132 m wraz z przyłączami. 2019-2022 dokumentacja projektowa 2023-2024 roboty budowlano-montażowe</v>
          </cell>
          <cell r="BH236" t="str">
            <v>-</v>
          </cell>
          <cell r="BI236" t="str">
            <v>-</v>
          </cell>
          <cell r="BJ236">
            <v>20377</v>
          </cell>
          <cell r="BK236">
            <v>4262069.25</v>
          </cell>
          <cell r="BL236"/>
          <cell r="BM236">
            <v>639310.38749999995</v>
          </cell>
        </row>
        <row r="237">
          <cell r="B237" t="str">
            <v>3-11-21-102-0</v>
          </cell>
          <cell r="C237" t="str">
            <v>3</v>
          </cell>
          <cell r="D237" t="str">
            <v>Kórnik - sieć wodociągowa w rejonie pl. Powstańców Wlkp.</v>
          </cell>
          <cell r="E237" t="str">
            <v>Realizowane-dokumentacja-w toku</v>
          </cell>
          <cell r="G237" t="str">
            <v>rezerwa na inwestycje nieprzewidziane</v>
          </cell>
          <cell r="H237" t="str">
            <v>pierwsza</v>
          </cell>
          <cell r="I237" t="str">
            <v>sieci rozdzielcze</v>
          </cell>
          <cell r="J237" t="str">
            <v>modernizacyjne</v>
          </cell>
          <cell r="K237" t="str">
            <v>PSW</v>
          </cell>
          <cell r="L237" t="str">
            <v>Kórnik</v>
          </cell>
          <cell r="M237" t="str">
            <v>Kamilla Oberenkowska</v>
          </cell>
          <cell r="N237" t="str">
            <v>Honorata Łoza</v>
          </cell>
          <cell r="O237">
            <v>0</v>
          </cell>
          <cell r="P237">
            <v>0</v>
          </cell>
          <cell r="Q237">
            <v>0</v>
          </cell>
          <cell r="R237" t="str">
            <v>11</v>
          </cell>
          <cell r="S237" t="str">
            <v>nd</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16845</v>
          </cell>
          <cell r="AI237">
            <v>60000</v>
          </cell>
          <cell r="AJ237">
            <v>0</v>
          </cell>
          <cell r="AK237">
            <v>742800</v>
          </cell>
          <cell r="AL237">
            <v>224038</v>
          </cell>
          <cell r="AM237">
            <v>0</v>
          </cell>
          <cell r="AN237">
            <v>0</v>
          </cell>
          <cell r="AO237">
            <v>0</v>
          </cell>
          <cell r="AP237">
            <v>0</v>
          </cell>
          <cell r="AQ237">
            <v>0</v>
          </cell>
          <cell r="AR237">
            <v>0</v>
          </cell>
          <cell r="AS237">
            <v>0</v>
          </cell>
          <cell r="AT237">
            <v>0</v>
          </cell>
          <cell r="AU237">
            <v>966838</v>
          </cell>
          <cell r="AV237">
            <v>0.44</v>
          </cell>
          <cell r="AW237">
            <v>0</v>
          </cell>
          <cell r="AX237" t="str">
            <v>1 rozwojowo-modernizacyjne</v>
          </cell>
          <cell r="AY237">
            <v>0</v>
          </cell>
          <cell r="AZ237">
            <v>0</v>
          </cell>
          <cell r="BA237">
            <v>25</v>
          </cell>
          <cell r="BF237" t="str">
            <v>Zły stan techniczny.</v>
          </cell>
          <cell r="BG237" t="str">
            <v>Budowa sieci wodociągowej w ul. Dworcowej, Szkolnej i Pl. Powstańców Wlkp.: DN150, dł. 440m wraz z przyłączami. Likwidacja istn. sieci wodociągowych DN50, DN80, DN100, DN150, dł. 413m. 2021-2022 - dokumentacja projektowa 2023-2025 - roboty budowlano-montażowe</v>
          </cell>
          <cell r="BH237" t="str">
            <v>-</v>
          </cell>
          <cell r="BI237" t="str">
            <v>-</v>
          </cell>
          <cell r="BJ237">
            <v>15000</v>
          </cell>
          <cell r="BK237">
            <v>1011838</v>
          </cell>
          <cell r="BL237"/>
          <cell r="BM237"/>
          <cell r="BN237"/>
        </row>
        <row r="238">
          <cell r="B238" t="str">
            <v>2-05-19-235-0</v>
          </cell>
          <cell r="C238" t="str">
            <v>2</v>
          </cell>
          <cell r="D238" t="str">
            <v>SUW Wiśniowa - pozostałe obiekty technologiczne</v>
          </cell>
          <cell r="E238" t="str">
            <v>Realizowane-koncepcja-w toku</v>
          </cell>
          <cell r="G238" t="str">
            <v>rezerwa zadania wielozakresowe</v>
          </cell>
          <cell r="H238" t="str">
            <v>pierwsza</v>
          </cell>
          <cell r="I238" t="str">
            <v>wspólne</v>
          </cell>
          <cell r="J238" t="str">
            <v>modernizacyjne</v>
          </cell>
          <cell r="K238" t="str">
            <v>SUW</v>
          </cell>
          <cell r="L238" t="str">
            <v>Poznań</v>
          </cell>
          <cell r="M238" t="str">
            <v>Danuta Kijko</v>
          </cell>
          <cell r="N238" t="str">
            <v>Anna Padurska</v>
          </cell>
          <cell r="O238" t="str">
            <v>Anna Padurska</v>
          </cell>
          <cell r="P238" t="str">
            <v>Anna Padurska</v>
          </cell>
          <cell r="Q238" t="str">
            <v>Tomasz Wilas</v>
          </cell>
          <cell r="R238" t="str">
            <v>05</v>
          </cell>
          <cell r="S238" t="str">
            <v>nd</v>
          </cell>
          <cell r="T238">
            <v>28630</v>
          </cell>
          <cell r="U238">
            <v>12393</v>
          </cell>
          <cell r="V238">
            <v>360000</v>
          </cell>
          <cell r="W238">
            <v>80000</v>
          </cell>
          <cell r="X238">
            <v>1438560</v>
          </cell>
          <cell r="Y238">
            <v>137626</v>
          </cell>
          <cell r="Z238">
            <v>237626</v>
          </cell>
          <cell r="AA238">
            <v>6084675</v>
          </cell>
          <cell r="AB238">
            <v>0</v>
          </cell>
          <cell r="AC238">
            <v>0</v>
          </cell>
          <cell r="AD238">
            <v>0</v>
          </cell>
          <cell r="AE238">
            <v>0</v>
          </cell>
          <cell r="AF238">
            <v>8350880</v>
          </cell>
          <cell r="AG238">
            <v>71243</v>
          </cell>
          <cell r="AH238">
            <v>959700.23</v>
          </cell>
          <cell r="AI238">
            <v>59843.79</v>
          </cell>
          <cell r="AJ238">
            <v>0</v>
          </cell>
          <cell r="AK238">
            <v>1926185</v>
          </cell>
          <cell r="AL238">
            <v>137625</v>
          </cell>
          <cell r="AM238">
            <v>6034675</v>
          </cell>
          <cell r="AN238">
            <v>0</v>
          </cell>
          <cell r="AO238">
            <v>0</v>
          </cell>
          <cell r="AP238">
            <v>0</v>
          </cell>
          <cell r="AQ238">
            <v>0</v>
          </cell>
          <cell r="AR238">
            <v>0</v>
          </cell>
          <cell r="AS238">
            <v>0</v>
          </cell>
          <cell r="AT238">
            <v>0</v>
          </cell>
          <cell r="AU238">
            <v>8098485</v>
          </cell>
          <cell r="AV238">
            <v>0</v>
          </cell>
          <cell r="AW238">
            <v>0</v>
          </cell>
          <cell r="AX238" t="str">
            <v>1 rozwojowo-modernizacyjne</v>
          </cell>
          <cell r="AY238">
            <v>0</v>
          </cell>
          <cell r="AZ238">
            <v>0</v>
          </cell>
          <cell r="BA238">
            <v>0</v>
          </cell>
          <cell r="BF238" t="str">
            <v>Zadanie zostało wydzielone z zad. 17-158. Kompleksowe dostosowanie pozostałych obiektów do zmodernizowanej SUW Wiśniowa.</v>
          </cell>
          <cell r="BG238" t="str">
            <v>1.Budynek biurowy DW126 2019 - 2020 opracowanie dokumentacji - zakończono 2024 - roboty budowalno-montażowe 2. Punkt Obsługi Klienta w bud. DW126 2020 - ekspertyza techniczna 2020 - 2021 - dokumentacja projektowa 2021 - roboty budowlano-montażowe - zakończono 3. Obiekty technologiczne 2024 - 2025 - dokumentacja projektowa 2026 - 2027 - roboty budowlano-montażowe</v>
          </cell>
          <cell r="BH238" t="str">
            <v>-</v>
          </cell>
          <cell r="BI238" t="str">
            <v>-</v>
          </cell>
          <cell r="BJ238">
            <v>40703.79</v>
          </cell>
          <cell r="BK238">
            <v>8117625</v>
          </cell>
          <cell r="BL238"/>
          <cell r="BM238"/>
          <cell r="BN238"/>
        </row>
        <row r="239">
          <cell r="B239" t="str">
            <v>5-05-19-258-1</v>
          </cell>
          <cell r="C239" t="str">
            <v>5</v>
          </cell>
          <cell r="D239" t="str">
            <v>Poznań - kanalizacja sanitarna w ul. Rumiankowej i ul. Laurowej</v>
          </cell>
          <cell r="E239" t="str">
            <v>Realizowane-dokumentacja-w toku</v>
          </cell>
          <cell r="G239" t="str">
            <v>rezerwa zadania wielozakresowe</v>
          </cell>
          <cell r="H239" t="str">
            <v>pierwsza</v>
          </cell>
          <cell r="I239" t="str">
            <v>sieci rozdzielcze</v>
          </cell>
          <cell r="J239" t="str">
            <v>rozwojowe</v>
          </cell>
          <cell r="K239" t="str">
            <v>KPOŚK</v>
          </cell>
          <cell r="L239" t="str">
            <v>Poznań</v>
          </cell>
          <cell r="M239" t="str">
            <v>Katarzyna Stawińska</v>
          </cell>
          <cell r="N239" t="str">
            <v>Wioletta Frankowska</v>
          </cell>
          <cell r="O239" t="str">
            <v>Monika Mrozińska</v>
          </cell>
          <cell r="P239" t="str">
            <v>Margareta Szymkowiak-Matuszak</v>
          </cell>
          <cell r="Q239" t="str">
            <v>Anna Michałowicz</v>
          </cell>
          <cell r="R239" t="str">
            <v>05</v>
          </cell>
          <cell r="S239" t="str">
            <v>nd</v>
          </cell>
          <cell r="T239">
            <v>0</v>
          </cell>
          <cell r="U239">
            <v>38800</v>
          </cell>
          <cell r="V239">
            <v>58200</v>
          </cell>
          <cell r="W239">
            <v>806000</v>
          </cell>
          <cell r="X239">
            <v>1030778</v>
          </cell>
          <cell r="Y239">
            <v>1500000</v>
          </cell>
          <cell r="Z239">
            <v>0</v>
          </cell>
          <cell r="AA239">
            <v>0</v>
          </cell>
          <cell r="AB239">
            <v>0</v>
          </cell>
          <cell r="AC239">
            <v>0</v>
          </cell>
          <cell r="AD239">
            <v>0</v>
          </cell>
          <cell r="AE239">
            <v>0</v>
          </cell>
          <cell r="AF239">
            <v>3433778</v>
          </cell>
          <cell r="AG239">
            <v>19400</v>
          </cell>
          <cell r="AH239">
            <v>19400</v>
          </cell>
          <cell r="AI239">
            <v>58200</v>
          </cell>
          <cell r="AJ239">
            <v>805516.48</v>
          </cell>
          <cell r="AK239">
            <v>3817487</v>
          </cell>
          <cell r="AL239">
            <v>0</v>
          </cell>
          <cell r="AM239">
            <v>0</v>
          </cell>
          <cell r="AN239">
            <v>0</v>
          </cell>
          <cell r="AO239">
            <v>0</v>
          </cell>
          <cell r="AP239">
            <v>0</v>
          </cell>
          <cell r="AQ239">
            <v>0</v>
          </cell>
          <cell r="AR239">
            <v>0</v>
          </cell>
          <cell r="AS239">
            <v>0</v>
          </cell>
          <cell r="AT239">
            <v>0</v>
          </cell>
          <cell r="AU239">
            <v>4623003.4800000004</v>
          </cell>
          <cell r="AV239">
            <v>0</v>
          </cell>
          <cell r="AW239">
            <v>93</v>
          </cell>
          <cell r="AX239" t="str">
            <v>1 rozwojowo-modernizacyjne</v>
          </cell>
          <cell r="AY239">
            <v>56</v>
          </cell>
          <cell r="AZ239">
            <v>4</v>
          </cell>
          <cell r="BA239">
            <v>0</v>
          </cell>
          <cell r="BB239" t="str">
            <v>WALORYZACJA PRZEWIDZIANA W UMOWIE, KTÓRA BĘDZIE DOPIERO ZAWIERANA</v>
          </cell>
          <cell r="BC239" t="str">
            <v xml:space="preserve">Zdanie na ukończeniu w IPD </v>
          </cell>
          <cell r="BF239" t="str">
            <v>Zadanie zostało wydzielone z zadania nr 13-135. Odbiór ścieków sanitarnych od nowych klientów.</v>
          </cell>
          <cell r="BG239" t="str">
            <v>Budowa kanalizacji sanitarnej: kanał grawitacyjny DN200 w ul. Laurowej, w ul. bocznej od Laurowej (dz. nr 118/14), Rumiankowej, Naramowickiej - dł. 980m , przepompownia ścieków, rurociąg tłoczny DN90 dł. 375m wraz z przyłączami . 2020 - 2023 - dokumentacja projektowa 2023 - 2025 - roboty budowlano-montażowe</v>
          </cell>
          <cell r="BH239" t="str">
            <v>-</v>
          </cell>
          <cell r="BI239" t="str">
            <v>-</v>
          </cell>
          <cell r="BJ239">
            <v>0</v>
          </cell>
          <cell r="BK239">
            <v>4681203.4800000004</v>
          </cell>
          <cell r="BL239">
            <v>468120.34800000006</v>
          </cell>
          <cell r="BM239">
            <v>702180.522</v>
          </cell>
        </row>
        <row r="240">
          <cell r="B240" t="str">
            <v>4-05-19-213-1</v>
          </cell>
          <cell r="C240" t="str">
            <v>4</v>
          </cell>
          <cell r="D240" t="str">
            <v>COŚ - podczyszczanie odcieków</v>
          </cell>
          <cell r="E240" t="str">
            <v>Realizowane-koncepcja-w toku</v>
          </cell>
          <cell r="G240" t="str">
            <v>OŚ - sieci i obiekty</v>
          </cell>
          <cell r="H240" t="str">
            <v>pierwsza</v>
          </cell>
          <cell r="I240" t="str">
            <v>wspólne</v>
          </cell>
          <cell r="J240" t="str">
            <v>modernizacyjne</v>
          </cell>
          <cell r="K240" t="str">
            <v>OŚ</v>
          </cell>
          <cell r="L240" t="str">
            <v>Poznań</v>
          </cell>
          <cell r="M240" t="str">
            <v>Agnieszka Mitura-Grabowska</v>
          </cell>
          <cell r="N240">
            <v>0</v>
          </cell>
          <cell r="O240" t="str">
            <v>Anna Padurska</v>
          </cell>
          <cell r="P240" t="str">
            <v>Julita Gumińska</v>
          </cell>
          <cell r="Q240" t="str">
            <v>Julita Gumińska</v>
          </cell>
          <cell r="R240" t="str">
            <v>05</v>
          </cell>
          <cell r="S240" t="str">
            <v>nd</v>
          </cell>
          <cell r="T240">
            <v>0</v>
          </cell>
          <cell r="U240">
            <v>80000</v>
          </cell>
          <cell r="V240">
            <v>0</v>
          </cell>
          <cell r="W240">
            <v>0</v>
          </cell>
          <cell r="X240">
            <v>0</v>
          </cell>
          <cell r="Y240">
            <v>0</v>
          </cell>
          <cell r="Z240">
            <v>0</v>
          </cell>
          <cell r="AA240">
            <v>0</v>
          </cell>
          <cell r="AB240">
            <v>0</v>
          </cell>
          <cell r="AC240">
            <v>0</v>
          </cell>
          <cell r="AD240">
            <v>0</v>
          </cell>
          <cell r="AE240">
            <v>0</v>
          </cell>
          <cell r="AF240">
            <v>80000</v>
          </cell>
          <cell r="AG240">
            <v>0</v>
          </cell>
          <cell r="AH240">
            <v>22000</v>
          </cell>
          <cell r="AI240">
            <v>58000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t="str">
            <v xml:space="preserve"> </v>
          </cell>
          <cell r="AY240">
            <v>0</v>
          </cell>
          <cell r="AZ240">
            <v>0</v>
          </cell>
          <cell r="BA240">
            <v>0</v>
          </cell>
          <cell r="BF240" t="str">
            <v>W wyniku realizacji zadań inwestycyjnych podnoszących produkcję biogazu wzrośnie obciążenie biologicznej części oczyszczalni, z tego wynika konieczność podczyszczania.</v>
          </cell>
          <cell r="BG240" t="str">
            <v>Budowa instalacji do podczyszczania odcieków. 2020 - koncepcja</v>
          </cell>
          <cell r="BH240" t="str">
            <v>-</v>
          </cell>
          <cell r="BI240" t="str">
            <v>-</v>
          </cell>
          <cell r="BJ240">
            <v>0</v>
          </cell>
          <cell r="BK240">
            <v>58000</v>
          </cell>
          <cell r="BL240"/>
          <cell r="BM240"/>
          <cell r="BN240"/>
        </row>
        <row r="241">
          <cell r="B241" t="str">
            <v>5-05-19-325-1</v>
          </cell>
          <cell r="C241" t="str">
            <v>5</v>
          </cell>
          <cell r="D241" t="str">
            <v>Poznań - kanalizacja sanitarna w ulicach Sarniej i Sośnickiej - zakres II</v>
          </cell>
          <cell r="E241" t="str">
            <v>Realizowane-dokumentacja-w toku</v>
          </cell>
          <cell r="G241" t="str">
            <v>rezerwa zadania wielozakresowe</v>
          </cell>
          <cell r="H241" t="str">
            <v>druga</v>
          </cell>
          <cell r="I241" t="str">
            <v>sieci rozdzielcze</v>
          </cell>
          <cell r="J241" t="str">
            <v>rozwojowe</v>
          </cell>
          <cell r="K241" t="str">
            <v>nieopłacalne nie</v>
          </cell>
          <cell r="L241" t="str">
            <v>Poznań</v>
          </cell>
          <cell r="M241" t="str">
            <v>Przemysław Jasiński</v>
          </cell>
          <cell r="N241" t="str">
            <v>Michał Kamiński</v>
          </cell>
          <cell r="O241" t="str">
            <v>Mariusz Dados</v>
          </cell>
          <cell r="P241" t="str">
            <v>Łukasz Dąbrowski</v>
          </cell>
          <cell r="Q241" t="str">
            <v>Michał Plewa</v>
          </cell>
          <cell r="R241" t="str">
            <v>05</v>
          </cell>
          <cell r="S241" t="str">
            <v>nd</v>
          </cell>
          <cell r="T241">
            <v>0</v>
          </cell>
          <cell r="U241">
            <v>0</v>
          </cell>
          <cell r="V241">
            <v>20000</v>
          </cell>
          <cell r="W241">
            <v>20000</v>
          </cell>
          <cell r="X241">
            <v>60000</v>
          </cell>
          <cell r="Y241">
            <v>270998</v>
          </cell>
          <cell r="Z241">
            <v>634002</v>
          </cell>
          <cell r="AA241">
            <v>0</v>
          </cell>
          <cell r="AB241">
            <v>0</v>
          </cell>
          <cell r="AC241">
            <v>0</v>
          </cell>
          <cell r="AD241">
            <v>0</v>
          </cell>
          <cell r="AE241">
            <v>0</v>
          </cell>
          <cell r="AF241">
            <v>1005000</v>
          </cell>
          <cell r="AG241">
            <v>0</v>
          </cell>
          <cell r="AH241">
            <v>2692</v>
          </cell>
          <cell r="AI241">
            <v>55890</v>
          </cell>
          <cell r="AJ241">
            <v>37260</v>
          </cell>
          <cell r="AK241">
            <v>0</v>
          </cell>
          <cell r="AL241">
            <v>981718.3</v>
          </cell>
          <cell r="AM241">
            <v>261117.69</v>
          </cell>
          <cell r="AN241">
            <v>0</v>
          </cell>
          <cell r="AO241">
            <v>0</v>
          </cell>
          <cell r="AP241">
            <v>0</v>
          </cell>
          <cell r="AQ241">
            <v>0</v>
          </cell>
          <cell r="AR241">
            <v>0</v>
          </cell>
          <cell r="AS241">
            <v>0</v>
          </cell>
          <cell r="AT241">
            <v>0</v>
          </cell>
          <cell r="AU241">
            <v>1280095.99</v>
          </cell>
          <cell r="AV241">
            <v>0.49</v>
          </cell>
          <cell r="AW241">
            <v>0</v>
          </cell>
          <cell r="AX241" t="str">
            <v>1 rozwojowo-modernizacyjne</v>
          </cell>
          <cell r="AY241">
            <v>2</v>
          </cell>
          <cell r="AZ241">
            <v>4</v>
          </cell>
          <cell r="BA241">
            <v>0</v>
          </cell>
          <cell r="BF241" t="str">
            <v>Zadanie wydzielone z zadania nr 16-082. Odbiór ścieków sanitarnych od nowych klientów.</v>
          </cell>
          <cell r="BG241" t="str">
            <v>Budowa kanalizacji sanitarnej w ulicach Sarniej i Sośnickiej DN 200 dł. 250 m, r. tłoczny DN 75 dł. ok. 240 m, przepompownia ścieków 1 szt., przyłącza sanitarne 2021 - 2023 dokumentacja projektowa 2024 - 2025 roboty budowlano - montażowe</v>
          </cell>
          <cell r="BH241" t="str">
            <v>-</v>
          </cell>
          <cell r="BI241" t="str">
            <v>-</v>
          </cell>
          <cell r="BJ241">
            <v>37260</v>
          </cell>
          <cell r="BK241">
            <v>1298725.99</v>
          </cell>
          <cell r="BL241"/>
          <cell r="BM241"/>
          <cell r="BN241"/>
        </row>
        <row r="242">
          <cell r="B242" t="str">
            <v>5-04-17-059-1</v>
          </cell>
          <cell r="C242" t="str">
            <v>5</v>
          </cell>
          <cell r="D242" t="str">
            <v>Murowana Goślina - kanalizacja sanitarna w Rakowni</v>
          </cell>
          <cell r="E242" t="str">
            <v>Realizowane-dokumentacja-w toku</v>
          </cell>
          <cell r="G242" t="str">
            <v>rezerwa "białe plamy"</v>
          </cell>
          <cell r="H242" t="str">
            <v>druga</v>
          </cell>
          <cell r="I242" t="str">
            <v>sieci rozdzielcze</v>
          </cell>
          <cell r="J242" t="str">
            <v>rozwojowe</v>
          </cell>
          <cell r="K242" t="str">
            <v>nieopłacalne tak</v>
          </cell>
          <cell r="L242" t="str">
            <v>Murowana Goślina</v>
          </cell>
          <cell r="M242" t="str">
            <v>Paulina Wilińska-Kałka</v>
          </cell>
          <cell r="N242" t="str">
            <v>Joanna Iwan</v>
          </cell>
          <cell r="O242" t="str">
            <v>Monika Mrozińska</v>
          </cell>
          <cell r="P242" t="str">
            <v>Joanna Iwan</v>
          </cell>
          <cell r="Q242" t="str">
            <v>Łukasz Wędrychowicz</v>
          </cell>
          <cell r="R242" t="str">
            <v>04</v>
          </cell>
          <cell r="S242" t="str">
            <v>nd</v>
          </cell>
          <cell r="T242">
            <v>23658.909999999996</v>
          </cell>
          <cell r="U242">
            <v>59328.9</v>
          </cell>
          <cell r="V242">
            <v>151200</v>
          </cell>
          <cell r="W242">
            <v>1650000</v>
          </cell>
          <cell r="X242">
            <v>1800000</v>
          </cell>
          <cell r="Y242">
            <v>5300000</v>
          </cell>
          <cell r="Z242">
            <v>0</v>
          </cell>
          <cell r="AA242">
            <v>0</v>
          </cell>
          <cell r="AB242">
            <v>0</v>
          </cell>
          <cell r="AC242">
            <v>0</v>
          </cell>
          <cell r="AD242">
            <v>0</v>
          </cell>
          <cell r="AE242">
            <v>0</v>
          </cell>
          <cell r="AF242">
            <v>8960528.9000000004</v>
          </cell>
          <cell r="AG242">
            <v>33071.89</v>
          </cell>
          <cell r="AH242">
            <v>225045.60000000003</v>
          </cell>
          <cell r="AI242">
            <v>55721.479999999996</v>
          </cell>
          <cell r="AJ242">
            <v>4795000</v>
          </cell>
          <cell r="AK242">
            <v>6478164</v>
          </cell>
          <cell r="AL242">
            <v>0</v>
          </cell>
          <cell r="AM242">
            <v>0</v>
          </cell>
          <cell r="AN242">
            <v>0</v>
          </cell>
          <cell r="AO242">
            <v>0</v>
          </cell>
          <cell r="AP242">
            <v>0</v>
          </cell>
          <cell r="AQ242">
            <v>0</v>
          </cell>
          <cell r="AR242">
            <v>0</v>
          </cell>
          <cell r="AS242">
            <v>0</v>
          </cell>
          <cell r="AT242">
            <v>0</v>
          </cell>
          <cell r="AU242">
            <v>11273164</v>
          </cell>
          <cell r="AV242">
            <v>4.25</v>
          </cell>
          <cell r="AW242">
            <v>0</v>
          </cell>
          <cell r="AX242" t="str">
            <v>1 rozwojowo-modernizacyjne</v>
          </cell>
          <cell r="AY242">
            <v>85</v>
          </cell>
          <cell r="AZ242">
            <v>91</v>
          </cell>
          <cell r="BA242">
            <v>0</v>
          </cell>
          <cell r="BF242" t="str">
            <v>Odbiór ścieków sanitarnych od nowych klientów.</v>
          </cell>
          <cell r="BG242" t="str">
            <v>Budowa sieci kanalizacji sanitarnej wraz z przyłączami w ulicach: Orla, Gawrona, Sokoła, Słowika, Pawia, Czyżyka, Perkoza, Wróbla, Jaskółki, Sójki, Klinowa, Żurawia, Gila, kanał grawitacyjny DN200mm, dł. 4245m rurociąg tłoczny DN80mm, dł. 379m przepompownia ścieków - 2szt. dokumentacja projektowa wykonana przez ZMPZ 2020 - 2022 - aktualizacja dokumentacji wykonanej przez ZMPZ 2022 - 2024 - roboty budowlano-montażowe</v>
          </cell>
          <cell r="BH242" t="str">
            <v>-</v>
          </cell>
          <cell r="BI242" t="str">
            <v>-</v>
          </cell>
          <cell r="BJ242">
            <v>15191.59</v>
          </cell>
          <cell r="BK242">
            <v>11313693.890000001</v>
          </cell>
          <cell r="BL242"/>
          <cell r="BM242"/>
          <cell r="BN242"/>
        </row>
        <row r="243">
          <cell r="B243" t="str">
            <v>5-05-18-138-1</v>
          </cell>
          <cell r="C243" t="str">
            <v>5</v>
          </cell>
          <cell r="D243" t="str">
            <v>Poznań - kanalizacja sanitarna na terenie "Wolnych Torów"</v>
          </cell>
          <cell r="E243" t="str">
            <v>Realizowane-koncepcja-w toku</v>
          </cell>
          <cell r="G243" t="str">
            <v>Pule</v>
          </cell>
          <cell r="H243" t="str">
            <v>druga</v>
          </cell>
          <cell r="I243" t="str">
            <v>sieci rozdzielcze</v>
          </cell>
          <cell r="J243" t="str">
            <v>rozwojowe</v>
          </cell>
          <cell r="K243" t="str">
            <v>opłacalne</v>
          </cell>
          <cell r="L243" t="str">
            <v>Poznań</v>
          </cell>
          <cell r="M243" t="str">
            <v>Katarzyna Józefiak</v>
          </cell>
          <cell r="N243">
            <v>0</v>
          </cell>
          <cell r="O243" t="str">
            <v>Mariusz Dados</v>
          </cell>
          <cell r="P243">
            <v>0</v>
          </cell>
          <cell r="Q243">
            <v>0</v>
          </cell>
          <cell r="R243" t="str">
            <v>05</v>
          </cell>
          <cell r="S243" t="str">
            <v>nd</v>
          </cell>
          <cell r="T243">
            <v>0</v>
          </cell>
          <cell r="U243">
            <v>20000</v>
          </cell>
          <cell r="V243">
            <v>180000</v>
          </cell>
          <cell r="W243">
            <v>0</v>
          </cell>
          <cell r="X243">
            <v>260000</v>
          </cell>
          <cell r="Y243">
            <v>1140000</v>
          </cell>
          <cell r="Z243">
            <v>500000</v>
          </cell>
          <cell r="AA243">
            <v>0</v>
          </cell>
          <cell r="AB243">
            <v>0</v>
          </cell>
          <cell r="AC243">
            <v>0</v>
          </cell>
          <cell r="AD243">
            <v>0</v>
          </cell>
          <cell r="AE243">
            <v>0</v>
          </cell>
          <cell r="AF243">
            <v>2100000</v>
          </cell>
          <cell r="AG243">
            <v>7903</v>
          </cell>
          <cell r="AH243">
            <v>0</v>
          </cell>
          <cell r="AI243">
            <v>55600</v>
          </cell>
          <cell r="AJ243">
            <v>224400</v>
          </cell>
          <cell r="AK243">
            <v>364000</v>
          </cell>
          <cell r="AL243">
            <v>1092000</v>
          </cell>
          <cell r="AM243">
            <v>364000</v>
          </cell>
          <cell r="AN243">
            <v>0</v>
          </cell>
          <cell r="AO243">
            <v>0</v>
          </cell>
          <cell r="AP243">
            <v>0</v>
          </cell>
          <cell r="AQ243">
            <v>0</v>
          </cell>
          <cell r="AR243">
            <v>0</v>
          </cell>
          <cell r="AS243">
            <v>0</v>
          </cell>
          <cell r="AT243">
            <v>0</v>
          </cell>
          <cell r="AU243">
            <v>2044400</v>
          </cell>
          <cell r="AV243">
            <v>0</v>
          </cell>
          <cell r="AW243">
            <v>0</v>
          </cell>
          <cell r="AX243" t="str">
            <v>1 rozwojowo-modernizacyjne</v>
          </cell>
          <cell r="AY243">
            <v>0</v>
          </cell>
          <cell r="AZ243">
            <v>0</v>
          </cell>
          <cell r="BA243">
            <v>0</v>
          </cell>
          <cell r="BF243" t="str">
            <v>Skanalizowanie obszaru "Wolnych Torów"</v>
          </cell>
          <cell r="BG243" t="str">
            <v>Etap I koncepcja skanalizowania i zwodociągowania obszaru "Wolne Tory" 2022 - 2023 opracowanie koncepcji. Etap II infrastruktura kanalizacyjna na terenie "Wolnych Torów" 2024 - 2026 dokumentacja projektowa</v>
          </cell>
          <cell r="BH243" t="str">
            <v>-</v>
          </cell>
          <cell r="BI243" t="str">
            <v>-</v>
          </cell>
          <cell r="BJ243">
            <v>55600</v>
          </cell>
          <cell r="BK243">
            <v>2044400</v>
          </cell>
          <cell r="BL243"/>
          <cell r="BM243"/>
          <cell r="BN243"/>
        </row>
        <row r="244">
          <cell r="B244" t="str">
            <v>3-16-20-244-0</v>
          </cell>
          <cell r="C244" t="str">
            <v>3</v>
          </cell>
          <cell r="D244" t="str">
            <v>Suchy Las - sieć wodociągowa w ul. Platynowej w Złotkowie</v>
          </cell>
          <cell r="E244" t="str">
            <v>Realizowane-dokumentacja-w toku</v>
          </cell>
          <cell r="H244" t="str">
            <v>pierwsza</v>
          </cell>
          <cell r="I244" t="str">
            <v>sieci rozdzielcze</v>
          </cell>
          <cell r="J244" t="str">
            <v>rozwojowe</v>
          </cell>
          <cell r="K244" t="str">
            <v>wykupy</v>
          </cell>
          <cell r="L244" t="str">
            <v>Suchy Las</v>
          </cell>
          <cell r="M244">
            <v>0</v>
          </cell>
          <cell r="N244" t="str">
            <v>Magdalena Borowska</v>
          </cell>
          <cell r="O244">
            <v>0</v>
          </cell>
          <cell r="P244" t="str">
            <v>Magdalena Borowska</v>
          </cell>
          <cell r="Q244">
            <v>0</v>
          </cell>
          <cell r="R244" t="str">
            <v>16</v>
          </cell>
          <cell r="S244" t="str">
            <v>nd</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900</v>
          </cell>
          <cell r="AI244">
            <v>54694.47</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t="str">
            <v xml:space="preserve"> </v>
          </cell>
          <cell r="AY244">
            <v>0</v>
          </cell>
          <cell r="AZ244">
            <v>0</v>
          </cell>
          <cell r="BA244">
            <v>0</v>
          </cell>
          <cell r="BF244">
            <v>0</v>
          </cell>
          <cell r="BG244">
            <v>0</v>
          </cell>
          <cell r="BH244" t="str">
            <v>-</v>
          </cell>
          <cell r="BI244" t="str">
            <v>-</v>
          </cell>
          <cell r="BJ244">
            <v>54694.47</v>
          </cell>
          <cell r="BK244">
            <v>0</v>
          </cell>
          <cell r="BL244"/>
          <cell r="BM244"/>
          <cell r="BN244"/>
        </row>
        <row r="245">
          <cell r="B245" t="str">
            <v>3-11-20-030-0</v>
          </cell>
          <cell r="C245" t="str">
            <v>3</v>
          </cell>
          <cell r="D245" t="str">
            <v>Kórnik - sieć wodociagowa w ul. Piaskowej w Kamionkach</v>
          </cell>
          <cell r="E245" t="str">
            <v>Realizowane-dokumentacja-w toku</v>
          </cell>
          <cell r="G245" t="str">
            <v>rezerwa na zaspokojenie roszczeń z tyt realizacji sieci wod-kan</v>
          </cell>
          <cell r="H245" t="str">
            <v>pierwsza</v>
          </cell>
          <cell r="I245" t="str">
            <v>sieci rozdzielcze</v>
          </cell>
          <cell r="J245" t="str">
            <v>rozwojowe</v>
          </cell>
          <cell r="K245" t="str">
            <v>wykupy</v>
          </cell>
          <cell r="L245" t="str">
            <v>Kórnik</v>
          </cell>
          <cell r="M245">
            <v>0</v>
          </cell>
          <cell r="N245">
            <v>0</v>
          </cell>
          <cell r="O245">
            <v>0</v>
          </cell>
          <cell r="P245" t="str">
            <v>Magdalena Borowska</v>
          </cell>
          <cell r="Q245">
            <v>0</v>
          </cell>
          <cell r="R245" t="str">
            <v>11</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52687.65</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t="str">
            <v xml:space="preserve"> </v>
          </cell>
          <cell r="AY245">
            <v>0</v>
          </cell>
          <cell r="AZ245">
            <v>0</v>
          </cell>
          <cell r="BA245">
            <v>0</v>
          </cell>
          <cell r="BF245">
            <v>0</v>
          </cell>
          <cell r="BG245">
            <v>0</v>
          </cell>
          <cell r="BH245" t="str">
            <v>-</v>
          </cell>
          <cell r="BI245" t="str">
            <v>-</v>
          </cell>
          <cell r="BJ245">
            <v>52687.65</v>
          </cell>
          <cell r="BK245">
            <v>0</v>
          </cell>
          <cell r="BL245"/>
          <cell r="BM245"/>
          <cell r="BN245"/>
        </row>
        <row r="246">
          <cell r="B246" t="str">
            <v>3-02-15-169-1</v>
          </cell>
          <cell r="C246" t="str">
            <v>3</v>
          </cell>
          <cell r="D246" t="str">
            <v>Luboń - sieć wodociągowa w ul. Granicznej</v>
          </cell>
          <cell r="E246" t="str">
            <v>Realizowane-dokumentacja-w toku</v>
          </cell>
          <cell r="G246" t="str">
            <v>rezerwa "białe plamy"</v>
          </cell>
          <cell r="H246" t="str">
            <v>druga</v>
          </cell>
          <cell r="I246" t="str">
            <v>sieci rozdzielcze</v>
          </cell>
          <cell r="J246" t="str">
            <v>rozwojowe</v>
          </cell>
          <cell r="K246" t="str">
            <v>nieopłacalne tak</v>
          </cell>
          <cell r="L246" t="str">
            <v>Luboń</v>
          </cell>
          <cell r="M246" t="str">
            <v>Agata Chmurzyńska</v>
          </cell>
          <cell r="N246" t="str">
            <v>Barbara Bartkowiak</v>
          </cell>
          <cell r="O246" t="str">
            <v>Monika Mrozińska</v>
          </cell>
          <cell r="P246" t="str">
            <v>Joanna Iwan</v>
          </cell>
          <cell r="Q246" t="str">
            <v>Anna Michałowicz</v>
          </cell>
          <cell r="R246" t="str">
            <v>02</v>
          </cell>
          <cell r="S246" t="str">
            <v>nd</v>
          </cell>
          <cell r="T246">
            <v>0</v>
          </cell>
          <cell r="U246">
            <v>0</v>
          </cell>
          <cell r="V246">
            <v>32000</v>
          </cell>
          <cell r="W246">
            <v>48000</v>
          </cell>
          <cell r="X246">
            <v>92727</v>
          </cell>
          <cell r="Y246">
            <v>281273</v>
          </cell>
          <cell r="Z246">
            <v>0</v>
          </cell>
          <cell r="AA246">
            <v>0</v>
          </cell>
          <cell r="AB246">
            <v>0</v>
          </cell>
          <cell r="AC246">
            <v>0</v>
          </cell>
          <cell r="AD246">
            <v>0</v>
          </cell>
          <cell r="AE246">
            <v>0</v>
          </cell>
          <cell r="AF246">
            <v>454000</v>
          </cell>
          <cell r="AG246">
            <v>1078</v>
          </cell>
          <cell r="AH246">
            <v>13000</v>
          </cell>
          <cell r="AI246">
            <v>52000</v>
          </cell>
          <cell r="AJ246">
            <v>107426.52</v>
          </cell>
          <cell r="AK246">
            <v>288942.56</v>
          </cell>
          <cell r="AL246">
            <v>0</v>
          </cell>
          <cell r="AM246">
            <v>0</v>
          </cell>
          <cell r="AN246">
            <v>0</v>
          </cell>
          <cell r="AO246">
            <v>0</v>
          </cell>
          <cell r="AP246">
            <v>0</v>
          </cell>
          <cell r="AQ246">
            <v>0</v>
          </cell>
          <cell r="AR246">
            <v>0</v>
          </cell>
          <cell r="AS246">
            <v>0</v>
          </cell>
          <cell r="AT246">
            <v>0</v>
          </cell>
          <cell r="AU246">
            <v>396369.08</v>
          </cell>
          <cell r="AV246">
            <v>0</v>
          </cell>
          <cell r="AW246">
            <v>0</v>
          </cell>
          <cell r="AX246" t="str">
            <v>1 rozwojowo-modernizacyjne</v>
          </cell>
          <cell r="AY246">
            <v>1</v>
          </cell>
          <cell r="AZ246">
            <v>0</v>
          </cell>
          <cell r="BA246">
            <v>0</v>
          </cell>
          <cell r="BF246" t="str">
            <v>Zaopatrzenie w wodę nowych odbiorców.</v>
          </cell>
          <cell r="BG246" t="str">
            <v>Budowa sieci wodociągowej w ul. Granicznej ( w str. ul. Cmentarnej) DN 150 mm, dł. 216 m wraz z przyłączem 2021-2023 - dokumentacja 2023-2024 - roboty budowlano-montażowe</v>
          </cell>
          <cell r="BH246" t="str">
            <v>-</v>
          </cell>
          <cell r="BI246" t="str">
            <v>-</v>
          </cell>
          <cell r="BJ246">
            <v>0</v>
          </cell>
          <cell r="BK246">
            <v>448369.08</v>
          </cell>
          <cell r="BL246"/>
          <cell r="BM246"/>
          <cell r="BN246"/>
        </row>
        <row r="247">
          <cell r="B247" t="str">
            <v>5-05-03-612-1</v>
          </cell>
          <cell r="C247" t="str">
            <v>5</v>
          </cell>
          <cell r="D247" t="str">
            <v>Poznań - kanały sanitarne na terenie Podolan wraz z odcinkami wodociągów - zakres I</v>
          </cell>
          <cell r="E247" t="str">
            <v>Realizowane-RBM-zakończono</v>
          </cell>
          <cell r="F247" t="str">
            <v>FS 6</v>
          </cell>
          <cell r="G247" t="str">
            <v>Plan</v>
          </cell>
          <cell r="H247" t="str">
            <v>druga</v>
          </cell>
          <cell r="I247" t="str">
            <v>sieci rozdzielcze</v>
          </cell>
          <cell r="J247" t="str">
            <v>rozwojowe</v>
          </cell>
          <cell r="K247" t="str">
            <v>oszczędności przetargowe</v>
          </cell>
          <cell r="L247" t="str">
            <v>Poznań</v>
          </cell>
          <cell r="M247" t="str">
            <v>Sylwia Białous</v>
          </cell>
          <cell r="N247">
            <v>0</v>
          </cell>
          <cell r="O247" t="str">
            <v>Monika Mrozińska</v>
          </cell>
          <cell r="P247" t="str">
            <v>Anna Ossig</v>
          </cell>
          <cell r="Q247">
            <v>0</v>
          </cell>
          <cell r="R247" t="str">
            <v>05</v>
          </cell>
          <cell r="S247" t="str">
            <v>nd</v>
          </cell>
          <cell r="T247">
            <v>440472.91000000003</v>
          </cell>
          <cell r="U247">
            <v>570880.57000000007</v>
          </cell>
          <cell r="V247">
            <v>2095000</v>
          </cell>
          <cell r="W247">
            <v>0</v>
          </cell>
          <cell r="X247">
            <v>0</v>
          </cell>
          <cell r="Y247">
            <v>0</v>
          </cell>
          <cell r="Z247">
            <v>0</v>
          </cell>
          <cell r="AA247">
            <v>0</v>
          </cell>
          <cell r="AB247">
            <v>0</v>
          </cell>
          <cell r="AC247">
            <v>0</v>
          </cell>
          <cell r="AD247">
            <v>0</v>
          </cell>
          <cell r="AE247">
            <v>0</v>
          </cell>
          <cell r="AF247">
            <v>2665880.5700000003</v>
          </cell>
          <cell r="AG247">
            <v>1084436.4099999999</v>
          </cell>
          <cell r="AH247">
            <v>1958001.6099999999</v>
          </cell>
          <cell r="AI247">
            <v>51391.199999999997</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t="str">
            <v>1 rozwojowo-modernizacyjne</v>
          </cell>
          <cell r="AY247">
            <v>59</v>
          </cell>
          <cell r="AZ247">
            <v>6</v>
          </cell>
          <cell r="BA247">
            <v>0</v>
          </cell>
          <cell r="BF247" t="str">
            <v>Z zadania został wydzielony zakres 19-348 i 19-349 i 19-350. Odbiór ścieków sanitarnych od nowych klientów.</v>
          </cell>
          <cell r="BG247" t="str">
            <v>Budowa kanalizacji sanitarnej w ul. Zakopiańskiej wraz z przyłączami: Sieć kanalizacji sanitarnej o dł. ok. 850 m Przepompownia - 1szt. [wydajność ok. 4 l/s] Rurociąg tłoczny ok. 120 m DN 90 AQ inwestorem zastępczym dla ZDM dla budowy kanalizacji deszczowej w ul. Zakopiańskiej. 2014-2017 - dokumentacja projektowa 2020 - 2021 - roboty budowlano-montażowe</v>
          </cell>
          <cell r="BH247" t="str">
            <v>-</v>
          </cell>
          <cell r="BI247" t="str">
            <v>-</v>
          </cell>
          <cell r="BJ247">
            <v>51391.199999999997</v>
          </cell>
          <cell r="BK247">
            <v>0</v>
          </cell>
          <cell r="BL247"/>
          <cell r="BM247"/>
          <cell r="BN247"/>
          <cell r="BO247">
            <v>0</v>
          </cell>
        </row>
        <row r="248">
          <cell r="B248" t="str">
            <v>5-05-16-193-1</v>
          </cell>
          <cell r="C248" t="str">
            <v>5</v>
          </cell>
          <cell r="D248" t="str">
            <v>Poznań - kanalizacja sanitarna w ul. Krośnieńskiej</v>
          </cell>
          <cell r="E248" t="str">
            <v>Realizowane-dokumentacja-w toku</v>
          </cell>
          <cell r="G248" t="str">
            <v>rezerwa "białe plamy"</v>
          </cell>
          <cell r="H248" t="str">
            <v>druga</v>
          </cell>
          <cell r="I248" t="str">
            <v>sieci rozdzielcze</v>
          </cell>
          <cell r="J248" t="str">
            <v>rozwojowe</v>
          </cell>
          <cell r="K248" t="str">
            <v>nieopłacalne nie</v>
          </cell>
          <cell r="L248" t="str">
            <v>Poznań</v>
          </cell>
          <cell r="M248" t="str">
            <v>Kamilla Oberenkowska</v>
          </cell>
          <cell r="N248" t="str">
            <v>Julia Szczepańska</v>
          </cell>
          <cell r="O248" t="str">
            <v>Jolanta Kowalczyk</v>
          </cell>
          <cell r="P248">
            <v>0</v>
          </cell>
          <cell r="Q248" t="str">
            <v>Jacek Bielicki</v>
          </cell>
          <cell r="R248" t="str">
            <v>05</v>
          </cell>
          <cell r="S248" t="str">
            <v>nd</v>
          </cell>
          <cell r="T248">
            <v>3641.52</v>
          </cell>
          <cell r="U248">
            <v>15121.5</v>
          </cell>
          <cell r="V248">
            <v>14480</v>
          </cell>
          <cell r="W248">
            <v>43440</v>
          </cell>
          <cell r="X248">
            <v>387146.04</v>
          </cell>
          <cell r="Y248">
            <v>309695.92</v>
          </cell>
          <cell r="Z248">
            <v>0</v>
          </cell>
          <cell r="AA248">
            <v>0</v>
          </cell>
          <cell r="AB248">
            <v>0</v>
          </cell>
          <cell r="AC248">
            <v>0</v>
          </cell>
          <cell r="AD248">
            <v>0</v>
          </cell>
          <cell r="AE248">
            <v>0</v>
          </cell>
          <cell r="AF248">
            <v>769883.46</v>
          </cell>
          <cell r="AG248">
            <v>641.5</v>
          </cell>
          <cell r="AH248">
            <v>34000</v>
          </cell>
          <cell r="AI248">
            <v>51000</v>
          </cell>
          <cell r="AJ248">
            <v>55000</v>
          </cell>
          <cell r="AK248">
            <v>714000</v>
          </cell>
          <cell r="AL248">
            <v>227291</v>
          </cell>
          <cell r="AM248">
            <v>0</v>
          </cell>
          <cell r="AN248">
            <v>0</v>
          </cell>
          <cell r="AO248">
            <v>0</v>
          </cell>
          <cell r="AP248">
            <v>0</v>
          </cell>
          <cell r="AQ248">
            <v>0</v>
          </cell>
          <cell r="AR248">
            <v>0</v>
          </cell>
          <cell r="AS248">
            <v>0</v>
          </cell>
          <cell r="AT248">
            <v>0</v>
          </cell>
          <cell r="AU248">
            <v>996291</v>
          </cell>
          <cell r="AV248">
            <v>0.3</v>
          </cell>
          <cell r="AW248">
            <v>139</v>
          </cell>
          <cell r="AX248" t="str">
            <v>1 rozwojowo-modernizacyjne</v>
          </cell>
          <cell r="AY248">
            <v>12</v>
          </cell>
          <cell r="AZ248">
            <v>0</v>
          </cell>
          <cell r="BA248">
            <v>0</v>
          </cell>
          <cell r="BF248" t="str">
            <v>Odbiór ścieków sanitarnych od nowych klientów.</v>
          </cell>
          <cell r="BG248" t="str">
            <v>Budowa kanalizacji sanitarnej w ul. Krośnieńskiej DN 200 mm, dł. 305 m wraz z przyłączami 2020-2022 dokumentacja projektowa 2023-2025 - roboty budowlano-montażowe</v>
          </cell>
          <cell r="BH248" t="str">
            <v>-</v>
          </cell>
          <cell r="BI248" t="str">
            <v>-</v>
          </cell>
          <cell r="BJ248">
            <v>0</v>
          </cell>
          <cell r="BK248">
            <v>1047291</v>
          </cell>
          <cell r="BL248"/>
          <cell r="BM248"/>
          <cell r="BN248"/>
        </row>
        <row r="249">
          <cell r="B249" t="str">
            <v>3-16-21-018-0</v>
          </cell>
          <cell r="C249" t="str">
            <v>3</v>
          </cell>
          <cell r="D249" t="str">
            <v>Suchy Las - sieć wodociągowa w ul. Polnej</v>
          </cell>
          <cell r="E249" t="str">
            <v>Realizowane-RBM-w toku</v>
          </cell>
          <cell r="G249" t="str">
            <v>rezerwa na zaspokojenie roszczeń z tyt realizacji sieci wod-kan</v>
          </cell>
          <cell r="H249" t="str">
            <v>pierwsza</v>
          </cell>
          <cell r="I249" t="str">
            <v>sieci rozdzielcze</v>
          </cell>
          <cell r="J249" t="str">
            <v>rozwojowe</v>
          </cell>
          <cell r="K249" t="str">
            <v>wykupy</v>
          </cell>
          <cell r="L249" t="str">
            <v>Suchy Las</v>
          </cell>
          <cell r="M249">
            <v>0</v>
          </cell>
          <cell r="N249" t="str">
            <v>Aleksandra Klecha</v>
          </cell>
          <cell r="O249">
            <v>0</v>
          </cell>
          <cell r="P249" t="str">
            <v>Aleksandra Klecha</v>
          </cell>
          <cell r="Q249">
            <v>0</v>
          </cell>
          <cell r="R249" t="str">
            <v>16</v>
          </cell>
          <cell r="S249" t="str">
            <v>nd</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50017</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t="str">
            <v xml:space="preserve"> </v>
          </cell>
          <cell r="AY249">
            <v>0</v>
          </cell>
          <cell r="AZ249">
            <v>0</v>
          </cell>
          <cell r="BA249">
            <v>0</v>
          </cell>
          <cell r="BF249">
            <v>0</v>
          </cell>
          <cell r="BG249">
            <v>0</v>
          </cell>
          <cell r="BH249" t="str">
            <v>-</v>
          </cell>
          <cell r="BI249" t="str">
            <v>-</v>
          </cell>
          <cell r="BJ249">
            <v>50017</v>
          </cell>
          <cell r="BK249">
            <v>0</v>
          </cell>
          <cell r="BL249"/>
          <cell r="BM249"/>
          <cell r="BN249"/>
          <cell r="BO249">
            <v>0</v>
          </cell>
        </row>
        <row r="250">
          <cell r="B250" t="str">
            <v>7-05-20-181-1</v>
          </cell>
          <cell r="C250" t="str">
            <v>7</v>
          </cell>
          <cell r="D250" t="str">
            <v>COŚ - zintegrowany system odzyskiwania energii, substancji organicznych i składników odżywczych</v>
          </cell>
          <cell r="E250" t="str">
            <v>Realizowane-koncepcja-w toku</v>
          </cell>
          <cell r="H250" t="str">
            <v>pierwsza</v>
          </cell>
          <cell r="I250" t="str">
            <v>inne</v>
          </cell>
          <cell r="J250" t="str">
            <v>inne</v>
          </cell>
          <cell r="K250" t="str">
            <v>inne działania</v>
          </cell>
          <cell r="L250" t="str">
            <v>Poznań</v>
          </cell>
          <cell r="M250" t="str">
            <v>Agnieszka Mitura-Grabowska</v>
          </cell>
          <cell r="N250">
            <v>0</v>
          </cell>
          <cell r="O250">
            <v>0</v>
          </cell>
          <cell r="P250">
            <v>0</v>
          </cell>
          <cell r="Q250">
            <v>0</v>
          </cell>
          <cell r="R250" t="str">
            <v>05</v>
          </cell>
          <cell r="S250" t="str">
            <v>nd</v>
          </cell>
          <cell r="T250">
            <v>0</v>
          </cell>
          <cell r="U250">
            <v>0</v>
          </cell>
          <cell r="V250">
            <v>383992.42424242425</v>
          </cell>
          <cell r="W250">
            <v>533760.28138528136</v>
          </cell>
          <cell r="X250">
            <v>233872.29437229439</v>
          </cell>
          <cell r="Y250">
            <v>0</v>
          </cell>
          <cell r="Z250">
            <v>0</v>
          </cell>
          <cell r="AA250">
            <v>0</v>
          </cell>
          <cell r="AB250">
            <v>0</v>
          </cell>
          <cell r="AC250">
            <v>0</v>
          </cell>
          <cell r="AD250">
            <v>0</v>
          </cell>
          <cell r="AE250">
            <v>0</v>
          </cell>
          <cell r="AF250">
            <v>1151625</v>
          </cell>
          <cell r="AG250">
            <v>0</v>
          </cell>
          <cell r="AH250">
            <v>0</v>
          </cell>
          <cell r="AI250">
            <v>50000</v>
          </cell>
          <cell r="AJ250">
            <v>233872.3</v>
          </cell>
          <cell r="AK250">
            <v>0</v>
          </cell>
          <cell r="AL250">
            <v>0</v>
          </cell>
          <cell r="AM250">
            <v>0</v>
          </cell>
          <cell r="AN250">
            <v>0</v>
          </cell>
          <cell r="AO250">
            <v>0</v>
          </cell>
          <cell r="AP250">
            <v>0</v>
          </cell>
          <cell r="AQ250">
            <v>0</v>
          </cell>
          <cell r="AR250">
            <v>0</v>
          </cell>
          <cell r="AS250">
            <v>0</v>
          </cell>
          <cell r="AT250">
            <v>0</v>
          </cell>
          <cell r="AU250">
            <v>233872.3</v>
          </cell>
          <cell r="AV250">
            <v>0</v>
          </cell>
          <cell r="AW250">
            <v>0</v>
          </cell>
          <cell r="AX250" t="str">
            <v>3 inne</v>
          </cell>
          <cell r="AY250">
            <v>0</v>
          </cell>
          <cell r="AZ250">
            <v>0</v>
          </cell>
          <cell r="BA250">
            <v>0</v>
          </cell>
          <cell r="BF250" t="str">
            <v>Zintegrowanie innowacyjnych procesów z istniejącym systemem oczyszczania ścieków. Pozyskanie grantów na realizację prac badawczo-rozwojowych w ramach POLNOR 2019.</v>
          </cell>
          <cell r="BG250" t="str">
            <v>Odzysk zasobów naturalnych na oczyszczalni, tj. energia, składniki odżywcze (azot, fosfor) i substancje organiczne (kwasy humusowe) oraz wytwarzanie cennych produktów, tj. wodór i biopolimery. Potencjał wdrożenia przebadanych procesów zostanie oceniony za pomocą zaawansowanych narzędzi symulacyjnych. Opracowany zostanie model metagenomiczny oraz wykonana kompleksowa analiza śladu węglowego i ocena cyklu życia dla różnych scenariuszy. Zostaną przeanalizowane możliwości rynkowe zastosowania odzyskanych produktów, a same produkty ocenione pod kątem przydatności. Projekt wpisuje się w ideę zrównoważonego rozwoju. 2021 - 2023 - prace badawczo-rozwojowe</v>
          </cell>
          <cell r="BH250" t="str">
            <v>-</v>
          </cell>
          <cell r="BI250" t="str">
            <v>-</v>
          </cell>
          <cell r="BJ250">
            <v>0</v>
          </cell>
          <cell r="BK250">
            <v>283872.3</v>
          </cell>
          <cell r="BL250"/>
          <cell r="BM250"/>
          <cell r="BN250"/>
        </row>
        <row r="251">
          <cell r="B251" t="str">
            <v>5-05-03-500-1</v>
          </cell>
          <cell r="C251" t="str">
            <v>5</v>
          </cell>
          <cell r="D251" t="str">
            <v>Poznań i aglomeracja – lokalne przepompownie ścieków – transmisja danych</v>
          </cell>
          <cell r="E251" t="str">
            <v>Realizowane-RBM-w toku</v>
          </cell>
          <cell r="G251" t="str">
            <v>Plan</v>
          </cell>
          <cell r="H251" t="str">
            <v>pierwsza</v>
          </cell>
          <cell r="I251" t="str">
            <v>sieci rozdzielcze</v>
          </cell>
          <cell r="J251" t="str">
            <v>modernizacyjne</v>
          </cell>
          <cell r="K251" t="str">
            <v>PSK</v>
          </cell>
          <cell r="L251" t="str">
            <v>Poznań</v>
          </cell>
          <cell r="M251" t="str">
            <v>Bartosz Matysiak</v>
          </cell>
          <cell r="N251">
            <v>0</v>
          </cell>
          <cell r="O251" t="str">
            <v>Anna Padurska</v>
          </cell>
          <cell r="P251" t="str">
            <v>Krzysztof Piechota</v>
          </cell>
          <cell r="Q251" t="str">
            <v>Jakub Ciesiółka</v>
          </cell>
          <cell r="R251" t="str">
            <v>05</v>
          </cell>
          <cell r="S251" t="str">
            <v>nd</v>
          </cell>
          <cell r="T251">
            <v>1238785.7900000003</v>
          </cell>
          <cell r="U251">
            <v>250000</v>
          </cell>
          <cell r="V251">
            <v>250000</v>
          </cell>
          <cell r="W251">
            <v>100000</v>
          </cell>
          <cell r="X251">
            <v>100000</v>
          </cell>
          <cell r="Y251">
            <v>100000</v>
          </cell>
          <cell r="Z251">
            <v>100000</v>
          </cell>
          <cell r="AA251">
            <v>100000</v>
          </cell>
          <cell r="AB251">
            <v>0</v>
          </cell>
          <cell r="AC251">
            <v>0</v>
          </cell>
          <cell r="AD251">
            <v>0</v>
          </cell>
          <cell r="AE251">
            <v>0</v>
          </cell>
          <cell r="AF251">
            <v>1000000</v>
          </cell>
          <cell r="AG251">
            <v>82000</v>
          </cell>
          <cell r="AH251">
            <v>101462.66</v>
          </cell>
          <cell r="AI251">
            <v>50000</v>
          </cell>
          <cell r="AJ251">
            <v>200000</v>
          </cell>
          <cell r="AK251">
            <v>200000</v>
          </cell>
          <cell r="AL251">
            <v>200000</v>
          </cell>
          <cell r="AM251">
            <v>200000</v>
          </cell>
          <cell r="AN251">
            <v>0</v>
          </cell>
          <cell r="AO251">
            <v>0</v>
          </cell>
          <cell r="AP251">
            <v>0</v>
          </cell>
          <cell r="AQ251">
            <v>0</v>
          </cell>
          <cell r="AR251">
            <v>0</v>
          </cell>
          <cell r="AS251">
            <v>0</v>
          </cell>
          <cell r="AT251">
            <v>0</v>
          </cell>
          <cell r="AU251">
            <v>800000</v>
          </cell>
          <cell r="AV251">
            <v>0</v>
          </cell>
          <cell r="AW251">
            <v>0</v>
          </cell>
          <cell r="AX251" t="str">
            <v>1 rozwojowo-modernizacyjne</v>
          </cell>
          <cell r="AY251">
            <v>0</v>
          </cell>
          <cell r="AZ251">
            <v>0</v>
          </cell>
          <cell r="BA251">
            <v>0</v>
          </cell>
          <cell r="BF251" t="str">
            <v>Transmisja danych z przepompowni ścieków oddawanych do eksploatacji w Poznańskim Systemie Kanalizacyjnym do centralnej dyspozytorni w pompowni Garbary. - poprawa kontroli pracy przepompowni - optymalizacji pracy systemu.</v>
          </cell>
          <cell r="BG251" t="str">
            <v>Wykonanie: - oprogramowania - ekranu wizualizacyjnego</v>
          </cell>
          <cell r="BH251" t="str">
            <v>-</v>
          </cell>
          <cell r="BI251" t="str">
            <v>-</v>
          </cell>
          <cell r="BJ251">
            <v>0</v>
          </cell>
          <cell r="BK251">
            <v>850000</v>
          </cell>
          <cell r="BL251"/>
          <cell r="BM251"/>
          <cell r="BN251"/>
          <cell r="BO251">
            <v>59500.000000000007</v>
          </cell>
        </row>
        <row r="252">
          <cell r="B252" t="str">
            <v>3-05-21-099-1</v>
          </cell>
          <cell r="C252" t="str">
            <v>3</v>
          </cell>
          <cell r="D252" t="str">
            <v>Poznań - sieć wodociągowa w ul. Żelaznej dla nowego osiedla</v>
          </cell>
          <cell r="E252" t="str">
            <v>Realizowane-RBM-w toku</v>
          </cell>
          <cell r="G252" t="str">
            <v>rezerwa na inwestycje nieprzewidziane</v>
          </cell>
          <cell r="H252" t="str">
            <v>druga</v>
          </cell>
          <cell r="I252" t="str">
            <v>sieci rozdzielcze</v>
          </cell>
          <cell r="J252" t="str">
            <v>rozwojowe</v>
          </cell>
          <cell r="K252" t="str">
            <v>opłacalne</v>
          </cell>
          <cell r="L252" t="str">
            <v>Poznań</v>
          </cell>
          <cell r="M252" t="str">
            <v>Przemysław Jasiński</v>
          </cell>
          <cell r="N252" t="str">
            <v>Wioletta Frankowska</v>
          </cell>
          <cell r="O252" t="str">
            <v>Mariusz Dados</v>
          </cell>
          <cell r="P252" t="str">
            <v>Agnieszka Kulczyk</v>
          </cell>
          <cell r="Q252" t="str">
            <v>Michał Plewa</v>
          </cell>
          <cell r="R252" t="str">
            <v>05</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22360</v>
          </cell>
          <cell r="AI252">
            <v>49873</v>
          </cell>
          <cell r="AJ252">
            <v>0</v>
          </cell>
          <cell r="AK252">
            <v>0</v>
          </cell>
          <cell r="AL252">
            <v>0</v>
          </cell>
          <cell r="AM252">
            <v>0</v>
          </cell>
          <cell r="AN252">
            <v>0</v>
          </cell>
          <cell r="AO252">
            <v>0</v>
          </cell>
          <cell r="AP252">
            <v>0</v>
          </cell>
          <cell r="AQ252">
            <v>0</v>
          </cell>
          <cell r="AR252">
            <v>0</v>
          </cell>
          <cell r="AS252">
            <v>0</v>
          </cell>
          <cell r="AT252">
            <v>0</v>
          </cell>
          <cell r="AU252">
            <v>0</v>
          </cell>
          <cell r="AV252">
            <v>0.04</v>
          </cell>
          <cell r="AW252">
            <v>0</v>
          </cell>
          <cell r="AX252" t="str">
            <v>1 rozwojowo-modernizacyjne</v>
          </cell>
          <cell r="AY252">
            <v>0</v>
          </cell>
          <cell r="AZ252">
            <v>0</v>
          </cell>
          <cell r="BA252">
            <v>0</v>
          </cell>
          <cell r="BF252" t="str">
            <v>Zaopatrzenie w wodę nowych odbiorców - pod projektowane osiedle mieszkaniowe.</v>
          </cell>
          <cell r="BG252" t="str">
            <v>Budowa sieci wodociągowej w ul. Żelaznej DN 150 i dł. 40 m. Konieczna koordynacja robót z ZDM. 2021 - dokumentacja projektowa; 2022 - robotyt budowlano-montażowe.</v>
          </cell>
          <cell r="BH252" t="str">
            <v>-</v>
          </cell>
          <cell r="BI252" t="str">
            <v>-</v>
          </cell>
          <cell r="BJ252">
            <v>440</v>
          </cell>
          <cell r="BK252">
            <v>49433</v>
          </cell>
          <cell r="BL252"/>
          <cell r="BM252"/>
          <cell r="BN252"/>
          <cell r="BO252">
            <v>3460.3100000000004</v>
          </cell>
        </row>
        <row r="253">
          <cell r="B253" t="str">
            <v>5-03-11-113-1</v>
          </cell>
          <cell r="C253" t="str">
            <v>5</v>
          </cell>
          <cell r="D253" t="str">
            <v>Mosina - kanalizacja sanitarna w ul. Jodłowej, Zacisze, Choinkowej w Drużynie.</v>
          </cell>
          <cell r="E253" t="str">
            <v>Realizowane-dokumentacja-w toku</v>
          </cell>
          <cell r="G253" t="str">
            <v>rezerwa "białe plamy"</v>
          </cell>
          <cell r="H253" t="str">
            <v>druga</v>
          </cell>
          <cell r="I253" t="str">
            <v>sieci rozdzielcze</v>
          </cell>
          <cell r="J253" t="str">
            <v>rozwojowe</v>
          </cell>
          <cell r="K253" t="str">
            <v>nieopłacalne nie</v>
          </cell>
          <cell r="L253" t="str">
            <v>Mosina</v>
          </cell>
          <cell r="M253" t="str">
            <v>Zuzanna Kaczmarek</v>
          </cell>
          <cell r="N253" t="str">
            <v>Julia Szczepańska</v>
          </cell>
          <cell r="O253" t="str">
            <v>Jolanta Kowalczyk</v>
          </cell>
          <cell r="P253">
            <v>0</v>
          </cell>
          <cell r="Q253" t="str">
            <v>Maciej Antecki</v>
          </cell>
          <cell r="R253" t="str">
            <v>03</v>
          </cell>
          <cell r="S253" t="str">
            <v>nd</v>
          </cell>
          <cell r="T253">
            <v>0</v>
          </cell>
          <cell r="U253">
            <v>0</v>
          </cell>
          <cell r="V253">
            <v>56714.400000000001</v>
          </cell>
          <cell r="W253">
            <v>85071.6</v>
          </cell>
          <cell r="X253">
            <v>342240.24</v>
          </cell>
          <cell r="Y253">
            <v>1011168.72</v>
          </cell>
          <cell r="Z253">
            <v>0</v>
          </cell>
          <cell r="AA253">
            <v>0</v>
          </cell>
          <cell r="AB253">
            <v>0</v>
          </cell>
          <cell r="AC253">
            <v>0</v>
          </cell>
          <cell r="AD253">
            <v>0</v>
          </cell>
          <cell r="AE253">
            <v>0</v>
          </cell>
          <cell r="AF253">
            <v>1495194.96</v>
          </cell>
          <cell r="AG253">
            <v>900</v>
          </cell>
          <cell r="AH253">
            <v>32800</v>
          </cell>
          <cell r="AI253">
            <v>49658.8</v>
          </cell>
          <cell r="AJ253">
            <v>125000</v>
          </cell>
          <cell r="AK253">
            <v>1756000</v>
          </cell>
          <cell r="AL253">
            <v>492152</v>
          </cell>
          <cell r="AM253">
            <v>0</v>
          </cell>
          <cell r="AN253">
            <v>0</v>
          </cell>
          <cell r="AO253">
            <v>0</v>
          </cell>
          <cell r="AP253">
            <v>0</v>
          </cell>
          <cell r="AQ253">
            <v>0</v>
          </cell>
          <cell r="AR253">
            <v>0</v>
          </cell>
          <cell r="AS253">
            <v>0</v>
          </cell>
          <cell r="AT253">
            <v>0</v>
          </cell>
          <cell r="AU253">
            <v>2373152</v>
          </cell>
          <cell r="AV253">
            <v>0.88</v>
          </cell>
          <cell r="AW253">
            <v>95</v>
          </cell>
          <cell r="AX253" t="str">
            <v>1 rozwojowo-modernizacyjne</v>
          </cell>
          <cell r="AY253">
            <v>24</v>
          </cell>
          <cell r="AZ253">
            <v>12</v>
          </cell>
          <cell r="BA253">
            <v>0</v>
          </cell>
          <cell r="BF253" t="str">
            <v>Z zadania został wydzielony zakres 19-252. Odbiór ścieków od nowych klientów.</v>
          </cell>
          <cell r="BG253" t="str">
            <v>Budowa kanalizacji sanitarnej w ulicach Jodłowa, Zacisze, Pod Lasem, Choinkowa DN 200 mm, dł.680 m wraz z przyłączami. Budowa rurociągu tłocznego DN 80 mm,dł. 200 m wraz z przepompownią ścieków - 1 szt. 2020-2022 dokumentacja projektowa 2023-2025 roboty budowlano-montażowe</v>
          </cell>
          <cell r="BH253" t="str">
            <v>-</v>
          </cell>
          <cell r="BI253" t="str">
            <v>-</v>
          </cell>
          <cell r="BJ253">
            <v>458.8</v>
          </cell>
          <cell r="BK253">
            <v>2422352</v>
          </cell>
          <cell r="BL253"/>
          <cell r="BM253"/>
          <cell r="BN253"/>
        </row>
        <row r="254">
          <cell r="B254" t="str">
            <v>2-03-18-087-0</v>
          </cell>
          <cell r="C254" t="str">
            <v>2</v>
          </cell>
          <cell r="D254" t="str">
            <v>SUW Mosina - instalacja awaryjnego zasilania w energię elektryczną</v>
          </cell>
          <cell r="E254" t="str">
            <v>Realizowane-koncepcja-w toku</v>
          </cell>
          <cell r="G254" t="str">
            <v>SUW - sieci i obiekty</v>
          </cell>
          <cell r="H254" t="str">
            <v>pierwsza</v>
          </cell>
          <cell r="I254" t="str">
            <v>wspólne</v>
          </cell>
          <cell r="J254" t="str">
            <v>modernizacyjne</v>
          </cell>
          <cell r="K254" t="str">
            <v>SUW</v>
          </cell>
          <cell r="L254" t="str">
            <v>Mosina</v>
          </cell>
          <cell r="M254" t="str">
            <v>Danuta Kijko</v>
          </cell>
          <cell r="N254">
            <v>0</v>
          </cell>
          <cell r="O254" t="str">
            <v>Anna Padurska</v>
          </cell>
          <cell r="P254" t="str">
            <v>Wojciech Wróblewski</v>
          </cell>
          <cell r="Q254" t="str">
            <v>Zbigniew Narożny</v>
          </cell>
          <cell r="R254" t="str">
            <v>03</v>
          </cell>
          <cell r="S254" t="str">
            <v>nd</v>
          </cell>
          <cell r="T254" t="str">
            <v>g</v>
          </cell>
          <cell r="U254">
            <v>0</v>
          </cell>
          <cell r="V254">
            <v>66000</v>
          </cell>
          <cell r="W254">
            <v>34000</v>
          </cell>
          <cell r="X254">
            <v>300000</v>
          </cell>
          <cell r="Y254">
            <v>5000000</v>
          </cell>
          <cell r="Z254">
            <v>4700000</v>
          </cell>
          <cell r="AA254">
            <v>0</v>
          </cell>
          <cell r="AB254">
            <v>0</v>
          </cell>
          <cell r="AC254">
            <v>0</v>
          </cell>
          <cell r="AD254">
            <v>0</v>
          </cell>
          <cell r="AE254">
            <v>0</v>
          </cell>
          <cell r="AF254">
            <v>10100000</v>
          </cell>
          <cell r="AG254">
            <v>14835</v>
          </cell>
          <cell r="AH254">
            <v>34615</v>
          </cell>
          <cell r="AI254">
            <v>49450</v>
          </cell>
          <cell r="AJ254">
            <v>470000</v>
          </cell>
          <cell r="AK254">
            <v>1100000</v>
          </cell>
          <cell r="AL254">
            <v>1850000</v>
          </cell>
          <cell r="AM254">
            <v>10000000</v>
          </cell>
          <cell r="AN254">
            <v>0</v>
          </cell>
          <cell r="AO254">
            <v>0</v>
          </cell>
          <cell r="AP254">
            <v>0</v>
          </cell>
          <cell r="AQ254">
            <v>0</v>
          </cell>
          <cell r="AR254">
            <v>0</v>
          </cell>
          <cell r="AS254">
            <v>0</v>
          </cell>
          <cell r="AT254">
            <v>0</v>
          </cell>
          <cell r="AU254">
            <v>13420000</v>
          </cell>
          <cell r="AV254">
            <v>0</v>
          </cell>
          <cell r="AW254">
            <v>0</v>
          </cell>
          <cell r="AX254" t="str">
            <v xml:space="preserve"> </v>
          </cell>
          <cell r="AY254">
            <v>0</v>
          </cell>
          <cell r="AZ254">
            <v>0</v>
          </cell>
          <cell r="BA254">
            <v>0</v>
          </cell>
          <cell r="BD254" t="str">
            <v>NIE</v>
          </cell>
          <cell r="BF254" t="str">
            <v>Poprawa bezpieczeństwa energetycznego obiektu (brak zasilania awaryjnego).</v>
          </cell>
          <cell r="BG254" t="str">
            <v>1. Agregat prądotwórczy o mocy 2,5 MVA 2021 - 2022 - koncepcja i program funkcjonalno-użytkowy 2023 - 2025 - roboty budowlano-montażowe "zaprojektuj - wybuduj" 2. Modernizacja układu chłodzenia pomieszczenia falowników na terenie SUW Mosina ob.21 2022-2023 roboty budowlano-montażowe 3. Opracowanie PFU na instalację PV na SUW Mosina 2022-2023 - PFU</v>
          </cell>
          <cell r="BH254" t="str">
            <v>-</v>
          </cell>
          <cell r="BI254" t="str">
            <v>-</v>
          </cell>
          <cell r="BJ254">
            <v>0</v>
          </cell>
          <cell r="BK254">
            <v>13469450</v>
          </cell>
          <cell r="BL254"/>
          <cell r="BM254"/>
          <cell r="BN254"/>
        </row>
        <row r="255">
          <cell r="B255" t="str">
            <v>3-02-17-259-0</v>
          </cell>
          <cell r="C255" t="str">
            <v>3</v>
          </cell>
          <cell r="D255" t="str">
            <v>Luboń - sieć wodociągowa w ul. Łącznej i ul. Parkowej</v>
          </cell>
          <cell r="E255" t="str">
            <v>Realizowane-dokumentacja-w toku</v>
          </cell>
          <cell r="F255"/>
          <cell r="G255" t="str">
            <v>budżet - modernizacja PSW</v>
          </cell>
          <cell r="H255" t="str">
            <v>pierwsza</v>
          </cell>
          <cell r="I255" t="str">
            <v>sieci rozdzielcze</v>
          </cell>
          <cell r="J255" t="str">
            <v>modernizacyjne</v>
          </cell>
          <cell r="K255" t="str">
            <v>PSW</v>
          </cell>
          <cell r="L255" t="str">
            <v>Luboń</v>
          </cell>
          <cell r="M255" t="str">
            <v>Agata Chmurzyńska</v>
          </cell>
          <cell r="N255" t="str">
            <v>Katarzyna Grala</v>
          </cell>
          <cell r="O255" t="str">
            <v>Monika Mrozińska</v>
          </cell>
          <cell r="P255" t="str">
            <v>Joanna Chuda</v>
          </cell>
          <cell r="Q255" t="str">
            <v>Maciej Urbaniak</v>
          </cell>
          <cell r="R255" t="str">
            <v>02</v>
          </cell>
          <cell r="S255" t="str">
            <v>nd</v>
          </cell>
          <cell r="T255">
            <v>3060.32</v>
          </cell>
          <cell r="U255">
            <v>3051.9799999999996</v>
          </cell>
          <cell r="V255">
            <v>0</v>
          </cell>
          <cell r="W255">
            <v>56000</v>
          </cell>
          <cell r="X255">
            <v>84000</v>
          </cell>
          <cell r="Y255">
            <v>1084064</v>
          </cell>
          <cell r="Z255">
            <v>798936</v>
          </cell>
          <cell r="AA255">
            <v>0</v>
          </cell>
          <cell r="AB255">
            <v>0</v>
          </cell>
          <cell r="AC255">
            <v>0</v>
          </cell>
          <cell r="AD255">
            <v>0</v>
          </cell>
          <cell r="AE255">
            <v>0</v>
          </cell>
          <cell r="AF255">
            <v>2026051.98</v>
          </cell>
          <cell r="AG255">
            <v>3634.7799999999997</v>
          </cell>
          <cell r="AH255">
            <v>23086.870000000003</v>
          </cell>
          <cell r="AI255">
            <v>49260.490000000005</v>
          </cell>
          <cell r="AJ255">
            <v>63000</v>
          </cell>
          <cell r="AK255">
            <v>966944</v>
          </cell>
          <cell r="AL255">
            <v>1427760</v>
          </cell>
          <cell r="AM255">
            <v>0</v>
          </cell>
          <cell r="AN255">
            <v>0</v>
          </cell>
          <cell r="AO255">
            <v>0</v>
          </cell>
          <cell r="AP255">
            <v>0</v>
          </cell>
          <cell r="AQ255">
            <v>0</v>
          </cell>
          <cell r="AR255">
            <v>0</v>
          </cell>
          <cell r="AS255">
            <v>0</v>
          </cell>
          <cell r="AT255">
            <v>0</v>
          </cell>
          <cell r="AU255">
            <v>2457704</v>
          </cell>
          <cell r="AV255">
            <v>0</v>
          </cell>
          <cell r="AW255">
            <v>0</v>
          </cell>
          <cell r="AX255" t="str">
            <v>1 rozwojowo-modernizacyjne</v>
          </cell>
          <cell r="AY255">
            <v>0</v>
          </cell>
          <cell r="AZ255">
            <v>0</v>
          </cell>
          <cell r="BA255">
            <v>51</v>
          </cell>
          <cell r="BB255"/>
          <cell r="BC255"/>
          <cell r="BD255"/>
          <cell r="BE255"/>
          <cell r="BF255" t="str">
            <v>Wymiana ze względu na zły stan techniczny w ul. Łącznej, zwiększenie średnicy w ul. Parkowej. Zadanie wymaga koordynacji z Miastem Luboń.</v>
          </cell>
          <cell r="BG255" t="str">
            <v>1. ul. Łączna Wymiana: sieć wodociągowa o średnicy DN150mm, dł. 630m wraz z przyłączami 2. ul. Parkowa Wymiana: sieć wodociągowa DN100 ok. 560m w drodze gruntowej na wodociąg DN150, na odcinku od ul. Sobieskiego do zasuwy przy ul. Ogrodowej wraz z przyłączami 2022 - 2023 - dokumentacja projektowa 2024 - 2025 - roboty budowlano-montażowe</v>
          </cell>
          <cell r="BH255" t="str">
            <v>-</v>
          </cell>
          <cell r="BI255" t="str">
            <v>-</v>
          </cell>
          <cell r="BJ255">
            <v>25951.81</v>
          </cell>
          <cell r="BK255">
            <v>2481012.6800000002</v>
          </cell>
          <cell r="BL255"/>
          <cell r="BM255"/>
          <cell r="BN255"/>
          <cell r="BO255"/>
        </row>
        <row r="256">
          <cell r="B256" t="str">
            <v>3-07-19-018-1</v>
          </cell>
          <cell r="C256" t="str">
            <v>3</v>
          </cell>
          <cell r="D256" t="str">
            <v>Swarzędz - sieć wodociągowa z Janikowa do Bogucina</v>
          </cell>
          <cell r="E256" t="str">
            <v>Realizowane-dokumentacja-w toku</v>
          </cell>
          <cell r="G256" t="str">
            <v>Pule</v>
          </cell>
          <cell r="H256" t="str">
            <v>druga</v>
          </cell>
          <cell r="I256" t="str">
            <v>sieci rozdzielcze</v>
          </cell>
          <cell r="J256" t="str">
            <v>rozwojowe</v>
          </cell>
          <cell r="K256" t="str">
            <v>opłacalne</v>
          </cell>
          <cell r="L256" t="str">
            <v>Swarzędz</v>
          </cell>
          <cell r="M256" t="str">
            <v>Przemysław Jasiński</v>
          </cell>
          <cell r="N256" t="str">
            <v>Anna Szaszczak</v>
          </cell>
          <cell r="O256" t="str">
            <v>Mariusz Dados</v>
          </cell>
          <cell r="P256" t="str">
            <v>Julita Andrzejewska</v>
          </cell>
          <cell r="Q256" t="str">
            <v>Michał Plewa</v>
          </cell>
          <cell r="R256" t="str">
            <v>07</v>
          </cell>
          <cell r="S256" t="str">
            <v>nd</v>
          </cell>
          <cell r="T256">
            <v>0</v>
          </cell>
          <cell r="U256">
            <v>2482.89</v>
          </cell>
          <cell r="V256">
            <v>56000</v>
          </cell>
          <cell r="W256">
            <v>84000</v>
          </cell>
          <cell r="X256">
            <v>432000</v>
          </cell>
          <cell r="Y256">
            <v>1000000</v>
          </cell>
          <cell r="Z256">
            <v>0</v>
          </cell>
          <cell r="AA256">
            <v>0</v>
          </cell>
          <cell r="AB256">
            <v>0</v>
          </cell>
          <cell r="AC256">
            <v>0</v>
          </cell>
          <cell r="AD256">
            <v>0</v>
          </cell>
          <cell r="AE256">
            <v>0</v>
          </cell>
          <cell r="AF256">
            <v>1574482.8900000001</v>
          </cell>
          <cell r="AG256">
            <v>3362.89</v>
          </cell>
          <cell r="AH256">
            <v>0</v>
          </cell>
          <cell r="AI256">
            <v>48900</v>
          </cell>
          <cell r="AJ256">
            <v>73350</v>
          </cell>
          <cell r="AK256">
            <v>882750</v>
          </cell>
          <cell r="AL256">
            <v>2090000</v>
          </cell>
          <cell r="AM256">
            <v>0</v>
          </cell>
          <cell r="AN256">
            <v>0</v>
          </cell>
          <cell r="AO256">
            <v>0</v>
          </cell>
          <cell r="AP256">
            <v>0</v>
          </cell>
          <cell r="AQ256">
            <v>0</v>
          </cell>
          <cell r="AR256">
            <v>0</v>
          </cell>
          <cell r="AS256">
            <v>0</v>
          </cell>
          <cell r="AT256">
            <v>0</v>
          </cell>
          <cell r="AU256">
            <v>3046100</v>
          </cell>
          <cell r="AV256">
            <v>1.3</v>
          </cell>
          <cell r="AW256">
            <v>0</v>
          </cell>
          <cell r="AX256" t="str">
            <v>1 rozwojowo-modernizacyjne</v>
          </cell>
          <cell r="AY256">
            <v>0</v>
          </cell>
          <cell r="AZ256">
            <v>0</v>
          </cell>
          <cell r="BA256">
            <v>0</v>
          </cell>
          <cell r="BF256" t="str">
            <v>Wniosek Gminy Swarzędz w związku z zamiarem likwidacji stacji wodociągowej w Bogucinie.</v>
          </cell>
          <cell r="BG256" t="str">
            <v>Budowa sieci wodociągowej DN 150 mm o długości 1 300 m w ul. Poznańskiej w Janikowie oraz Gnieźnieńskiej w Bogucinie, wraz z przyłączami 2020-2023 - dokumentacja projektowa 2024-2025 - roboty budowlano-montażowe</v>
          </cell>
          <cell r="BH256" t="str">
            <v>-</v>
          </cell>
          <cell r="BI256" t="str">
            <v>-</v>
          </cell>
          <cell r="BJ256">
            <v>0</v>
          </cell>
          <cell r="BK256">
            <v>3095000</v>
          </cell>
          <cell r="BL256"/>
          <cell r="BM256"/>
          <cell r="BN256"/>
        </row>
        <row r="257">
          <cell r="B257" t="str">
            <v>3-05-21-134-0</v>
          </cell>
          <cell r="C257" t="str">
            <v>3</v>
          </cell>
          <cell r="D257" t="str">
            <v>Poznań - sieć wodociągowa w ul. Uradzkiej</v>
          </cell>
          <cell r="E257" t="str">
            <v>Realizowane-RBM-w toku</v>
          </cell>
          <cell r="G257" t="str">
            <v>rezerwa na zaspokojenie roszczeń z tyt realizacji sieci wod-kan</v>
          </cell>
          <cell r="H257" t="str">
            <v>pierwsza</v>
          </cell>
          <cell r="I257" t="str">
            <v>sieci rozdzielcze</v>
          </cell>
          <cell r="J257" t="str">
            <v>rozwojowe</v>
          </cell>
          <cell r="K257" t="str">
            <v>wykupy</v>
          </cell>
          <cell r="L257" t="str">
            <v>Poznań</v>
          </cell>
          <cell r="M257">
            <v>0</v>
          </cell>
          <cell r="N257">
            <v>0</v>
          </cell>
          <cell r="O257">
            <v>0</v>
          </cell>
          <cell r="P257" t="str">
            <v>Aleksandra Klecha</v>
          </cell>
          <cell r="Q257">
            <v>0</v>
          </cell>
          <cell r="R257" t="str">
            <v>05</v>
          </cell>
          <cell r="S257" t="str">
            <v>nd</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1449</v>
          </cell>
          <cell r="AI257">
            <v>48357.26</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t="str">
            <v>1 rozwojowo-modernizacyjne</v>
          </cell>
          <cell r="AY257">
            <v>0</v>
          </cell>
          <cell r="AZ257">
            <v>0</v>
          </cell>
          <cell r="BA257">
            <v>0</v>
          </cell>
          <cell r="BF257">
            <v>0</v>
          </cell>
          <cell r="BG257">
            <v>0</v>
          </cell>
          <cell r="BH257" t="str">
            <v>-</v>
          </cell>
          <cell r="BI257" t="str">
            <v>-</v>
          </cell>
          <cell r="BJ257">
            <v>48357.26</v>
          </cell>
          <cell r="BK257">
            <v>0</v>
          </cell>
          <cell r="BL257"/>
          <cell r="BM257"/>
          <cell r="BN257"/>
          <cell r="BO257">
            <v>0</v>
          </cell>
        </row>
        <row r="258">
          <cell r="B258" t="str">
            <v>4-11-19-167-0</v>
          </cell>
          <cell r="C258" t="str">
            <v>4</v>
          </cell>
          <cell r="D258" t="str">
            <v>OŚ Borówiec – układ odciągu powietrza z hali krat i biofiltra 13.1</v>
          </cell>
          <cell r="E258" t="str">
            <v>Realizowane-dokumentacja-w toku</v>
          </cell>
          <cell r="G258" t="str">
            <v>OŚ - sieci i obiekty</v>
          </cell>
          <cell r="H258" t="str">
            <v>pierwsza</v>
          </cell>
          <cell r="I258" t="str">
            <v>wspólne</v>
          </cell>
          <cell r="J258" t="str">
            <v>modernizacyjne</v>
          </cell>
          <cell r="K258" t="str">
            <v>OŚ</v>
          </cell>
          <cell r="L258" t="str">
            <v>Kórnik</v>
          </cell>
          <cell r="M258" t="str">
            <v>Agnieszka Mitura-Grabowska</v>
          </cell>
          <cell r="N258" t="str">
            <v>Agnieszka Górny</v>
          </cell>
          <cell r="O258" t="str">
            <v>Anna Padurska</v>
          </cell>
          <cell r="P258" t="str">
            <v>Daniel Michalik</v>
          </cell>
          <cell r="Q258">
            <v>0</v>
          </cell>
          <cell r="R258" t="str">
            <v>11</v>
          </cell>
          <cell r="S258" t="str">
            <v>nd</v>
          </cell>
          <cell r="T258">
            <v>0</v>
          </cell>
          <cell r="U258">
            <v>20000</v>
          </cell>
          <cell r="V258">
            <v>0</v>
          </cell>
          <cell r="W258">
            <v>800000</v>
          </cell>
          <cell r="X258">
            <v>1000000</v>
          </cell>
          <cell r="Y258">
            <v>0</v>
          </cell>
          <cell r="Z258">
            <v>0</v>
          </cell>
          <cell r="AA258">
            <v>0</v>
          </cell>
          <cell r="AB258">
            <v>0</v>
          </cell>
          <cell r="AC258">
            <v>0</v>
          </cell>
          <cell r="AD258">
            <v>0</v>
          </cell>
          <cell r="AE258">
            <v>0</v>
          </cell>
          <cell r="AF258">
            <v>1820000</v>
          </cell>
          <cell r="AG258">
            <v>402</v>
          </cell>
          <cell r="AH258">
            <v>8988.17</v>
          </cell>
          <cell r="AI258">
            <v>48191.78</v>
          </cell>
          <cell r="AJ258">
            <v>0</v>
          </cell>
          <cell r="AK258">
            <v>201138</v>
          </cell>
          <cell r="AL258">
            <v>1722461</v>
          </cell>
          <cell r="AM258">
            <v>238916</v>
          </cell>
          <cell r="AN258">
            <v>0</v>
          </cell>
          <cell r="AO258">
            <v>0</v>
          </cell>
          <cell r="AP258">
            <v>0</v>
          </cell>
          <cell r="AQ258">
            <v>0</v>
          </cell>
          <cell r="AR258">
            <v>0</v>
          </cell>
          <cell r="AS258">
            <v>0</v>
          </cell>
          <cell r="AT258">
            <v>0</v>
          </cell>
          <cell r="AU258">
            <v>2162515</v>
          </cell>
          <cell r="AV258">
            <v>0</v>
          </cell>
          <cell r="AW258">
            <v>0</v>
          </cell>
          <cell r="AX258" t="str">
            <v xml:space="preserve"> </v>
          </cell>
          <cell r="AY258">
            <v>0</v>
          </cell>
          <cell r="AZ258">
            <v>0</v>
          </cell>
          <cell r="BA258">
            <v>0</v>
          </cell>
          <cell r="BF258" t="str">
            <v>Zmniejszenie uciążliwości zapachowej obiektu, zwiększenie ilości odciąganego powietrza z obiektu technologicznego</v>
          </cell>
          <cell r="BG258" t="str">
            <v>Zmiana układu wentylacji hali krat wraz z komorą rozprężną ścieków dopływających do oczyszczalni ścieków; modernizacja układu do oczyszczania powietrza ob. nr 13.1 2021 - 2022 dokumentacja projektowa 2024 - 2026 - roboty budowlano-montażowe</v>
          </cell>
          <cell r="BH258" t="str">
            <v>-</v>
          </cell>
          <cell r="BI258" t="str">
            <v>-</v>
          </cell>
          <cell r="BJ258">
            <v>4220.43</v>
          </cell>
          <cell r="BK258">
            <v>2206486.35</v>
          </cell>
          <cell r="BL258"/>
          <cell r="BM258"/>
          <cell r="BN258"/>
        </row>
        <row r="259">
          <cell r="B259" t="str">
            <v>4-11-19-171-0</v>
          </cell>
          <cell r="C259" t="str">
            <v>4</v>
          </cell>
          <cell r="D259" t="str">
            <v>OŚ Borówiec – układ odciągu powietrza z budynku przyjęcia ścieków dowożonych, zbiornika ścieków dowożonych i pompowni</v>
          </cell>
          <cell r="E259" t="str">
            <v>Realizowane-dokumentacja-w toku</v>
          </cell>
          <cell r="G259" t="str">
            <v>OŚ - sieci i obiekty</v>
          </cell>
          <cell r="H259" t="str">
            <v>pierwsza</v>
          </cell>
          <cell r="I259" t="str">
            <v>wspólne</v>
          </cell>
          <cell r="J259" t="str">
            <v>modernizacyjne</v>
          </cell>
          <cell r="K259" t="str">
            <v>OŚ</v>
          </cell>
          <cell r="L259" t="str">
            <v>Kórnik</v>
          </cell>
          <cell r="M259" t="str">
            <v>Agnieszka Mitura-Grabowska</v>
          </cell>
          <cell r="N259" t="str">
            <v>Honorata Łoza</v>
          </cell>
          <cell r="O259" t="str">
            <v>Anna Padurska</v>
          </cell>
          <cell r="P259" t="str">
            <v>Daniel Michalik</v>
          </cell>
          <cell r="Q259">
            <v>0</v>
          </cell>
          <cell r="R259" t="str">
            <v>11</v>
          </cell>
          <cell r="S259" t="str">
            <v>nd</v>
          </cell>
          <cell r="T259">
            <v>0</v>
          </cell>
          <cell r="U259">
            <v>0</v>
          </cell>
          <cell r="V259">
            <v>20000</v>
          </cell>
          <cell r="W259">
            <v>0</v>
          </cell>
          <cell r="X259">
            <v>300000</v>
          </cell>
          <cell r="Y259">
            <v>0</v>
          </cell>
          <cell r="Z259">
            <v>0</v>
          </cell>
          <cell r="AA259">
            <v>0</v>
          </cell>
          <cell r="AB259">
            <v>0</v>
          </cell>
          <cell r="AC259">
            <v>0</v>
          </cell>
          <cell r="AD259">
            <v>0</v>
          </cell>
          <cell r="AE259">
            <v>0</v>
          </cell>
          <cell r="AF259">
            <v>320000</v>
          </cell>
          <cell r="AG259">
            <v>0</v>
          </cell>
          <cell r="AH259">
            <v>16770</v>
          </cell>
          <cell r="AI259">
            <v>46800</v>
          </cell>
          <cell r="AJ259">
            <v>15600</v>
          </cell>
          <cell r="AK259">
            <v>26638.5</v>
          </cell>
          <cell r="AL259">
            <v>2347252.5</v>
          </cell>
          <cell r="AM259">
            <v>200368</v>
          </cell>
          <cell r="AN259">
            <v>0</v>
          </cell>
          <cell r="AO259">
            <v>0</v>
          </cell>
          <cell r="AP259">
            <v>0</v>
          </cell>
          <cell r="AQ259">
            <v>0</v>
          </cell>
          <cell r="AR259">
            <v>0</v>
          </cell>
          <cell r="AS259">
            <v>0</v>
          </cell>
          <cell r="AT259">
            <v>0</v>
          </cell>
          <cell r="AU259">
            <v>2589859</v>
          </cell>
          <cell r="AV259">
            <v>0</v>
          </cell>
          <cell r="AW259">
            <v>0</v>
          </cell>
          <cell r="AX259" t="str">
            <v xml:space="preserve"> </v>
          </cell>
          <cell r="AY259">
            <v>0</v>
          </cell>
          <cell r="AZ259">
            <v>0</v>
          </cell>
          <cell r="BA259">
            <v>0</v>
          </cell>
          <cell r="BF259" t="str">
            <v>Zmniejszenie uciążliwości zapachowej obiektu, zwiększenie ilości odciąganego powietrza z obiektów technologicznych.</v>
          </cell>
          <cell r="BG259" t="str">
            <v>Zmiana układu wentylacji z budynku przyjęcia ścieków dowożonych, zbiornika ścieków dowożonych oraz pompowni ob. nr 01 wraz z ewentualną modernizacją układu do oczyszczania powietrza ob. nr 13.5 i 13.6. 2021-2023 - dokumentacja projektowa (PFU) 2024-2025 - dokumentacja projektowa 2025-2026 - roboty budowlano-montażowe</v>
          </cell>
          <cell r="BH259" t="str">
            <v>-</v>
          </cell>
          <cell r="BI259" t="str">
            <v>-</v>
          </cell>
          <cell r="BJ259">
            <v>0</v>
          </cell>
          <cell r="BK259">
            <v>2636659</v>
          </cell>
          <cell r="BL259"/>
          <cell r="BM259"/>
          <cell r="BN259"/>
        </row>
        <row r="260">
          <cell r="B260" t="str">
            <v>5-05-16-080-1</v>
          </cell>
          <cell r="C260" t="str">
            <v>5</v>
          </cell>
          <cell r="D260" t="str">
            <v>Poznań - kanalizacja sanitarna w ulicy Bartniczej</v>
          </cell>
          <cell r="E260" t="str">
            <v>Realizowane-dokumentacja-w toku</v>
          </cell>
          <cell r="G260" t="str">
            <v>rezerwa "białe plamy"</v>
          </cell>
          <cell r="H260" t="str">
            <v>druga</v>
          </cell>
          <cell r="I260" t="str">
            <v>sieci rozdzielcze</v>
          </cell>
          <cell r="J260" t="str">
            <v>rozwojowe</v>
          </cell>
          <cell r="K260" t="str">
            <v>nieopłacalne nie</v>
          </cell>
          <cell r="L260" t="str">
            <v>Poznań</v>
          </cell>
          <cell r="M260" t="str">
            <v>Przemysław Jasiński</v>
          </cell>
          <cell r="N260" t="str">
            <v>Magdalena Daszkiewicz-Jankowska</v>
          </cell>
          <cell r="O260" t="str">
            <v>Mariusz Dados</v>
          </cell>
          <cell r="P260" t="str">
            <v>Julita Andrzejewska</v>
          </cell>
          <cell r="Q260" t="str">
            <v>Michał Plewa</v>
          </cell>
          <cell r="R260" t="str">
            <v>05</v>
          </cell>
          <cell r="S260" t="str">
            <v>nd</v>
          </cell>
          <cell r="T260">
            <v>1732</v>
          </cell>
          <cell r="U260">
            <v>16159.4</v>
          </cell>
          <cell r="V260">
            <v>32318.799999999999</v>
          </cell>
          <cell r="W260">
            <v>32318.799999999999</v>
          </cell>
          <cell r="X260">
            <v>246879.78</v>
          </cell>
          <cell r="Y260">
            <v>387152.3</v>
          </cell>
          <cell r="Z260">
            <v>0</v>
          </cell>
          <cell r="AA260">
            <v>0</v>
          </cell>
          <cell r="AB260">
            <v>0</v>
          </cell>
          <cell r="AC260">
            <v>0</v>
          </cell>
          <cell r="AD260">
            <v>0</v>
          </cell>
          <cell r="AE260">
            <v>0</v>
          </cell>
          <cell r="AF260">
            <v>714829.08000000007</v>
          </cell>
          <cell r="AG260">
            <v>0</v>
          </cell>
          <cell r="AH260">
            <v>1476</v>
          </cell>
          <cell r="AI260">
            <v>46740</v>
          </cell>
          <cell r="AJ260">
            <v>15580</v>
          </cell>
          <cell r="AK260">
            <v>31160</v>
          </cell>
          <cell r="AL260">
            <v>430857.6</v>
          </cell>
          <cell r="AM260">
            <v>275130.15999999997</v>
          </cell>
          <cell r="AN260">
            <v>0</v>
          </cell>
          <cell r="AO260">
            <v>0</v>
          </cell>
          <cell r="AP260">
            <v>0</v>
          </cell>
          <cell r="AQ260">
            <v>0</v>
          </cell>
          <cell r="AR260">
            <v>0</v>
          </cell>
          <cell r="AS260">
            <v>0</v>
          </cell>
          <cell r="AT260">
            <v>0</v>
          </cell>
          <cell r="AU260">
            <v>752727.76</v>
          </cell>
          <cell r="AV260">
            <v>0.18</v>
          </cell>
          <cell r="AW260">
            <v>128.9</v>
          </cell>
          <cell r="AX260" t="str">
            <v>1 rozwojowo-modernizacyjne</v>
          </cell>
          <cell r="AY260">
            <v>7</v>
          </cell>
          <cell r="AZ260">
            <v>7</v>
          </cell>
          <cell r="BA260">
            <v>0</v>
          </cell>
          <cell r="BF260" t="str">
            <v>Odbiór ścieków sanitarnych od nowych klientów.</v>
          </cell>
          <cell r="BG260" t="str">
            <v>Budowa kanału sanitarnego DN 200 mm dł. 120 m wraz z przyłączami, przepompownia ścieków - 1szt., r. tłoczny DN 63 mm dł. 70 m w ulicy Bartniczej 2020-2024 dokumentacja projektowa 2025-2026 roboty budowlano-montażowe</v>
          </cell>
          <cell r="BH260" t="str">
            <v>-</v>
          </cell>
          <cell r="BI260" t="str">
            <v>-</v>
          </cell>
          <cell r="BJ260">
            <v>15580</v>
          </cell>
          <cell r="BK260">
            <v>783887.76</v>
          </cell>
          <cell r="BL260"/>
          <cell r="BM260"/>
          <cell r="BN260"/>
        </row>
        <row r="261">
          <cell r="B261" t="str">
            <v>3-05-06-020-0</v>
          </cell>
          <cell r="C261" t="str">
            <v>3</v>
          </cell>
          <cell r="D261" t="str">
            <v>Poznań - sieć wodociągowa w rejonie ul. Janikowskiej</v>
          </cell>
          <cell r="E261" t="str">
            <v>Realizowane-dokumentacja-w toku</v>
          </cell>
          <cell r="G261" t="str">
            <v>Plan</v>
          </cell>
          <cell r="H261" t="str">
            <v>pierwsza</v>
          </cell>
          <cell r="I261" t="str">
            <v>sieci rozdzielcze</v>
          </cell>
          <cell r="J261" t="str">
            <v>modernizacyjne</v>
          </cell>
          <cell r="K261" t="str">
            <v>PSW</v>
          </cell>
          <cell r="L261" t="str">
            <v>Poznań</v>
          </cell>
          <cell r="M261" t="str">
            <v>Przemysław Jasiński</v>
          </cell>
          <cell r="N261" t="str">
            <v>Joanna Matysiak-Olek</v>
          </cell>
          <cell r="O261" t="str">
            <v>Mariusz Dados</v>
          </cell>
          <cell r="P261" t="str">
            <v>Julita Andrzejewska</v>
          </cell>
          <cell r="Q261" t="str">
            <v>Michał Plewa</v>
          </cell>
          <cell r="R261" t="str">
            <v>05</v>
          </cell>
          <cell r="S261" t="str">
            <v>nd</v>
          </cell>
          <cell r="T261">
            <v>900427.81</v>
          </cell>
          <cell r="U261">
            <v>402</v>
          </cell>
          <cell r="V261">
            <v>56054</v>
          </cell>
          <cell r="W261">
            <v>84083</v>
          </cell>
          <cell r="X261">
            <v>698639</v>
          </cell>
          <cell r="Y261">
            <v>1283268</v>
          </cell>
          <cell r="Z261">
            <v>0</v>
          </cell>
          <cell r="AA261">
            <v>0</v>
          </cell>
          <cell r="AB261">
            <v>0</v>
          </cell>
          <cell r="AC261">
            <v>0</v>
          </cell>
          <cell r="AD261">
            <v>0</v>
          </cell>
          <cell r="AE261">
            <v>0</v>
          </cell>
          <cell r="AF261">
            <v>2122446</v>
          </cell>
          <cell r="AG261">
            <v>2315.14</v>
          </cell>
          <cell r="AH261">
            <v>48080.45</v>
          </cell>
          <cell r="AI261">
            <v>46380</v>
          </cell>
          <cell r="AJ261">
            <v>23190</v>
          </cell>
          <cell r="AK261">
            <v>1837610</v>
          </cell>
          <cell r="AL261">
            <v>519620</v>
          </cell>
          <cell r="AM261">
            <v>0</v>
          </cell>
          <cell r="AN261">
            <v>0</v>
          </cell>
          <cell r="AO261">
            <v>0</v>
          </cell>
          <cell r="AP261">
            <v>0</v>
          </cell>
          <cell r="AQ261">
            <v>0</v>
          </cell>
          <cell r="AR261">
            <v>0</v>
          </cell>
          <cell r="AS261">
            <v>0</v>
          </cell>
          <cell r="AT261">
            <v>0</v>
          </cell>
          <cell r="AU261">
            <v>2380420</v>
          </cell>
          <cell r="AV261">
            <v>0</v>
          </cell>
          <cell r="AW261">
            <v>0</v>
          </cell>
          <cell r="AX261" t="str">
            <v>1 rozwojowo-modernizacyjne</v>
          </cell>
          <cell r="AY261">
            <v>1</v>
          </cell>
          <cell r="AZ261">
            <v>1</v>
          </cell>
          <cell r="BA261">
            <v>14</v>
          </cell>
          <cell r="BF261" t="str">
            <v>Wymiana sieci wodociągowej ze względu na zły stan techniczny i niewystarczającej przepustowości.</v>
          </cell>
          <cell r="BG261" t="str">
            <v>Budowa wodociągu DN150mm dł. 2360m i przyłącza w ulicach Janikowskiej, Prząśniczki, Kołodzieja, Kosiarzy I etap (1110m sieci i przyłącza) - zakończony II etap (1250m sieci i przyłącza) 2021 - 2023 - dokumentacja projektowa etapu II 2023 - 2025 - roboty budowlano - montażowe etapu II</v>
          </cell>
          <cell r="BH261" t="str">
            <v>-</v>
          </cell>
          <cell r="BI261" t="str">
            <v>-</v>
          </cell>
          <cell r="BJ261">
            <v>0</v>
          </cell>
          <cell r="BK261">
            <v>2426800</v>
          </cell>
          <cell r="BL261"/>
          <cell r="BM261"/>
          <cell r="BN261"/>
        </row>
        <row r="262">
          <cell r="B262" t="str">
            <v>5-05-13-134-1</v>
          </cell>
          <cell r="C262" t="str">
            <v>5</v>
          </cell>
          <cell r="D262" t="str">
            <v>Poznań - kanalizacja sanitarna w zlewni istniejącego Kolektora Umultowskiego</v>
          </cell>
          <cell r="E262" t="str">
            <v>Realizowane-RBM-w toku</v>
          </cell>
          <cell r="F262" t="str">
            <v>FS 6</v>
          </cell>
          <cell r="G262" t="str">
            <v>Plan</v>
          </cell>
          <cell r="H262" t="str">
            <v>druga</v>
          </cell>
          <cell r="I262" t="str">
            <v>sieci rozdzielcze</v>
          </cell>
          <cell r="J262" t="str">
            <v>rozwojowe</v>
          </cell>
          <cell r="K262" t="str">
            <v>nieopłacalne tak</v>
          </cell>
          <cell r="L262" t="str">
            <v>Poznań</v>
          </cell>
          <cell r="M262" t="str">
            <v>Katarzyna Stawińska</v>
          </cell>
          <cell r="N262">
            <v>0</v>
          </cell>
          <cell r="O262" t="str">
            <v>Monika Mrozińska</v>
          </cell>
          <cell r="P262" t="str">
            <v>Łukasz Bil</v>
          </cell>
          <cell r="Q262">
            <v>0</v>
          </cell>
          <cell r="R262" t="str">
            <v>05</v>
          </cell>
          <cell r="S262" t="str">
            <v>nd</v>
          </cell>
          <cell r="T262">
            <v>2756477.8</v>
          </cell>
          <cell r="U262">
            <v>274308.07</v>
          </cell>
          <cell r="V262">
            <v>0</v>
          </cell>
          <cell r="W262">
            <v>0</v>
          </cell>
          <cell r="X262">
            <v>0</v>
          </cell>
          <cell r="Y262">
            <v>0</v>
          </cell>
          <cell r="Z262">
            <v>0</v>
          </cell>
          <cell r="AA262">
            <v>0</v>
          </cell>
          <cell r="AB262">
            <v>0</v>
          </cell>
          <cell r="AC262">
            <v>0</v>
          </cell>
          <cell r="AD262">
            <v>0</v>
          </cell>
          <cell r="AE262">
            <v>0</v>
          </cell>
          <cell r="AF262">
            <v>274308.07</v>
          </cell>
          <cell r="AG262">
            <v>283665.78000000003</v>
          </cell>
          <cell r="AH262">
            <v>12561.45</v>
          </cell>
          <cell r="AI262">
            <v>45866.22</v>
          </cell>
          <cell r="AJ262">
            <v>0</v>
          </cell>
          <cell r="AK262">
            <v>0</v>
          </cell>
          <cell r="AL262">
            <v>0</v>
          </cell>
          <cell r="AM262">
            <v>0</v>
          </cell>
          <cell r="AN262">
            <v>0</v>
          </cell>
          <cell r="AO262">
            <v>0</v>
          </cell>
          <cell r="AP262">
            <v>0</v>
          </cell>
          <cell r="AQ262">
            <v>0</v>
          </cell>
          <cell r="AR262">
            <v>0</v>
          </cell>
          <cell r="AS262">
            <v>0</v>
          </cell>
          <cell r="AT262">
            <v>0</v>
          </cell>
          <cell r="AU262">
            <v>0</v>
          </cell>
          <cell r="AV262">
            <v>1.34</v>
          </cell>
          <cell r="AW262">
            <v>0</v>
          </cell>
          <cell r="AX262" t="str">
            <v>1 rozwojowo-modernizacyjne</v>
          </cell>
          <cell r="AY262">
            <v>36</v>
          </cell>
          <cell r="AZ262">
            <v>9</v>
          </cell>
          <cell r="BA262">
            <v>0</v>
          </cell>
          <cell r="BF262" t="str">
            <v>Odbiór ścieków sanitarnych od nowych klientów.</v>
          </cell>
          <cell r="BG262" t="str">
            <v>Budowa kanalizacji sanitarnej DN 200mm, dł. ok.1335m na następujących odcinkach: 1. Zachodni odcinek ul. Widłakowej, północny odcinek ul. Zagajnikowej, dwie drogi odchodzące na wschód od ul. Zagajnikowej, ul. Ślazowa 2. Południowy odcinek ul. Zagajnikowej 3. Droga odchodząca na południe od ul. Jasne Błonie 4. Odcinki ul. Pomarańczowej. 5. Odcinek ul. Cytrynowej 2014-2017 - dokumentacja projektowa 2017-2020 - roboty budowlano-montażowe</v>
          </cell>
          <cell r="BH262" t="str">
            <v>-</v>
          </cell>
          <cell r="BI262" t="str">
            <v>-</v>
          </cell>
          <cell r="BJ262">
            <v>866.22</v>
          </cell>
          <cell r="BK262">
            <v>45000</v>
          </cell>
          <cell r="BL262"/>
          <cell r="BM262"/>
          <cell r="BN262"/>
          <cell r="BO262">
            <v>3150.0000000000005</v>
          </cell>
        </row>
        <row r="263">
          <cell r="B263" t="str">
            <v>3-05-20-052-0</v>
          </cell>
          <cell r="C263" t="str">
            <v>3</v>
          </cell>
          <cell r="D263" t="str">
            <v>Poznań - sieć wodociągowa w ul. Radosnej (odcinek od ul. Miodowej do ul. Dąbrowskiego)</v>
          </cell>
          <cell r="E263" t="str">
            <v>Realizowane-dokumentacja-w toku</v>
          </cell>
          <cell r="G263" t="str">
            <v>rury azbestowo-cementowe</v>
          </cell>
          <cell r="H263" t="str">
            <v>pierwsza</v>
          </cell>
          <cell r="I263" t="str">
            <v>sieci rozdzielcze</v>
          </cell>
          <cell r="J263" t="str">
            <v>modernizacyjne</v>
          </cell>
          <cell r="K263" t="str">
            <v>azbestocement</v>
          </cell>
          <cell r="L263" t="str">
            <v>Poznań</v>
          </cell>
          <cell r="M263" t="str">
            <v>Agata Chmurzyńska</v>
          </cell>
          <cell r="N263" t="str">
            <v>Wioletta Frankowska</v>
          </cell>
          <cell r="O263" t="str">
            <v>Mariusz Dados</v>
          </cell>
          <cell r="P263" t="str">
            <v>Agnieszka Kulczyk</v>
          </cell>
          <cell r="Q263" t="str">
            <v>Michał Plewa</v>
          </cell>
          <cell r="R263" t="str">
            <v>05</v>
          </cell>
          <cell r="S263" t="str">
            <v>Miasto Poznań</v>
          </cell>
          <cell r="T263">
            <v>0</v>
          </cell>
          <cell r="U263">
            <v>40338</v>
          </cell>
          <cell r="V263">
            <v>137809</v>
          </cell>
          <cell r="W263">
            <v>455899</v>
          </cell>
          <cell r="X263">
            <v>790992</v>
          </cell>
          <cell r="Y263">
            <v>0</v>
          </cell>
          <cell r="Z263">
            <v>0</v>
          </cell>
          <cell r="AA263">
            <v>0</v>
          </cell>
          <cell r="AB263">
            <v>0</v>
          </cell>
          <cell r="AC263">
            <v>0</v>
          </cell>
          <cell r="AD263">
            <v>0</v>
          </cell>
          <cell r="AE263">
            <v>0</v>
          </cell>
          <cell r="AF263">
            <v>1425038</v>
          </cell>
          <cell r="AG263">
            <v>15039.62</v>
          </cell>
          <cell r="AH263">
            <v>29176.52</v>
          </cell>
          <cell r="AI263">
            <v>45719.58</v>
          </cell>
          <cell r="AJ263">
            <v>2744250</v>
          </cell>
          <cell r="AK263">
            <v>1041990</v>
          </cell>
          <cell r="AL263">
            <v>0</v>
          </cell>
          <cell r="AM263">
            <v>0</v>
          </cell>
          <cell r="AN263">
            <v>0</v>
          </cell>
          <cell r="AO263">
            <v>0</v>
          </cell>
          <cell r="AP263">
            <v>0</v>
          </cell>
          <cell r="AQ263">
            <v>0</v>
          </cell>
          <cell r="AR263">
            <v>0</v>
          </cell>
          <cell r="AS263">
            <v>0</v>
          </cell>
          <cell r="AT263">
            <v>0</v>
          </cell>
          <cell r="AU263">
            <v>3786240</v>
          </cell>
          <cell r="AV263">
            <v>0</v>
          </cell>
          <cell r="AW263">
            <v>0</v>
          </cell>
          <cell r="AX263" t="str">
            <v>1 rozwojowo-modernizacyjne</v>
          </cell>
          <cell r="AY263">
            <v>0</v>
          </cell>
          <cell r="AZ263">
            <v>0</v>
          </cell>
          <cell r="BA263">
            <v>63</v>
          </cell>
          <cell r="BF263" t="str">
            <v>Wymiana sieci wodociągowej z uwagi na zły stan techniczny, sieci z rur azbestocementowych. Koordynacja z ZDM.</v>
          </cell>
          <cell r="BG263" t="str">
            <v>Wymiana sieci wodociągowej wraz z przyłączami w ul. Radosnej na odcinku od ul. Bukowskiej do ul. Dąbrowskiego. DN150mm, ok. 360m - żeliwo szare , DN150mm, ok. 475m - azbestocement , DN63mm, ok. 88 m Na skrzyżowaniach z ulicami: Miodowa DN150mm, dł. ok. 30m - żeliwo szare Swojska DN150mm, dł. ok. 29m - azbestocement, Złota DN150mm, dł. ok. 59m - azbestocement, Dąbrowskiego DN300, dł. ok. 28m - żeliwo szare. 2020 - 2022 - dokumentacja projektowa 2023 - 2024 - roboty budowlano-montażowe</v>
          </cell>
          <cell r="BH263" t="str">
            <v>-</v>
          </cell>
          <cell r="BI263" t="str">
            <v>-</v>
          </cell>
          <cell r="BJ263">
            <v>4241.24</v>
          </cell>
          <cell r="BK263">
            <v>3827718.34</v>
          </cell>
          <cell r="BL263"/>
          <cell r="BM263"/>
          <cell r="BN263"/>
        </row>
        <row r="264">
          <cell r="B264" t="str">
            <v>3-02-06-019-0</v>
          </cell>
          <cell r="C264" t="str">
            <v>3</v>
          </cell>
          <cell r="D264" t="str">
            <v>Luboń - sieć wodociągowa w ul.Nad Strumykiem i Puszkina</v>
          </cell>
          <cell r="E264" t="str">
            <v>Realizowane-RBM-zakończono</v>
          </cell>
          <cell r="G264" t="str">
            <v>Plan</v>
          </cell>
          <cell r="H264" t="str">
            <v>pierwsza</v>
          </cell>
          <cell r="I264" t="str">
            <v>sieci rozdzielcze</v>
          </cell>
          <cell r="J264" t="str">
            <v>modernizacyjne</v>
          </cell>
          <cell r="K264" t="str">
            <v>PSW</v>
          </cell>
          <cell r="L264" t="str">
            <v>Luboń</v>
          </cell>
          <cell r="M264" t="str">
            <v>Paulina Wilińska-Kałka</v>
          </cell>
          <cell r="N264" t="str">
            <v>Magdalena Daszkiewicz-Jankowska</v>
          </cell>
          <cell r="O264" t="str">
            <v>Monika Mrozińska</v>
          </cell>
          <cell r="P264" t="str">
            <v>Joanna Iwan</v>
          </cell>
          <cell r="Q264" t="str">
            <v>Łukasz Bil</v>
          </cell>
          <cell r="R264" t="str">
            <v>02</v>
          </cell>
          <cell r="S264" t="str">
            <v>nd</v>
          </cell>
          <cell r="T264">
            <v>13818.849999999999</v>
          </cell>
          <cell r="U264">
            <v>12500</v>
          </cell>
          <cell r="V264">
            <v>423722</v>
          </cell>
          <cell r="W264">
            <v>280402.58</v>
          </cell>
          <cell r="X264">
            <v>0</v>
          </cell>
          <cell r="Y264">
            <v>0</v>
          </cell>
          <cell r="Z264">
            <v>0</v>
          </cell>
          <cell r="AA264">
            <v>0</v>
          </cell>
          <cell r="AB264">
            <v>0</v>
          </cell>
          <cell r="AC264">
            <v>0</v>
          </cell>
          <cell r="AD264">
            <v>0</v>
          </cell>
          <cell r="AE264">
            <v>0</v>
          </cell>
          <cell r="AF264">
            <v>716624.58000000007</v>
          </cell>
          <cell r="AG264">
            <v>15226.52</v>
          </cell>
          <cell r="AH264">
            <v>340516.26000000007</v>
          </cell>
          <cell r="AI264">
            <v>45712.36</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t="str">
            <v>1 rozwojowo-modernizacyjne</v>
          </cell>
          <cell r="AY264">
            <v>1</v>
          </cell>
          <cell r="AZ264">
            <v>0</v>
          </cell>
          <cell r="BA264">
            <v>10</v>
          </cell>
          <cell r="BB264" t="str">
            <v>NIE</v>
          </cell>
          <cell r="BD264" t="str">
            <v>NIE</v>
          </cell>
          <cell r="BF264" t="str">
            <v>Wymiana ze względu na zły stan techniczny i dużą awaryjność.</v>
          </cell>
          <cell r="BG264" t="str">
            <v>1. Wymiana sieci wodociągowej w ul. Puszkina DN100mm, dł. 135m wraz z przyłączami- 4 szt. (DN32, dł. 100m) 2. Wymiana sieci wodociągowej w ul. Nad Strumykiem DN100, dł. 195m wraz z przyłączami- 12szt. (DN32, dł. 140m). 2017 - 2020 - dokumentacja projektowa 2021 - 2022 - roboty budowlano-montażowe</v>
          </cell>
          <cell r="BH264" t="str">
            <v>-</v>
          </cell>
          <cell r="BI264" t="str">
            <v>-</v>
          </cell>
          <cell r="BJ264">
            <v>45712.36</v>
          </cell>
          <cell r="BK264">
            <v>0</v>
          </cell>
          <cell r="BL264"/>
          <cell r="BM264"/>
          <cell r="BN264"/>
          <cell r="BO264">
            <v>0</v>
          </cell>
        </row>
        <row r="265">
          <cell r="B265" t="str">
            <v>3-02-17-237-0</v>
          </cell>
          <cell r="C265" t="str">
            <v>3</v>
          </cell>
          <cell r="D265" t="str">
            <v>Luboń - sieć wodociągowa w ul. Nowiny</v>
          </cell>
          <cell r="E265" t="str">
            <v>Realizowane-RBM-w toku</v>
          </cell>
          <cell r="G265" t="str">
            <v>rezerwa na zaspokojenie roszczeń z tyt realizacji sieci wod-kan</v>
          </cell>
          <cell r="H265" t="str">
            <v>pierwsza</v>
          </cell>
          <cell r="I265" t="str">
            <v>sieci rozdzielcze</v>
          </cell>
          <cell r="J265" t="str">
            <v>rozwojowe</v>
          </cell>
          <cell r="K265" t="str">
            <v>wykupy</v>
          </cell>
          <cell r="L265" t="str">
            <v>Luboń</v>
          </cell>
          <cell r="M265">
            <v>0</v>
          </cell>
          <cell r="N265">
            <v>0</v>
          </cell>
          <cell r="O265">
            <v>0</v>
          </cell>
          <cell r="P265" t="str">
            <v>Aleksandra Klecha</v>
          </cell>
          <cell r="Q265">
            <v>0</v>
          </cell>
          <cell r="R265" t="str">
            <v>02</v>
          </cell>
          <cell r="S265" t="str">
            <v>nd</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45638.16</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t="str">
            <v xml:space="preserve"> </v>
          </cell>
          <cell r="AY265">
            <v>0</v>
          </cell>
          <cell r="AZ265">
            <v>0</v>
          </cell>
          <cell r="BA265">
            <v>0</v>
          </cell>
          <cell r="BF265">
            <v>0</v>
          </cell>
          <cell r="BG265">
            <v>0</v>
          </cell>
          <cell r="BH265" t="str">
            <v>-</v>
          </cell>
          <cell r="BI265" t="str">
            <v>-</v>
          </cell>
          <cell r="BJ265">
            <v>45638.16</v>
          </cell>
          <cell r="BK265">
            <v>0</v>
          </cell>
          <cell r="BL265"/>
          <cell r="BM265"/>
          <cell r="BN265"/>
          <cell r="BO265">
            <v>0</v>
          </cell>
        </row>
        <row r="266">
          <cell r="B266" t="str">
            <v>5-05-15-068-1</v>
          </cell>
          <cell r="C266" t="str">
            <v>5</v>
          </cell>
          <cell r="D266" t="str">
            <v>Poznań-kanalizacja sanitarna na terenie os.Kameralnego przy ul.Glebowej</v>
          </cell>
          <cell r="E266" t="str">
            <v>Realizowane-dokumentacja-w toku</v>
          </cell>
          <cell r="G266" t="str">
            <v>rezerwa "białe plamy"</v>
          </cell>
          <cell r="H266" t="str">
            <v>pierwsza</v>
          </cell>
          <cell r="I266" t="str">
            <v>sieci rozdzielcze</v>
          </cell>
          <cell r="J266" t="str">
            <v>rozwojowe</v>
          </cell>
          <cell r="K266" t="str">
            <v>KPOŚK</v>
          </cell>
          <cell r="L266" t="str">
            <v>Poznań</v>
          </cell>
          <cell r="M266" t="str">
            <v>Przemysław Jasiński</v>
          </cell>
          <cell r="N266" t="str">
            <v>Alina Wachowska</v>
          </cell>
          <cell r="O266" t="str">
            <v>Mariusz Dados</v>
          </cell>
          <cell r="P266" t="str">
            <v>Artur Rutkowski</v>
          </cell>
          <cell r="Q266" t="str">
            <v>Michał Plewa</v>
          </cell>
          <cell r="R266" t="str">
            <v>05</v>
          </cell>
          <cell r="S266" t="str">
            <v>nd</v>
          </cell>
          <cell r="T266">
            <v>25248.65</v>
          </cell>
          <cell r="U266">
            <v>10546.59</v>
          </cell>
          <cell r="V266">
            <v>27480</v>
          </cell>
          <cell r="W266">
            <v>577386</v>
          </cell>
          <cell r="X266">
            <v>459310</v>
          </cell>
          <cell r="Y266">
            <v>500000</v>
          </cell>
          <cell r="Z266">
            <v>0</v>
          </cell>
          <cell r="AA266">
            <v>0</v>
          </cell>
          <cell r="AB266">
            <v>0</v>
          </cell>
          <cell r="AC266">
            <v>0</v>
          </cell>
          <cell r="AD266">
            <v>0</v>
          </cell>
          <cell r="AE266">
            <v>0</v>
          </cell>
          <cell r="AF266">
            <v>1574722.5899999999</v>
          </cell>
          <cell r="AG266">
            <v>10546.59</v>
          </cell>
          <cell r="AH266">
            <v>2947.56</v>
          </cell>
          <cell r="AI266">
            <v>43229.26</v>
          </cell>
          <cell r="AJ266">
            <v>397308</v>
          </cell>
          <cell r="AK266">
            <v>1193724</v>
          </cell>
          <cell r="AL266">
            <v>0</v>
          </cell>
          <cell r="AM266">
            <v>0</v>
          </cell>
          <cell r="AN266">
            <v>0</v>
          </cell>
          <cell r="AO266">
            <v>0</v>
          </cell>
          <cell r="AP266">
            <v>0</v>
          </cell>
          <cell r="AQ266">
            <v>0</v>
          </cell>
          <cell r="AR266">
            <v>0</v>
          </cell>
          <cell r="AS266">
            <v>0</v>
          </cell>
          <cell r="AT266">
            <v>0</v>
          </cell>
          <cell r="AU266">
            <v>1591032</v>
          </cell>
          <cell r="AV266">
            <v>0.6</v>
          </cell>
          <cell r="AW266">
            <v>175</v>
          </cell>
          <cell r="AX266" t="str">
            <v>1 rozwojowo-modernizacyjne</v>
          </cell>
          <cell r="AY266">
            <v>30</v>
          </cell>
          <cell r="AZ266">
            <v>6</v>
          </cell>
          <cell r="BA266">
            <v>0</v>
          </cell>
          <cell r="BF266" t="str">
            <v>Odbiór ścieków sanitarnych od nowych klientów.</v>
          </cell>
          <cell r="BG266" t="str">
            <v>Budowa kanalizacji sanitarnej w ulicach osiedlowych DN200mm dł. 613 m wraz z przyłączami 36szt. 2018 - 2022 - dokumentacja projektowa 2023 - 2024 - roboty budowlano - montażowe</v>
          </cell>
          <cell r="BH266" t="str">
            <v>-</v>
          </cell>
          <cell r="BI266" t="str">
            <v>-</v>
          </cell>
          <cell r="BJ266">
            <v>4377.3</v>
          </cell>
          <cell r="BK266">
            <v>1629883.96</v>
          </cell>
          <cell r="BL266"/>
          <cell r="BM266"/>
          <cell r="BN266"/>
        </row>
        <row r="267">
          <cell r="B267" t="str">
            <v>5-02-15-030-1</v>
          </cell>
          <cell r="C267" t="str">
            <v>5</v>
          </cell>
          <cell r="D267" t="str">
            <v>Luboń - kanalizacja sanitarna ul. Armii Poznań nr 1 - 5</v>
          </cell>
          <cell r="E267" t="str">
            <v>Realizowane-dokumentacja-w toku</v>
          </cell>
          <cell r="G267" t="str">
            <v>rezerwa "białe plamy"</v>
          </cell>
          <cell r="H267" t="str">
            <v>druga</v>
          </cell>
          <cell r="I267" t="str">
            <v>sieci rozdzielcze</v>
          </cell>
          <cell r="J267" t="str">
            <v>rozwojowe</v>
          </cell>
          <cell r="K267" t="str">
            <v>nieopłacalne nie</v>
          </cell>
          <cell r="L267" t="str">
            <v>Luboń</v>
          </cell>
          <cell r="M267" t="str">
            <v>Agata Chmurzyńska</v>
          </cell>
          <cell r="N267" t="str">
            <v>Barbara Bartkowiak</v>
          </cell>
          <cell r="O267" t="str">
            <v>Monika Mrozińska</v>
          </cell>
          <cell r="P267">
            <v>0</v>
          </cell>
          <cell r="Q267">
            <v>0</v>
          </cell>
          <cell r="R267" t="str">
            <v>02</v>
          </cell>
          <cell r="S267" t="str">
            <v>nd</v>
          </cell>
          <cell r="T267">
            <v>0</v>
          </cell>
          <cell r="U267">
            <v>0</v>
          </cell>
          <cell r="V267">
            <v>0</v>
          </cell>
          <cell r="W267">
            <v>0</v>
          </cell>
          <cell r="X267">
            <v>0</v>
          </cell>
          <cell r="Y267">
            <v>0</v>
          </cell>
          <cell r="Z267">
            <v>10000</v>
          </cell>
          <cell r="AA267">
            <v>15000</v>
          </cell>
          <cell r="AB267">
            <v>45000</v>
          </cell>
          <cell r="AC267">
            <v>180000</v>
          </cell>
          <cell r="AD267">
            <v>0</v>
          </cell>
          <cell r="AE267">
            <v>0</v>
          </cell>
          <cell r="AF267">
            <v>250000</v>
          </cell>
          <cell r="AG267">
            <v>0</v>
          </cell>
          <cell r="AH267">
            <v>2490</v>
          </cell>
          <cell r="AI267">
            <v>42780</v>
          </cell>
          <cell r="AJ267">
            <v>28520</v>
          </cell>
          <cell r="AK267">
            <v>73315.16</v>
          </cell>
          <cell r="AL267">
            <v>353295.8</v>
          </cell>
          <cell r="AM267">
            <v>0</v>
          </cell>
          <cell r="AN267">
            <v>0</v>
          </cell>
          <cell r="AO267">
            <v>0</v>
          </cell>
          <cell r="AP267">
            <v>0</v>
          </cell>
          <cell r="AQ267">
            <v>0</v>
          </cell>
          <cell r="AR267">
            <v>0</v>
          </cell>
          <cell r="AS267">
            <v>0</v>
          </cell>
          <cell r="AT267">
            <v>0</v>
          </cell>
          <cell r="AU267">
            <v>455130.95999999996</v>
          </cell>
          <cell r="AV267">
            <v>0.13</v>
          </cell>
          <cell r="AW267">
            <v>107</v>
          </cell>
          <cell r="AX267" t="str">
            <v>1 rozwojowo-modernizacyjne</v>
          </cell>
          <cell r="AY267">
            <v>4</v>
          </cell>
          <cell r="AZ267">
            <v>1</v>
          </cell>
          <cell r="BA267">
            <v>0</v>
          </cell>
          <cell r="BF267" t="str">
            <v>Odbiór ścieków sanitarnych od nowych klientów.</v>
          </cell>
          <cell r="BG267" t="str">
            <v>Budowa kanalizacji sanitarnej w ul. Armii Poznań 1-5 DN 300 mm, dł. 125 m wraz z przyłączami 2022-2023 - dokumentacja projektowa 2024-2025 - roboty budowlano-montażowe</v>
          </cell>
          <cell r="BH267" t="str">
            <v>-</v>
          </cell>
          <cell r="BI267" t="str">
            <v>-</v>
          </cell>
          <cell r="BJ267">
            <v>28520</v>
          </cell>
          <cell r="BK267">
            <v>469390.95999999996</v>
          </cell>
          <cell r="BL267"/>
          <cell r="BM267"/>
          <cell r="BN267"/>
        </row>
        <row r="268">
          <cell r="B268" t="str">
            <v>5-05-18-078-1</v>
          </cell>
          <cell r="C268" t="str">
            <v>5</v>
          </cell>
          <cell r="D268" t="str">
            <v>Poznań - kanalizacja sanitarna w ulicach bocznych od Porzeczkowej</v>
          </cell>
          <cell r="E268" t="str">
            <v>Realizowane-dokumentacja-w toku</v>
          </cell>
          <cell r="H268" t="str">
            <v>druga</v>
          </cell>
          <cell r="I268" t="str">
            <v>sieci rozdzielcze</v>
          </cell>
          <cell r="J268" t="str">
            <v>rozwojowe</v>
          </cell>
          <cell r="K268" t="str">
            <v>nieopłacalne nie</v>
          </cell>
          <cell r="L268" t="str">
            <v>Poznań</v>
          </cell>
          <cell r="M268" t="str">
            <v>Przemysław Jasiński</v>
          </cell>
          <cell r="N268" t="str">
            <v>Magdalena Daszkiewicz-Jankowska</v>
          </cell>
          <cell r="O268">
            <v>0</v>
          </cell>
          <cell r="P268">
            <v>0</v>
          </cell>
          <cell r="Q268">
            <v>0</v>
          </cell>
          <cell r="R268" t="str">
            <v>05</v>
          </cell>
          <cell r="T268">
            <v>0</v>
          </cell>
          <cell r="U268">
            <v>0</v>
          </cell>
          <cell r="V268">
            <v>0</v>
          </cell>
          <cell r="W268">
            <v>16000</v>
          </cell>
          <cell r="X268">
            <v>16000</v>
          </cell>
          <cell r="Y268">
            <v>48000</v>
          </cell>
          <cell r="Z268">
            <v>302000</v>
          </cell>
          <cell r="AA268">
            <v>53000</v>
          </cell>
          <cell r="AB268">
            <v>0</v>
          </cell>
          <cell r="AC268">
            <v>0</v>
          </cell>
          <cell r="AD268">
            <v>0</v>
          </cell>
          <cell r="AE268">
            <v>0</v>
          </cell>
          <cell r="AF268">
            <v>435000</v>
          </cell>
          <cell r="AG268">
            <v>0</v>
          </cell>
          <cell r="AH268">
            <v>1956</v>
          </cell>
          <cell r="AI268">
            <v>42659.4</v>
          </cell>
          <cell r="AJ268">
            <v>49138.8</v>
          </cell>
          <cell r="AK268">
            <v>61198.8</v>
          </cell>
          <cell r="AL268">
            <v>336880.75</v>
          </cell>
          <cell r="AM268">
            <v>251050.25</v>
          </cell>
          <cell r="AN268">
            <v>0</v>
          </cell>
          <cell r="AO268">
            <v>0</v>
          </cell>
          <cell r="AP268">
            <v>0</v>
          </cell>
          <cell r="AQ268">
            <v>0</v>
          </cell>
          <cell r="AR268">
            <v>0</v>
          </cell>
          <cell r="AS268">
            <v>0</v>
          </cell>
          <cell r="AT268">
            <v>0</v>
          </cell>
          <cell r="AU268">
            <v>698268.6</v>
          </cell>
          <cell r="AV268">
            <v>0.27</v>
          </cell>
          <cell r="AW268">
            <v>122.5</v>
          </cell>
          <cell r="AX268" t="str">
            <v xml:space="preserve"> </v>
          </cell>
          <cell r="AY268">
            <v>7</v>
          </cell>
          <cell r="AZ268">
            <v>5</v>
          </cell>
          <cell r="BA268">
            <v>0</v>
          </cell>
          <cell r="BF268" t="str">
            <v>Odbiór ścieków sanitarnych od nowych klientów.</v>
          </cell>
          <cell r="BG268" t="str">
            <v>Budowa kanalizacji sanitarnej grawitacyjnej Dn 200 mm o długości 200 m wraz z przyłączami 2022 - 2024 dokumentacja techniczna 2025 - 2026 roboty budowlano-montażowe</v>
          </cell>
          <cell r="BH268" t="str">
            <v>-</v>
          </cell>
          <cell r="BI268" t="str">
            <v>-</v>
          </cell>
          <cell r="BJ268">
            <v>0</v>
          </cell>
          <cell r="BK268">
            <v>740928</v>
          </cell>
          <cell r="BL268"/>
          <cell r="BM268"/>
          <cell r="BN268"/>
        </row>
        <row r="269">
          <cell r="B269" t="str">
            <v>5-05-17-026-1</v>
          </cell>
          <cell r="C269" t="str">
            <v>5</v>
          </cell>
          <cell r="D269" t="str">
            <v>Poznań - kanalizacja sanitarna w ul. Łęgowskiego</v>
          </cell>
          <cell r="E269" t="str">
            <v>Realizowane-dokumentacja-w toku</v>
          </cell>
          <cell r="G269" t="str">
            <v>rezerwa "białe plamy"</v>
          </cell>
          <cell r="H269" t="str">
            <v>druga</v>
          </cell>
          <cell r="I269" t="str">
            <v>sieci rozdzielcze</v>
          </cell>
          <cell r="J269" t="str">
            <v>rozwojowe</v>
          </cell>
          <cell r="K269" t="str">
            <v>nieopłacalne nie</v>
          </cell>
          <cell r="L269" t="str">
            <v>Poznań</v>
          </cell>
          <cell r="M269" t="str">
            <v>Agata Chmurzyńska</v>
          </cell>
          <cell r="N269" t="str">
            <v>Joanna Matysiak-Olek</v>
          </cell>
          <cell r="O269" t="str">
            <v>Monika Mrozińska</v>
          </cell>
          <cell r="P269" t="str">
            <v>Michał Garbicz</v>
          </cell>
          <cell r="Q269" t="str">
            <v>Maciej Urbaniak</v>
          </cell>
          <cell r="R269" t="str">
            <v>05</v>
          </cell>
          <cell r="S269" t="str">
            <v>nd</v>
          </cell>
          <cell r="T269">
            <v>0</v>
          </cell>
          <cell r="U269">
            <v>14816</v>
          </cell>
          <cell r="V269">
            <v>28024</v>
          </cell>
          <cell r="W269">
            <v>28023</v>
          </cell>
          <cell r="X269">
            <v>363033</v>
          </cell>
          <cell r="Y269">
            <v>0</v>
          </cell>
          <cell r="Z269">
            <v>0</v>
          </cell>
          <cell r="AA269">
            <v>0</v>
          </cell>
          <cell r="AB269">
            <v>0</v>
          </cell>
          <cell r="AC269">
            <v>0</v>
          </cell>
          <cell r="AD269">
            <v>0</v>
          </cell>
          <cell r="AE269">
            <v>0</v>
          </cell>
          <cell r="AF269">
            <v>433896</v>
          </cell>
          <cell r="AG269">
            <v>14628.4</v>
          </cell>
          <cell r="AH269">
            <v>13824.4</v>
          </cell>
          <cell r="AI269">
            <v>41473.199999999997</v>
          </cell>
          <cell r="AJ269">
            <v>269657</v>
          </cell>
          <cell r="AK269">
            <v>110183</v>
          </cell>
          <cell r="AL269">
            <v>0</v>
          </cell>
          <cell r="AM269">
            <v>0</v>
          </cell>
          <cell r="AN269">
            <v>0</v>
          </cell>
          <cell r="AO269">
            <v>0</v>
          </cell>
          <cell r="AP269">
            <v>0</v>
          </cell>
          <cell r="AQ269">
            <v>0</v>
          </cell>
          <cell r="AR269">
            <v>0</v>
          </cell>
          <cell r="AS269">
            <v>0</v>
          </cell>
          <cell r="AT269">
            <v>0</v>
          </cell>
          <cell r="AU269">
            <v>379840</v>
          </cell>
          <cell r="AV269">
            <v>0.13</v>
          </cell>
          <cell r="AW269">
            <v>80.8</v>
          </cell>
          <cell r="AX269" t="str">
            <v>1 rozwojowo-modernizacyjne</v>
          </cell>
          <cell r="AY269">
            <v>3</v>
          </cell>
          <cell r="AZ269">
            <v>0</v>
          </cell>
          <cell r="BA269">
            <v>0</v>
          </cell>
          <cell r="BF269" t="str">
            <v>Odbiór ścieków sanitarnych od nowych klientów.</v>
          </cell>
          <cell r="BG269" t="str">
            <v>Budowa kanalizacji sanitarnej w ulicy J. Łęgowskiego, DN 200 mm, dł. ok130 m wraz z przyłączami - 3 szt. 2020-2022 dokumentacja projektowa 2023-2024 roboty budowlano-montażowe</v>
          </cell>
          <cell r="BH269" t="str">
            <v>-</v>
          </cell>
          <cell r="BI269" t="str">
            <v>-</v>
          </cell>
          <cell r="BJ269">
            <v>13824.4</v>
          </cell>
          <cell r="BK269">
            <v>407488.8</v>
          </cell>
          <cell r="BL269"/>
          <cell r="BM269"/>
          <cell r="BN269"/>
        </row>
        <row r="270">
          <cell r="B270" t="str">
            <v>5-03-20-171-0</v>
          </cell>
          <cell r="C270" t="str">
            <v>5</v>
          </cell>
          <cell r="D270" t="str">
            <v>Mosina - działki pod przepompownie ścieków</v>
          </cell>
          <cell r="E270" t="str">
            <v>Realizowane-koncepcja-w toku</v>
          </cell>
          <cell r="H270" t="str">
            <v>pierwsza</v>
          </cell>
          <cell r="I270" t="str">
            <v>sieci rozdzielcze</v>
          </cell>
          <cell r="J270" t="str">
            <v>rozwojowe</v>
          </cell>
          <cell r="K270" t="str">
            <v>nabycie infrastruktury od Gmin</v>
          </cell>
          <cell r="L270" t="str">
            <v>Mosina</v>
          </cell>
          <cell r="M270" t="str">
            <v>Zuzanna Kaczmarek</v>
          </cell>
          <cell r="N270">
            <v>0</v>
          </cell>
          <cell r="O270">
            <v>0</v>
          </cell>
          <cell r="P270">
            <v>0</v>
          </cell>
          <cell r="Q270">
            <v>0</v>
          </cell>
          <cell r="R270" t="str">
            <v>03</v>
          </cell>
          <cell r="S270" t="str">
            <v>nd</v>
          </cell>
          <cell r="T270">
            <v>0</v>
          </cell>
          <cell r="U270">
            <v>0</v>
          </cell>
          <cell r="V270">
            <v>20000</v>
          </cell>
          <cell r="W270">
            <v>20000</v>
          </cell>
          <cell r="X270">
            <v>20000</v>
          </cell>
          <cell r="Y270">
            <v>20000</v>
          </cell>
          <cell r="Z270">
            <v>0</v>
          </cell>
          <cell r="AA270">
            <v>0</v>
          </cell>
          <cell r="AB270">
            <v>0</v>
          </cell>
          <cell r="AC270">
            <v>0</v>
          </cell>
          <cell r="AD270">
            <v>0</v>
          </cell>
          <cell r="AE270">
            <v>0</v>
          </cell>
          <cell r="AF270">
            <v>80000</v>
          </cell>
          <cell r="AG270">
            <v>0</v>
          </cell>
          <cell r="AH270">
            <v>0</v>
          </cell>
          <cell r="AI270">
            <v>40000</v>
          </cell>
          <cell r="AJ270">
            <v>20000</v>
          </cell>
          <cell r="AK270">
            <v>20000</v>
          </cell>
          <cell r="AL270">
            <v>0</v>
          </cell>
          <cell r="AM270">
            <v>0</v>
          </cell>
          <cell r="AN270">
            <v>0</v>
          </cell>
          <cell r="AO270">
            <v>0</v>
          </cell>
          <cell r="AP270">
            <v>0</v>
          </cell>
          <cell r="AQ270">
            <v>0</v>
          </cell>
          <cell r="AR270">
            <v>0</v>
          </cell>
          <cell r="AS270">
            <v>0</v>
          </cell>
          <cell r="AT270">
            <v>0</v>
          </cell>
          <cell r="AU270">
            <v>40000</v>
          </cell>
          <cell r="AV270">
            <v>0</v>
          </cell>
          <cell r="AW270">
            <v>0</v>
          </cell>
          <cell r="AX270" t="str">
            <v>3 inne</v>
          </cell>
          <cell r="AY270">
            <v>0</v>
          </cell>
          <cell r="AZ270">
            <v>0</v>
          </cell>
          <cell r="BA270">
            <v>0</v>
          </cell>
          <cell r="BF270">
            <v>0</v>
          </cell>
          <cell r="BG270" t="str">
            <v>Wykup działek pod przepompownie ścieków Gmina Mosina ( dz. nr 500/1 (część), obr. Pecna; dz. nr 147/4, obr. Pecna; dz. nr 2700/21, obr. Mosina; dz. nr 298, obr. Nowinki) 2021 - 2024 - realizacja</v>
          </cell>
          <cell r="BH270" t="str">
            <v>-</v>
          </cell>
          <cell r="BI270" t="str">
            <v>-</v>
          </cell>
          <cell r="BJ270">
            <v>0</v>
          </cell>
          <cell r="BK270">
            <v>80000</v>
          </cell>
          <cell r="BL270"/>
          <cell r="BM270"/>
          <cell r="BN270"/>
        </row>
        <row r="271">
          <cell r="B271" t="str">
            <v>5-05-20-106-0</v>
          </cell>
          <cell r="C271" t="str">
            <v>5</v>
          </cell>
          <cell r="D271" t="str">
            <v>Poznań - kolektor Swarzędzki - Etap I</v>
          </cell>
          <cell r="E271" t="str">
            <v>Realizowane-koncepcja-w toku</v>
          </cell>
          <cell r="G271" t="str">
            <v>rezerwa zadania wielozakresowe</v>
          </cell>
          <cell r="H271" t="str">
            <v>pierwsza</v>
          </cell>
          <cell r="I271" t="str">
            <v>wspólne</v>
          </cell>
          <cell r="J271" t="str">
            <v>modernizacyjne</v>
          </cell>
          <cell r="K271" t="str">
            <v>kolektory kanalizacyjne</v>
          </cell>
          <cell r="L271" t="str">
            <v>Poznań</v>
          </cell>
          <cell r="M271" t="str">
            <v>Przemysław Jasiński</v>
          </cell>
          <cell r="N271" t="str">
            <v>Michał Kamiński</v>
          </cell>
          <cell r="O271">
            <v>0</v>
          </cell>
          <cell r="P271">
            <v>0</v>
          </cell>
          <cell r="Q271" t="str">
            <v>Łukasz Wędrychowicz</v>
          </cell>
          <cell r="R271" t="str">
            <v>05</v>
          </cell>
          <cell r="S271" t="str">
            <v>nd</v>
          </cell>
          <cell r="T271">
            <v>0</v>
          </cell>
          <cell r="U271">
            <v>0</v>
          </cell>
          <cell r="V271">
            <v>0</v>
          </cell>
          <cell r="W271">
            <v>202500</v>
          </cell>
          <cell r="X271">
            <v>1337500</v>
          </cell>
          <cell r="Y271">
            <v>2500000</v>
          </cell>
          <cell r="Z271">
            <v>0</v>
          </cell>
          <cell r="AA271">
            <v>0</v>
          </cell>
          <cell r="AB271">
            <v>0</v>
          </cell>
          <cell r="AC271">
            <v>0</v>
          </cell>
          <cell r="AD271">
            <v>0</v>
          </cell>
          <cell r="AE271">
            <v>0</v>
          </cell>
          <cell r="AF271">
            <v>4040000</v>
          </cell>
          <cell r="AG271">
            <v>0</v>
          </cell>
          <cell r="AH271">
            <v>0</v>
          </cell>
          <cell r="AI271">
            <v>40000</v>
          </cell>
          <cell r="AJ271">
            <v>2375000</v>
          </cell>
          <cell r="AK271">
            <v>1625000</v>
          </cell>
          <cell r="AL271">
            <v>0</v>
          </cell>
          <cell r="AM271">
            <v>0</v>
          </cell>
          <cell r="AN271">
            <v>0</v>
          </cell>
          <cell r="AO271">
            <v>0</v>
          </cell>
          <cell r="AP271">
            <v>0</v>
          </cell>
          <cell r="AQ271">
            <v>0</v>
          </cell>
          <cell r="AR271">
            <v>0</v>
          </cell>
          <cell r="AS271">
            <v>0</v>
          </cell>
          <cell r="AT271">
            <v>0</v>
          </cell>
          <cell r="AU271">
            <v>4000000</v>
          </cell>
          <cell r="AV271">
            <v>1.077</v>
          </cell>
          <cell r="AW271">
            <v>0</v>
          </cell>
          <cell r="AX271" t="str">
            <v>1 rozwojowo-modernizacyjne</v>
          </cell>
          <cell r="AY271">
            <v>0</v>
          </cell>
          <cell r="AZ271">
            <v>0</v>
          </cell>
          <cell r="BA271">
            <v>0</v>
          </cell>
          <cell r="BF271" t="str">
            <v>Zadanie wydzielone z zdania 5-05-07-006-0 Potrzeba renowacji kolektora z uwagi na zły stan techniczny.</v>
          </cell>
          <cell r="BG271" t="str">
            <v>Renowacja kolektora DN800mm i DN1000mm o łącznej dł. 1 077 m 2022 - dokumentacja techniczna 2023 - 2024 - roboty budowlano-montażowe</v>
          </cell>
          <cell r="BH271" t="str">
            <v>-</v>
          </cell>
          <cell r="BI271" t="str">
            <v>-</v>
          </cell>
          <cell r="BJ271">
            <v>0</v>
          </cell>
          <cell r="BK271">
            <v>4040000</v>
          </cell>
          <cell r="BL271"/>
          <cell r="BM271"/>
          <cell r="BN271"/>
        </row>
        <row r="272">
          <cell r="B272" t="str">
            <v>3-07-18-145-0</v>
          </cell>
          <cell r="C272" t="str">
            <v>3</v>
          </cell>
          <cell r="D272" t="str">
            <v>Swarzędz - przewód wodociągowy na os.Kościuszkowców 1A i 1B</v>
          </cell>
          <cell r="E272" t="str">
            <v>Realizowane-dokumentacja-w toku</v>
          </cell>
          <cell r="G272" t="str">
            <v>budżet - modernizacja PSW</v>
          </cell>
          <cell r="H272" t="str">
            <v>pierwsza</v>
          </cell>
          <cell r="I272" t="str">
            <v>sieci rozdzielcze</v>
          </cell>
          <cell r="J272" t="str">
            <v>modernizacyjne</v>
          </cell>
          <cell r="K272" t="str">
            <v>PSW</v>
          </cell>
          <cell r="L272" t="str">
            <v>Swarzędz</v>
          </cell>
          <cell r="M272" t="str">
            <v>Przemysław Jasiński</v>
          </cell>
          <cell r="N272" t="str">
            <v>Michał Kamiński</v>
          </cell>
          <cell r="O272" t="str">
            <v>Mariusz Dados</v>
          </cell>
          <cell r="P272" t="str">
            <v>Julita Andrzejewska</v>
          </cell>
          <cell r="Q272" t="str">
            <v>Michał Plewa</v>
          </cell>
          <cell r="R272" t="str">
            <v>07</v>
          </cell>
          <cell r="S272" t="str">
            <v>nd</v>
          </cell>
          <cell r="T272">
            <v>0</v>
          </cell>
          <cell r="U272">
            <v>3942</v>
          </cell>
          <cell r="V272">
            <v>42132</v>
          </cell>
          <cell r="W272">
            <v>0</v>
          </cell>
          <cell r="X272">
            <v>0</v>
          </cell>
          <cell r="Y272">
            <v>0</v>
          </cell>
          <cell r="Z272">
            <v>0</v>
          </cell>
          <cell r="AA272">
            <v>0</v>
          </cell>
          <cell r="AB272">
            <v>0</v>
          </cell>
          <cell r="AC272">
            <v>0</v>
          </cell>
          <cell r="AD272">
            <v>0</v>
          </cell>
          <cell r="AE272">
            <v>0</v>
          </cell>
          <cell r="AF272">
            <v>46074</v>
          </cell>
          <cell r="AG272">
            <v>1014</v>
          </cell>
          <cell r="AH272">
            <v>0</v>
          </cell>
          <cell r="AI272">
            <v>39912.01</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t="str">
            <v>1 rozwojowo-modernizacyjne</v>
          </cell>
          <cell r="AY272">
            <v>0</v>
          </cell>
          <cell r="AZ272">
            <v>0</v>
          </cell>
          <cell r="BA272">
            <v>2</v>
          </cell>
          <cell r="BF272" t="str">
            <v>Przebudowa przyłącza wodociągowego (własność AQUANET) zlokalizowanego na terenach prywatnych.</v>
          </cell>
          <cell r="BG272" t="str">
            <v>Budowa przyłącza DN32mm o dł. 25 m . 2020 - 2021 - dokumentacja techniczna 2021 - roboty budowlano - montażowe</v>
          </cell>
          <cell r="BH272" t="str">
            <v>-</v>
          </cell>
          <cell r="BI272" t="str">
            <v>-</v>
          </cell>
          <cell r="BJ272">
            <v>0</v>
          </cell>
          <cell r="BK272">
            <v>39912.01</v>
          </cell>
          <cell r="BL272"/>
          <cell r="BM272"/>
          <cell r="BN272"/>
        </row>
        <row r="273">
          <cell r="B273" t="str">
            <v>3-05-15-104-1</v>
          </cell>
          <cell r="C273" t="str">
            <v>3</v>
          </cell>
          <cell r="D273" t="str">
            <v>Poznań - sieć wodociągowa i kanalizacja sanitarna w ul. Ceglanej</v>
          </cell>
          <cell r="E273" t="str">
            <v>Realizowane-dokumentacja-w toku</v>
          </cell>
          <cell r="G273" t="str">
            <v>rezerwa "białe plamy"</v>
          </cell>
          <cell r="H273" t="str">
            <v>druga</v>
          </cell>
          <cell r="I273" t="str">
            <v>sieci rozdzielcze</v>
          </cell>
          <cell r="J273" t="str">
            <v>rozwojowe</v>
          </cell>
          <cell r="K273" t="str">
            <v>nieopłacalne tak</v>
          </cell>
          <cell r="L273" t="str">
            <v>Poznań</v>
          </cell>
          <cell r="M273" t="str">
            <v>Kamilla Oberenkowska</v>
          </cell>
          <cell r="N273" t="str">
            <v>Wioletta Frankowska</v>
          </cell>
          <cell r="O273" t="str">
            <v>Jolanta Kowalczyk</v>
          </cell>
          <cell r="P273" t="str">
            <v>Mateusz Opaluch</v>
          </cell>
          <cell r="Q273" t="str">
            <v>Maciej Urbaniak</v>
          </cell>
          <cell r="R273" t="str">
            <v>05</v>
          </cell>
          <cell r="S273" t="str">
            <v>nd</v>
          </cell>
          <cell r="T273">
            <v>6827</v>
          </cell>
          <cell r="U273">
            <v>25600</v>
          </cell>
          <cell r="V273">
            <v>38400</v>
          </cell>
          <cell r="W273">
            <v>367259</v>
          </cell>
          <cell r="X273">
            <v>184260</v>
          </cell>
          <cell r="Y273">
            <v>0</v>
          </cell>
          <cell r="Z273">
            <v>0</v>
          </cell>
          <cell r="AA273">
            <v>0</v>
          </cell>
          <cell r="AB273">
            <v>0</v>
          </cell>
          <cell r="AC273">
            <v>0</v>
          </cell>
          <cell r="AD273">
            <v>0</v>
          </cell>
          <cell r="AE273">
            <v>0</v>
          </cell>
          <cell r="AF273">
            <v>615519</v>
          </cell>
          <cell r="AG273">
            <v>25600</v>
          </cell>
          <cell r="AH273">
            <v>0</v>
          </cell>
          <cell r="AI273">
            <v>38737</v>
          </cell>
          <cell r="AJ273">
            <v>440664</v>
          </cell>
          <cell r="AK273">
            <v>335804</v>
          </cell>
          <cell r="AL273">
            <v>0</v>
          </cell>
          <cell r="AM273">
            <v>0</v>
          </cell>
          <cell r="AN273">
            <v>0</v>
          </cell>
          <cell r="AO273">
            <v>0</v>
          </cell>
          <cell r="AP273">
            <v>0</v>
          </cell>
          <cell r="AQ273">
            <v>0</v>
          </cell>
          <cell r="AR273">
            <v>0</v>
          </cell>
          <cell r="AS273">
            <v>0</v>
          </cell>
          <cell r="AT273">
            <v>0</v>
          </cell>
          <cell r="AU273">
            <v>776468</v>
          </cell>
          <cell r="AV273">
            <v>0.17</v>
          </cell>
          <cell r="AW273">
            <v>12.2</v>
          </cell>
          <cell r="AX273" t="str">
            <v>1 rozwojowo-modernizacyjne</v>
          </cell>
          <cell r="AY273">
            <v>1</v>
          </cell>
          <cell r="AZ273">
            <v>0</v>
          </cell>
          <cell r="BA273">
            <v>0</v>
          </cell>
          <cell r="BC273" t="str">
            <v xml:space="preserve">Zdanie na ukończeniu w IPD </v>
          </cell>
          <cell r="BF273" t="str">
            <v>Zaopatrzenie w wodę nowych odbiorców.</v>
          </cell>
          <cell r="BG273" t="str">
            <v>Budowa sieci wodociągowej w ul. Ceglanej: DN 50 mm, dł. 170 m wraz z przyłączami Przyłącza tłoczne kanalizacji sanitarnej w ul. Ceglanej 2019-2022 - dokumentacja projektowa 2023-2024 - roboty budowlano-montażowe</v>
          </cell>
          <cell r="BH273" t="str">
            <v>-</v>
          </cell>
          <cell r="BI273" t="str">
            <v>-</v>
          </cell>
          <cell r="BJ273">
            <v>13137</v>
          </cell>
          <cell r="BK273">
            <v>802068</v>
          </cell>
          <cell r="BL273"/>
          <cell r="BM273">
            <v>120310.2</v>
          </cell>
        </row>
        <row r="274">
          <cell r="B274" t="str">
            <v>5-03-19-253-1</v>
          </cell>
          <cell r="C274" t="str">
            <v>5</v>
          </cell>
          <cell r="D274" t="str">
            <v>Mosina - kanalizacja sanitarna w części wsi Baranowo - Etap II</v>
          </cell>
          <cell r="E274" t="str">
            <v>Realizowane-RBM-w toku</v>
          </cell>
          <cell r="G274" t="str">
            <v>rezerwa zadania wielozakresowe</v>
          </cell>
          <cell r="H274" t="str">
            <v>pierwsza</v>
          </cell>
          <cell r="I274" t="str">
            <v>sieci rozdzielcze</v>
          </cell>
          <cell r="J274" t="str">
            <v>rozwojowe</v>
          </cell>
          <cell r="K274" t="str">
            <v>strefa</v>
          </cell>
          <cell r="L274" t="str">
            <v>Mosina</v>
          </cell>
          <cell r="M274" t="str">
            <v>Zuzanna Kaczmarek</v>
          </cell>
          <cell r="N274" t="str">
            <v>Barbara Bartkowiak</v>
          </cell>
          <cell r="O274" t="str">
            <v>Jolanta Kowalczyk</v>
          </cell>
          <cell r="P274" t="str">
            <v>Aleksandra Wąsiak-Piechota</v>
          </cell>
          <cell r="Q274" t="str">
            <v>Jacek Bielicki</v>
          </cell>
          <cell r="R274" t="str">
            <v>03</v>
          </cell>
          <cell r="S274" t="str">
            <v>nd</v>
          </cell>
          <cell r="T274">
            <v>0</v>
          </cell>
          <cell r="U274">
            <v>36966.800000000003</v>
          </cell>
          <cell r="V274">
            <v>55450.2</v>
          </cell>
          <cell r="W274">
            <v>419842.36</v>
          </cell>
          <cell r="X274">
            <v>694940.6</v>
          </cell>
          <cell r="Y274">
            <v>0</v>
          </cell>
          <cell r="Z274">
            <v>0</v>
          </cell>
          <cell r="AA274">
            <v>0</v>
          </cell>
          <cell r="AB274">
            <v>0</v>
          </cell>
          <cell r="AC274">
            <v>0</v>
          </cell>
          <cell r="AD274">
            <v>0</v>
          </cell>
          <cell r="AE274">
            <v>0</v>
          </cell>
          <cell r="AF274">
            <v>1207199.96</v>
          </cell>
          <cell r="AG274">
            <v>36966.800000000003</v>
          </cell>
          <cell r="AH274">
            <v>18483.400000000001</v>
          </cell>
          <cell r="AI274">
            <v>38303.800000000003</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t="str">
            <v>1 rozwojowo-modernizacyjne</v>
          </cell>
          <cell r="AY274">
            <v>0</v>
          </cell>
          <cell r="AZ274">
            <v>10</v>
          </cell>
          <cell r="BA274">
            <v>0</v>
          </cell>
          <cell r="BF274" t="str">
            <v>Zadanie zostało wydzielone z zadania nr 13-130. Obszar w strefie ochrony pośredniej ujęcia wody Mosina - Krajkowo - konieczność budowy kanalizacji sanitarnej.</v>
          </cell>
          <cell r="BG274" t="str">
            <v>Budowa kanalizacji sanitarnej DN200mm, dł. 675m wraz z przyłączami. 2020 - 2022 - dokumentacja projektowa 2022 - 2023 - roboty budowlano-montażowe</v>
          </cell>
          <cell r="BH274" t="str">
            <v>-</v>
          </cell>
          <cell r="BI274" t="str">
            <v>-</v>
          </cell>
          <cell r="BJ274">
            <v>38303.800000000003</v>
          </cell>
          <cell r="BK274">
            <v>0</v>
          </cell>
          <cell r="BL274"/>
          <cell r="BM274"/>
          <cell r="BN274"/>
          <cell r="BO274">
            <v>0</v>
          </cell>
        </row>
        <row r="275">
          <cell r="B275" t="str">
            <v>5-11-13-174-1</v>
          </cell>
          <cell r="C275" t="str">
            <v>5</v>
          </cell>
          <cell r="D275" t="str">
            <v>Kórnik - kanalizacja sanitarna w rejonie ul. Katowickiej i Czereśniowej w Dziećmierowie</v>
          </cell>
          <cell r="E275" t="str">
            <v>Realizowane-dokumentacja-w toku</v>
          </cell>
          <cell r="G275" t="str">
            <v>rezerwa oszczędności przetargowe</v>
          </cell>
          <cell r="H275" t="str">
            <v>druga</v>
          </cell>
          <cell r="I275" t="str">
            <v>sieci rozdzielcze</v>
          </cell>
          <cell r="J275" t="str">
            <v>rozwojowe</v>
          </cell>
          <cell r="K275" t="str">
            <v>oszczędności przetargowe</v>
          </cell>
          <cell r="L275" t="str">
            <v>Kórnik</v>
          </cell>
          <cell r="M275" t="str">
            <v>Kamilla Oberenkowska</v>
          </cell>
          <cell r="N275" t="str">
            <v>Barbara Bartkowiak</v>
          </cell>
          <cell r="O275">
            <v>0</v>
          </cell>
          <cell r="P275">
            <v>0</v>
          </cell>
          <cell r="Q275">
            <v>0</v>
          </cell>
          <cell r="R275" t="str">
            <v>11</v>
          </cell>
          <cell r="S275" t="str">
            <v>Gmina Kórnik</v>
          </cell>
          <cell r="T275">
            <v>2921</v>
          </cell>
          <cell r="U275">
            <v>0</v>
          </cell>
          <cell r="V275">
            <v>36500</v>
          </cell>
          <cell r="W275">
            <v>84500</v>
          </cell>
          <cell r="X275">
            <v>0</v>
          </cell>
          <cell r="Y275">
            <v>0</v>
          </cell>
          <cell r="Z275">
            <v>0</v>
          </cell>
          <cell r="AA275">
            <v>0</v>
          </cell>
          <cell r="AB275">
            <v>0</v>
          </cell>
          <cell r="AC275">
            <v>0</v>
          </cell>
          <cell r="AD275">
            <v>0</v>
          </cell>
          <cell r="AE275">
            <v>0</v>
          </cell>
          <cell r="AF275">
            <v>121000</v>
          </cell>
          <cell r="AG275">
            <v>3313.67</v>
          </cell>
          <cell r="AH275">
            <v>3181</v>
          </cell>
          <cell r="AI275">
            <v>37558</v>
          </cell>
          <cell r="AJ275">
            <v>80116</v>
          </cell>
          <cell r="AK275">
            <v>804767.28</v>
          </cell>
          <cell r="AL275">
            <v>1279668.8</v>
          </cell>
          <cell r="AM275">
            <v>0</v>
          </cell>
          <cell r="AN275">
            <v>0</v>
          </cell>
          <cell r="AO275">
            <v>0</v>
          </cell>
          <cell r="AP275">
            <v>0</v>
          </cell>
          <cell r="AQ275">
            <v>0</v>
          </cell>
          <cell r="AR275">
            <v>0</v>
          </cell>
          <cell r="AS275">
            <v>0</v>
          </cell>
          <cell r="AT275">
            <v>0</v>
          </cell>
          <cell r="AU275">
            <v>2164552.08</v>
          </cell>
          <cell r="AV275">
            <v>0.76</v>
          </cell>
          <cell r="AW275">
            <v>69.069999999999993</v>
          </cell>
          <cell r="AX275" t="str">
            <v>1 rozwojowo-modernizacyjne</v>
          </cell>
          <cell r="AY275">
            <v>15</v>
          </cell>
          <cell r="AZ275">
            <v>6</v>
          </cell>
          <cell r="BA275">
            <v>0</v>
          </cell>
          <cell r="BF275" t="str">
            <v>Odbiór ścieków sanitarnych od nowych klientów</v>
          </cell>
          <cell r="BG275" t="str">
            <v>Budowa kanalizacji sanitarnej w ul. Czereśniowej i Katowickiej: DN 200 mm, dł. 760 m wraz z przyłączami. 2022-2024 - dokumentacja projektowa 2024-2026 - roboty budowlano-montażowe</v>
          </cell>
          <cell r="BH275" t="str">
            <v>-</v>
          </cell>
          <cell r="BI275" t="str">
            <v>-</v>
          </cell>
          <cell r="BJ275">
            <v>0</v>
          </cell>
          <cell r="BK275">
            <v>2202110.08</v>
          </cell>
          <cell r="BL275"/>
          <cell r="BM275"/>
          <cell r="BN275"/>
        </row>
        <row r="276">
          <cell r="B276" t="str">
            <v>3-16-17-142-1</v>
          </cell>
          <cell r="C276" t="str">
            <v>3</v>
          </cell>
          <cell r="D276" t="str">
            <v>Suchy Las - sieć wodociągowa w ul. Stolarskiej, Krzywej w Golęczewie</v>
          </cell>
          <cell r="E276" t="str">
            <v>Realizowane-RBM-w toku</v>
          </cell>
          <cell r="G276" t="str">
            <v>rezerwa "białe plamy"</v>
          </cell>
          <cell r="H276" t="str">
            <v>druga</v>
          </cell>
          <cell r="I276" t="str">
            <v>sieci rozdzielcze</v>
          </cell>
          <cell r="J276" t="str">
            <v>rozwojowe</v>
          </cell>
          <cell r="K276" t="str">
            <v>nieopłacalne tak</v>
          </cell>
          <cell r="L276" t="str">
            <v>Suchy Las</v>
          </cell>
          <cell r="M276" t="str">
            <v>Agnieszka Mitura-Grabowska</v>
          </cell>
          <cell r="N276">
            <v>0</v>
          </cell>
          <cell r="O276" t="str">
            <v>Mariusz Dados</v>
          </cell>
          <cell r="P276" t="str">
            <v>Łukasz Dąbrowski</v>
          </cell>
          <cell r="Q276">
            <v>0</v>
          </cell>
          <cell r="R276" t="str">
            <v>16</v>
          </cell>
          <cell r="S276" t="str">
            <v>Gmina Suchy Las</v>
          </cell>
          <cell r="T276">
            <v>21031.75</v>
          </cell>
          <cell r="U276">
            <v>0</v>
          </cell>
          <cell r="V276">
            <v>330000</v>
          </cell>
          <cell r="W276">
            <v>0</v>
          </cell>
          <cell r="X276">
            <v>0</v>
          </cell>
          <cell r="Y276">
            <v>0</v>
          </cell>
          <cell r="Z276">
            <v>0</v>
          </cell>
          <cell r="AA276">
            <v>0</v>
          </cell>
          <cell r="AB276">
            <v>0</v>
          </cell>
          <cell r="AC276">
            <v>0</v>
          </cell>
          <cell r="AD276">
            <v>0</v>
          </cell>
          <cell r="AE276">
            <v>0</v>
          </cell>
          <cell r="AF276">
            <v>330000</v>
          </cell>
          <cell r="AG276">
            <v>0</v>
          </cell>
          <cell r="AH276">
            <v>37582.36</v>
          </cell>
          <cell r="AI276">
            <v>37428.839999999997</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t="str">
            <v>1 rozwojowo-modernizacyjne</v>
          </cell>
          <cell r="AY276">
            <v>7</v>
          </cell>
          <cell r="AZ276">
            <v>5</v>
          </cell>
          <cell r="BA276">
            <v>0</v>
          </cell>
          <cell r="BF276" t="str">
            <v>Zaopatrzenie w wodę nowych odbiorców.</v>
          </cell>
          <cell r="BG276" t="str">
            <v>Budowa sieci wodociągowej w ul. Stolarskiej DN 100 mm, dł. 95 m, w ul. Krzywej DN 100 mm, dł. 84 m , wraz z przyłączami Inwestor zastępczy - Gmina. 2018 - 2019 - dokumentacja projektowa 2020 - 2021 - roboty budowlano-montażowe (wspólnie z II etapem budowy kanalizacji sanitarnej - zadanie 5-15-16-20-001-1)</v>
          </cell>
          <cell r="BH276" t="str">
            <v>-</v>
          </cell>
          <cell r="BI276" t="str">
            <v>-</v>
          </cell>
          <cell r="BJ276">
            <v>23487.46</v>
          </cell>
          <cell r="BK276">
            <v>13941.379999999997</v>
          </cell>
          <cell r="BL276"/>
          <cell r="BM276"/>
          <cell r="BN276"/>
          <cell r="BO276">
            <v>975.89659999999992</v>
          </cell>
        </row>
        <row r="277">
          <cell r="B277" t="str">
            <v>5-05-14-253-1</v>
          </cell>
          <cell r="C277" t="str">
            <v>5</v>
          </cell>
          <cell r="D277" t="str">
            <v>Poznań - kanalizacja sanitarna w ul. Wyrzyskiej i Łobżenickiej</v>
          </cell>
          <cell r="E277" t="str">
            <v>Realizowane-dokumentacja-w toku</v>
          </cell>
          <cell r="G277" t="str">
            <v>rezerwa "białe plamy"</v>
          </cell>
          <cell r="H277" t="str">
            <v>druga</v>
          </cell>
          <cell r="I277" t="str">
            <v>sieci rozdzielcze</v>
          </cell>
          <cell r="J277" t="str">
            <v>rozwojowe</v>
          </cell>
          <cell r="K277" t="str">
            <v>nieopłacalne nie</v>
          </cell>
          <cell r="L277" t="str">
            <v>Poznań</v>
          </cell>
          <cell r="M277" t="str">
            <v>Agata Chmurzyńska</v>
          </cell>
          <cell r="N277" t="str">
            <v>Magdalena Daszkiewicz-Jankowska</v>
          </cell>
          <cell r="O277" t="str">
            <v>Jolanta Kowalczyk</v>
          </cell>
          <cell r="P277">
            <v>0</v>
          </cell>
          <cell r="Q277" t="str">
            <v>Jacek Bielicki</v>
          </cell>
          <cell r="R277" t="str">
            <v>05</v>
          </cell>
          <cell r="S277" t="str">
            <v>nd</v>
          </cell>
          <cell r="T277">
            <v>4465</v>
          </cell>
          <cell r="U277">
            <v>24800</v>
          </cell>
          <cell r="V277">
            <v>12400</v>
          </cell>
          <cell r="W277">
            <v>24800</v>
          </cell>
          <cell r="X277">
            <v>391132.25</v>
          </cell>
          <cell r="Y277">
            <v>487205.75</v>
          </cell>
          <cell r="Z277">
            <v>0</v>
          </cell>
          <cell r="AA277">
            <v>0</v>
          </cell>
          <cell r="AB277">
            <v>0</v>
          </cell>
          <cell r="AC277">
            <v>0</v>
          </cell>
          <cell r="AD277">
            <v>0</v>
          </cell>
          <cell r="AE277">
            <v>0</v>
          </cell>
          <cell r="AF277">
            <v>940338</v>
          </cell>
          <cell r="AG277">
            <v>24800</v>
          </cell>
          <cell r="AH277">
            <v>0</v>
          </cell>
          <cell r="AI277">
            <v>37200</v>
          </cell>
          <cell r="AJ277">
            <v>305420</v>
          </cell>
          <cell r="AK277">
            <v>828308</v>
          </cell>
          <cell r="AL277">
            <v>0</v>
          </cell>
          <cell r="AM277">
            <v>0</v>
          </cell>
          <cell r="AN277">
            <v>0</v>
          </cell>
          <cell r="AO277">
            <v>0</v>
          </cell>
          <cell r="AP277">
            <v>0</v>
          </cell>
          <cell r="AQ277">
            <v>0</v>
          </cell>
          <cell r="AR277">
            <v>0</v>
          </cell>
          <cell r="AS277">
            <v>0</v>
          </cell>
          <cell r="AT277">
            <v>0</v>
          </cell>
          <cell r="AU277">
            <v>1133728</v>
          </cell>
          <cell r="AV277">
            <v>0.45</v>
          </cell>
          <cell r="AW277">
            <v>160.80000000000001</v>
          </cell>
          <cell r="AX277" t="str">
            <v>1 rozwojowo-modernizacyjne</v>
          </cell>
          <cell r="AY277">
            <v>20</v>
          </cell>
          <cell r="AZ277">
            <v>0</v>
          </cell>
          <cell r="BA277">
            <v>2</v>
          </cell>
          <cell r="BF277" t="str">
            <v>Odbiór ścieków bytowych od nowych klientów.</v>
          </cell>
          <cell r="BG277" t="str">
            <v>Budowa kanalizacji sanitarnej w ulicach Wyrzyskiej i Łobżenickiej, DN 200 mm, dł. 435,2 m wraz z przyłączami 2020-2022 - dokumentacja projektowa 2023-2024 - roboty budowlano-montażowe</v>
          </cell>
          <cell r="BH277" t="str">
            <v>-</v>
          </cell>
          <cell r="BI277" t="str">
            <v>-</v>
          </cell>
          <cell r="BJ277">
            <v>0</v>
          </cell>
          <cell r="BK277">
            <v>1170928</v>
          </cell>
          <cell r="BL277"/>
          <cell r="BM277"/>
          <cell r="BN277"/>
        </row>
        <row r="278">
          <cell r="B278" t="str">
            <v>5-01-16-143-1</v>
          </cell>
          <cell r="C278" t="str">
            <v>5</v>
          </cell>
          <cell r="D278" t="str">
            <v>Czerwonak - kanalizacja sanitarna w ul. Morenowej</v>
          </cell>
          <cell r="E278" t="str">
            <v>Realizowane-dokumentacja-w toku</v>
          </cell>
          <cell r="G278" t="str">
            <v>rezerwa "białe plamy"</v>
          </cell>
          <cell r="H278" t="str">
            <v>druga</v>
          </cell>
          <cell r="I278" t="str">
            <v>sieci rozdzielcze</v>
          </cell>
          <cell r="J278" t="str">
            <v>rozwojowe</v>
          </cell>
          <cell r="K278" t="str">
            <v>nieopłacalne nie</v>
          </cell>
          <cell r="L278" t="str">
            <v>Czerwonak</v>
          </cell>
          <cell r="M278" t="str">
            <v>Przemysław Jasiński</v>
          </cell>
          <cell r="N278" t="str">
            <v>Katarzyna Grala</v>
          </cell>
          <cell r="O278" t="str">
            <v>Mariusz Dados</v>
          </cell>
          <cell r="P278" t="str">
            <v>Łukasz Dąbrowski</v>
          </cell>
          <cell r="Q278" t="str">
            <v>Michał Plewa</v>
          </cell>
          <cell r="R278" t="str">
            <v>01</v>
          </cell>
          <cell r="S278" t="str">
            <v>nd</v>
          </cell>
          <cell r="T278">
            <v>884.11</v>
          </cell>
          <cell r="U278">
            <v>2314.25</v>
          </cell>
          <cell r="V278">
            <v>20872.400000000001</v>
          </cell>
          <cell r="W278">
            <v>31308.6</v>
          </cell>
          <cell r="X278">
            <v>161015.4</v>
          </cell>
          <cell r="Y278">
            <v>409381.6</v>
          </cell>
          <cell r="Z278">
            <v>0</v>
          </cell>
          <cell r="AA278">
            <v>0</v>
          </cell>
          <cell r="AB278">
            <v>0</v>
          </cell>
          <cell r="AC278">
            <v>0</v>
          </cell>
          <cell r="AD278">
            <v>0</v>
          </cell>
          <cell r="AE278">
            <v>0</v>
          </cell>
          <cell r="AF278">
            <v>624892.25</v>
          </cell>
          <cell r="AG278">
            <v>3666.25</v>
          </cell>
          <cell r="AH278">
            <v>24751.919999999998</v>
          </cell>
          <cell r="AI278">
            <v>37127.879999999997</v>
          </cell>
          <cell r="AJ278">
            <v>0</v>
          </cell>
          <cell r="AK278">
            <v>454551.68</v>
          </cell>
          <cell r="AL278">
            <v>154043</v>
          </cell>
          <cell r="AM278">
            <v>0</v>
          </cell>
          <cell r="AN278">
            <v>0</v>
          </cell>
          <cell r="AO278">
            <v>0</v>
          </cell>
          <cell r="AP278">
            <v>0</v>
          </cell>
          <cell r="AQ278">
            <v>0</v>
          </cell>
          <cell r="AR278">
            <v>0</v>
          </cell>
          <cell r="AS278">
            <v>0</v>
          </cell>
          <cell r="AT278">
            <v>0</v>
          </cell>
          <cell r="AU278">
            <v>608594.67999999993</v>
          </cell>
          <cell r="AV278">
            <v>0.18</v>
          </cell>
          <cell r="AW278">
            <v>99.4</v>
          </cell>
          <cell r="AX278" t="str">
            <v>1 rozwojowo-modernizacyjne</v>
          </cell>
          <cell r="AY278">
            <v>7</v>
          </cell>
          <cell r="AZ278">
            <v>0</v>
          </cell>
          <cell r="BA278">
            <v>0</v>
          </cell>
          <cell r="BF278" t="str">
            <v>Odbiór ścieków sanitarnych od nowych klientów.</v>
          </cell>
          <cell r="BG278" t="str">
            <v>Budowa kanalizacji sanitarnej w ulicy Morenowej DN 200 mm dł. 180,88 m wraz z przyłączami, rurociągu tłocznego DN 110 mm dł. 171,97 m, tłoczni ścieków - 1 szt., 2020- 2022 - dokumentacja projektowa 2024 - 2025 roboty budowlano - montażowe</v>
          </cell>
          <cell r="BH278" t="str">
            <v>-</v>
          </cell>
          <cell r="BI278" t="str">
            <v>-</v>
          </cell>
          <cell r="BJ278">
            <v>0</v>
          </cell>
          <cell r="BK278">
            <v>645722.56000000006</v>
          </cell>
          <cell r="BL278"/>
          <cell r="BM278"/>
          <cell r="BN278"/>
        </row>
        <row r="279">
          <cell r="B279" t="str">
            <v>2-07-17-119-1</v>
          </cell>
          <cell r="C279" t="str">
            <v>2</v>
          </cell>
          <cell r="D279" t="str">
            <v>SUW Gruszczyn - fotowoltaika</v>
          </cell>
          <cell r="E279" t="str">
            <v>Realizowane-RBM-w toku</v>
          </cell>
          <cell r="G279" t="str">
            <v>Plan</v>
          </cell>
          <cell r="H279" t="str">
            <v>pierwsza</v>
          </cell>
          <cell r="I279" t="str">
            <v>wspólne</v>
          </cell>
          <cell r="J279" t="str">
            <v>rozwojowe</v>
          </cell>
          <cell r="K279" t="str">
            <v>SUW</v>
          </cell>
          <cell r="L279" t="str">
            <v>Swarzędz</v>
          </cell>
          <cell r="M279" t="str">
            <v>Agnieszka Mitura-Grabowska</v>
          </cell>
          <cell r="N279" t="str">
            <v>Daniel Michalik</v>
          </cell>
          <cell r="O279" t="str">
            <v>Anna Padurska</v>
          </cell>
          <cell r="P279" t="str">
            <v>Daniel Michalik</v>
          </cell>
          <cell r="Q279" t="str">
            <v>Robert Kołacki</v>
          </cell>
          <cell r="R279" t="str">
            <v>07</v>
          </cell>
          <cell r="S279" t="str">
            <v>nd</v>
          </cell>
          <cell r="T279">
            <v>52535.17</v>
          </cell>
          <cell r="U279">
            <v>10155.039999999999</v>
          </cell>
          <cell r="V279">
            <v>704000</v>
          </cell>
          <cell r="W279">
            <v>495717.31</v>
          </cell>
          <cell r="X279">
            <v>0</v>
          </cell>
          <cell r="Y279">
            <v>0</v>
          </cell>
          <cell r="Z279">
            <v>0</v>
          </cell>
          <cell r="AA279">
            <v>0</v>
          </cell>
          <cell r="AB279">
            <v>0</v>
          </cell>
          <cell r="AC279">
            <v>0</v>
          </cell>
          <cell r="AD279">
            <v>0</v>
          </cell>
          <cell r="AE279">
            <v>0</v>
          </cell>
          <cell r="AF279">
            <v>1209872.3500000001</v>
          </cell>
          <cell r="AG279">
            <v>18665.48</v>
          </cell>
          <cell r="AH279">
            <v>208819.26</v>
          </cell>
          <cell r="AI279">
            <v>37117.410000000033</v>
          </cell>
          <cell r="AJ279">
            <v>1149854.4099999999</v>
          </cell>
          <cell r="AK279">
            <v>0</v>
          </cell>
          <cell r="AL279">
            <v>0</v>
          </cell>
          <cell r="AM279">
            <v>0</v>
          </cell>
          <cell r="AN279">
            <v>0</v>
          </cell>
          <cell r="AO279">
            <v>0</v>
          </cell>
          <cell r="AP279">
            <v>0</v>
          </cell>
          <cell r="AQ279">
            <v>0</v>
          </cell>
          <cell r="AR279">
            <v>0</v>
          </cell>
          <cell r="AS279">
            <v>0</v>
          </cell>
          <cell r="AT279">
            <v>0</v>
          </cell>
          <cell r="AU279">
            <v>1149854.4099999999</v>
          </cell>
          <cell r="AV279">
            <v>0</v>
          </cell>
          <cell r="AW279">
            <v>0</v>
          </cell>
          <cell r="AX279" t="str">
            <v>3 inne</v>
          </cell>
          <cell r="AY279">
            <v>0</v>
          </cell>
          <cell r="AZ279">
            <v>0</v>
          </cell>
          <cell r="BA279">
            <v>0</v>
          </cell>
          <cell r="BB279" t="str">
            <v>NIE</v>
          </cell>
          <cell r="BD279" t="str">
            <v xml:space="preserve">TAK </v>
          </cell>
          <cell r="BE279" t="str">
            <v>pismo informacyjne od Wykonawcy, wstępne roszczenie 244268,00</v>
          </cell>
          <cell r="BF279" t="str">
            <v>Z zadania został wydzielony zakres 19-332 i 19-333. Oszczędności energetyczne w Spółce. Produkcja energii ze źródeł odnawialnych.</v>
          </cell>
          <cell r="BG279" t="str">
            <v>Budowa instalacji fotowoltaicznych na SUW Gruszczyn, UW Gruszczyn, 2015 - 2018 - koncepcja 2020 - 2022 - dokumentacja projektowa 2022 - 2023 - roboty budowlano-montażowe.</v>
          </cell>
          <cell r="BH279" t="str">
            <v>-</v>
          </cell>
          <cell r="BI279" t="str">
            <v>-</v>
          </cell>
          <cell r="BJ279">
            <v>27320.13</v>
          </cell>
          <cell r="BK279">
            <v>1159651.69</v>
          </cell>
          <cell r="BL279"/>
          <cell r="BM279"/>
          <cell r="BN279"/>
          <cell r="BO279">
            <v>244268</v>
          </cell>
        </row>
        <row r="280">
          <cell r="B280" t="str">
            <v>2-07-17-006-0</v>
          </cell>
          <cell r="C280" t="str">
            <v>2</v>
          </cell>
          <cell r="D280" t="str">
            <v>SUW Gruszczyn - kanalizacja sanitarna</v>
          </cell>
          <cell r="E280" t="str">
            <v>Realizowane-dokumentacja-w toku</v>
          </cell>
          <cell r="G280" t="str">
            <v>SUW - sieci i obiekty</v>
          </cell>
          <cell r="H280" t="str">
            <v>pierwsza</v>
          </cell>
          <cell r="I280" t="str">
            <v>wspólne</v>
          </cell>
          <cell r="J280" t="str">
            <v>modernizacyjne</v>
          </cell>
          <cell r="K280" t="str">
            <v>SUW</v>
          </cell>
          <cell r="L280" t="str">
            <v>Swarzędz</v>
          </cell>
          <cell r="M280" t="str">
            <v>Danuta Kijko</v>
          </cell>
          <cell r="N280" t="str">
            <v>Agnieszka Górny</v>
          </cell>
          <cell r="O280" t="str">
            <v>Anna Padurska</v>
          </cell>
          <cell r="P280" t="str">
            <v>Olga Szaj-Jędraszczyk</v>
          </cell>
          <cell r="Q280" t="str">
            <v>Jerzy Rykała</v>
          </cell>
          <cell r="R280" t="str">
            <v>07</v>
          </cell>
          <cell r="S280" t="str">
            <v>nd</v>
          </cell>
          <cell r="T280">
            <v>4713</v>
          </cell>
          <cell r="U280">
            <v>19649.13</v>
          </cell>
          <cell r="V280">
            <v>49617</v>
          </cell>
          <cell r="W280">
            <v>151713.75</v>
          </cell>
          <cell r="X280">
            <v>864059.5</v>
          </cell>
          <cell r="Y280">
            <v>198786.75</v>
          </cell>
          <cell r="Z280">
            <v>0</v>
          </cell>
          <cell r="AA280">
            <v>0</v>
          </cell>
          <cell r="AB280">
            <v>0</v>
          </cell>
          <cell r="AC280">
            <v>0</v>
          </cell>
          <cell r="AD280">
            <v>0</v>
          </cell>
          <cell r="AE280">
            <v>0</v>
          </cell>
          <cell r="AF280">
            <v>1283826.1299999999</v>
          </cell>
          <cell r="AG280">
            <v>3345.2</v>
          </cell>
          <cell r="AH280">
            <v>18796.810000000001</v>
          </cell>
          <cell r="AI280">
            <v>36543.89</v>
          </cell>
          <cell r="AJ280">
            <v>31900</v>
          </cell>
          <cell r="AK280">
            <v>15950</v>
          </cell>
          <cell r="AL280">
            <v>770772</v>
          </cell>
          <cell r="AM280">
            <v>962632</v>
          </cell>
          <cell r="AN280">
            <v>0</v>
          </cell>
          <cell r="AO280">
            <v>0</v>
          </cell>
          <cell r="AP280">
            <v>0</v>
          </cell>
          <cell r="AQ280">
            <v>0</v>
          </cell>
          <cell r="AR280">
            <v>0</v>
          </cell>
          <cell r="AS280">
            <v>0</v>
          </cell>
          <cell r="AT280">
            <v>0</v>
          </cell>
          <cell r="AU280">
            <v>1781254</v>
          </cell>
          <cell r="AV280">
            <v>0</v>
          </cell>
          <cell r="AW280">
            <v>0</v>
          </cell>
          <cell r="AX280" t="str">
            <v>1 rozwojowo-modernizacyjne</v>
          </cell>
          <cell r="AY280">
            <v>0</v>
          </cell>
          <cell r="AZ280">
            <v>0</v>
          </cell>
          <cell r="BA280">
            <v>0</v>
          </cell>
          <cell r="BF280" t="str">
            <v>Z zadania został wydzielony zakres 19-236. 1. Likwidacja szamb i podłączenie do zbiorczej sieci kanalizacyjnej 2. Skierowanie wód popłucznych do kanalizacji sanitarnej (neutralizacja odorów w sieci).</v>
          </cell>
          <cell r="BG280" t="str">
            <v>Budowa kanalizacji sanitarnej grawitacyjnej DN200 o dł. 30m oraz DN250 o dł. 170m i tłocznej o dł. 200m , studzienki kanalizacyjne, przepustnice DN250mm na rurociągach odstojników , instalacja odprowadzania wód popłucznych . 2022 - 2024 - dokumentacja projektowa 2025 - 2026 - roboty budowlano-montażowe</v>
          </cell>
          <cell r="BH280" t="str">
            <v>-</v>
          </cell>
          <cell r="BI280" t="str">
            <v>-</v>
          </cell>
          <cell r="BJ280">
            <v>3110.62</v>
          </cell>
          <cell r="BK280">
            <v>1814687.27</v>
          </cell>
          <cell r="BL280"/>
          <cell r="BM280"/>
          <cell r="BN280"/>
        </row>
        <row r="281">
          <cell r="B281" t="str">
            <v>3-22-21-160-0</v>
          </cell>
          <cell r="C281" t="str">
            <v>3</v>
          </cell>
          <cell r="D281" t="str">
            <v>Brodnica - sieć wodociągowa w Esterpolu (dz. 36/27, 36/26, 35)</v>
          </cell>
          <cell r="E281" t="str">
            <v>Realizowane-RBM-w toku</v>
          </cell>
          <cell r="G281" t="str">
            <v>rezerwa na zaspokojenie roszczeń z tyt realizacji sieci wod-kan</v>
          </cell>
          <cell r="H281" t="str">
            <v>pierwsza</v>
          </cell>
          <cell r="I281" t="str">
            <v>sieci rozdzielcze</v>
          </cell>
          <cell r="J281" t="str">
            <v>rozwojowe</v>
          </cell>
          <cell r="K281" t="str">
            <v>wykupy</v>
          </cell>
          <cell r="L281" t="str">
            <v>Brodnica</v>
          </cell>
          <cell r="M281">
            <v>0</v>
          </cell>
          <cell r="N281" t="str">
            <v>Natalia Kaźmierczak</v>
          </cell>
          <cell r="O281">
            <v>0</v>
          </cell>
          <cell r="P281" t="str">
            <v>Aleksandra Klecha</v>
          </cell>
          <cell r="Q281">
            <v>0</v>
          </cell>
          <cell r="R281" t="str">
            <v>22</v>
          </cell>
          <cell r="S281" t="str">
            <v>nd</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36344.559999999998</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t="str">
            <v xml:space="preserve"> </v>
          </cell>
          <cell r="AY281">
            <v>0</v>
          </cell>
          <cell r="AZ281">
            <v>0</v>
          </cell>
          <cell r="BA281">
            <v>0</v>
          </cell>
          <cell r="BF281">
            <v>0</v>
          </cell>
          <cell r="BG281">
            <v>0</v>
          </cell>
          <cell r="BH281" t="str">
            <v>-</v>
          </cell>
          <cell r="BI281" t="str">
            <v>-</v>
          </cell>
          <cell r="BJ281">
            <v>36344.559999999998</v>
          </cell>
          <cell r="BK281">
            <v>0</v>
          </cell>
          <cell r="BL281"/>
          <cell r="BM281"/>
          <cell r="BN281"/>
          <cell r="BO281">
            <v>0</v>
          </cell>
        </row>
        <row r="282">
          <cell r="B282" t="str">
            <v>3-04-17-041-1</v>
          </cell>
          <cell r="C282" t="str">
            <v>3</v>
          </cell>
          <cell r="D282" t="str">
            <v>Murowana Goślina - sieć wodociągowa w Al. Czereśniowej w Długiej Goślinie</v>
          </cell>
          <cell r="E282" t="str">
            <v>Realizowane-dokumentacja-w toku</v>
          </cell>
          <cell r="G282" t="str">
            <v>rezerwa "białe plamy"</v>
          </cell>
          <cell r="H282" t="str">
            <v>druga</v>
          </cell>
          <cell r="I282" t="str">
            <v>sieci rozdzielcze</v>
          </cell>
          <cell r="J282" t="str">
            <v>rozwojowe</v>
          </cell>
          <cell r="K282" t="str">
            <v>nieopłacalne tak</v>
          </cell>
          <cell r="L282" t="str">
            <v>Murowana Goślina</v>
          </cell>
          <cell r="M282" t="str">
            <v>Paulina Wilińska-Kałka</v>
          </cell>
          <cell r="N282" t="str">
            <v>Anna Szaszczak</v>
          </cell>
          <cell r="O282" t="str">
            <v>Monika Mrozińska</v>
          </cell>
          <cell r="P282" t="str">
            <v>Joanna Iwan</v>
          </cell>
          <cell r="Q282" t="str">
            <v>Łukasz Wędrychowicz</v>
          </cell>
          <cell r="R282" t="str">
            <v>04</v>
          </cell>
          <cell r="S282" t="str">
            <v>nd</v>
          </cell>
          <cell r="T282">
            <v>2802.3999999999996</v>
          </cell>
          <cell r="U282">
            <v>962.25</v>
          </cell>
          <cell r="V282">
            <v>60000</v>
          </cell>
          <cell r="W282">
            <v>40000</v>
          </cell>
          <cell r="X282">
            <v>460000</v>
          </cell>
          <cell r="Y282">
            <v>30000</v>
          </cell>
          <cell r="Z282">
            <v>0</v>
          </cell>
          <cell r="AA282">
            <v>0</v>
          </cell>
          <cell r="AB282">
            <v>0</v>
          </cell>
          <cell r="AC282">
            <v>0</v>
          </cell>
          <cell r="AD282">
            <v>0</v>
          </cell>
          <cell r="AE282">
            <v>0</v>
          </cell>
          <cell r="AF282">
            <v>590962.25</v>
          </cell>
          <cell r="AG282">
            <v>19112.25</v>
          </cell>
          <cell r="AH282">
            <v>36300</v>
          </cell>
          <cell r="AI282">
            <v>36300</v>
          </cell>
          <cell r="AJ282">
            <v>936050</v>
          </cell>
          <cell r="AK282">
            <v>0</v>
          </cell>
          <cell r="AL282">
            <v>0</v>
          </cell>
          <cell r="AM282">
            <v>0</v>
          </cell>
          <cell r="AN282">
            <v>0</v>
          </cell>
          <cell r="AO282">
            <v>0</v>
          </cell>
          <cell r="AP282">
            <v>0</v>
          </cell>
          <cell r="AQ282">
            <v>0</v>
          </cell>
          <cell r="AR282">
            <v>0</v>
          </cell>
          <cell r="AS282">
            <v>0</v>
          </cell>
          <cell r="AT282">
            <v>0</v>
          </cell>
          <cell r="AU282">
            <v>936050</v>
          </cell>
          <cell r="AV282">
            <v>0.82</v>
          </cell>
          <cell r="AW282">
            <v>8.6</v>
          </cell>
          <cell r="AX282" t="str">
            <v>1 rozwojowo-modernizacyjne</v>
          </cell>
          <cell r="AY282">
            <v>2</v>
          </cell>
          <cell r="AZ282">
            <v>13</v>
          </cell>
          <cell r="BA282">
            <v>0</v>
          </cell>
          <cell r="BF282" t="str">
            <v>Zaopatrzenie w wodę nowych odbiorców.</v>
          </cell>
          <cell r="BG282" t="str">
            <v>Budowa sieci wodociągowej w Al. Czereśniowej DN100mm, dł. ok. 800m wraz z przyłączami 2019-2022 - dokumentacja projektowa 2023-2024- roboty budowlano-montażowe</v>
          </cell>
          <cell r="BH282" t="str">
            <v>-</v>
          </cell>
          <cell r="BI282" t="str">
            <v>-</v>
          </cell>
          <cell r="BJ282">
            <v>18150</v>
          </cell>
          <cell r="BK282">
            <v>954200</v>
          </cell>
          <cell r="BL282"/>
          <cell r="BM282"/>
          <cell r="BN282"/>
        </row>
        <row r="283">
          <cell r="B283" t="str">
            <v>3-05-20-021-0</v>
          </cell>
          <cell r="C283" t="str">
            <v>3</v>
          </cell>
          <cell r="D283" t="str">
            <v>Poznań - sieć wodocuiągowa w ul. Traugutta</v>
          </cell>
          <cell r="E283" t="str">
            <v>Realizowane-dokumentacja-w toku</v>
          </cell>
          <cell r="G283" t="str">
            <v>rezerwa na zaspokojenie roszczeń z tyt realizacji sieci wod-kan</v>
          </cell>
          <cell r="H283" t="str">
            <v>pierwsza</v>
          </cell>
          <cell r="I283" t="str">
            <v>sieci rozdzielcze</v>
          </cell>
          <cell r="J283" t="str">
            <v>rozwojowe</v>
          </cell>
          <cell r="K283" t="str">
            <v>wykupy</v>
          </cell>
          <cell r="L283" t="str">
            <v>Poznań</v>
          </cell>
          <cell r="M283">
            <v>0</v>
          </cell>
          <cell r="N283">
            <v>0</v>
          </cell>
          <cell r="O283">
            <v>0</v>
          </cell>
          <cell r="P283" t="str">
            <v>Magdalena Borowska</v>
          </cell>
          <cell r="Q283">
            <v>0</v>
          </cell>
          <cell r="R283" t="str">
            <v>05</v>
          </cell>
          <cell r="S283" t="str">
            <v>nd</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35783.269999999997</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t="str">
            <v xml:space="preserve"> </v>
          </cell>
          <cell r="AY283">
            <v>0</v>
          </cell>
          <cell r="AZ283">
            <v>0</v>
          </cell>
          <cell r="BA283">
            <v>0</v>
          </cell>
          <cell r="BF283">
            <v>0</v>
          </cell>
          <cell r="BG283">
            <v>0</v>
          </cell>
          <cell r="BH283" t="str">
            <v>-</v>
          </cell>
          <cell r="BI283" t="str">
            <v>-</v>
          </cell>
          <cell r="BJ283">
            <v>35783.269999999997</v>
          </cell>
          <cell r="BK283">
            <v>0</v>
          </cell>
          <cell r="BL283"/>
          <cell r="BM283"/>
          <cell r="BN283"/>
        </row>
        <row r="284">
          <cell r="B284" t="str">
            <v>5-05-17-048-1</v>
          </cell>
          <cell r="C284" t="str">
            <v>5</v>
          </cell>
          <cell r="D284" t="str">
            <v>Poznań - kanalizacja sanitarna w ul. Beskidzkiej, Biskupińskiej</v>
          </cell>
          <cell r="E284" t="str">
            <v>Realizowane-dokumentacja-w toku</v>
          </cell>
          <cell r="G284" t="str">
            <v>rezerwa "białe plamy"</v>
          </cell>
          <cell r="H284" t="str">
            <v>druga</v>
          </cell>
          <cell r="I284" t="str">
            <v>sieci rozdzielcze</v>
          </cell>
          <cell r="J284" t="str">
            <v>rozwojowe</v>
          </cell>
          <cell r="K284" t="str">
            <v>nieopłacalne nie</v>
          </cell>
          <cell r="L284" t="str">
            <v>Poznań</v>
          </cell>
          <cell r="M284" t="str">
            <v>Agata Chmurzyńska</v>
          </cell>
          <cell r="N284" t="str">
            <v>Julia Szczepańska</v>
          </cell>
          <cell r="O284" t="str">
            <v>Monika Mrozińska</v>
          </cell>
          <cell r="P284" t="str">
            <v>Margareta Szymkowiak-Matuszak</v>
          </cell>
          <cell r="Q284" t="str">
            <v>Łukasz Bil</v>
          </cell>
          <cell r="R284" t="str">
            <v>05</v>
          </cell>
          <cell r="S284" t="str">
            <v>nd</v>
          </cell>
          <cell r="T284">
            <v>551.54</v>
          </cell>
          <cell r="U284">
            <v>0</v>
          </cell>
          <cell r="V284">
            <v>28000</v>
          </cell>
          <cell r="W284">
            <v>28000</v>
          </cell>
          <cell r="X284">
            <v>84000</v>
          </cell>
          <cell r="Y284">
            <v>1483800</v>
          </cell>
          <cell r="Z284">
            <v>1767200</v>
          </cell>
          <cell r="AA284">
            <v>0</v>
          </cell>
          <cell r="AB284">
            <v>0</v>
          </cell>
          <cell r="AC284">
            <v>0</v>
          </cell>
          <cell r="AD284">
            <v>0</v>
          </cell>
          <cell r="AE284">
            <v>0</v>
          </cell>
          <cell r="AF284">
            <v>3391000</v>
          </cell>
          <cell r="AG284">
            <v>402</v>
          </cell>
          <cell r="AH284">
            <v>51622.810000000005</v>
          </cell>
          <cell r="AI284">
            <v>35735.5</v>
          </cell>
          <cell r="AJ284">
            <v>76500</v>
          </cell>
          <cell r="AK284">
            <v>300000</v>
          </cell>
          <cell r="AL284">
            <v>4007500</v>
          </cell>
          <cell r="AM284">
            <v>1061217</v>
          </cell>
          <cell r="AN284">
            <v>0</v>
          </cell>
          <cell r="AO284">
            <v>0</v>
          </cell>
          <cell r="AP284">
            <v>0</v>
          </cell>
          <cell r="AQ284">
            <v>0</v>
          </cell>
          <cell r="AR284">
            <v>0</v>
          </cell>
          <cell r="AS284">
            <v>0</v>
          </cell>
          <cell r="AT284">
            <v>0</v>
          </cell>
          <cell r="AU284">
            <v>5445217</v>
          </cell>
          <cell r="AV284">
            <v>2.2599999999999998</v>
          </cell>
          <cell r="AW284">
            <v>36</v>
          </cell>
          <cell r="AX284" t="str">
            <v>1 rozwojowo-modernizacyjne</v>
          </cell>
          <cell r="AY284">
            <v>23</v>
          </cell>
          <cell r="AZ284">
            <v>7</v>
          </cell>
          <cell r="BA284">
            <v>0</v>
          </cell>
          <cell r="BB284" t="str">
            <v>WALORYZACJA PRZEWIDZIANA W UMOWIE, KTÓRA BĘDZIE DOPIERO ZAWIERANA</v>
          </cell>
          <cell r="BC284" t="str">
            <v xml:space="preserve">Zdanie na ukończeniu w IPD </v>
          </cell>
          <cell r="BF284" t="str">
            <v>Odbiór ścieków sanitarnych od nowych klientów.</v>
          </cell>
          <cell r="BG284" t="str">
            <v>Budowa kanalizacji sanitarnej w ul. Biskupińskiej i Beskidzkiej w Poznaniu wraz z przyłączami, - kanał grawitacyjny DN 200 mm, dł. 1175 m - rurociąg tłoczny DN 90 mm, dł. 1 080 m - przepompownie - 3 szt. 2021-2023 - dokumentacja projektowa 2024-2026 - roboty budowlano-montażowe</v>
          </cell>
          <cell r="BH284" t="str">
            <v>-</v>
          </cell>
          <cell r="BI284" t="str">
            <v>-</v>
          </cell>
          <cell r="BJ284">
            <v>6971.57</v>
          </cell>
          <cell r="BK284">
            <v>5473980.9299999997</v>
          </cell>
          <cell r="BL284">
            <v>547398.09299999999</v>
          </cell>
          <cell r="BM284">
            <v>821097.13949999993</v>
          </cell>
        </row>
        <row r="285">
          <cell r="B285" t="str">
            <v>3-05-19-122-0</v>
          </cell>
          <cell r="C285" t="str">
            <v>3</v>
          </cell>
          <cell r="D285" t="str">
            <v>Poznań - sieć wodociągowa w ul. Słodyńskiej</v>
          </cell>
          <cell r="E285" t="str">
            <v>Realizowane-RBM-w toku</v>
          </cell>
          <cell r="G285" t="str">
            <v>rezerwa na zaspokojenie roszczeń z tyt realizacji sieci wod-kan</v>
          </cell>
          <cell r="H285" t="str">
            <v>pierwsza</v>
          </cell>
          <cell r="I285" t="str">
            <v>sieci rozdzielcze</v>
          </cell>
          <cell r="J285" t="str">
            <v>rozwojowe</v>
          </cell>
          <cell r="K285" t="str">
            <v>wykupy</v>
          </cell>
          <cell r="L285" t="str">
            <v>Poznań</v>
          </cell>
          <cell r="M285">
            <v>0</v>
          </cell>
          <cell r="N285">
            <v>0</v>
          </cell>
          <cell r="O285">
            <v>0</v>
          </cell>
          <cell r="P285" t="str">
            <v>Magdalena Borowska</v>
          </cell>
          <cell r="Q285">
            <v>0</v>
          </cell>
          <cell r="R285" t="str">
            <v>05</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34802.81</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t="str">
            <v xml:space="preserve"> </v>
          </cell>
          <cell r="AY285">
            <v>0</v>
          </cell>
          <cell r="AZ285">
            <v>0</v>
          </cell>
          <cell r="BA285">
            <v>0</v>
          </cell>
          <cell r="BF285">
            <v>0</v>
          </cell>
          <cell r="BG285">
            <v>0</v>
          </cell>
          <cell r="BH285" t="str">
            <v>-</v>
          </cell>
          <cell r="BI285" t="str">
            <v>-</v>
          </cell>
          <cell r="BJ285">
            <v>34802.81</v>
          </cell>
          <cell r="BK285">
            <v>0</v>
          </cell>
          <cell r="BL285"/>
          <cell r="BM285"/>
          <cell r="BN285"/>
          <cell r="BO285">
            <v>0</v>
          </cell>
        </row>
        <row r="286">
          <cell r="B286" t="str">
            <v>5-11-19-257-1</v>
          </cell>
          <cell r="C286" t="str">
            <v>5</v>
          </cell>
          <cell r="D286" t="str">
            <v>Kórnik - kanalizacja sanitarna w ul. Os. Zielona Polana w Borówcu</v>
          </cell>
          <cell r="E286" t="str">
            <v>Realizowane-dokumentacja-w toku</v>
          </cell>
          <cell r="G286" t="str">
            <v>rezerwa zadania wielozakresowe</v>
          </cell>
          <cell r="H286" t="str">
            <v>pierwsza</v>
          </cell>
          <cell r="I286" t="str">
            <v>sieci rozdzielcze</v>
          </cell>
          <cell r="J286" t="str">
            <v>rozwojowe</v>
          </cell>
          <cell r="K286" t="str">
            <v>KPOŚK</v>
          </cell>
          <cell r="L286" t="str">
            <v>Kórnik</v>
          </cell>
          <cell r="M286" t="str">
            <v>Kamilla Oberenkowska</v>
          </cell>
          <cell r="N286" t="str">
            <v>Michał Kamiński</v>
          </cell>
          <cell r="O286" t="str">
            <v>Jolanta Kowalczyk</v>
          </cell>
          <cell r="P286">
            <v>0</v>
          </cell>
          <cell r="Q286">
            <v>0</v>
          </cell>
          <cell r="R286" t="str">
            <v>11</v>
          </cell>
          <cell r="S286" t="str">
            <v>nd</v>
          </cell>
          <cell r="T286">
            <v>0</v>
          </cell>
          <cell r="U286">
            <v>0</v>
          </cell>
          <cell r="V286">
            <v>24000</v>
          </cell>
          <cell r="W286">
            <v>24000</v>
          </cell>
          <cell r="X286">
            <v>260000</v>
          </cell>
          <cell r="Y286">
            <v>813000</v>
          </cell>
          <cell r="Z286">
            <v>0</v>
          </cell>
          <cell r="AA286">
            <v>0</v>
          </cell>
          <cell r="AB286">
            <v>0</v>
          </cell>
          <cell r="AC286">
            <v>0</v>
          </cell>
          <cell r="AD286">
            <v>0</v>
          </cell>
          <cell r="AE286">
            <v>0</v>
          </cell>
          <cell r="AF286">
            <v>1121000</v>
          </cell>
          <cell r="AG286">
            <v>0</v>
          </cell>
          <cell r="AH286">
            <v>18050</v>
          </cell>
          <cell r="AI286">
            <v>34540</v>
          </cell>
          <cell r="AJ286">
            <v>34540</v>
          </cell>
          <cell r="AK286">
            <v>201700</v>
          </cell>
          <cell r="AL286">
            <v>734073</v>
          </cell>
          <cell r="AM286">
            <v>200625</v>
          </cell>
          <cell r="AN286">
            <v>0</v>
          </cell>
          <cell r="AO286">
            <v>0</v>
          </cell>
          <cell r="AP286">
            <v>0</v>
          </cell>
          <cell r="AQ286">
            <v>0</v>
          </cell>
          <cell r="AR286">
            <v>0</v>
          </cell>
          <cell r="AS286">
            <v>0</v>
          </cell>
          <cell r="AT286">
            <v>0</v>
          </cell>
          <cell r="AU286">
            <v>1170938</v>
          </cell>
          <cell r="AV286">
            <v>0.3</v>
          </cell>
          <cell r="AW286">
            <v>0</v>
          </cell>
          <cell r="AX286" t="str">
            <v>1 rozwojowo-modernizacyjne</v>
          </cell>
          <cell r="AY286">
            <v>11</v>
          </cell>
          <cell r="AZ286">
            <v>2</v>
          </cell>
          <cell r="BA286">
            <v>0</v>
          </cell>
          <cell r="BF286" t="str">
            <v>Zadanie wydzielone z zadania nr 14-097. Odbiór ścieków sanitarnych od nowych klientów.</v>
          </cell>
          <cell r="BG286" t="str">
            <v>Budowa kanalizacji sanitarnej na os. Zielona Polana: DN250mm, dł. 70m DN200 m, dł. 230m wraz z przyłączami 2021 - 2023 - dokumentacja projektowa 2024 - 2025 - roboty budowlano-montażowe</v>
          </cell>
          <cell r="BH286" t="str">
            <v>-</v>
          </cell>
          <cell r="BI286" t="str">
            <v>-</v>
          </cell>
          <cell r="BJ286">
            <v>17270</v>
          </cell>
          <cell r="BK286">
            <v>1188208</v>
          </cell>
          <cell r="BL286"/>
          <cell r="BM286"/>
          <cell r="BN286"/>
        </row>
        <row r="287">
          <cell r="B287" t="str">
            <v>3-02-13-016-0</v>
          </cell>
          <cell r="C287" t="str">
            <v>3</v>
          </cell>
          <cell r="D287" t="str">
            <v>Luboń - sieć wodociągowa w ul. Paderewskiego</v>
          </cell>
          <cell r="E287" t="str">
            <v>Realizowane-dokumentacja-w toku</v>
          </cell>
          <cell r="G287" t="str">
            <v>rury azbestowo-cementowe</v>
          </cell>
          <cell r="H287" t="str">
            <v>pierwsza</v>
          </cell>
          <cell r="I287" t="str">
            <v>sieci rozdzielcze</v>
          </cell>
          <cell r="J287" t="str">
            <v>modernizacyjne</v>
          </cell>
          <cell r="K287" t="str">
            <v>azbestocement</v>
          </cell>
          <cell r="L287" t="str">
            <v>Luboń</v>
          </cell>
          <cell r="M287" t="str">
            <v>Agata Chmurzyńska</v>
          </cell>
          <cell r="N287" t="str">
            <v>Katarzyna Grala</v>
          </cell>
          <cell r="O287" t="str">
            <v>Monika Mrozińska</v>
          </cell>
          <cell r="P287" t="str">
            <v>Joanna Chuda</v>
          </cell>
          <cell r="Q287" t="str">
            <v>Maciej Urbaniak</v>
          </cell>
          <cell r="R287" t="str">
            <v>02</v>
          </cell>
          <cell r="S287" t="str">
            <v>nd</v>
          </cell>
          <cell r="T287">
            <v>2887.95</v>
          </cell>
          <cell r="U287">
            <v>1030.94</v>
          </cell>
          <cell r="V287">
            <v>52350</v>
          </cell>
          <cell r="W287">
            <v>34900</v>
          </cell>
          <cell r="X287">
            <v>446716.7</v>
          </cell>
          <cell r="Y287">
            <v>148309.82</v>
          </cell>
          <cell r="Z287">
            <v>0</v>
          </cell>
          <cell r="AA287">
            <v>0</v>
          </cell>
          <cell r="AB287">
            <v>0</v>
          </cell>
          <cell r="AC287">
            <v>0</v>
          </cell>
          <cell r="AD287">
            <v>0</v>
          </cell>
          <cell r="AE287">
            <v>0</v>
          </cell>
          <cell r="AF287">
            <v>683307.46</v>
          </cell>
          <cell r="AG287">
            <v>35330.94</v>
          </cell>
          <cell r="AH287">
            <v>17150</v>
          </cell>
          <cell r="AI287">
            <v>34300</v>
          </cell>
          <cell r="AJ287">
            <v>421640</v>
          </cell>
          <cell r="AK287">
            <v>328699</v>
          </cell>
          <cell r="AL287">
            <v>0</v>
          </cell>
          <cell r="AM287">
            <v>0</v>
          </cell>
          <cell r="AN287">
            <v>0</v>
          </cell>
          <cell r="AO287">
            <v>0</v>
          </cell>
          <cell r="AP287">
            <v>0</v>
          </cell>
          <cell r="AQ287">
            <v>0</v>
          </cell>
          <cell r="AR287">
            <v>0</v>
          </cell>
          <cell r="AS287">
            <v>0</v>
          </cell>
          <cell r="AT287">
            <v>0</v>
          </cell>
          <cell r="AU287">
            <v>750339</v>
          </cell>
          <cell r="AV287">
            <v>0</v>
          </cell>
          <cell r="AW287">
            <v>0</v>
          </cell>
          <cell r="AX287" t="str">
            <v>1 rozwojowo-modernizacyjne</v>
          </cell>
          <cell r="AY287">
            <v>0</v>
          </cell>
          <cell r="AZ287">
            <v>0</v>
          </cell>
          <cell r="BA287">
            <v>27</v>
          </cell>
          <cell r="BF287" t="str">
            <v>Wymiana ze względu na zły stan techniczny i dużą awaryjność. Wymiana sieci wodociągowej z azbestocementu.</v>
          </cell>
          <cell r="BG287" t="str">
            <v>Wymiana sieci wodociągowej w ul. Paderewskiego DN100 , dł. 430m (na odc. od ul. Żabikowskiej do ul. Powstańców Wlkp.) 2020 - 2022 - dokumentacja projektowa 2023 - 2024 - roboty budowlano-montażowe</v>
          </cell>
          <cell r="BH287" t="str">
            <v>-</v>
          </cell>
          <cell r="BI287" t="str">
            <v>-</v>
          </cell>
          <cell r="BJ287">
            <v>17150</v>
          </cell>
          <cell r="BK287">
            <v>767489</v>
          </cell>
          <cell r="BL287"/>
          <cell r="BM287"/>
          <cell r="BN287"/>
        </row>
        <row r="288">
          <cell r="B288" t="str">
            <v>5-04-16-125-1</v>
          </cell>
          <cell r="C288" t="str">
            <v>5</v>
          </cell>
          <cell r="D288" t="str">
            <v>Murowana Goslina - kanalizacja sanitarna w ul. Łąkowej</v>
          </cell>
          <cell r="E288" t="str">
            <v>Realizowane-dokumentacja-w toku</v>
          </cell>
          <cell r="G288" t="str">
            <v>rezerwa "białe plamy"</v>
          </cell>
          <cell r="H288" t="str">
            <v>pierwsza</v>
          </cell>
          <cell r="I288" t="str">
            <v>sieci rozdzielcze</v>
          </cell>
          <cell r="J288" t="str">
            <v>rozwojowe</v>
          </cell>
          <cell r="K288" t="str">
            <v>KPOŚK</v>
          </cell>
          <cell r="L288" t="str">
            <v>Murowana Goślina</v>
          </cell>
          <cell r="M288" t="str">
            <v>Paulina Wilińska-Kałka</v>
          </cell>
          <cell r="N288" t="str">
            <v>Anna Szaszczak</v>
          </cell>
          <cell r="O288" t="str">
            <v>Monika Mrozińska</v>
          </cell>
          <cell r="P288" t="str">
            <v>Joanna Iwan</v>
          </cell>
          <cell r="Q288" t="str">
            <v>Łukasz Wędrychowicz</v>
          </cell>
          <cell r="R288" t="str">
            <v>04</v>
          </cell>
          <cell r="S288" t="str">
            <v>nd</v>
          </cell>
          <cell r="T288">
            <v>9088.4699999999993</v>
          </cell>
          <cell r="U288">
            <v>27560</v>
          </cell>
          <cell r="V288">
            <v>27560</v>
          </cell>
          <cell r="W288">
            <v>131280</v>
          </cell>
          <cell r="X288">
            <v>437000</v>
          </cell>
          <cell r="Y288">
            <v>0</v>
          </cell>
          <cell r="Z288">
            <v>0</v>
          </cell>
          <cell r="AA288">
            <v>0</v>
          </cell>
          <cell r="AB288">
            <v>0</v>
          </cell>
          <cell r="AC288">
            <v>0</v>
          </cell>
          <cell r="AD288">
            <v>0</v>
          </cell>
          <cell r="AE288">
            <v>0</v>
          </cell>
          <cell r="AF288">
            <v>623400</v>
          </cell>
          <cell r="AG288">
            <v>0</v>
          </cell>
          <cell r="AH288">
            <v>13780</v>
          </cell>
          <cell r="AI288">
            <v>34253.660000000003</v>
          </cell>
          <cell r="AJ288">
            <v>16863.34</v>
          </cell>
          <cell r="AK288">
            <v>773500</v>
          </cell>
          <cell r="AL288">
            <v>0</v>
          </cell>
          <cell r="AM288">
            <v>0</v>
          </cell>
          <cell r="AN288">
            <v>0</v>
          </cell>
          <cell r="AO288">
            <v>0</v>
          </cell>
          <cell r="AP288">
            <v>0</v>
          </cell>
          <cell r="AQ288">
            <v>0</v>
          </cell>
          <cell r="AR288">
            <v>0</v>
          </cell>
          <cell r="AS288">
            <v>0</v>
          </cell>
          <cell r="AT288">
            <v>0</v>
          </cell>
          <cell r="AU288">
            <v>790363.34</v>
          </cell>
          <cell r="AV288">
            <v>0.3</v>
          </cell>
          <cell r="AW288">
            <v>82</v>
          </cell>
          <cell r="AX288" t="str">
            <v>1 rozwojowo-modernizacyjne</v>
          </cell>
          <cell r="AY288">
            <v>7</v>
          </cell>
          <cell r="AZ288">
            <v>7</v>
          </cell>
          <cell r="BA288">
            <v>0</v>
          </cell>
          <cell r="BF288" t="str">
            <v>Odbiór ścieków sanitarnych od nowych klientów.</v>
          </cell>
          <cell r="BG288" t="str">
            <v>Budowa kanalizacji sanitarnej DN200mm o dł. ok. 210m , przepompownia ścieków - 1szt., rurociąg tłoczny DN75mm o dł. 93m wraz z przyłączami . 2020 - 2023 - dokumentacja projektowa 2023 - 2024 - roboty budowlano-montażowe</v>
          </cell>
          <cell r="BH288" t="str">
            <v>-</v>
          </cell>
          <cell r="BI288" t="str">
            <v>-</v>
          </cell>
          <cell r="BJ288">
            <v>527</v>
          </cell>
          <cell r="BK288">
            <v>824090</v>
          </cell>
          <cell r="BL288"/>
          <cell r="BM288"/>
          <cell r="BN288"/>
        </row>
        <row r="289">
          <cell r="B289" t="str">
            <v>3-07-18-015-1</v>
          </cell>
          <cell r="C289" t="str">
            <v>3</v>
          </cell>
          <cell r="D289" t="str">
            <v>Swarzędz - sieć wodociagowa w ulicach: Azaliowa, Magnoliowa, Limbowa w Rabowicach</v>
          </cell>
          <cell r="E289" t="str">
            <v>Realizowane-dokumentacja-w toku</v>
          </cell>
          <cell r="H289" t="str">
            <v>druga</v>
          </cell>
          <cell r="I289" t="str">
            <v>sieci rozdzielcze</v>
          </cell>
          <cell r="J289" t="str">
            <v>rozwojowe</v>
          </cell>
          <cell r="K289" t="str">
            <v>nieopłacalne nie</v>
          </cell>
          <cell r="L289" t="str">
            <v>Swarzędz</v>
          </cell>
          <cell r="M289" t="str">
            <v>Przemysław Jasiński</v>
          </cell>
          <cell r="N289" t="str">
            <v>Honorata Łoza</v>
          </cell>
          <cell r="O289">
            <v>0</v>
          </cell>
          <cell r="P289">
            <v>0</v>
          </cell>
          <cell r="Q289">
            <v>0</v>
          </cell>
          <cell r="R289" t="str">
            <v>07</v>
          </cell>
          <cell r="S289" t="str">
            <v>nd</v>
          </cell>
          <cell r="T289">
            <v>0</v>
          </cell>
          <cell r="U289">
            <v>0</v>
          </cell>
          <cell r="V289">
            <v>140000</v>
          </cell>
          <cell r="W289">
            <v>313000</v>
          </cell>
          <cell r="X289">
            <v>391000</v>
          </cell>
          <cell r="Y289">
            <v>500000</v>
          </cell>
          <cell r="Z289">
            <v>0</v>
          </cell>
          <cell r="AA289">
            <v>0</v>
          </cell>
          <cell r="AB289">
            <v>0</v>
          </cell>
          <cell r="AC289">
            <v>0</v>
          </cell>
          <cell r="AD289">
            <v>0</v>
          </cell>
          <cell r="AE289">
            <v>0</v>
          </cell>
          <cell r="AF289">
            <v>1344000</v>
          </cell>
          <cell r="AG289">
            <v>0</v>
          </cell>
          <cell r="AH289">
            <v>0</v>
          </cell>
          <cell r="AI289">
            <v>34222.01</v>
          </cell>
          <cell r="AJ289">
            <v>56000</v>
          </cell>
          <cell r="AK289">
            <v>56000</v>
          </cell>
          <cell r="AL289">
            <v>765685</v>
          </cell>
          <cell r="AM289">
            <v>1297780</v>
          </cell>
          <cell r="AN289">
            <v>0</v>
          </cell>
          <cell r="AO289">
            <v>0</v>
          </cell>
          <cell r="AP289">
            <v>0</v>
          </cell>
          <cell r="AQ289">
            <v>0</v>
          </cell>
          <cell r="AR289">
            <v>0</v>
          </cell>
          <cell r="AS289">
            <v>0</v>
          </cell>
          <cell r="AT289">
            <v>0</v>
          </cell>
          <cell r="AU289">
            <v>2175465</v>
          </cell>
          <cell r="AV289">
            <v>1.1200000000000001</v>
          </cell>
          <cell r="AW289">
            <v>0</v>
          </cell>
          <cell r="AX289" t="str">
            <v xml:space="preserve"> </v>
          </cell>
          <cell r="AY289">
            <v>22</v>
          </cell>
          <cell r="AZ289">
            <v>40</v>
          </cell>
          <cell r="BA289">
            <v>0</v>
          </cell>
          <cell r="BF289" t="str">
            <v>Zaopatrzenie w wodę nowych odbiorców.</v>
          </cell>
          <cell r="BG289" t="str">
            <v>Budowa sieci wodociągowej DN100 o długości 1115 m w ulicach: Azaliowej, Magnoliowej i Limbowej; przyłącza wodociągowe 2022 - 2024 dokumentacja techniczna 2025 - 2026 roboty budowlano montażowe</v>
          </cell>
          <cell r="BH289" t="str">
            <v>-</v>
          </cell>
          <cell r="BI289" t="str">
            <v>-</v>
          </cell>
          <cell r="BJ289">
            <v>4691.55</v>
          </cell>
          <cell r="BK289">
            <v>2204995.46</v>
          </cell>
          <cell r="BL289"/>
          <cell r="BM289"/>
          <cell r="BN289"/>
        </row>
        <row r="290">
          <cell r="B290" t="str">
            <v>5-09-19-023-1</v>
          </cell>
          <cell r="C290" t="str">
            <v>5</v>
          </cell>
          <cell r="D290" t="str">
            <v>Puszczykowo - kanalizacja sanitarna w ul. bocznej (dz. nr 287/2) od ul. Stromej</v>
          </cell>
          <cell r="E290" t="str">
            <v>Realizowane-dokumentacja-w toku</v>
          </cell>
          <cell r="G290" t="str">
            <v>rezerwa "białe plamy"</v>
          </cell>
          <cell r="H290" t="str">
            <v>druga</v>
          </cell>
          <cell r="I290" t="str">
            <v>sieci rozdzielcze</v>
          </cell>
          <cell r="J290" t="str">
            <v>rozwojowe</v>
          </cell>
          <cell r="K290" t="str">
            <v>nieopłacalne nie</v>
          </cell>
          <cell r="L290" t="str">
            <v>Puszczykowo</v>
          </cell>
          <cell r="M290" t="str">
            <v>Irena Romaszewska-Malak</v>
          </cell>
          <cell r="N290" t="str">
            <v>Julia Szczepańska</v>
          </cell>
          <cell r="O290" t="str">
            <v>Monika Mrozińska</v>
          </cell>
          <cell r="P290" t="str">
            <v>Michał Garbicz</v>
          </cell>
          <cell r="Q290" t="str">
            <v>Maciej Urbaniak</v>
          </cell>
          <cell r="R290" t="str">
            <v>09</v>
          </cell>
          <cell r="S290" t="str">
            <v>nd</v>
          </cell>
          <cell r="T290">
            <v>0</v>
          </cell>
          <cell r="U290">
            <v>0</v>
          </cell>
          <cell r="V290">
            <v>28050</v>
          </cell>
          <cell r="W290">
            <v>42075</v>
          </cell>
          <cell r="X290">
            <v>138791</v>
          </cell>
          <cell r="Y290">
            <v>91308</v>
          </cell>
          <cell r="Z290">
            <v>0</v>
          </cell>
          <cell r="AA290">
            <v>0</v>
          </cell>
          <cell r="AB290">
            <v>0</v>
          </cell>
          <cell r="AC290">
            <v>0</v>
          </cell>
          <cell r="AD290">
            <v>0</v>
          </cell>
          <cell r="AE290">
            <v>0</v>
          </cell>
          <cell r="AF290">
            <v>300224</v>
          </cell>
          <cell r="AG290">
            <v>3984</v>
          </cell>
          <cell r="AH290">
            <v>22640</v>
          </cell>
          <cell r="AI290">
            <v>33960</v>
          </cell>
          <cell r="AJ290">
            <v>85000</v>
          </cell>
          <cell r="AK290">
            <v>241626</v>
          </cell>
          <cell r="AL290">
            <v>0</v>
          </cell>
          <cell r="AM290">
            <v>0</v>
          </cell>
          <cell r="AN290">
            <v>0</v>
          </cell>
          <cell r="AO290">
            <v>0</v>
          </cell>
          <cell r="AP290">
            <v>0</v>
          </cell>
          <cell r="AQ290">
            <v>0</v>
          </cell>
          <cell r="AR290">
            <v>0</v>
          </cell>
          <cell r="AS290">
            <v>0</v>
          </cell>
          <cell r="AT290">
            <v>0</v>
          </cell>
          <cell r="AU290">
            <v>326626</v>
          </cell>
          <cell r="AV290">
            <v>0.13</v>
          </cell>
          <cell r="AW290">
            <v>0</v>
          </cell>
          <cell r="AX290" t="str">
            <v>1 rozwojowo-modernizacyjne</v>
          </cell>
          <cell r="AY290">
            <v>0</v>
          </cell>
          <cell r="AZ290">
            <v>8</v>
          </cell>
          <cell r="BA290">
            <v>0</v>
          </cell>
          <cell r="BC290" t="str">
            <v xml:space="preserve">Zdanie na ukończeniu w IPD </v>
          </cell>
          <cell r="BD290" t="str">
            <v>NIE</v>
          </cell>
          <cell r="BF290" t="str">
            <v>Odbiór ścieków od nowych klientów.</v>
          </cell>
          <cell r="BG290" t="str">
            <v>Budowa kanalizacji sanitarnej w ulicy bocznej od ul. Stromej DN 250mm , dł. ok. 130m wraz z przyłączami 2021-2022 - dokumentacja projektowa 2023-2024 - roboty budowlano - montażowe</v>
          </cell>
          <cell r="BH290" t="str">
            <v>-</v>
          </cell>
          <cell r="BI290" t="str">
            <v>-</v>
          </cell>
          <cell r="BJ290">
            <v>0</v>
          </cell>
          <cell r="BK290">
            <v>360586</v>
          </cell>
          <cell r="BL290"/>
          <cell r="BM290">
            <v>54087.9</v>
          </cell>
        </row>
        <row r="291">
          <cell r="B291" t="str">
            <v>5-07-17-157-1</v>
          </cell>
          <cell r="C291" t="str">
            <v>5</v>
          </cell>
          <cell r="D291" t="str">
            <v>Swarzędz - kanalizacja sanitarna w ul.Zamkowej</v>
          </cell>
          <cell r="E291" t="str">
            <v>Realizowane-dokumentacja-w toku</v>
          </cell>
          <cell r="G291" t="str">
            <v>budżet - modernizacja PSK</v>
          </cell>
          <cell r="H291" t="str">
            <v>pierwsza</v>
          </cell>
          <cell r="I291" t="str">
            <v>sieci rozdzielcze</v>
          </cell>
          <cell r="J291" t="str">
            <v>modernizacyjne</v>
          </cell>
          <cell r="K291" t="str">
            <v>PSK</v>
          </cell>
          <cell r="L291" t="str">
            <v>Swarzędz</v>
          </cell>
          <cell r="M291" t="str">
            <v>Przemysław Jasiński</v>
          </cell>
          <cell r="N291" t="str">
            <v>Alina Wachowska</v>
          </cell>
          <cell r="O291" t="str">
            <v>Mariusz Dados</v>
          </cell>
          <cell r="P291" t="str">
            <v>Julita Andrzejewska</v>
          </cell>
          <cell r="Q291" t="str">
            <v>Anna Michałowicz</v>
          </cell>
          <cell r="R291" t="str">
            <v>07</v>
          </cell>
          <cell r="S291" t="str">
            <v>nd</v>
          </cell>
          <cell r="T291">
            <v>0</v>
          </cell>
          <cell r="U291">
            <v>0</v>
          </cell>
          <cell r="V291">
            <v>28384</v>
          </cell>
          <cell r="W291">
            <v>42576</v>
          </cell>
          <cell r="X291">
            <v>234162</v>
          </cell>
          <cell r="Y291">
            <v>78054</v>
          </cell>
          <cell r="Z291">
            <v>0</v>
          </cell>
          <cell r="AA291">
            <v>0</v>
          </cell>
          <cell r="AB291">
            <v>0</v>
          </cell>
          <cell r="AC291">
            <v>0</v>
          </cell>
          <cell r="AD291">
            <v>0</v>
          </cell>
          <cell r="AE291">
            <v>0</v>
          </cell>
          <cell r="AF291">
            <v>383176</v>
          </cell>
          <cell r="AG291">
            <v>15414</v>
          </cell>
          <cell r="AH291">
            <v>28800</v>
          </cell>
          <cell r="AI291">
            <v>33827</v>
          </cell>
          <cell r="AJ291">
            <v>331300</v>
          </cell>
          <cell r="AK291">
            <v>65460</v>
          </cell>
          <cell r="AL291">
            <v>0</v>
          </cell>
          <cell r="AM291">
            <v>0</v>
          </cell>
          <cell r="AN291">
            <v>0</v>
          </cell>
          <cell r="AO291">
            <v>0</v>
          </cell>
          <cell r="AP291">
            <v>0</v>
          </cell>
          <cell r="AQ291">
            <v>0</v>
          </cell>
          <cell r="AR291">
            <v>0</v>
          </cell>
          <cell r="AS291">
            <v>0</v>
          </cell>
          <cell r="AT291">
            <v>0</v>
          </cell>
          <cell r="AU291">
            <v>396760</v>
          </cell>
          <cell r="AV291">
            <v>0.12</v>
          </cell>
          <cell r="AW291">
            <v>56</v>
          </cell>
          <cell r="AX291" t="str">
            <v>1 rozwojowo-modernizacyjne</v>
          </cell>
          <cell r="AY291">
            <v>2</v>
          </cell>
          <cell r="AZ291">
            <v>0</v>
          </cell>
          <cell r="BA291">
            <v>3</v>
          </cell>
          <cell r="BF291" t="str">
            <v>Uporządkowanie systemu kanalizacji sanitarnej.</v>
          </cell>
          <cell r="BG291" t="str">
            <v>Budowa kanalizacji sanitarnej w ulicy Zamkowej, DN200mm, dł. 124,6m wraz z przyłączami 5 szt. 2021 - 2022 - dokumentacja projektowa 2023 - 2024 - roboty budowlano-montażowe</v>
          </cell>
          <cell r="BH291" t="str">
            <v>-</v>
          </cell>
          <cell r="BI291" t="str">
            <v>-</v>
          </cell>
          <cell r="BJ291">
            <v>527</v>
          </cell>
          <cell r="BK291">
            <v>430060</v>
          </cell>
          <cell r="BL291"/>
          <cell r="BM291"/>
          <cell r="BN291"/>
        </row>
        <row r="292">
          <cell r="B292" t="str">
            <v>3-05-14-195-1</v>
          </cell>
          <cell r="C292" t="str">
            <v>3</v>
          </cell>
          <cell r="D292" t="str">
            <v>Poznań - sieć wodociągowa w ul. Piargowej i ul. Leszczyńskiej</v>
          </cell>
          <cell r="E292" t="str">
            <v>Realizowane-dokumentacja-w toku</v>
          </cell>
          <cell r="G292" t="str">
            <v>rezerwa "białe plamy"</v>
          </cell>
          <cell r="H292" t="str">
            <v>druga</v>
          </cell>
          <cell r="I292" t="str">
            <v>sieci rozdzielcze</v>
          </cell>
          <cell r="J292" t="str">
            <v>rozwojowe</v>
          </cell>
          <cell r="K292" t="str">
            <v>nieopłacalne tak</v>
          </cell>
          <cell r="L292" t="str">
            <v>Poznań</v>
          </cell>
          <cell r="M292" t="str">
            <v>Zuzanna Kaczmarek</v>
          </cell>
          <cell r="N292" t="str">
            <v>Alina Wachowska</v>
          </cell>
          <cell r="O292" t="str">
            <v>Jolanta Kowalczyk</v>
          </cell>
          <cell r="P292" t="str">
            <v>Małgorzata Stopińska-Khrystych</v>
          </cell>
          <cell r="Q292" t="str">
            <v>Jacek Bielicki</v>
          </cell>
          <cell r="R292" t="str">
            <v>05</v>
          </cell>
          <cell r="S292" t="str">
            <v>nd</v>
          </cell>
          <cell r="T292">
            <v>957.74</v>
          </cell>
          <cell r="U292">
            <v>34006</v>
          </cell>
          <cell r="V292">
            <v>52134</v>
          </cell>
          <cell r="W292">
            <v>52134</v>
          </cell>
          <cell r="X292">
            <v>563726</v>
          </cell>
          <cell r="Y292">
            <v>0</v>
          </cell>
          <cell r="Z292">
            <v>0</v>
          </cell>
          <cell r="AA292">
            <v>0</v>
          </cell>
          <cell r="AB292">
            <v>0</v>
          </cell>
          <cell r="AC292">
            <v>0</v>
          </cell>
          <cell r="AD292">
            <v>0</v>
          </cell>
          <cell r="AE292">
            <v>0</v>
          </cell>
          <cell r="AF292">
            <v>702000</v>
          </cell>
          <cell r="AG292">
            <v>2412</v>
          </cell>
          <cell r="AH292">
            <v>21880</v>
          </cell>
          <cell r="AI292">
            <v>33700</v>
          </cell>
          <cell r="AJ292">
            <v>28608</v>
          </cell>
          <cell r="AK292">
            <v>1206533</v>
          </cell>
          <cell r="AL292">
            <v>107675</v>
          </cell>
          <cell r="AM292">
            <v>0</v>
          </cell>
          <cell r="AN292">
            <v>0</v>
          </cell>
          <cell r="AO292">
            <v>0</v>
          </cell>
          <cell r="AP292">
            <v>0</v>
          </cell>
          <cell r="AQ292">
            <v>0</v>
          </cell>
          <cell r="AR292">
            <v>0</v>
          </cell>
          <cell r="AS292">
            <v>0</v>
          </cell>
          <cell r="AT292">
            <v>0</v>
          </cell>
          <cell r="AU292">
            <v>1342816</v>
          </cell>
          <cell r="AV292">
            <v>0.5</v>
          </cell>
          <cell r="AW292">
            <v>0</v>
          </cell>
          <cell r="AX292" t="str">
            <v>1 rozwojowo-modernizacyjne</v>
          </cell>
          <cell r="AY292">
            <v>0</v>
          </cell>
          <cell r="AZ292">
            <v>5</v>
          </cell>
          <cell r="BA292">
            <v>7</v>
          </cell>
          <cell r="BF292" t="str">
            <v>Zaopatrzenie w wodę nowych odbiorców.</v>
          </cell>
          <cell r="BG292" t="str">
            <v>Wymiana istniejącej sieci wodociągowej o średnicy 100mm z rur żeliwnych na nową sieć o średnicy DN100mm w ulicy Piargowej o długości 232 m.; Budowa sieci wodociągowej w ulicy Leszczyńskiej o długości 207 m i średnicy DN150 mm wraz z przyłączami; Budowa sieci wodociągowej o średnicy DN 100 mm w drodze bocznej od ul Piargowej do wysokości działek o nr geod. 15/74 i 15/88 dł. 71 m wraz z przyłączami; Odcięcie sieci wodociągowej o średnicy 100mm z rur żeliwnych o długości 60 m, odcięcie sieci wodociągowej o średnicy 100mm z żeliwa w ul. Kościańskiej, odcięcie od przebudowywanej sieci DN 100mm w ul. Piargowej. 2019 - 2022 dokumentacja projektowa 2022 - 2023 roboty budowlano - montażowe.</v>
          </cell>
          <cell r="BH292" t="str">
            <v>-</v>
          </cell>
          <cell r="BI292" t="str">
            <v>-</v>
          </cell>
          <cell r="BJ292">
            <v>880</v>
          </cell>
          <cell r="BK292">
            <v>1375636</v>
          </cell>
          <cell r="BL292"/>
          <cell r="BM292"/>
          <cell r="BN292"/>
        </row>
        <row r="293">
          <cell r="B293" t="str">
            <v>5-05-16-075-1</v>
          </cell>
          <cell r="C293" t="str">
            <v>5</v>
          </cell>
          <cell r="D293" t="str">
            <v>Poznań - kanalizacja sanitarna w rejonie ulic: Szczepankowo, Spławie, Glebowa</v>
          </cell>
          <cell r="E293" t="str">
            <v>Realizowane-dokumentacja-w toku</v>
          </cell>
          <cell r="G293" t="str">
            <v>rezerwa "białe plamy"</v>
          </cell>
          <cell r="H293" t="str">
            <v>pierwsza</v>
          </cell>
          <cell r="I293" t="str">
            <v>sieci rozdzielcze</v>
          </cell>
          <cell r="J293" t="str">
            <v>rozwojowe</v>
          </cell>
          <cell r="K293" t="str">
            <v>KPOŚK</v>
          </cell>
          <cell r="L293" t="str">
            <v>Poznań</v>
          </cell>
          <cell r="M293" t="str">
            <v>Przemysław Jasiński</v>
          </cell>
          <cell r="N293" t="str">
            <v>Alina Wachowska</v>
          </cell>
          <cell r="O293" t="str">
            <v>Mariusz Dados</v>
          </cell>
          <cell r="P293">
            <v>0</v>
          </cell>
          <cell r="Q293">
            <v>0</v>
          </cell>
          <cell r="R293" t="str">
            <v>05</v>
          </cell>
          <cell r="S293" t="str">
            <v>nd</v>
          </cell>
          <cell r="T293">
            <v>0</v>
          </cell>
          <cell r="U293">
            <v>0</v>
          </cell>
          <cell r="V293">
            <v>0</v>
          </cell>
          <cell r="W293">
            <v>40000</v>
          </cell>
          <cell r="X293">
            <v>60000</v>
          </cell>
          <cell r="Y293">
            <v>665000</v>
          </cell>
          <cell r="Z293">
            <v>575000</v>
          </cell>
          <cell r="AA293">
            <v>0</v>
          </cell>
          <cell r="AB293">
            <v>0</v>
          </cell>
          <cell r="AC293">
            <v>0</v>
          </cell>
          <cell r="AD293">
            <v>0</v>
          </cell>
          <cell r="AE293">
            <v>0</v>
          </cell>
          <cell r="AF293">
            <v>1340000</v>
          </cell>
          <cell r="AG293">
            <v>1700</v>
          </cell>
          <cell r="AH293">
            <v>33440</v>
          </cell>
          <cell r="AI293">
            <v>33440</v>
          </cell>
          <cell r="AJ293">
            <v>33440</v>
          </cell>
          <cell r="AK293">
            <v>703408</v>
          </cell>
          <cell r="AL293">
            <v>1168180</v>
          </cell>
          <cell r="AM293">
            <v>0</v>
          </cell>
          <cell r="AN293">
            <v>0</v>
          </cell>
          <cell r="AO293">
            <v>0</v>
          </cell>
          <cell r="AP293">
            <v>0</v>
          </cell>
          <cell r="AQ293">
            <v>0</v>
          </cell>
          <cell r="AR293">
            <v>0</v>
          </cell>
          <cell r="AS293">
            <v>0</v>
          </cell>
          <cell r="AT293">
            <v>0</v>
          </cell>
          <cell r="AU293">
            <v>1905028</v>
          </cell>
          <cell r="AV293">
            <v>0.63</v>
          </cell>
          <cell r="AW293">
            <v>150</v>
          </cell>
          <cell r="AX293" t="str">
            <v>1 rozwojowo-modernizacyjne</v>
          </cell>
          <cell r="AY293">
            <v>27</v>
          </cell>
          <cell r="AZ293">
            <v>4</v>
          </cell>
          <cell r="BA293">
            <v>0</v>
          </cell>
          <cell r="BF293" t="str">
            <v>Odbiór ścieków sanitarnych od nowych klientów.</v>
          </cell>
          <cell r="BG293" t="str">
            <v>Budowa kanału sanitarnego DN200mm o dł. 630m w ulicach bocznych od Szczepankowo, Spławie, Glebowej wraz z przyłączami 2022 - 2023 dokumentacja projektowa 2024 - 2025 roboty budowlano - montażowe</v>
          </cell>
          <cell r="BH293" t="str">
            <v>-</v>
          </cell>
          <cell r="BI293" t="str">
            <v>-</v>
          </cell>
          <cell r="BJ293">
            <v>0</v>
          </cell>
          <cell r="BK293">
            <v>1938468</v>
          </cell>
          <cell r="BL293"/>
          <cell r="BM293"/>
          <cell r="BN293"/>
        </row>
        <row r="294">
          <cell r="B294" t="str">
            <v>5-03-17-154-1</v>
          </cell>
          <cell r="C294" t="str">
            <v>5</v>
          </cell>
          <cell r="D294" t="str">
            <v>Mosina - kanalizacja sanitarna w rej. ul. Słonecznej w Rogalinku</v>
          </cell>
          <cell r="E294" t="str">
            <v>Realizowane-dokumentacja-w toku</v>
          </cell>
          <cell r="G294" t="str">
            <v>rezerwa "białe plamy"</v>
          </cell>
          <cell r="H294" t="str">
            <v>druga</v>
          </cell>
          <cell r="I294" t="str">
            <v>sieci rozdzielcze</v>
          </cell>
          <cell r="J294" t="str">
            <v>rozwojowe</v>
          </cell>
          <cell r="K294" t="str">
            <v>nieopłacalne nie</v>
          </cell>
          <cell r="L294" t="str">
            <v>Mosina</v>
          </cell>
          <cell r="M294" t="str">
            <v>Zuzanna Kaczmarek</v>
          </cell>
          <cell r="N294" t="str">
            <v>Julia Szczepańska</v>
          </cell>
          <cell r="O294" t="str">
            <v>Jolanta Kowalczyk</v>
          </cell>
          <cell r="P294">
            <v>0</v>
          </cell>
          <cell r="Q294" t="str">
            <v>Maciej Antecki</v>
          </cell>
          <cell r="R294" t="str">
            <v>03</v>
          </cell>
          <cell r="S294" t="str">
            <v>nd</v>
          </cell>
          <cell r="T294">
            <v>0</v>
          </cell>
          <cell r="U294">
            <v>433</v>
          </cell>
          <cell r="V294">
            <v>35440</v>
          </cell>
          <cell r="W294">
            <v>53160</v>
          </cell>
          <cell r="X294">
            <v>253750</v>
          </cell>
          <cell r="Y294">
            <v>586426</v>
          </cell>
          <cell r="Z294">
            <v>0</v>
          </cell>
          <cell r="AA294">
            <v>0</v>
          </cell>
          <cell r="AB294">
            <v>0</v>
          </cell>
          <cell r="AC294">
            <v>0</v>
          </cell>
          <cell r="AD294">
            <v>0</v>
          </cell>
          <cell r="AE294">
            <v>0</v>
          </cell>
          <cell r="AF294">
            <v>929209</v>
          </cell>
          <cell r="AG294">
            <v>11553</v>
          </cell>
          <cell r="AH294">
            <v>11120</v>
          </cell>
          <cell r="AI294">
            <v>33360</v>
          </cell>
          <cell r="AJ294">
            <v>216000</v>
          </cell>
          <cell r="AK294">
            <v>904614</v>
          </cell>
          <cell r="AL294">
            <v>0</v>
          </cell>
          <cell r="AM294">
            <v>0</v>
          </cell>
          <cell r="AN294">
            <v>0</v>
          </cell>
          <cell r="AO294">
            <v>0</v>
          </cell>
          <cell r="AP294">
            <v>0</v>
          </cell>
          <cell r="AQ294">
            <v>0</v>
          </cell>
          <cell r="AR294">
            <v>0</v>
          </cell>
          <cell r="AS294">
            <v>0</v>
          </cell>
          <cell r="AT294">
            <v>0</v>
          </cell>
          <cell r="AU294">
            <v>1120614</v>
          </cell>
          <cell r="AV294">
            <v>0.44</v>
          </cell>
          <cell r="AW294">
            <v>103</v>
          </cell>
          <cell r="AX294" t="str">
            <v>1 rozwojowo-modernizacyjne</v>
          </cell>
          <cell r="AY294">
            <v>13</v>
          </cell>
          <cell r="AZ294">
            <v>17</v>
          </cell>
          <cell r="BA294">
            <v>0</v>
          </cell>
          <cell r="BF294" t="str">
            <v>Odbiór ścieków sanitarnych od nowych klientów.</v>
          </cell>
          <cell r="BG294" t="str">
            <v>Budowa kanalizacji sanitarnej w ul. bocznych od ul. Słonecznej (dz. nr 637/6, 640/3) wraz z przyłączami: - kanał grawitacyjny DN 200m, dł. 440m 2020-2022 dokumentacja projektowa 2023-2024 roboty budowlano-montażowe</v>
          </cell>
          <cell r="BH294" t="str">
            <v>-</v>
          </cell>
          <cell r="BI294" t="str">
            <v>-</v>
          </cell>
          <cell r="BJ294">
            <v>0</v>
          </cell>
          <cell r="BK294">
            <v>1153974</v>
          </cell>
          <cell r="BL294"/>
          <cell r="BM294"/>
          <cell r="BN294"/>
        </row>
        <row r="295">
          <cell r="B295" t="str">
            <v>3-04-17-036-1</v>
          </cell>
          <cell r="C295" t="str">
            <v>3</v>
          </cell>
          <cell r="D295" t="str">
            <v>Murowana Goślina - sieć wodociągowa w Długiej Goślinie dz. nr 203</v>
          </cell>
          <cell r="E295" t="str">
            <v>Realizowane-dokumentacja-w toku</v>
          </cell>
          <cell r="G295" t="str">
            <v>rezerwa "białe plamy"</v>
          </cell>
          <cell r="H295" t="str">
            <v>druga</v>
          </cell>
          <cell r="I295" t="str">
            <v>sieci rozdzielcze</v>
          </cell>
          <cell r="J295" t="str">
            <v>rozwojowe</v>
          </cell>
          <cell r="K295" t="str">
            <v>nieopłacalne tak</v>
          </cell>
          <cell r="L295" t="str">
            <v>Murowana Goślina</v>
          </cell>
          <cell r="M295" t="str">
            <v>Paulina Wilińska-Kałka</v>
          </cell>
          <cell r="N295" t="str">
            <v>Anna Szaszczak</v>
          </cell>
          <cell r="O295" t="str">
            <v>Monika Mrozińska</v>
          </cell>
          <cell r="P295" t="str">
            <v>Joanna Iwan</v>
          </cell>
          <cell r="Q295" t="str">
            <v>Tomasz Wilas</v>
          </cell>
          <cell r="R295" t="str">
            <v>04</v>
          </cell>
          <cell r="S295" t="str">
            <v>Gmina Murowana Goślina</v>
          </cell>
          <cell r="T295">
            <v>3091.8</v>
          </cell>
          <cell r="U295">
            <v>962.25</v>
          </cell>
          <cell r="V295">
            <v>48000</v>
          </cell>
          <cell r="W295">
            <v>39200</v>
          </cell>
          <cell r="X295">
            <v>360000</v>
          </cell>
          <cell r="Y295">
            <v>40000</v>
          </cell>
          <cell r="Z295">
            <v>0</v>
          </cell>
          <cell r="AA295">
            <v>0</v>
          </cell>
          <cell r="AB295">
            <v>0</v>
          </cell>
          <cell r="AC295">
            <v>0</v>
          </cell>
          <cell r="AD295">
            <v>0</v>
          </cell>
          <cell r="AE295">
            <v>0</v>
          </cell>
          <cell r="AF295">
            <v>488162.25</v>
          </cell>
          <cell r="AG295">
            <v>962.25</v>
          </cell>
          <cell r="AH295">
            <v>48690</v>
          </cell>
          <cell r="AI295">
            <v>32460</v>
          </cell>
          <cell r="AJ295">
            <v>808050</v>
          </cell>
          <cell r="AK295">
            <v>0</v>
          </cell>
          <cell r="AL295">
            <v>0</v>
          </cell>
          <cell r="AM295">
            <v>0</v>
          </cell>
          <cell r="AN295">
            <v>0</v>
          </cell>
          <cell r="AO295">
            <v>0</v>
          </cell>
          <cell r="AP295">
            <v>0</v>
          </cell>
          <cell r="AQ295">
            <v>0</v>
          </cell>
          <cell r="AR295">
            <v>0</v>
          </cell>
          <cell r="AS295">
            <v>0</v>
          </cell>
          <cell r="AT295">
            <v>0</v>
          </cell>
          <cell r="AU295">
            <v>808050</v>
          </cell>
          <cell r="AV295">
            <v>0.49</v>
          </cell>
          <cell r="AW295">
            <v>79</v>
          </cell>
          <cell r="AX295" t="str">
            <v>1 rozwojowo-modernizacyjne</v>
          </cell>
          <cell r="AY295">
            <v>8</v>
          </cell>
          <cell r="AZ295">
            <v>23</v>
          </cell>
          <cell r="BA295">
            <v>3</v>
          </cell>
          <cell r="BF295" t="str">
            <v>Zaopatrzenie w wodę nowych odbiorców.</v>
          </cell>
          <cell r="BG295" t="str">
            <v>Budowa sieci wodociągowej o średnicy DN100mm w drodze o nr geod. 203, dł. ok. 450m i 198/19 dł ok. 35m wraz z przyłączami 2019-2022 - dokumentacja projektowa 2023-2024 - roboty budowlano-montażowe</v>
          </cell>
          <cell r="BH295" t="str">
            <v>-</v>
          </cell>
          <cell r="BI295" t="str">
            <v>-</v>
          </cell>
          <cell r="BJ295">
            <v>16230</v>
          </cell>
          <cell r="BK295">
            <v>824280</v>
          </cell>
          <cell r="BL295"/>
          <cell r="BM295"/>
          <cell r="BN295"/>
        </row>
        <row r="296">
          <cell r="B296" t="str">
            <v>3-11-21-157-0</v>
          </cell>
          <cell r="C296" t="str">
            <v>3</v>
          </cell>
          <cell r="D296" t="str">
            <v>Kórnik - sieć wodociągowa w ul. Rogalińskiej w Kamionkach.</v>
          </cell>
          <cell r="E296">
            <v>0</v>
          </cell>
          <cell r="G296" t="str">
            <v>rezerwa na zaspokojenie roszczeń z tyt realizacji sieci wod-kan</v>
          </cell>
          <cell r="H296" t="str">
            <v>pierwsza</v>
          </cell>
          <cell r="I296" t="str">
            <v>sieci rozdzielcze</v>
          </cell>
          <cell r="J296" t="str">
            <v>rozwojowe</v>
          </cell>
          <cell r="K296" t="str">
            <v>wykupy</v>
          </cell>
          <cell r="L296" t="str">
            <v>Kórnik</v>
          </cell>
          <cell r="M296">
            <v>0</v>
          </cell>
          <cell r="N296">
            <v>0</v>
          </cell>
          <cell r="O296">
            <v>0</v>
          </cell>
          <cell r="P296">
            <v>0</v>
          </cell>
          <cell r="Q296">
            <v>0</v>
          </cell>
          <cell r="R296" t="str">
            <v>11</v>
          </cell>
          <cell r="S296" t="str">
            <v>nd</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32294.09</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F296">
            <v>0</v>
          </cell>
          <cell r="BG296">
            <v>0</v>
          </cell>
          <cell r="BH296" t="str">
            <v>-</v>
          </cell>
          <cell r="BI296" t="str">
            <v>-</v>
          </cell>
          <cell r="BJ296">
            <v>32294.09</v>
          </cell>
          <cell r="BK296">
            <v>0</v>
          </cell>
          <cell r="BL296"/>
          <cell r="BM296"/>
          <cell r="BN296"/>
        </row>
        <row r="297">
          <cell r="B297" t="str">
            <v>7-05-20-148-2</v>
          </cell>
          <cell r="C297" t="str">
            <v>7</v>
          </cell>
          <cell r="D297" t="str">
            <v>Pomoc techniczna - perspektywa finansowa UE 2021-2027</v>
          </cell>
          <cell r="E297" t="str">
            <v>Realizowane-inne-w toku</v>
          </cell>
          <cell r="G297" t="str">
            <v>rezerwa na inwestycje nieprzewidziane</v>
          </cell>
          <cell r="H297" t="str">
            <v>pierwsza</v>
          </cell>
          <cell r="I297" t="str">
            <v>inne</v>
          </cell>
          <cell r="J297" t="str">
            <v>inne</v>
          </cell>
          <cell r="K297" t="str">
            <v>inne działania</v>
          </cell>
          <cell r="L297" t="str">
            <v>Poznań</v>
          </cell>
          <cell r="M297">
            <v>0</v>
          </cell>
          <cell r="N297">
            <v>0</v>
          </cell>
          <cell r="O297" t="str">
            <v>Mateusz Józefowski</v>
          </cell>
          <cell r="P297" t="str">
            <v>Mateusz Józefowski</v>
          </cell>
          <cell r="Q297">
            <v>0</v>
          </cell>
          <cell r="R297" t="str">
            <v>05</v>
          </cell>
          <cell r="S297" t="str">
            <v>nd</v>
          </cell>
          <cell r="T297">
            <v>0</v>
          </cell>
          <cell r="U297">
            <v>0</v>
          </cell>
          <cell r="V297">
            <v>18150</v>
          </cell>
          <cell r="W297">
            <v>343550</v>
          </cell>
          <cell r="X297">
            <v>361700</v>
          </cell>
          <cell r="Y297">
            <v>102600</v>
          </cell>
          <cell r="Z297">
            <v>30000</v>
          </cell>
          <cell r="AA297">
            <v>30000</v>
          </cell>
          <cell r="AB297">
            <v>30000</v>
          </cell>
          <cell r="AC297">
            <v>30000</v>
          </cell>
          <cell r="AD297">
            <v>30000</v>
          </cell>
          <cell r="AE297">
            <v>30000</v>
          </cell>
          <cell r="AF297">
            <v>976000</v>
          </cell>
          <cell r="AG297">
            <v>0</v>
          </cell>
          <cell r="AH297">
            <v>0</v>
          </cell>
          <cell r="AI297">
            <v>32200</v>
          </cell>
          <cell r="AJ297">
            <v>372800</v>
          </cell>
          <cell r="AK297">
            <v>246000</v>
          </cell>
          <cell r="AL297">
            <v>226200</v>
          </cell>
          <cell r="AM297">
            <v>25200</v>
          </cell>
          <cell r="AN297">
            <v>25200</v>
          </cell>
          <cell r="AO297">
            <v>25200</v>
          </cell>
          <cell r="AP297">
            <v>25200</v>
          </cell>
          <cell r="AQ297">
            <v>28000</v>
          </cell>
          <cell r="AR297">
            <v>0</v>
          </cell>
          <cell r="AS297">
            <v>0</v>
          </cell>
          <cell r="AT297">
            <v>0</v>
          </cell>
          <cell r="AU297">
            <v>973800</v>
          </cell>
          <cell r="AV297">
            <v>0</v>
          </cell>
          <cell r="AW297">
            <v>0</v>
          </cell>
          <cell r="AX297" t="str">
            <v>3 inne</v>
          </cell>
          <cell r="AY297">
            <v>0</v>
          </cell>
          <cell r="AZ297">
            <v>0</v>
          </cell>
          <cell r="BA297">
            <v>0</v>
          </cell>
          <cell r="BF297" t="str">
            <v>Możliwość pozyskania dofinansowania z nowej perspektywy finansowej UE w ramach Programu Operacyjnego Infrastruktura i Środowisko perspektywa 2021-2027</v>
          </cell>
          <cell r="BG297" t="str">
            <v>Przygotowanie wniosków aplikacyjnych 2021 - 2029 - realizacja</v>
          </cell>
          <cell r="BH297" t="str">
            <v>-</v>
          </cell>
          <cell r="BI297" t="str">
            <v>-</v>
          </cell>
          <cell r="BJ297">
            <v>22400</v>
          </cell>
          <cell r="BK297">
            <v>983600</v>
          </cell>
          <cell r="BL297"/>
          <cell r="BM297"/>
          <cell r="BN297"/>
        </row>
        <row r="298">
          <cell r="B298" t="str">
            <v>5-05-20-112-1</v>
          </cell>
          <cell r="C298" t="str">
            <v>5</v>
          </cell>
          <cell r="D298" t="str">
            <v>Poznań - kanalizacja sanitarna dla rejonu ulic: Kobylepole, Darzyńska, Darzyborska - zakres II</v>
          </cell>
          <cell r="E298" t="str">
            <v>Realizowane-RBM-w toku</v>
          </cell>
          <cell r="G298" t="str">
            <v>rezerwa zadania wielozakresowe</v>
          </cell>
          <cell r="H298" t="str">
            <v>druga</v>
          </cell>
          <cell r="I298" t="str">
            <v>sieci rozdzielcze</v>
          </cell>
          <cell r="J298" t="str">
            <v>rozwojowe</v>
          </cell>
          <cell r="K298" t="str">
            <v>nieopłacalne tak</v>
          </cell>
          <cell r="L298" t="str">
            <v>Poznań</v>
          </cell>
          <cell r="M298">
            <v>0</v>
          </cell>
          <cell r="N298" t="str">
            <v>Wioletta Frankowska</v>
          </cell>
          <cell r="O298" t="str">
            <v>Mariusz Dados</v>
          </cell>
          <cell r="P298" t="str">
            <v>Agnieszka Kulczyk</v>
          </cell>
          <cell r="Q298" t="str">
            <v>Michał Plewa</v>
          </cell>
          <cell r="R298" t="str">
            <v>05</v>
          </cell>
          <cell r="S298" t="str">
            <v>nd</v>
          </cell>
          <cell r="T298">
            <v>0</v>
          </cell>
          <cell r="U298">
            <v>0</v>
          </cell>
          <cell r="V298">
            <v>550000</v>
          </cell>
          <cell r="W298">
            <v>1295390</v>
          </cell>
          <cell r="X298">
            <v>1000000</v>
          </cell>
          <cell r="Y298">
            <v>0</v>
          </cell>
          <cell r="Z298">
            <v>0</v>
          </cell>
          <cell r="AA298">
            <v>0</v>
          </cell>
          <cell r="AB298">
            <v>0</v>
          </cell>
          <cell r="AC298">
            <v>0</v>
          </cell>
          <cell r="AD298">
            <v>0</v>
          </cell>
          <cell r="AE298">
            <v>0</v>
          </cell>
          <cell r="AF298">
            <v>2845390</v>
          </cell>
          <cell r="AG298">
            <v>0</v>
          </cell>
          <cell r="AH298">
            <v>5265</v>
          </cell>
          <cell r="AI298">
            <v>32081</v>
          </cell>
          <cell r="AJ298">
            <v>10250</v>
          </cell>
          <cell r="AK298">
            <v>10250</v>
          </cell>
          <cell r="AL298">
            <v>6150</v>
          </cell>
          <cell r="AM298">
            <v>0</v>
          </cell>
          <cell r="AN298">
            <v>0</v>
          </cell>
          <cell r="AO298">
            <v>0</v>
          </cell>
          <cell r="AP298">
            <v>0</v>
          </cell>
          <cell r="AQ298">
            <v>0</v>
          </cell>
          <cell r="AR298">
            <v>0</v>
          </cell>
          <cell r="AS298">
            <v>0</v>
          </cell>
          <cell r="AT298">
            <v>0</v>
          </cell>
          <cell r="AU298">
            <v>26650</v>
          </cell>
          <cell r="AV298">
            <v>0</v>
          </cell>
          <cell r="AW298">
            <v>0</v>
          </cell>
          <cell r="AX298" t="str">
            <v>1 rozwojowo-modernizacyjne</v>
          </cell>
          <cell r="AY298">
            <v>16</v>
          </cell>
          <cell r="AZ298">
            <v>0</v>
          </cell>
          <cell r="BA298">
            <v>0</v>
          </cell>
          <cell r="BF298" t="str">
            <v>Zadanie zostało wydzielone z zadania nr 14-212. Odbiór ścieków sanitarnych od nowych klientów planowanej zabudowy mieszkaniowej ZKZL.</v>
          </cell>
          <cell r="BG298" t="str">
            <v>Budowa sieci kanalizacji sanitarnej wraz z przyłączami w ulicy Darzyńskiej i Darzyborskiej: w ul. Darzyborskiej DN 300 mm dł., 300 m ; w ul. Darzyborskiej DN 250 mm dł. 175 m ; w ul. Darzyborskiej DN 200 mm dł. 330 m ; w planowanej ulicy DN 200 dł. 170 m w ulicach: Darzyborskiej rurociąg tłoczny o dł. 370 m przepompownie ścieków - 1 szt. 2017-2021 - dokumentacja projektowa 2022-2023 - roboty budowlano - montażowe</v>
          </cell>
          <cell r="BH298" t="str">
            <v>-</v>
          </cell>
          <cell r="BI298" t="str">
            <v>-</v>
          </cell>
          <cell r="BJ298">
            <v>4211</v>
          </cell>
          <cell r="BK298">
            <v>54520</v>
          </cell>
          <cell r="BL298"/>
          <cell r="BM298"/>
          <cell r="BN298"/>
          <cell r="BO298">
            <v>3816.4000000000005</v>
          </cell>
        </row>
        <row r="299">
          <cell r="B299" t="str">
            <v>3-11-21-169-0</v>
          </cell>
          <cell r="C299" t="str">
            <v>3</v>
          </cell>
          <cell r="D299" t="str">
            <v>Kórnik - sieć wodociągowa i kanalizacja sanitarna w ul. bocznej od al. Flensa (dz.1, 20/2, 20/9) w Bninie.</v>
          </cell>
          <cell r="E299" t="str">
            <v>Realizowane-RBM-w toku</v>
          </cell>
          <cell r="G299" t="str">
            <v>rezerwa na zaspokojenie roszczeń z tyt realizacji sieci wod-kan</v>
          </cell>
          <cell r="H299" t="str">
            <v>pierwsza</v>
          </cell>
          <cell r="I299" t="str">
            <v>sieci rozdzielcze</v>
          </cell>
          <cell r="J299" t="str">
            <v>rozwojowe</v>
          </cell>
          <cell r="K299" t="str">
            <v>wykupy</v>
          </cell>
          <cell r="L299" t="str">
            <v>Kórnik</v>
          </cell>
          <cell r="M299">
            <v>0</v>
          </cell>
          <cell r="N299" t="str">
            <v>Aleksandra Klecha</v>
          </cell>
          <cell r="O299">
            <v>0</v>
          </cell>
          <cell r="P299" t="str">
            <v>Aleksandra Klecha</v>
          </cell>
          <cell r="Q299">
            <v>0</v>
          </cell>
          <cell r="R299" t="str">
            <v>11</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32043.4</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t="str">
            <v>1 rozwojowo-modernizacyjne</v>
          </cell>
          <cell r="AY299">
            <v>0</v>
          </cell>
          <cell r="AZ299">
            <v>0</v>
          </cell>
          <cell r="BA299">
            <v>0</v>
          </cell>
          <cell r="BF299">
            <v>0</v>
          </cell>
          <cell r="BG299">
            <v>0</v>
          </cell>
          <cell r="BH299" t="str">
            <v>-</v>
          </cell>
          <cell r="BI299" t="str">
            <v>-</v>
          </cell>
          <cell r="BJ299">
            <v>32043.4</v>
          </cell>
          <cell r="BK299">
            <v>0</v>
          </cell>
          <cell r="BL299"/>
          <cell r="BM299"/>
          <cell r="BN299"/>
          <cell r="BO299">
            <v>0</v>
          </cell>
        </row>
        <row r="300">
          <cell r="B300" t="str">
            <v>3-05-17-205-1</v>
          </cell>
          <cell r="C300" t="str">
            <v>3</v>
          </cell>
          <cell r="D300" t="str">
            <v>Poznań - sieć wodociągowa na terenie projektowanego osiedla mieszkaniowego przy ul. Darzyborskiej</v>
          </cell>
          <cell r="E300" t="str">
            <v>Realizowane-dokumentacja-w toku</v>
          </cell>
          <cell r="G300" t="str">
            <v>Pule</v>
          </cell>
          <cell r="H300" t="str">
            <v>druga</v>
          </cell>
          <cell r="I300" t="str">
            <v>sieci rozdzielcze</v>
          </cell>
          <cell r="J300" t="str">
            <v>rozwojowe</v>
          </cell>
          <cell r="K300" t="str">
            <v>opłacalne</v>
          </cell>
          <cell r="L300" t="str">
            <v>Poznań</v>
          </cell>
          <cell r="M300" t="str">
            <v>Przemysław Jasiński</v>
          </cell>
          <cell r="N300" t="str">
            <v>Wioletta Frankowska</v>
          </cell>
          <cell r="O300" t="str">
            <v>Mariusz Dados</v>
          </cell>
          <cell r="P300" t="str">
            <v>Agnieszka Kulczyk</v>
          </cell>
          <cell r="Q300" t="str">
            <v>Michał Plewa</v>
          </cell>
          <cell r="R300" t="str">
            <v>05</v>
          </cell>
          <cell r="S300" t="str">
            <v>nd</v>
          </cell>
          <cell r="T300">
            <v>9145.17</v>
          </cell>
          <cell r="U300">
            <v>27246.75</v>
          </cell>
          <cell r="V300">
            <v>48750</v>
          </cell>
          <cell r="W300">
            <v>600000</v>
          </cell>
          <cell r="X300">
            <v>282450</v>
          </cell>
          <cell r="Y300">
            <v>0</v>
          </cell>
          <cell r="Z300">
            <v>0</v>
          </cell>
          <cell r="AA300">
            <v>0</v>
          </cell>
          <cell r="AB300">
            <v>0</v>
          </cell>
          <cell r="AC300">
            <v>0</v>
          </cell>
          <cell r="AD300">
            <v>0</v>
          </cell>
          <cell r="AE300">
            <v>0</v>
          </cell>
          <cell r="AF300">
            <v>958446.75</v>
          </cell>
          <cell r="AG300">
            <v>2950.49</v>
          </cell>
          <cell r="AH300">
            <v>7825.6899999999987</v>
          </cell>
          <cell r="AI300">
            <v>31584.29</v>
          </cell>
          <cell r="AJ300">
            <v>48750</v>
          </cell>
          <cell r="AK300">
            <v>687480</v>
          </cell>
          <cell r="AL300">
            <v>1016500</v>
          </cell>
          <cell r="AM300">
            <v>0</v>
          </cell>
          <cell r="AN300">
            <v>0</v>
          </cell>
          <cell r="AO300">
            <v>0</v>
          </cell>
          <cell r="AP300">
            <v>0</v>
          </cell>
          <cell r="AQ300">
            <v>0</v>
          </cell>
          <cell r="AR300">
            <v>0</v>
          </cell>
          <cell r="AS300">
            <v>0</v>
          </cell>
          <cell r="AT300">
            <v>0</v>
          </cell>
          <cell r="AU300">
            <v>1752730</v>
          </cell>
          <cell r="AV300">
            <v>0</v>
          </cell>
          <cell r="AW300">
            <v>0</v>
          </cell>
          <cell r="AX300" t="str">
            <v>1 rozwojowo-modernizacyjne</v>
          </cell>
          <cell r="AY300">
            <v>15</v>
          </cell>
          <cell r="AZ300">
            <v>0</v>
          </cell>
          <cell r="BA300">
            <v>0</v>
          </cell>
          <cell r="BF300" t="str">
            <v>Zaopatrzenie w wodę nowych odbiorców.</v>
          </cell>
          <cell r="BG300" t="str">
            <v>Budowa sieci wodociągowej Dn 150 mm dł. ok. 680 m, wraz z przyłączami 2019-2023 dokumentacja projektowa 2024-2025 roboty budowlano-montażowe</v>
          </cell>
          <cell r="BH300" t="str">
            <v>-</v>
          </cell>
          <cell r="BI300" t="str">
            <v>-</v>
          </cell>
          <cell r="BJ300">
            <v>4100.17</v>
          </cell>
          <cell r="BK300">
            <v>1780214.12</v>
          </cell>
          <cell r="BL300"/>
          <cell r="BM300"/>
          <cell r="BN300"/>
        </row>
        <row r="301">
          <cell r="B301" t="str">
            <v>5-05-17-206-1</v>
          </cell>
          <cell r="C301" t="str">
            <v>5</v>
          </cell>
          <cell r="D301" t="str">
            <v>Poznań - kanalizacja sanitarna na terenie projektowanego osiedla mieszkaniowego przy ul. Darzyborskiej</v>
          </cell>
          <cell r="E301" t="str">
            <v>Realizowane-dokumentacja-w toku</v>
          </cell>
          <cell r="G301" t="str">
            <v>Pule</v>
          </cell>
          <cell r="H301" t="str">
            <v>druga</v>
          </cell>
          <cell r="I301" t="str">
            <v>sieci rozdzielcze</v>
          </cell>
          <cell r="J301" t="str">
            <v>rozwojowe</v>
          </cell>
          <cell r="K301" t="str">
            <v>opłacalne</v>
          </cell>
          <cell r="L301" t="str">
            <v>Poznań</v>
          </cell>
          <cell r="M301" t="str">
            <v>Przemysław Jasiński</v>
          </cell>
          <cell r="N301" t="str">
            <v>Wioletta Frankowska</v>
          </cell>
          <cell r="O301" t="str">
            <v>Mariusz Dados</v>
          </cell>
          <cell r="P301" t="str">
            <v>Agnieszka Kulczyk</v>
          </cell>
          <cell r="Q301" t="str">
            <v>Michał Plewa</v>
          </cell>
          <cell r="R301" t="str">
            <v>05</v>
          </cell>
          <cell r="S301" t="str">
            <v>nd</v>
          </cell>
          <cell r="T301">
            <v>2779.09</v>
          </cell>
          <cell r="U301">
            <v>27246.75</v>
          </cell>
          <cell r="V301">
            <v>48750</v>
          </cell>
          <cell r="W301">
            <v>879410</v>
          </cell>
          <cell r="X301">
            <v>381000</v>
          </cell>
          <cell r="Y301">
            <v>0</v>
          </cell>
          <cell r="Z301">
            <v>0</v>
          </cell>
          <cell r="AA301">
            <v>0</v>
          </cell>
          <cell r="AB301">
            <v>0</v>
          </cell>
          <cell r="AC301">
            <v>0</v>
          </cell>
          <cell r="AD301">
            <v>0</v>
          </cell>
          <cell r="AE301">
            <v>0</v>
          </cell>
          <cell r="AF301">
            <v>1336406.75</v>
          </cell>
          <cell r="AG301">
            <v>4229.7299999999996</v>
          </cell>
          <cell r="AH301">
            <v>17184.910000000003</v>
          </cell>
          <cell r="AI301">
            <v>31570.07</v>
          </cell>
          <cell r="AJ301">
            <v>48750</v>
          </cell>
          <cell r="AK301">
            <v>805000</v>
          </cell>
          <cell r="AL301">
            <v>1201720</v>
          </cell>
          <cell r="AM301">
            <v>0</v>
          </cell>
          <cell r="AN301">
            <v>0</v>
          </cell>
          <cell r="AO301">
            <v>0</v>
          </cell>
          <cell r="AP301">
            <v>0</v>
          </cell>
          <cell r="AQ301">
            <v>0</v>
          </cell>
          <cell r="AR301">
            <v>0</v>
          </cell>
          <cell r="AS301">
            <v>0</v>
          </cell>
          <cell r="AT301">
            <v>0</v>
          </cell>
          <cell r="AU301">
            <v>2055470</v>
          </cell>
          <cell r="AV301">
            <v>0.48</v>
          </cell>
          <cell r="AW301">
            <v>0</v>
          </cell>
          <cell r="AX301" t="str">
            <v>1 rozwojowo-modernizacyjne</v>
          </cell>
          <cell r="AY301">
            <v>15</v>
          </cell>
          <cell r="AZ301">
            <v>0</v>
          </cell>
          <cell r="BA301">
            <v>0</v>
          </cell>
          <cell r="BF301" t="str">
            <v>Odbiór ścieków od nowych klientów - planowana budowa budynków mieszkalnych przez ZKZL</v>
          </cell>
          <cell r="BG301" t="str">
            <v>Budowa kanalizacji sanitarnej w ulicy Darzyborskiej Dn 200 mm, długości 480 m, wraz z przyłączami 2019-2023 dokumentacja techniczna 2024-2025 roboty budowlano-montażowe</v>
          </cell>
          <cell r="BH301" t="str">
            <v>-</v>
          </cell>
          <cell r="BI301" t="str">
            <v>-</v>
          </cell>
          <cell r="BJ301">
            <v>3674.58</v>
          </cell>
          <cell r="BK301">
            <v>2083365.49</v>
          </cell>
          <cell r="BL301"/>
          <cell r="BM301"/>
          <cell r="BN301"/>
        </row>
        <row r="302">
          <cell r="B302" t="str">
            <v>3-11-21-196-0</v>
          </cell>
          <cell r="C302" t="str">
            <v>3</v>
          </cell>
          <cell r="D302" t="str">
            <v>Kórnik - sieć wodociągowa ul. Kamienna w Kamionkach</v>
          </cell>
          <cell r="E302" t="str">
            <v>Realizowane-RBM-w toku</v>
          </cell>
          <cell r="G302" t="str">
            <v>rezerwa na zaspokojenie roszczeń z tyt realizacji sieci wod-kan</v>
          </cell>
          <cell r="H302" t="str">
            <v>pierwsza</v>
          </cell>
          <cell r="I302" t="str">
            <v>sieci rozdzielcze</v>
          </cell>
          <cell r="J302" t="str">
            <v>rozwojowe</v>
          </cell>
          <cell r="K302" t="str">
            <v>wykupy</v>
          </cell>
          <cell r="L302" t="str">
            <v>Kórnik</v>
          </cell>
          <cell r="M302">
            <v>0</v>
          </cell>
          <cell r="N302" t="str">
            <v>Natalia Kaźmierczak</v>
          </cell>
          <cell r="O302">
            <v>0</v>
          </cell>
          <cell r="P302" t="str">
            <v>Aleksandra Klecha</v>
          </cell>
          <cell r="Q302">
            <v>0</v>
          </cell>
          <cell r="R302" t="str">
            <v>11</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30929</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t="str">
            <v>1 rozwojowo-modernizacyjne</v>
          </cell>
          <cell r="AY302">
            <v>0</v>
          </cell>
          <cell r="AZ302">
            <v>0</v>
          </cell>
          <cell r="BA302">
            <v>0</v>
          </cell>
          <cell r="BF302">
            <v>0</v>
          </cell>
          <cell r="BG302">
            <v>0</v>
          </cell>
          <cell r="BH302" t="str">
            <v>-</v>
          </cell>
          <cell r="BI302" t="str">
            <v>-</v>
          </cell>
          <cell r="BJ302">
            <v>30929</v>
          </cell>
          <cell r="BK302">
            <v>0</v>
          </cell>
          <cell r="BL302"/>
          <cell r="BM302"/>
          <cell r="BN302"/>
          <cell r="BO302">
            <v>0</v>
          </cell>
        </row>
        <row r="303">
          <cell r="B303" t="str">
            <v>3-03-15-164-1</v>
          </cell>
          <cell r="C303" t="str">
            <v>3</v>
          </cell>
          <cell r="D303" t="str">
            <v>Mosina - sieć wodociągowa w ul. Krętej w Czapurach</v>
          </cell>
          <cell r="E303" t="str">
            <v>Realizowane-dokumentacja-w toku</v>
          </cell>
          <cell r="G303" t="str">
            <v>rezerwa "białe plamy"</v>
          </cell>
          <cell r="H303" t="str">
            <v>druga</v>
          </cell>
          <cell r="I303" t="str">
            <v>sieci rozdzielcze</v>
          </cell>
          <cell r="J303" t="str">
            <v>rozwojowe</v>
          </cell>
          <cell r="K303" t="str">
            <v>nieopłacalne tak</v>
          </cell>
          <cell r="L303" t="str">
            <v>Mosina</v>
          </cell>
          <cell r="M303" t="str">
            <v>Zuzanna Kaczmarek</v>
          </cell>
          <cell r="N303" t="str">
            <v>Joanna Matysiak-Olek</v>
          </cell>
          <cell r="O303" t="str">
            <v>Jolanta Kowalczyk</v>
          </cell>
          <cell r="P303" t="str">
            <v>Sonia Sperling</v>
          </cell>
          <cell r="Q303" t="str">
            <v>Robert Bąk</v>
          </cell>
          <cell r="R303" t="str">
            <v>03</v>
          </cell>
          <cell r="S303" t="str">
            <v>nd</v>
          </cell>
          <cell r="T303">
            <v>1509</v>
          </cell>
          <cell r="U303">
            <v>20480</v>
          </cell>
          <cell r="V303">
            <v>20480</v>
          </cell>
          <cell r="W303">
            <v>40782</v>
          </cell>
          <cell r="X303">
            <v>184996</v>
          </cell>
          <cell r="Y303">
            <v>0</v>
          </cell>
          <cell r="Z303">
            <v>0</v>
          </cell>
          <cell r="AA303">
            <v>0</v>
          </cell>
          <cell r="AB303">
            <v>0</v>
          </cell>
          <cell r="AC303">
            <v>0</v>
          </cell>
          <cell r="AD303">
            <v>0</v>
          </cell>
          <cell r="AE303">
            <v>0</v>
          </cell>
          <cell r="AF303">
            <v>266738</v>
          </cell>
          <cell r="AG303">
            <v>20480</v>
          </cell>
          <cell r="AH303">
            <v>0</v>
          </cell>
          <cell r="AI303">
            <v>30720</v>
          </cell>
          <cell r="AJ303">
            <v>238242</v>
          </cell>
          <cell r="AK303">
            <v>39568</v>
          </cell>
          <cell r="AL303">
            <v>0</v>
          </cell>
          <cell r="AM303">
            <v>0</v>
          </cell>
          <cell r="AN303">
            <v>0</v>
          </cell>
          <cell r="AO303">
            <v>0</v>
          </cell>
          <cell r="AP303">
            <v>0</v>
          </cell>
          <cell r="AQ303">
            <v>0</v>
          </cell>
          <cell r="AR303">
            <v>0</v>
          </cell>
          <cell r="AS303">
            <v>0</v>
          </cell>
          <cell r="AT303">
            <v>0</v>
          </cell>
          <cell r="AU303">
            <v>277810</v>
          </cell>
          <cell r="AV303">
            <v>0.15</v>
          </cell>
          <cell r="AW303">
            <v>0</v>
          </cell>
          <cell r="AX303" t="str">
            <v>1 rozwojowo-modernizacyjne</v>
          </cell>
          <cell r="AY303">
            <v>1</v>
          </cell>
          <cell r="AZ303">
            <v>3</v>
          </cell>
          <cell r="BA303">
            <v>2</v>
          </cell>
          <cell r="BF303" t="str">
            <v>Zaopatrzenie w wodę nowych odbiorców.</v>
          </cell>
          <cell r="BG303" t="str">
            <v>Budowa sieci wodociągowej w ul. Krętej DN 100 mm, dł.ok 156 m wraz z przyłączami - 4szt. 2020 - 2022 - dokumentacja projektowa 2023 - 2024 - roboty budowlano - montażowe</v>
          </cell>
          <cell r="BH303" t="str">
            <v>-</v>
          </cell>
          <cell r="BI303" t="str">
            <v>-</v>
          </cell>
          <cell r="BJ303">
            <v>10240</v>
          </cell>
          <cell r="BK303">
            <v>298290</v>
          </cell>
          <cell r="BL303"/>
          <cell r="BM303"/>
          <cell r="BN303"/>
        </row>
        <row r="304">
          <cell r="B304" t="str">
            <v>5-04-17-066-1</v>
          </cell>
          <cell r="C304" t="str">
            <v>5</v>
          </cell>
          <cell r="D304" t="str">
            <v>Murowana Goślina - kanalizacja sanitarna w ul. Cześnika</v>
          </cell>
          <cell r="E304" t="str">
            <v>Realizowane-dokumentacja-w toku</v>
          </cell>
          <cell r="G304" t="str">
            <v>rezerwa "białe plamy"</v>
          </cell>
          <cell r="H304" t="str">
            <v>druga</v>
          </cell>
          <cell r="I304" t="str">
            <v>sieci rozdzielcze</v>
          </cell>
          <cell r="J304" t="str">
            <v>rozwojowe</v>
          </cell>
          <cell r="K304" t="str">
            <v>nieopłacalne nie</v>
          </cell>
          <cell r="L304" t="str">
            <v>Murowana Goślina</v>
          </cell>
          <cell r="M304" t="str">
            <v>Agnieszka Mitura-Grabowska</v>
          </cell>
          <cell r="N304" t="str">
            <v>Anna Szaszczak</v>
          </cell>
          <cell r="O304" t="str">
            <v>Monika Mrozińska</v>
          </cell>
          <cell r="P304" t="str">
            <v>Joanna Chuda</v>
          </cell>
          <cell r="Q304" t="str">
            <v>Łukasz Wędrychowicz</v>
          </cell>
          <cell r="R304" t="str">
            <v>04</v>
          </cell>
          <cell r="S304" t="str">
            <v>nd</v>
          </cell>
          <cell r="T304">
            <v>0</v>
          </cell>
          <cell r="U304">
            <v>1976.25</v>
          </cell>
          <cell r="V304">
            <v>0</v>
          </cell>
          <cell r="W304">
            <v>0</v>
          </cell>
          <cell r="X304">
            <v>0</v>
          </cell>
          <cell r="Y304">
            <v>0</v>
          </cell>
          <cell r="Z304">
            <v>0</v>
          </cell>
          <cell r="AA304">
            <v>0</v>
          </cell>
          <cell r="AB304">
            <v>0</v>
          </cell>
          <cell r="AC304">
            <v>0</v>
          </cell>
          <cell r="AD304">
            <v>0</v>
          </cell>
          <cell r="AE304">
            <v>449000.25</v>
          </cell>
          <cell r="AF304">
            <v>1976.25</v>
          </cell>
          <cell r="AG304">
            <v>1976.25</v>
          </cell>
          <cell r="AH304">
            <v>20180</v>
          </cell>
          <cell r="AI304">
            <v>30270</v>
          </cell>
          <cell r="AJ304">
            <v>0</v>
          </cell>
          <cell r="AK304">
            <v>0</v>
          </cell>
          <cell r="AL304">
            <v>0</v>
          </cell>
          <cell r="AM304">
            <v>0</v>
          </cell>
          <cell r="AN304">
            <v>0</v>
          </cell>
          <cell r="AO304">
            <v>0</v>
          </cell>
          <cell r="AP304">
            <v>0</v>
          </cell>
          <cell r="AQ304">
            <v>414840</v>
          </cell>
          <cell r="AR304">
            <v>0</v>
          </cell>
          <cell r="AS304">
            <v>0</v>
          </cell>
          <cell r="AT304">
            <v>0</v>
          </cell>
          <cell r="AU304">
            <v>414840</v>
          </cell>
          <cell r="AV304">
            <v>0.19</v>
          </cell>
          <cell r="AW304">
            <v>37</v>
          </cell>
          <cell r="AX304" t="str">
            <v>1 rozwojowo-modernizacyjne</v>
          </cell>
          <cell r="AY304">
            <v>2</v>
          </cell>
          <cell r="AZ304">
            <v>17</v>
          </cell>
          <cell r="BA304">
            <v>0</v>
          </cell>
          <cell r="BF304" t="str">
            <v>Odbiór ścieków sanitarnych od nowych klientów.</v>
          </cell>
          <cell r="BG304" t="str">
            <v>Budowa sieci kanalizacji sanitarnej w ul. Cześnika DN200mm, dł. 190m wraz z przyłączami 2021-2022 - dokumentacja projektowa po 2029 - roboty budowlano-montażowe</v>
          </cell>
          <cell r="BH304" t="str">
            <v>-</v>
          </cell>
          <cell r="BI304" t="str">
            <v>-</v>
          </cell>
          <cell r="BJ304">
            <v>0</v>
          </cell>
          <cell r="BK304">
            <v>445110</v>
          </cell>
          <cell r="BL304"/>
          <cell r="BM304"/>
          <cell r="BN304"/>
        </row>
        <row r="305">
          <cell r="B305" t="str">
            <v>3-04-17-081-1</v>
          </cell>
          <cell r="C305" t="str">
            <v>3</v>
          </cell>
          <cell r="D305" t="str">
            <v>Murowana Goślina - sieć wodociągowa w ul. Cześnika</v>
          </cell>
          <cell r="E305" t="str">
            <v>Realizowane-dokumentacja-w toku</v>
          </cell>
          <cell r="G305" t="str">
            <v>rezerwa "białe plamy"</v>
          </cell>
          <cell r="H305" t="str">
            <v>druga</v>
          </cell>
          <cell r="I305" t="str">
            <v>sieci rozdzielcze</v>
          </cell>
          <cell r="J305" t="str">
            <v>rozwojowe</v>
          </cell>
          <cell r="K305" t="str">
            <v>nieopłacalne tak</v>
          </cell>
          <cell r="L305" t="str">
            <v>Murowana Goślina</v>
          </cell>
          <cell r="M305" t="str">
            <v>Agnieszka Mitura-Grabowska</v>
          </cell>
          <cell r="N305" t="str">
            <v>Anna Szaszczak</v>
          </cell>
          <cell r="O305" t="str">
            <v>Monika Mrozińska</v>
          </cell>
          <cell r="P305" t="str">
            <v>Joanna Iwan</v>
          </cell>
          <cell r="Q305" t="str">
            <v>Łukasz Wędrychowicz</v>
          </cell>
          <cell r="R305" t="str">
            <v>04</v>
          </cell>
          <cell r="S305" t="str">
            <v>nd</v>
          </cell>
          <cell r="T305">
            <v>0</v>
          </cell>
          <cell r="U305">
            <v>1014</v>
          </cell>
          <cell r="V305">
            <v>0</v>
          </cell>
          <cell r="W305">
            <v>0</v>
          </cell>
          <cell r="X305">
            <v>0</v>
          </cell>
          <cell r="Y305">
            <v>0</v>
          </cell>
          <cell r="Z305">
            <v>0</v>
          </cell>
          <cell r="AA305">
            <v>0</v>
          </cell>
          <cell r="AB305">
            <v>0</v>
          </cell>
          <cell r="AC305">
            <v>0</v>
          </cell>
          <cell r="AD305">
            <v>0</v>
          </cell>
          <cell r="AE305">
            <v>420000</v>
          </cell>
          <cell r="AF305">
            <v>1014</v>
          </cell>
          <cell r="AG305">
            <v>1014</v>
          </cell>
          <cell r="AH305">
            <v>20180</v>
          </cell>
          <cell r="AI305">
            <v>30270</v>
          </cell>
          <cell r="AJ305">
            <v>0</v>
          </cell>
          <cell r="AK305">
            <v>544840</v>
          </cell>
          <cell r="AL305">
            <v>0</v>
          </cell>
          <cell r="AM305">
            <v>0</v>
          </cell>
          <cell r="AN305">
            <v>0</v>
          </cell>
          <cell r="AO305">
            <v>0</v>
          </cell>
          <cell r="AP305">
            <v>0</v>
          </cell>
          <cell r="AQ305">
            <v>0</v>
          </cell>
          <cell r="AR305">
            <v>0</v>
          </cell>
          <cell r="AS305">
            <v>0</v>
          </cell>
          <cell r="AT305">
            <v>0</v>
          </cell>
          <cell r="AU305">
            <v>544840</v>
          </cell>
          <cell r="AV305">
            <v>0.38</v>
          </cell>
          <cell r="AW305">
            <v>18.399999999999999</v>
          </cell>
          <cell r="AX305" t="str">
            <v>1 rozwojowo-modernizacyjne</v>
          </cell>
          <cell r="AY305">
            <v>2</v>
          </cell>
          <cell r="AZ305">
            <v>20</v>
          </cell>
          <cell r="BA305">
            <v>0</v>
          </cell>
          <cell r="BF305" t="str">
            <v>Zaopatrzenie w wodę nowych odbiorców.</v>
          </cell>
          <cell r="BG305" t="str">
            <v>Budowa sieci wodociągowej w ul. Cześnika i Papkina DN100mm, dł. 380m wraz z przyłączami 2020-2022- dokumentacja projektowa po 2029 - roboty budowlano-montażowe</v>
          </cell>
          <cell r="BH305" t="str">
            <v>-</v>
          </cell>
          <cell r="BI305" t="str">
            <v>-</v>
          </cell>
          <cell r="BJ305">
            <v>0</v>
          </cell>
          <cell r="BK305">
            <v>575110</v>
          </cell>
          <cell r="BL305"/>
          <cell r="BM305"/>
          <cell r="BN305"/>
        </row>
        <row r="306">
          <cell r="B306" t="str">
            <v>5-05-14-234-1</v>
          </cell>
          <cell r="C306" t="str">
            <v>5</v>
          </cell>
          <cell r="D306" t="str">
            <v>Poznań - kanalizacja sanitarna w ulicach: Radziwoja, Ziemowita, Janisławy, Browarnej, Mogileńskiej, Mińskiej, Chociebora i św.Kingi</v>
          </cell>
          <cell r="E306" t="str">
            <v>Realizowane-dokumentacja-w toku</v>
          </cell>
          <cell r="G306" t="str">
            <v>rezerwa "białe plamy"</v>
          </cell>
          <cell r="H306" t="str">
            <v>druga</v>
          </cell>
          <cell r="I306" t="str">
            <v>sieci rozdzielcze</v>
          </cell>
          <cell r="J306" t="str">
            <v>rozwojowe</v>
          </cell>
          <cell r="K306" t="str">
            <v>nieopłacalne nie</v>
          </cell>
          <cell r="L306" t="str">
            <v>Poznań</v>
          </cell>
          <cell r="M306" t="str">
            <v>Przemysław Jasiński</v>
          </cell>
          <cell r="N306" t="str">
            <v>Julia Szczepańska</v>
          </cell>
          <cell r="O306" t="str">
            <v>Mariusz Dados</v>
          </cell>
          <cell r="P306">
            <v>0</v>
          </cell>
          <cell r="Q306">
            <v>0</v>
          </cell>
          <cell r="R306" t="str">
            <v>05</v>
          </cell>
          <cell r="S306" t="str">
            <v>nd</v>
          </cell>
          <cell r="T306">
            <v>0</v>
          </cell>
          <cell r="U306">
            <v>0</v>
          </cell>
          <cell r="V306">
            <v>20000</v>
          </cell>
          <cell r="W306">
            <v>20000</v>
          </cell>
          <cell r="X306">
            <v>60000</v>
          </cell>
          <cell r="Y306">
            <v>858330</v>
          </cell>
          <cell r="Z306">
            <v>1106670</v>
          </cell>
          <cell r="AA306">
            <v>0</v>
          </cell>
          <cell r="AB306">
            <v>0</v>
          </cell>
          <cell r="AC306">
            <v>0</v>
          </cell>
          <cell r="AD306">
            <v>0</v>
          </cell>
          <cell r="AE306">
            <v>0</v>
          </cell>
          <cell r="AF306">
            <v>2065000</v>
          </cell>
          <cell r="AG306">
            <v>0</v>
          </cell>
          <cell r="AH306">
            <v>33201.78</v>
          </cell>
          <cell r="AI306">
            <v>30141.69</v>
          </cell>
          <cell r="AJ306">
            <v>71820</v>
          </cell>
          <cell r="AK306">
            <v>300000</v>
          </cell>
          <cell r="AL306">
            <v>2003000</v>
          </cell>
          <cell r="AM306">
            <v>350364</v>
          </cell>
          <cell r="AN306">
            <v>0</v>
          </cell>
          <cell r="AO306">
            <v>0</v>
          </cell>
          <cell r="AP306">
            <v>0</v>
          </cell>
          <cell r="AQ306">
            <v>0</v>
          </cell>
          <cell r="AR306">
            <v>0</v>
          </cell>
          <cell r="AS306">
            <v>0</v>
          </cell>
          <cell r="AT306">
            <v>0</v>
          </cell>
          <cell r="AU306">
            <v>2725184</v>
          </cell>
          <cell r="AV306">
            <v>0.88</v>
          </cell>
          <cell r="AW306">
            <v>123</v>
          </cell>
          <cell r="AX306" t="str">
            <v>1 rozwojowo-modernizacyjne</v>
          </cell>
          <cell r="AY306">
            <v>16</v>
          </cell>
          <cell r="AZ306">
            <v>2</v>
          </cell>
          <cell r="BA306">
            <v>1</v>
          </cell>
          <cell r="BF306" t="str">
            <v>Odbiór ścieków bytowych od nowych klientów.</v>
          </cell>
          <cell r="BG306" t="str">
            <v>Budowa kanału sanitarnego DN 200 mm dł. 695 m, przyłącza sanitarne, przepompownia ścieków PŚ - 1 szt., r. tłoczny DN 75 mm o dł. 175 m w ulicach: Radziwoja, Ziemowita, Janisławy, Browarnej, Mińskiej, Mogileńskiej, Chociebora i św. Kingi, 2021 - 2023 dokumentacja projektowa 2024 - 2026 roboty budowlano - montażowe</v>
          </cell>
          <cell r="BH306" t="str">
            <v>-</v>
          </cell>
          <cell r="BI306" t="str">
            <v>-</v>
          </cell>
          <cell r="BJ306">
            <v>4243.33</v>
          </cell>
          <cell r="BK306">
            <v>2751082.36</v>
          </cell>
          <cell r="BL306"/>
          <cell r="BM306"/>
          <cell r="BN306"/>
        </row>
        <row r="307">
          <cell r="B307" t="str">
            <v>3-02-17-200-0</v>
          </cell>
          <cell r="C307" t="str">
            <v>3</v>
          </cell>
          <cell r="D307" t="str">
            <v>Luboń - sieć wodociągowa w ul. Cieszkowskiego, Skargi i Ks.Streicha</v>
          </cell>
          <cell r="E307" t="str">
            <v>Realizowane-dokumentacja-w toku</v>
          </cell>
          <cell r="H307" t="str">
            <v>pierwsza</v>
          </cell>
          <cell r="I307" t="str">
            <v>sieci rozdzielcze</v>
          </cell>
          <cell r="J307" t="str">
            <v>modernizacyjne</v>
          </cell>
          <cell r="K307" t="str">
            <v>azbestocement</v>
          </cell>
          <cell r="L307" t="str">
            <v>Luboń</v>
          </cell>
          <cell r="M307" t="str">
            <v>Agata Chmurzyńska</v>
          </cell>
          <cell r="N307" t="str">
            <v>Honorata Łoza</v>
          </cell>
          <cell r="O307">
            <v>0</v>
          </cell>
          <cell r="P307">
            <v>0</v>
          </cell>
          <cell r="Q307">
            <v>0</v>
          </cell>
          <cell r="R307" t="str">
            <v>02</v>
          </cell>
          <cell r="S307" t="str">
            <v>nd</v>
          </cell>
          <cell r="T307">
            <v>0</v>
          </cell>
          <cell r="U307">
            <v>0</v>
          </cell>
          <cell r="V307">
            <v>0</v>
          </cell>
          <cell r="W307">
            <v>16000</v>
          </cell>
          <cell r="X307">
            <v>16000</v>
          </cell>
          <cell r="Y307">
            <v>48000</v>
          </cell>
          <cell r="Z307">
            <v>490000</v>
          </cell>
          <cell r="AA307">
            <v>290000</v>
          </cell>
          <cell r="AB307">
            <v>0</v>
          </cell>
          <cell r="AC307">
            <v>0</v>
          </cell>
          <cell r="AD307">
            <v>0</v>
          </cell>
          <cell r="AE307">
            <v>0</v>
          </cell>
          <cell r="AF307">
            <v>860000</v>
          </cell>
          <cell r="AG307">
            <v>0</v>
          </cell>
          <cell r="AH307">
            <v>0</v>
          </cell>
          <cell r="AI307">
            <v>30000</v>
          </cell>
          <cell r="AJ307">
            <v>45000</v>
          </cell>
          <cell r="AK307">
            <v>0</v>
          </cell>
          <cell r="AL307">
            <v>871271</v>
          </cell>
          <cell r="AM307">
            <v>344156</v>
          </cell>
          <cell r="AN307">
            <v>0</v>
          </cell>
          <cell r="AO307">
            <v>0</v>
          </cell>
          <cell r="AP307">
            <v>0</v>
          </cell>
          <cell r="AQ307">
            <v>0</v>
          </cell>
          <cell r="AR307">
            <v>0</v>
          </cell>
          <cell r="AS307">
            <v>0</v>
          </cell>
          <cell r="AT307">
            <v>0</v>
          </cell>
          <cell r="AU307">
            <v>1260427</v>
          </cell>
          <cell r="AV307">
            <v>0</v>
          </cell>
          <cell r="AW307">
            <v>0</v>
          </cell>
          <cell r="AX307" t="str">
            <v>1 rozwojowo-modernizacyjne</v>
          </cell>
          <cell r="AY307">
            <v>0</v>
          </cell>
          <cell r="AZ307">
            <v>0</v>
          </cell>
          <cell r="BA307">
            <v>30</v>
          </cell>
          <cell r="BF307" t="str">
            <v>Wymiana sieci wodociągowej z azbestocementu.</v>
          </cell>
          <cell r="BG307" t="str">
            <v>Wymiana sieci wodociągowej o średnicy DN100 dł. 240m, dł. 114m, dł. 93m, dł. 20m wraz z wymianą przyłączy. 2021 - 2023 - dokumentacja projektowa 2024 - 2026 - roboty montażowo-budowlane</v>
          </cell>
          <cell r="BH307" t="str">
            <v>-</v>
          </cell>
          <cell r="BI307" t="str">
            <v>-</v>
          </cell>
          <cell r="BJ307">
            <v>15000</v>
          </cell>
          <cell r="BK307">
            <v>1275427</v>
          </cell>
          <cell r="BL307"/>
          <cell r="BM307"/>
          <cell r="BN307"/>
        </row>
        <row r="308">
          <cell r="B308" t="str">
            <v>3-07-17-262-1</v>
          </cell>
          <cell r="C308" t="str">
            <v>3</v>
          </cell>
          <cell r="D308" t="str">
            <v>Swarzędz - sieć wodociągowa w drodze powiatowej 2408P z Wierzonki do Karłowic</v>
          </cell>
          <cell r="E308" t="str">
            <v>Realizowane-dokumentacja-w toku</v>
          </cell>
          <cell r="G308" t="str">
            <v>rezerwa "białe plamy"</v>
          </cell>
          <cell r="H308" t="str">
            <v>druga</v>
          </cell>
          <cell r="I308" t="str">
            <v>sieci rozdzielcze</v>
          </cell>
          <cell r="J308" t="str">
            <v>rozwojowe</v>
          </cell>
          <cell r="K308" t="str">
            <v>nieopłacalne tak</v>
          </cell>
          <cell r="L308" t="str">
            <v>Swarzędz</v>
          </cell>
          <cell r="M308" t="str">
            <v>Przemysław Jasiński</v>
          </cell>
          <cell r="N308" t="str">
            <v>Honorata Łoza</v>
          </cell>
          <cell r="O308" t="str">
            <v>Mariusz Dados</v>
          </cell>
          <cell r="P308" t="str">
            <v>Julita Andrzejewska</v>
          </cell>
          <cell r="Q308" t="str">
            <v>Tomasz Wilas</v>
          </cell>
          <cell r="R308" t="str">
            <v>07</v>
          </cell>
          <cell r="S308" t="str">
            <v>Gmina Swarzędz</v>
          </cell>
          <cell r="T308">
            <v>12565.740000000002</v>
          </cell>
          <cell r="U308">
            <v>43538.259999999995</v>
          </cell>
          <cell r="V308">
            <v>60420</v>
          </cell>
          <cell r="W308">
            <v>734000</v>
          </cell>
          <cell r="X308">
            <v>984300</v>
          </cell>
          <cell r="Y308">
            <v>0</v>
          </cell>
          <cell r="Z308">
            <v>0</v>
          </cell>
          <cell r="AA308">
            <v>0</v>
          </cell>
          <cell r="AB308">
            <v>0</v>
          </cell>
          <cell r="AC308">
            <v>0</v>
          </cell>
          <cell r="AD308">
            <v>0</v>
          </cell>
          <cell r="AE308">
            <v>0</v>
          </cell>
          <cell r="AF308">
            <v>1822258.26</v>
          </cell>
          <cell r="AG308">
            <v>23398.26</v>
          </cell>
          <cell r="AH308">
            <v>30914.05</v>
          </cell>
          <cell r="AI308">
            <v>29926.959999999999</v>
          </cell>
          <cell r="AJ308">
            <v>45935.199999999997</v>
          </cell>
          <cell r="AK308">
            <v>1441272</v>
          </cell>
          <cell r="AL308">
            <v>1153852</v>
          </cell>
          <cell r="AM308">
            <v>0</v>
          </cell>
          <cell r="AN308">
            <v>0</v>
          </cell>
          <cell r="AO308">
            <v>0</v>
          </cell>
          <cell r="AP308">
            <v>0</v>
          </cell>
          <cell r="AQ308">
            <v>0</v>
          </cell>
          <cell r="AR308">
            <v>0</v>
          </cell>
          <cell r="AS308">
            <v>0</v>
          </cell>
          <cell r="AT308">
            <v>0</v>
          </cell>
          <cell r="AU308">
            <v>2641059.2000000002</v>
          </cell>
          <cell r="AV308">
            <v>2.2000000000000002</v>
          </cell>
          <cell r="AW308">
            <v>0</v>
          </cell>
          <cell r="AX308" t="str">
            <v>1 rozwojowo-modernizacyjne</v>
          </cell>
          <cell r="AY308">
            <v>0</v>
          </cell>
          <cell r="AZ308">
            <v>0</v>
          </cell>
          <cell r="BA308">
            <v>1</v>
          </cell>
          <cell r="BF308" t="str">
            <v>Zaopatrzenie w wodę nowych odbiorców. Budowa sieci wodociągowej powiązana z rozbudową szkoły podstawowej w Wierzonce.</v>
          </cell>
          <cell r="BG308" t="str">
            <v>Budowa wodociągu DN150 o długości 2 400 m w drodze powiatowej 2408P z Wierzonki do Karłowic 1 szt. przyłacza do szkoły podstawowej. 2019 - 2023 - dokumentacja techniczna 2024 - 2025 - roboty budowlano - montażowe</v>
          </cell>
          <cell r="BH308" t="str">
            <v>-</v>
          </cell>
          <cell r="BI308" t="str">
            <v>-</v>
          </cell>
          <cell r="BJ308">
            <v>5334.43</v>
          </cell>
          <cell r="BK308">
            <v>2665651.73</v>
          </cell>
          <cell r="BL308"/>
          <cell r="BM308"/>
          <cell r="BN308"/>
        </row>
        <row r="309">
          <cell r="B309" t="str">
            <v>7-05-20-035-1</v>
          </cell>
          <cell r="C309" t="str">
            <v>7</v>
          </cell>
          <cell r="D309" t="str">
            <v>COŚ-LOŚ-PŚ Garbary - budowa infrastruktury elektroenergetycznej pomiędzy obiektami Spółki.</v>
          </cell>
          <cell r="E309" t="str">
            <v>Realizowane-dokumentacja-w toku</v>
          </cell>
          <cell r="H309" t="str">
            <v>pierwsza</v>
          </cell>
          <cell r="I309" t="str">
            <v>inne</v>
          </cell>
          <cell r="J309" t="str">
            <v>inne</v>
          </cell>
          <cell r="K309" t="str">
            <v>inne działania</v>
          </cell>
          <cell r="L309" t="str">
            <v>Poznań</v>
          </cell>
          <cell r="M309" t="str">
            <v>Krzysztof Kowalczyk</v>
          </cell>
          <cell r="N309" t="str">
            <v>Agnieszka Górny</v>
          </cell>
          <cell r="O309">
            <v>0</v>
          </cell>
          <cell r="P309">
            <v>0</v>
          </cell>
          <cell r="Q309">
            <v>0</v>
          </cell>
          <cell r="R309" t="str">
            <v>05</v>
          </cell>
          <cell r="S309" t="str">
            <v>nd</v>
          </cell>
          <cell r="T309">
            <v>0</v>
          </cell>
          <cell r="U309">
            <v>0</v>
          </cell>
          <cell r="V309">
            <v>150000</v>
          </cell>
          <cell r="W309">
            <v>150000</v>
          </cell>
          <cell r="X309">
            <v>1000000</v>
          </cell>
          <cell r="Y309">
            <v>1500000</v>
          </cell>
          <cell r="Z309">
            <v>3000000</v>
          </cell>
          <cell r="AA309">
            <v>0</v>
          </cell>
          <cell r="AB309">
            <v>0</v>
          </cell>
          <cell r="AC309">
            <v>0</v>
          </cell>
          <cell r="AD309">
            <v>0</v>
          </cell>
          <cell r="AE309">
            <v>0</v>
          </cell>
          <cell r="AF309">
            <v>5800000</v>
          </cell>
          <cell r="AG309">
            <v>0</v>
          </cell>
          <cell r="AH309">
            <v>0</v>
          </cell>
          <cell r="AI309">
            <v>29900</v>
          </cell>
          <cell r="AJ309">
            <v>179400</v>
          </cell>
          <cell r="AK309">
            <v>89700</v>
          </cell>
          <cell r="AL309">
            <v>1800246</v>
          </cell>
          <cell r="AM309">
            <v>3600492</v>
          </cell>
          <cell r="AN309">
            <v>1800262</v>
          </cell>
          <cell r="AO309">
            <v>0</v>
          </cell>
          <cell r="AP309">
            <v>0</v>
          </cell>
          <cell r="AQ309">
            <v>0</v>
          </cell>
          <cell r="AR309">
            <v>0</v>
          </cell>
          <cell r="AS309">
            <v>0</v>
          </cell>
          <cell r="AT309">
            <v>0</v>
          </cell>
          <cell r="AU309">
            <v>7470100</v>
          </cell>
          <cell r="AV309">
            <v>0</v>
          </cell>
          <cell r="AW309">
            <v>0</v>
          </cell>
          <cell r="AX309" t="str">
            <v>3 inne</v>
          </cell>
          <cell r="AY309">
            <v>0</v>
          </cell>
          <cell r="AZ309">
            <v>0</v>
          </cell>
          <cell r="BA309">
            <v>0</v>
          </cell>
          <cell r="BF309" t="str">
            <v>Zapewnienie możliwości przesyłu nadwyżki energii elektrycznej pomiędzy obiektami. Optymalizacja wolumenu energii elektrycznej zakupionej od Operatora.</v>
          </cell>
          <cell r="BG309" t="str">
            <v>Dostosowanie obiektowych rozdzielni elektrycznych, ułożenie linii kablowych pomiędzy obiektami Spółki. 2022 - 2024 - dokumentacja projektowa 2025 - 2027 - realizacja</v>
          </cell>
          <cell r="BH309" t="str">
            <v>-</v>
          </cell>
          <cell r="BI309" t="str">
            <v>-</v>
          </cell>
          <cell r="BJ309">
            <v>0</v>
          </cell>
          <cell r="BK309">
            <v>7500000</v>
          </cell>
          <cell r="BL309"/>
          <cell r="BM309"/>
          <cell r="BN309"/>
        </row>
        <row r="310">
          <cell r="B310" t="str">
            <v>3-04-19-202-1</v>
          </cell>
          <cell r="C310" t="str">
            <v>3</v>
          </cell>
          <cell r="D310" t="str">
            <v>Murowana Goślina - sieć wodociągowa w ul. Śliwkowej</v>
          </cell>
          <cell r="E310" t="str">
            <v>Realizowane-dokumentacja-w toku</v>
          </cell>
          <cell r="G310" t="str">
            <v>rezerwa oszczędności przetargowe</v>
          </cell>
          <cell r="H310" t="str">
            <v>druga</v>
          </cell>
          <cell r="I310" t="str">
            <v>sieci rozdzielcze</v>
          </cell>
          <cell r="J310" t="str">
            <v>rozwojowe</v>
          </cell>
          <cell r="K310" t="str">
            <v>oszczędności przetargowe</v>
          </cell>
          <cell r="L310" t="str">
            <v>Murowana Goślina</v>
          </cell>
          <cell r="M310" t="str">
            <v>Agnieszka Mitura-Grabowska</v>
          </cell>
          <cell r="N310" t="str">
            <v>Alina Wachowska</v>
          </cell>
          <cell r="O310" t="str">
            <v>Monika Mrozińska</v>
          </cell>
          <cell r="P310">
            <v>0</v>
          </cell>
          <cell r="Q310">
            <v>0</v>
          </cell>
          <cell r="R310" t="str">
            <v>04</v>
          </cell>
          <cell r="S310" t="str">
            <v>nd</v>
          </cell>
          <cell r="T310">
            <v>0</v>
          </cell>
          <cell r="U310">
            <v>0</v>
          </cell>
          <cell r="V310">
            <v>22338</v>
          </cell>
          <cell r="W310">
            <v>33507</v>
          </cell>
          <cell r="X310">
            <v>60000</v>
          </cell>
          <cell r="Y310">
            <v>32000</v>
          </cell>
          <cell r="Z310">
            <v>0</v>
          </cell>
          <cell r="AA310">
            <v>0</v>
          </cell>
          <cell r="AB310">
            <v>0</v>
          </cell>
          <cell r="AC310">
            <v>0</v>
          </cell>
          <cell r="AD310">
            <v>0</v>
          </cell>
          <cell r="AE310">
            <v>0</v>
          </cell>
          <cell r="AF310">
            <v>147845</v>
          </cell>
          <cell r="AG310">
            <v>1126</v>
          </cell>
          <cell r="AH310">
            <v>2670</v>
          </cell>
          <cell r="AI310">
            <v>29700</v>
          </cell>
          <cell r="AJ310">
            <v>19800</v>
          </cell>
          <cell r="AK310">
            <v>75189</v>
          </cell>
          <cell r="AL310">
            <v>221071</v>
          </cell>
          <cell r="AM310">
            <v>0</v>
          </cell>
          <cell r="AN310">
            <v>0</v>
          </cell>
          <cell r="AO310">
            <v>0</v>
          </cell>
          <cell r="AP310">
            <v>0</v>
          </cell>
          <cell r="AQ310">
            <v>0</v>
          </cell>
          <cell r="AR310">
            <v>0</v>
          </cell>
          <cell r="AS310">
            <v>0</v>
          </cell>
          <cell r="AT310">
            <v>0</v>
          </cell>
          <cell r="AU310">
            <v>316060</v>
          </cell>
          <cell r="AV310">
            <v>0</v>
          </cell>
          <cell r="AW310">
            <v>0</v>
          </cell>
          <cell r="AX310" t="str">
            <v xml:space="preserve"> </v>
          </cell>
          <cell r="AY310">
            <v>0</v>
          </cell>
          <cell r="AZ310">
            <v>7</v>
          </cell>
          <cell r="BA310">
            <v>0</v>
          </cell>
          <cell r="BF310" t="str">
            <v>Zaopatrzenie w wodę nowych odbiorców.</v>
          </cell>
          <cell r="BG310" t="str">
            <v>Budowa sieci wodociągowej DN 150 mm, dł. 120m wraz z przyłączami 2021-2022 - dokumentacja projektowa 2023 - 2024 - roboty budowlano-montażowe</v>
          </cell>
          <cell r="BH310" t="str">
            <v>-</v>
          </cell>
          <cell r="BI310" t="str">
            <v>-</v>
          </cell>
          <cell r="BJ310">
            <v>19800</v>
          </cell>
          <cell r="BK310">
            <v>325960</v>
          </cell>
          <cell r="BL310"/>
          <cell r="BM310"/>
          <cell r="BN310"/>
        </row>
        <row r="311">
          <cell r="B311" t="str">
            <v>3-11-16-145-1</v>
          </cell>
          <cell r="C311" t="str">
            <v>3</v>
          </cell>
          <cell r="D311" t="str">
            <v>Kórnik – sieć wodociągowa w ul. Zielonej w Borówcu.</v>
          </cell>
          <cell r="E311" t="str">
            <v>Realizowane-dokumentacja-w toku</v>
          </cell>
          <cell r="G311" t="str">
            <v>rezerwa "białe plamy"</v>
          </cell>
          <cell r="H311" t="str">
            <v>druga</v>
          </cell>
          <cell r="I311" t="str">
            <v>sieci rozdzielcze</v>
          </cell>
          <cell r="J311" t="str">
            <v>rozwojowe</v>
          </cell>
          <cell r="K311" t="str">
            <v>nieopłacalne tak</v>
          </cell>
          <cell r="L311" t="str">
            <v>Kórnik</v>
          </cell>
          <cell r="M311" t="str">
            <v>Kamilla Oberenkowska</v>
          </cell>
          <cell r="N311" t="str">
            <v>Magdalena Daszkiewicz-Jankowska</v>
          </cell>
          <cell r="O311" t="str">
            <v>Jolanta Kowalczyk</v>
          </cell>
          <cell r="P311">
            <v>0</v>
          </cell>
          <cell r="Q311">
            <v>0</v>
          </cell>
          <cell r="R311" t="str">
            <v>11</v>
          </cell>
          <cell r="S311" t="str">
            <v>nd</v>
          </cell>
          <cell r="T311">
            <v>0</v>
          </cell>
          <cell r="U311">
            <v>0</v>
          </cell>
          <cell r="V311">
            <v>14000</v>
          </cell>
          <cell r="W311">
            <v>14000</v>
          </cell>
          <cell r="X311">
            <v>72000</v>
          </cell>
          <cell r="Y311">
            <v>151000</v>
          </cell>
          <cell r="Z311">
            <v>0</v>
          </cell>
          <cell r="AA311">
            <v>0</v>
          </cell>
          <cell r="AB311">
            <v>0</v>
          </cell>
          <cell r="AC311">
            <v>0</v>
          </cell>
          <cell r="AD311">
            <v>0</v>
          </cell>
          <cell r="AE311">
            <v>0</v>
          </cell>
          <cell r="AF311">
            <v>251000</v>
          </cell>
          <cell r="AG311">
            <v>0</v>
          </cell>
          <cell r="AH311">
            <v>12445</v>
          </cell>
          <cell r="AI311">
            <v>29520.010000000002</v>
          </cell>
          <cell r="AJ311">
            <v>19680</v>
          </cell>
          <cell r="AK311">
            <v>206452.02</v>
          </cell>
          <cell r="AL311">
            <v>205252.02</v>
          </cell>
          <cell r="AM311">
            <v>0</v>
          </cell>
          <cell r="AN311">
            <v>0</v>
          </cell>
          <cell r="AO311">
            <v>0</v>
          </cell>
          <cell r="AP311">
            <v>0</v>
          </cell>
          <cell r="AQ311">
            <v>0</v>
          </cell>
          <cell r="AR311">
            <v>0</v>
          </cell>
          <cell r="AS311">
            <v>0</v>
          </cell>
          <cell r="AT311">
            <v>0</v>
          </cell>
          <cell r="AU311">
            <v>431384.04</v>
          </cell>
          <cell r="AV311">
            <v>0.18</v>
          </cell>
          <cell r="AW311">
            <v>0</v>
          </cell>
          <cell r="AX311" t="str">
            <v>1 rozwojowo-modernizacyjne</v>
          </cell>
          <cell r="AY311">
            <v>0</v>
          </cell>
          <cell r="AZ311">
            <v>7</v>
          </cell>
          <cell r="BA311">
            <v>3</v>
          </cell>
          <cell r="BF311" t="str">
            <v>Zaopatrzenie w wodę nowych odbiorców. Budowa możliwa po wykonaniu zad. 19-263.</v>
          </cell>
          <cell r="BG311" t="str">
            <v>Budowa sieci wodociągowej w ul. Zielonej w Borówcu: DN 100 mm, dł. 180m wraz z przyłączami 2021-2023 - dokumentacja projektowa 2024-2025 - roboty budowlano-montażowe</v>
          </cell>
          <cell r="BH311" t="str">
            <v>-</v>
          </cell>
          <cell r="BI311" t="str">
            <v>-</v>
          </cell>
          <cell r="BJ311">
            <v>9840</v>
          </cell>
          <cell r="BK311">
            <v>451064.05</v>
          </cell>
          <cell r="BL311"/>
          <cell r="BM311"/>
          <cell r="BN311"/>
        </row>
        <row r="312">
          <cell r="B312" t="str">
            <v>1-03-15-185-0</v>
          </cell>
          <cell r="C312" t="str">
            <v>1</v>
          </cell>
          <cell r="D312" t="str">
            <v>SUW Mosina - zawracanie wód popłucznych</v>
          </cell>
          <cell r="E312" t="str">
            <v>Realizowane-RBM-w toku</v>
          </cell>
          <cell r="G312" t="str">
            <v>Plan</v>
          </cell>
          <cell r="H312" t="str">
            <v>pierwsza</v>
          </cell>
          <cell r="I312" t="str">
            <v>wspólne</v>
          </cell>
          <cell r="J312" t="str">
            <v>rozwojowe</v>
          </cell>
          <cell r="K312" t="str">
            <v>UW</v>
          </cell>
          <cell r="L312" t="str">
            <v>Mosina</v>
          </cell>
          <cell r="M312" t="str">
            <v>Danuta Kijko</v>
          </cell>
          <cell r="N312">
            <v>0</v>
          </cell>
          <cell r="O312" t="str">
            <v>Anna Padurska</v>
          </cell>
          <cell r="P312" t="str">
            <v>Łukasz Prządka</v>
          </cell>
          <cell r="Q312" t="str">
            <v>Jerzy Rykała</v>
          </cell>
          <cell r="R312" t="str">
            <v>03</v>
          </cell>
          <cell r="S312" t="str">
            <v>nd</v>
          </cell>
          <cell r="T312">
            <v>38382.31</v>
          </cell>
          <cell r="U312">
            <v>42029.95</v>
          </cell>
          <cell r="V312">
            <v>1776997.19</v>
          </cell>
          <cell r="W312">
            <v>866295.81</v>
          </cell>
          <cell r="X312">
            <v>0</v>
          </cell>
          <cell r="Y312">
            <v>0</v>
          </cell>
          <cell r="Z312">
            <v>0</v>
          </cell>
          <cell r="AA312">
            <v>0</v>
          </cell>
          <cell r="AB312">
            <v>0</v>
          </cell>
          <cell r="AC312">
            <v>0</v>
          </cell>
          <cell r="AD312">
            <v>0</v>
          </cell>
          <cell r="AE312">
            <v>0</v>
          </cell>
          <cell r="AF312">
            <v>2685322.95</v>
          </cell>
          <cell r="AG312">
            <v>64644.069999999992</v>
          </cell>
          <cell r="AH312">
            <v>66515.94</v>
          </cell>
          <cell r="AI312">
            <v>29258.25</v>
          </cell>
          <cell r="AJ312">
            <v>0</v>
          </cell>
          <cell r="AK312">
            <v>0</v>
          </cell>
          <cell r="AL312">
            <v>0</v>
          </cell>
          <cell r="AM312">
            <v>2613073.0099999998</v>
          </cell>
          <cell r="AN312">
            <v>0</v>
          </cell>
          <cell r="AO312">
            <v>0</v>
          </cell>
          <cell r="AP312">
            <v>0</v>
          </cell>
          <cell r="AQ312">
            <v>0</v>
          </cell>
          <cell r="AR312">
            <v>0</v>
          </cell>
          <cell r="AS312">
            <v>0</v>
          </cell>
          <cell r="AT312">
            <v>0</v>
          </cell>
          <cell r="AU312">
            <v>2613073.0099999998</v>
          </cell>
          <cell r="AV312">
            <v>0</v>
          </cell>
          <cell r="AW312">
            <v>0</v>
          </cell>
          <cell r="AX312" t="str">
            <v>1 rozwojowo-modernizacyjne</v>
          </cell>
          <cell r="AY312">
            <v>0</v>
          </cell>
          <cell r="AZ312">
            <v>0</v>
          </cell>
          <cell r="BA312">
            <v>0</v>
          </cell>
          <cell r="BB312" t="str">
            <v>WALORYZACJA PRZEWIDZIANA W UMOWIE, KTÓRA BĘDZIE DOPIERO ZAWIERANA</v>
          </cell>
          <cell r="BE312"/>
          <cell r="BF312" t="str">
            <v>Inwestycja proekologiczna, przynosząca oszczędności z tytułu opłat środowiskowych za pobór wód oraz ich zrzut do kanału Mosińskiego/Warty oraz oszczędności energetyczne.</v>
          </cell>
          <cell r="BG312" t="str">
            <v>1. Przekierowanie wód po prasie Bellmera i odcieków z obiektu nr 28 do obiektu nr 35. 2. Przekierowanie wód popłucznych po płukaniu filtrów 2018 - 2019 - program funkcjonalno-użytkowy 2020 - 2022 - dokumentacja projektowa + roboty budowlano-montażowe "zaprojektuj - wybuduj" Zadanie wstrzymane - decyzja Zarządu na spotkaniu w dn. 07.04.2022 r.</v>
          </cell>
          <cell r="BH312" t="str">
            <v>-</v>
          </cell>
          <cell r="BI312" t="str">
            <v>-</v>
          </cell>
          <cell r="BJ312">
            <v>18385.86</v>
          </cell>
          <cell r="BK312">
            <v>2623945.4</v>
          </cell>
          <cell r="BL312">
            <v>262394.53999999998</v>
          </cell>
          <cell r="BM312"/>
          <cell r="BN312"/>
          <cell r="BO312">
            <v>183676.17800000001</v>
          </cell>
        </row>
        <row r="313">
          <cell r="B313" t="str">
            <v>3-04-16-124-1</v>
          </cell>
          <cell r="C313" t="str">
            <v>3</v>
          </cell>
          <cell r="D313" t="str">
            <v>Murowana Goślina - sieć wodociagowa w ul. Łąkowej</v>
          </cell>
          <cell r="E313" t="str">
            <v>Realizowane-dokumentacja-w toku</v>
          </cell>
          <cell r="G313" t="str">
            <v>rezerwa "białe plamy"</v>
          </cell>
          <cell r="H313" t="str">
            <v>druga</v>
          </cell>
          <cell r="I313" t="str">
            <v>sieci rozdzielcze</v>
          </cell>
          <cell r="J313" t="str">
            <v>rozwojowe</v>
          </cell>
          <cell r="K313" t="str">
            <v>nieopłacalne tak</v>
          </cell>
          <cell r="L313" t="str">
            <v>Murowana Goślina</v>
          </cell>
          <cell r="M313" t="str">
            <v>Paulina Wilińska-Kałka</v>
          </cell>
          <cell r="N313" t="str">
            <v>Anna Szaszczak</v>
          </cell>
          <cell r="O313" t="str">
            <v>Monika Mrozińska</v>
          </cell>
          <cell r="P313" t="str">
            <v>Joanna Iwan</v>
          </cell>
          <cell r="Q313" t="str">
            <v>Łukasz Wędrychowicz</v>
          </cell>
          <cell r="R313" t="str">
            <v>04</v>
          </cell>
          <cell r="S313" t="str">
            <v>nd</v>
          </cell>
          <cell r="T313">
            <v>9117.4700000000012</v>
          </cell>
          <cell r="U313">
            <v>21540</v>
          </cell>
          <cell r="V313">
            <v>21540</v>
          </cell>
          <cell r="W313">
            <v>86520</v>
          </cell>
          <cell r="X313">
            <v>270000</v>
          </cell>
          <cell r="Y313">
            <v>0</v>
          </cell>
          <cell r="Z313">
            <v>0</v>
          </cell>
          <cell r="AA313">
            <v>0</v>
          </cell>
          <cell r="AB313">
            <v>0</v>
          </cell>
          <cell r="AC313">
            <v>0</v>
          </cell>
          <cell r="AD313">
            <v>0</v>
          </cell>
          <cell r="AE313">
            <v>0</v>
          </cell>
          <cell r="AF313">
            <v>399600</v>
          </cell>
          <cell r="AG313">
            <v>24550</v>
          </cell>
          <cell r="AH313">
            <v>10770</v>
          </cell>
          <cell r="AI313">
            <v>29113.66</v>
          </cell>
          <cell r="AJ313">
            <v>13853.34</v>
          </cell>
          <cell r="AK313">
            <v>476750</v>
          </cell>
          <cell r="AL313">
            <v>0</v>
          </cell>
          <cell r="AM313">
            <v>0</v>
          </cell>
          <cell r="AN313">
            <v>0</v>
          </cell>
          <cell r="AO313">
            <v>0</v>
          </cell>
          <cell r="AP313">
            <v>0</v>
          </cell>
          <cell r="AQ313">
            <v>0</v>
          </cell>
          <cell r="AR313">
            <v>0</v>
          </cell>
          <cell r="AS313">
            <v>0</v>
          </cell>
          <cell r="AT313">
            <v>0</v>
          </cell>
          <cell r="AU313">
            <v>490603.34</v>
          </cell>
          <cell r="AV313">
            <v>0.25</v>
          </cell>
          <cell r="AW313">
            <v>98</v>
          </cell>
          <cell r="AX313" t="str">
            <v>1 rozwojowo-modernizacyjne</v>
          </cell>
          <cell r="AY313">
            <v>4</v>
          </cell>
          <cell r="AZ313">
            <v>6</v>
          </cell>
          <cell r="BA313">
            <v>3</v>
          </cell>
          <cell r="BF313" t="str">
            <v>Zaopatrzenie w wodę nowych odbiorców.</v>
          </cell>
          <cell r="BG313" t="str">
            <v>1. Budowa sieci wodociągowej o średnicy DN 100 mm i długości ok. 175 m w ulicy Łąkowej na odcinku od istn. wodociągu o średnicy 160 mm z rur PVC zlokalizowanego w ulicy Wodnej, na wysokości posesji nr 21 i 24 do wysokości działki o nr geod. 572/11w Murowanej Goślinie wraz z przyłączami 2. Budowa sieci wodociągowej o średnicy 63 mm z rur PE i długości ok. 75 m w drodze bocznej od ulicy Łąkowej w Murowanej Goślinie, na odcinku od projektowanej sieci wodociągowej w ulicy Łąkowej (opisanej powyżej), do wysokości działka o nr geod. 572/15 wraz z przyłączami 2019-2023 dokumentacja projektowa 2023-2024 - roboty budowlano-montażowe</v>
          </cell>
          <cell r="BH313" t="str">
            <v>-</v>
          </cell>
          <cell r="BI313" t="str">
            <v>-</v>
          </cell>
          <cell r="BJ313">
            <v>1407</v>
          </cell>
          <cell r="BK313">
            <v>518310</v>
          </cell>
          <cell r="BL313"/>
          <cell r="BM313"/>
          <cell r="BN313"/>
        </row>
        <row r="314">
          <cell r="B314" t="str">
            <v>3-16-15-205-1</v>
          </cell>
          <cell r="C314" t="str">
            <v>3</v>
          </cell>
          <cell r="D314" t="str">
            <v>Suchy Las - sieć wodociągowa w rejonie ul. Obornickiej</v>
          </cell>
          <cell r="E314" t="str">
            <v>Realizowane-dokumentacja-w toku</v>
          </cell>
          <cell r="G314" t="str">
            <v>budżet - modernizacja PSW</v>
          </cell>
          <cell r="H314" t="str">
            <v>pierwsza</v>
          </cell>
          <cell r="I314" t="str">
            <v>sieci rozdzielcze</v>
          </cell>
          <cell r="J314" t="str">
            <v>modernizacyjne</v>
          </cell>
          <cell r="K314" t="str">
            <v>PSW</v>
          </cell>
          <cell r="L314" t="str">
            <v>Suchy Las</v>
          </cell>
          <cell r="M314" t="str">
            <v>Agnieszka Mitura-Grabowska</v>
          </cell>
          <cell r="N314" t="str">
            <v>Wioletta Frankowska</v>
          </cell>
          <cell r="O314" t="str">
            <v>Mariusz Dados</v>
          </cell>
          <cell r="P314" t="str">
            <v>Łukasz Dąbrowski</v>
          </cell>
          <cell r="Q314">
            <v>0</v>
          </cell>
          <cell r="R314" t="str">
            <v>16</v>
          </cell>
          <cell r="S314" t="str">
            <v>nd</v>
          </cell>
          <cell r="T314">
            <v>21330.11</v>
          </cell>
          <cell r="U314">
            <v>38115.54</v>
          </cell>
          <cell r="V314">
            <v>36790</v>
          </cell>
          <cell r="W314">
            <v>900000</v>
          </cell>
          <cell r="X314">
            <v>920986</v>
          </cell>
          <cell r="Y314">
            <v>3000000</v>
          </cell>
          <cell r="Z314">
            <v>0</v>
          </cell>
          <cell r="AA314">
            <v>0</v>
          </cell>
          <cell r="AB314">
            <v>0</v>
          </cell>
          <cell r="AC314">
            <v>0</v>
          </cell>
          <cell r="AD314">
            <v>0</v>
          </cell>
          <cell r="AE314">
            <v>0</v>
          </cell>
          <cell r="AF314">
            <v>4895891.54</v>
          </cell>
          <cell r="AG314">
            <v>23719.850000000002</v>
          </cell>
          <cell r="AH314">
            <v>32381.049999999996</v>
          </cell>
          <cell r="AI314">
            <v>29024.05</v>
          </cell>
          <cell r="AJ314">
            <v>36790</v>
          </cell>
          <cell r="AK314">
            <v>3200000</v>
          </cell>
          <cell r="AL314">
            <v>2771235</v>
          </cell>
          <cell r="AM314">
            <v>0</v>
          </cell>
          <cell r="AN314">
            <v>0</v>
          </cell>
          <cell r="AO314">
            <v>0</v>
          </cell>
          <cell r="AP314">
            <v>0</v>
          </cell>
          <cell r="AQ314">
            <v>0</v>
          </cell>
          <cell r="AR314">
            <v>0</v>
          </cell>
          <cell r="AS314">
            <v>0</v>
          </cell>
          <cell r="AT314">
            <v>0</v>
          </cell>
          <cell r="AU314">
            <v>6008025</v>
          </cell>
          <cell r="AV314">
            <v>0</v>
          </cell>
          <cell r="AW314">
            <v>0</v>
          </cell>
          <cell r="AX314" t="str">
            <v>1 rozwojowo-modernizacyjne</v>
          </cell>
          <cell r="AY314">
            <v>0</v>
          </cell>
          <cell r="AZ314">
            <v>20</v>
          </cell>
          <cell r="BA314">
            <v>29</v>
          </cell>
          <cell r="BF314" t="str">
            <v>Uporządkowanie gospodarki wodnej. Likwidacja sieci na terenach prywatnych.</v>
          </cell>
          <cell r="BG314" t="str">
            <v>Budowa sieci wodociągowej wraz z przyłączami w rejonie ul. Obornickiej, ul. Diamentowej, ul. Szafirowej, ul. Zielnej, ul. Różanej DN180mm, dł. 2330m. 2019 - 2023 - dokumentacja projektowa 2024 - 2025 - roboty budowlano-montażowe</v>
          </cell>
          <cell r="BH314" t="str">
            <v>-</v>
          </cell>
          <cell r="BI314" t="str">
            <v>-</v>
          </cell>
          <cell r="BJ314">
            <v>7123.51</v>
          </cell>
          <cell r="BK314">
            <v>6029925.54</v>
          </cell>
          <cell r="BL314"/>
          <cell r="BM314"/>
          <cell r="BN314"/>
        </row>
        <row r="315">
          <cell r="B315" t="str">
            <v>3-11-15-081-1</v>
          </cell>
          <cell r="C315" t="str">
            <v>3</v>
          </cell>
          <cell r="D315" t="str">
            <v>Kórnik - sieć wodociągowa w ul. Kasztanowej w Błażejewku.</v>
          </cell>
          <cell r="E315" t="str">
            <v>Realizowane-dokumentacja-w toku</v>
          </cell>
          <cell r="G315" t="str">
            <v>rezerwa "białe plamy"</v>
          </cell>
          <cell r="H315" t="str">
            <v>druga</v>
          </cell>
          <cell r="I315" t="str">
            <v>sieci rozdzielcze</v>
          </cell>
          <cell r="J315" t="str">
            <v>rozwojowe</v>
          </cell>
          <cell r="K315" t="str">
            <v>nieopłacalne tak</v>
          </cell>
          <cell r="L315" t="str">
            <v>Kórnik</v>
          </cell>
          <cell r="M315" t="str">
            <v>Kamilla Oberenkowska</v>
          </cell>
          <cell r="N315" t="str">
            <v>Katarzyna Grala</v>
          </cell>
          <cell r="O315" t="str">
            <v>Jolanta Kowalczyk</v>
          </cell>
          <cell r="P315" t="str">
            <v>Monika Mazurczak-Sadowska</v>
          </cell>
          <cell r="Q315" t="str">
            <v>Robert Bąk</v>
          </cell>
          <cell r="R315" t="str">
            <v>11</v>
          </cell>
          <cell r="S315" t="str">
            <v>nd</v>
          </cell>
          <cell r="T315">
            <v>0</v>
          </cell>
          <cell r="U315">
            <v>8864.8799999999992</v>
          </cell>
          <cell r="V315">
            <v>48148.800000000003</v>
          </cell>
          <cell r="W315">
            <v>32099.200000000001</v>
          </cell>
          <cell r="X315">
            <v>187671.12</v>
          </cell>
          <cell r="Y315">
            <v>278987.88</v>
          </cell>
          <cell r="Z315">
            <v>0</v>
          </cell>
          <cell r="AA315">
            <v>0</v>
          </cell>
          <cell r="AB315">
            <v>0</v>
          </cell>
          <cell r="AC315">
            <v>0</v>
          </cell>
          <cell r="AD315">
            <v>0</v>
          </cell>
          <cell r="AE315">
            <v>0</v>
          </cell>
          <cell r="AF315">
            <v>555771.88</v>
          </cell>
          <cell r="AG315">
            <v>37598.089999999997</v>
          </cell>
          <cell r="AH315">
            <v>0</v>
          </cell>
          <cell r="AI315">
            <v>28668</v>
          </cell>
          <cell r="AJ315">
            <v>0</v>
          </cell>
          <cell r="AK315">
            <v>371000</v>
          </cell>
          <cell r="AL315">
            <v>323965</v>
          </cell>
          <cell r="AM315">
            <v>0</v>
          </cell>
          <cell r="AN315">
            <v>0</v>
          </cell>
          <cell r="AO315">
            <v>0</v>
          </cell>
          <cell r="AP315">
            <v>0</v>
          </cell>
          <cell r="AQ315">
            <v>0</v>
          </cell>
          <cell r="AR315">
            <v>0</v>
          </cell>
          <cell r="AS315">
            <v>0</v>
          </cell>
          <cell r="AT315">
            <v>0</v>
          </cell>
          <cell r="AU315">
            <v>694965</v>
          </cell>
          <cell r="AV315">
            <v>0.375</v>
          </cell>
          <cell r="AW315">
            <v>0</v>
          </cell>
          <cell r="AX315" t="str">
            <v>1 rozwojowo-modernizacyjne</v>
          </cell>
          <cell r="AY315">
            <v>18</v>
          </cell>
          <cell r="AZ315">
            <v>5</v>
          </cell>
          <cell r="BA315">
            <v>0</v>
          </cell>
          <cell r="BC315" t="str">
            <v xml:space="preserve">Zdanie na ukończeniu w IPD </v>
          </cell>
          <cell r="BF315" t="str">
            <v>Z zadania zostały wydzielone zakresy 19-241 oraz 19-242. Zaopatrzenie w wodę nowych odbiorców. Budowa możliwa po wykonaniu magistrali Kórnickiej.</v>
          </cell>
          <cell r="BG315" t="str">
            <v>Budowa sieci wodociągowej w ulicach: Kasztanowa oraz bocznych od ul. Kasztanowej (dz. nr 154/2, 154/19) w Błażejewku DN 100 mm, dł. 375 m wraz z przyłączami. 2020-2022 - dokumentacja projektowa 2024-2025 - roboty budowlano-montażowe</v>
          </cell>
          <cell r="BH315" t="str">
            <v>-</v>
          </cell>
          <cell r="BI315" t="str">
            <v>-</v>
          </cell>
          <cell r="BJ315">
            <v>0</v>
          </cell>
          <cell r="BK315">
            <v>723633</v>
          </cell>
          <cell r="BL315"/>
          <cell r="BM315">
            <v>108544.95</v>
          </cell>
        </row>
        <row r="316">
          <cell r="B316" t="str">
            <v>3-09-21-145-0</v>
          </cell>
          <cell r="C316" t="str">
            <v>3</v>
          </cell>
          <cell r="D316" t="str">
            <v>Puszczykowo - sieć wodociągowa i kanalizacja sanitarna w ul. Sasankowej.</v>
          </cell>
          <cell r="E316" t="str">
            <v>Realizowane-RBM-w toku</v>
          </cell>
          <cell r="G316" t="str">
            <v>rezerwa na zaspokojenie roszczeń z tyt realizacji sieci wod-kan</v>
          </cell>
          <cell r="H316" t="str">
            <v>pierwsza</v>
          </cell>
          <cell r="I316" t="str">
            <v>sieci rozdzielcze</v>
          </cell>
          <cell r="J316" t="str">
            <v>rozwojowe</v>
          </cell>
          <cell r="K316" t="str">
            <v>wykupy</v>
          </cell>
          <cell r="L316" t="str">
            <v>Puszczykowo</v>
          </cell>
          <cell r="M316">
            <v>0</v>
          </cell>
          <cell r="N316" t="str">
            <v>Natalia Kaźmierczak</v>
          </cell>
          <cell r="O316">
            <v>0</v>
          </cell>
          <cell r="P316" t="str">
            <v>Aleksandra Klecha</v>
          </cell>
          <cell r="Q316">
            <v>0</v>
          </cell>
          <cell r="R316" t="str">
            <v>09</v>
          </cell>
          <cell r="S316" t="str">
            <v>nd</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28325.75</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t="str">
            <v xml:space="preserve"> </v>
          </cell>
          <cell r="AY316">
            <v>0</v>
          </cell>
          <cell r="AZ316">
            <v>0</v>
          </cell>
          <cell r="BA316">
            <v>0</v>
          </cell>
          <cell r="BF316">
            <v>0</v>
          </cell>
          <cell r="BG316">
            <v>0</v>
          </cell>
          <cell r="BH316" t="str">
            <v>-</v>
          </cell>
          <cell r="BI316" t="str">
            <v>-</v>
          </cell>
          <cell r="BJ316">
            <v>28325.75</v>
          </cell>
          <cell r="BK316">
            <v>0</v>
          </cell>
          <cell r="BL316"/>
          <cell r="BM316"/>
          <cell r="BN316"/>
          <cell r="BO316">
            <v>0</v>
          </cell>
        </row>
        <row r="317">
          <cell r="B317" t="str">
            <v>5-01-18-028-1</v>
          </cell>
          <cell r="C317" t="str">
            <v>5</v>
          </cell>
          <cell r="D317" t="str">
            <v>Czerwonak - kanalizacja sanitarna w ul. Kwiatowej w Koziegłowach</v>
          </cell>
          <cell r="E317" t="str">
            <v>Realizowane-dokumentacja-w toku</v>
          </cell>
          <cell r="G317" t="str">
            <v>rezerwa "białe plamy"</v>
          </cell>
          <cell r="H317" t="str">
            <v>druga</v>
          </cell>
          <cell r="I317" t="str">
            <v>sieci rozdzielcze</v>
          </cell>
          <cell r="J317" t="str">
            <v>rozwojowe</v>
          </cell>
          <cell r="K317" t="str">
            <v>nieopłacalne nie</v>
          </cell>
          <cell r="L317" t="str">
            <v>Czerwonak</v>
          </cell>
          <cell r="M317" t="str">
            <v>Przemysław Jasiński</v>
          </cell>
          <cell r="N317" t="str">
            <v>Katarzyna Grala</v>
          </cell>
          <cell r="O317" t="str">
            <v>Mariusz Dados</v>
          </cell>
          <cell r="P317" t="str">
            <v>Łukasz Dąbrowski</v>
          </cell>
          <cell r="Q317" t="str">
            <v>Julita Andrzejewska</v>
          </cell>
          <cell r="R317" t="str">
            <v>01</v>
          </cell>
          <cell r="S317" t="str">
            <v>nd</v>
          </cell>
          <cell r="T317">
            <v>1299</v>
          </cell>
          <cell r="U317">
            <v>713.73</v>
          </cell>
          <cell r="V317">
            <v>22849.599999999999</v>
          </cell>
          <cell r="W317">
            <v>34274.400000000001</v>
          </cell>
          <cell r="X317">
            <v>196639</v>
          </cell>
          <cell r="Y317">
            <v>290533</v>
          </cell>
          <cell r="Z317">
            <v>0</v>
          </cell>
          <cell r="AA317">
            <v>0</v>
          </cell>
          <cell r="AB317">
            <v>0</v>
          </cell>
          <cell r="AC317">
            <v>0</v>
          </cell>
          <cell r="AD317">
            <v>0</v>
          </cell>
          <cell r="AE317">
            <v>0</v>
          </cell>
          <cell r="AF317">
            <v>545009.73</v>
          </cell>
          <cell r="AG317">
            <v>11465.73</v>
          </cell>
          <cell r="AH317">
            <v>9400</v>
          </cell>
          <cell r="AI317">
            <v>28200</v>
          </cell>
          <cell r="AJ317">
            <v>0</v>
          </cell>
          <cell r="AK317">
            <v>536679</v>
          </cell>
          <cell r="AL317">
            <v>1890</v>
          </cell>
          <cell r="AM317">
            <v>0</v>
          </cell>
          <cell r="AN317">
            <v>0</v>
          </cell>
          <cell r="AO317">
            <v>0</v>
          </cell>
          <cell r="AP317">
            <v>0</v>
          </cell>
          <cell r="AQ317">
            <v>0</v>
          </cell>
          <cell r="AR317">
            <v>0</v>
          </cell>
          <cell r="AS317">
            <v>0</v>
          </cell>
          <cell r="AT317">
            <v>0</v>
          </cell>
          <cell r="AU317">
            <v>538569</v>
          </cell>
          <cell r="AV317">
            <v>0.27</v>
          </cell>
          <cell r="AW317">
            <v>103.7</v>
          </cell>
          <cell r="AX317" t="str">
            <v>1 rozwojowo-modernizacyjne</v>
          </cell>
          <cell r="AY317">
            <v>7</v>
          </cell>
          <cell r="AZ317">
            <v>2</v>
          </cell>
          <cell r="BA317">
            <v>0</v>
          </cell>
          <cell r="BF317" t="str">
            <v>Odbiór ścieków sanitarnych od nowych klientów.</v>
          </cell>
          <cell r="BG317" t="str">
            <v>Budowa kanalizacji sanitarnej DN 200 mm o dł. ok 270 m w ul. Kwiatowej wraz z przyłączami 2020 - 2022 - dokumentacja projektowa 2023 - 2024 roboty budowlano - montażowe</v>
          </cell>
          <cell r="BH317" t="str">
            <v>-</v>
          </cell>
          <cell r="BI317" t="str">
            <v>-</v>
          </cell>
          <cell r="BJ317">
            <v>0</v>
          </cell>
          <cell r="BK317">
            <v>566769</v>
          </cell>
          <cell r="BL317"/>
          <cell r="BM317"/>
          <cell r="BN317"/>
        </row>
        <row r="318">
          <cell r="B318" t="str">
            <v>5-05-16-086-1</v>
          </cell>
          <cell r="C318" t="str">
            <v>5</v>
          </cell>
          <cell r="D318" t="str">
            <v>Poznań - kanalizacja sanitarna w ul. Dmowskiego</v>
          </cell>
          <cell r="E318" t="str">
            <v>Realizowane-dokumentacja-w toku</v>
          </cell>
          <cell r="G318" t="str">
            <v>rezerwa "białe plamy"</v>
          </cell>
          <cell r="H318" t="str">
            <v>pierwsza</v>
          </cell>
          <cell r="I318" t="str">
            <v>sieci rozdzielcze</v>
          </cell>
          <cell r="J318" t="str">
            <v>rozwojowe</v>
          </cell>
          <cell r="K318" t="str">
            <v>KPOŚK</v>
          </cell>
          <cell r="L318" t="str">
            <v>Poznań</v>
          </cell>
          <cell r="M318" t="str">
            <v>Katarzyna Józefiak</v>
          </cell>
          <cell r="N318" t="str">
            <v>Wioletta Frankowska</v>
          </cell>
          <cell r="O318" t="str">
            <v>Mariusz Dados</v>
          </cell>
          <cell r="P318" t="str">
            <v>Artur Rutkowski</v>
          </cell>
          <cell r="Q318" t="str">
            <v>Anna Michałowicz</v>
          </cell>
          <cell r="R318" t="str">
            <v>05</v>
          </cell>
          <cell r="S318" t="str">
            <v>nd</v>
          </cell>
          <cell r="T318">
            <v>1984</v>
          </cell>
          <cell r="U318">
            <v>27025.200000000001</v>
          </cell>
          <cell r="V318">
            <v>40537.800000000003</v>
          </cell>
          <cell r="W318">
            <v>323129</v>
          </cell>
          <cell r="X318">
            <v>142440</v>
          </cell>
          <cell r="Y318">
            <v>0</v>
          </cell>
          <cell r="Z318">
            <v>0</v>
          </cell>
          <cell r="AA318">
            <v>0</v>
          </cell>
          <cell r="AB318">
            <v>0</v>
          </cell>
          <cell r="AC318">
            <v>0</v>
          </cell>
          <cell r="AD318">
            <v>0</v>
          </cell>
          <cell r="AE318">
            <v>0</v>
          </cell>
          <cell r="AF318">
            <v>533132</v>
          </cell>
          <cell r="AG318">
            <v>27025.200000000001</v>
          </cell>
          <cell r="AH318">
            <v>14532.6</v>
          </cell>
          <cell r="AI318">
            <v>27821</v>
          </cell>
          <cell r="AJ318">
            <v>811534</v>
          </cell>
          <cell r="AK318">
            <v>0</v>
          </cell>
          <cell r="AL318">
            <v>0</v>
          </cell>
          <cell r="AM318">
            <v>0</v>
          </cell>
          <cell r="AN318">
            <v>0</v>
          </cell>
          <cell r="AO318">
            <v>0</v>
          </cell>
          <cell r="AP318">
            <v>0</v>
          </cell>
          <cell r="AQ318">
            <v>0</v>
          </cell>
          <cell r="AR318">
            <v>0</v>
          </cell>
          <cell r="AS318">
            <v>0</v>
          </cell>
          <cell r="AT318">
            <v>0</v>
          </cell>
          <cell r="AU318">
            <v>811534</v>
          </cell>
          <cell r="AV318">
            <v>0.1</v>
          </cell>
          <cell r="AW318">
            <v>183.6</v>
          </cell>
          <cell r="AX318" t="str">
            <v>1 rozwojowo-modernizacyjne</v>
          </cell>
          <cell r="AY318">
            <v>6</v>
          </cell>
          <cell r="AZ318">
            <v>0</v>
          </cell>
          <cell r="BA318">
            <v>0</v>
          </cell>
          <cell r="BF318" t="str">
            <v>Odbiór ścieków sanitarnych od nowych klientów.</v>
          </cell>
          <cell r="BG318" t="str">
            <v>Budowa w ul. Dmowskiego: kanału sanitarnego DN200mm o dł. ok 100m, przepompowni ścieków wraz z rurociągiem tłocznym DN62mm o dł. ok 10m wraz z przyłączami. 2020 - 2022 - dokumentacja projektowa 2023 - 2024 - roboty budowlano - montażowe</v>
          </cell>
          <cell r="BH318" t="str">
            <v>-</v>
          </cell>
          <cell r="BI318" t="str">
            <v>-</v>
          </cell>
          <cell r="BJ318">
            <v>337</v>
          </cell>
          <cell r="BK318">
            <v>839018</v>
          </cell>
          <cell r="BL318"/>
          <cell r="BM318"/>
          <cell r="BN318"/>
        </row>
        <row r="319">
          <cell r="B319" t="str">
            <v>3-11-17-177-0</v>
          </cell>
          <cell r="C319" t="str">
            <v>3</v>
          </cell>
          <cell r="D319" t="str">
            <v>Kórnik - sieć wodociągowa w ul. Wspólnej w Szczytnikach</v>
          </cell>
          <cell r="E319" t="str">
            <v>Realizowane-dokumentacja-w toku</v>
          </cell>
          <cell r="H319" t="str">
            <v>pierwsza</v>
          </cell>
          <cell r="I319" t="str">
            <v>sieci rozdzielcze</v>
          </cell>
          <cell r="J319" t="str">
            <v>modernizacyjne</v>
          </cell>
          <cell r="K319" t="str">
            <v>azbestocement</v>
          </cell>
          <cell r="L319" t="str">
            <v>Kórnik</v>
          </cell>
          <cell r="M319" t="str">
            <v>Kamilla Oberenkowska</v>
          </cell>
          <cell r="N319" t="str">
            <v>Michał Kamiński</v>
          </cell>
          <cell r="O319">
            <v>0</v>
          </cell>
          <cell r="P319">
            <v>0</v>
          </cell>
          <cell r="Q319">
            <v>0</v>
          </cell>
          <cell r="R319" t="str">
            <v>11</v>
          </cell>
          <cell r="T319">
            <v>0</v>
          </cell>
          <cell r="U319">
            <v>0</v>
          </cell>
          <cell r="V319">
            <v>0</v>
          </cell>
          <cell r="W319">
            <v>32000</v>
          </cell>
          <cell r="X319">
            <v>48000</v>
          </cell>
          <cell r="Y319">
            <v>250000</v>
          </cell>
          <cell r="Z319">
            <v>602000</v>
          </cell>
          <cell r="AA319">
            <v>0</v>
          </cell>
          <cell r="AB319">
            <v>0</v>
          </cell>
          <cell r="AC319">
            <v>0</v>
          </cell>
          <cell r="AD319">
            <v>0</v>
          </cell>
          <cell r="AE319">
            <v>0</v>
          </cell>
          <cell r="AF319">
            <v>932000</v>
          </cell>
          <cell r="AG319">
            <v>0</v>
          </cell>
          <cell r="AH319">
            <v>15058</v>
          </cell>
          <cell r="AI319">
            <v>27520</v>
          </cell>
          <cell r="AJ319">
            <v>41280</v>
          </cell>
          <cell r="AK319">
            <v>0</v>
          </cell>
          <cell r="AL319">
            <v>887023.75</v>
          </cell>
          <cell r="AM319">
            <v>318935.25</v>
          </cell>
          <cell r="AN319">
            <v>0</v>
          </cell>
          <cell r="AO319">
            <v>0</v>
          </cell>
          <cell r="AP319">
            <v>0</v>
          </cell>
          <cell r="AQ319">
            <v>0</v>
          </cell>
          <cell r="AR319">
            <v>0</v>
          </cell>
          <cell r="AS319">
            <v>0</v>
          </cell>
          <cell r="AT319">
            <v>0</v>
          </cell>
          <cell r="AU319">
            <v>1247239</v>
          </cell>
          <cell r="AV319">
            <v>0.47</v>
          </cell>
          <cell r="AW319">
            <v>0</v>
          </cell>
          <cell r="AX319" t="str">
            <v>1 rozwojowo-modernizacyjne</v>
          </cell>
          <cell r="AY319">
            <v>0</v>
          </cell>
          <cell r="AZ319">
            <v>3</v>
          </cell>
          <cell r="BA319">
            <v>17</v>
          </cell>
          <cell r="BF319" t="str">
            <v>Wymiana sieci wodociągowej z rur azbestocementowych. Wspólna realizacja z zad. 19-283.</v>
          </cell>
          <cell r="BG319" t="str">
            <v>Wymiana sieci wodociągowej w ul. Wspólnej DN200mm, dł. 425m, budowa sieci wodociągowej w ul. bocznej od ul. Wspólnej DN100mm, dł. 40m, likwidacja istn. sieci na dz. 130/6 DN100mm, dł. 150m, wraz z przyłączami. 2022 - 2024 - dokumentacja projektowa 2025 - 2026 - roboty budowlano-montażowe</v>
          </cell>
          <cell r="BH319" t="str">
            <v>-</v>
          </cell>
          <cell r="BI319" t="str">
            <v>-</v>
          </cell>
          <cell r="BJ319">
            <v>13760</v>
          </cell>
          <cell r="BK319">
            <v>1260999</v>
          </cell>
          <cell r="BL319"/>
          <cell r="BM319"/>
          <cell r="BN319"/>
        </row>
        <row r="320">
          <cell r="B320" t="str">
            <v>3-02-14-166-1</v>
          </cell>
          <cell r="C320" t="str">
            <v>3</v>
          </cell>
          <cell r="D320" t="str">
            <v>Luboń - sieć wodociągowa w ul. Żabikowskiej (od ul. Szymanowskiego do ul. Pułaskiego)</v>
          </cell>
          <cell r="E320" t="str">
            <v>Realizowane-dokumentacja-w toku</v>
          </cell>
          <cell r="G320" t="str">
            <v>budżet - modernizacja PSW</v>
          </cell>
          <cell r="H320" t="str">
            <v>pierwsza</v>
          </cell>
          <cell r="I320" t="str">
            <v>sieci rozdzielcze</v>
          </cell>
          <cell r="J320" t="str">
            <v>modernizacyjne</v>
          </cell>
          <cell r="K320" t="str">
            <v>PSW</v>
          </cell>
          <cell r="L320" t="str">
            <v>Luboń</v>
          </cell>
          <cell r="M320" t="str">
            <v>Agata Chmurzyńska</v>
          </cell>
          <cell r="N320" t="str">
            <v>Barbara Bartkowiak</v>
          </cell>
          <cell r="O320" t="str">
            <v>Monika Mrozińska</v>
          </cell>
          <cell r="P320" t="str">
            <v>Joanna Chuda</v>
          </cell>
          <cell r="Q320" t="str">
            <v>Maciej Urbaniak</v>
          </cell>
          <cell r="R320" t="str">
            <v>02</v>
          </cell>
          <cell r="S320" t="str">
            <v>nd</v>
          </cell>
          <cell r="T320">
            <v>0</v>
          </cell>
          <cell r="U320">
            <v>0</v>
          </cell>
          <cell r="V320">
            <v>32184</v>
          </cell>
          <cell r="W320">
            <v>32184</v>
          </cell>
          <cell r="X320">
            <v>139140</v>
          </cell>
          <cell r="Y320">
            <v>357960</v>
          </cell>
          <cell r="Z320">
            <v>0</v>
          </cell>
          <cell r="AA320">
            <v>0</v>
          </cell>
          <cell r="AB320">
            <v>0</v>
          </cell>
          <cell r="AC320">
            <v>0</v>
          </cell>
          <cell r="AD320">
            <v>0</v>
          </cell>
          <cell r="AE320">
            <v>0</v>
          </cell>
          <cell r="AF320">
            <v>561468</v>
          </cell>
          <cell r="AG320">
            <v>900</v>
          </cell>
          <cell r="AH320">
            <v>18240</v>
          </cell>
          <cell r="AI320">
            <v>27360</v>
          </cell>
          <cell r="AJ320">
            <v>416031.56</v>
          </cell>
          <cell r="AK320">
            <v>302360.40000000002</v>
          </cell>
          <cell r="AL320">
            <v>0</v>
          </cell>
          <cell r="AM320">
            <v>0</v>
          </cell>
          <cell r="AN320">
            <v>0</v>
          </cell>
          <cell r="AO320">
            <v>0</v>
          </cell>
          <cell r="AP320">
            <v>0</v>
          </cell>
          <cell r="AQ320">
            <v>0</v>
          </cell>
          <cell r="AR320">
            <v>0</v>
          </cell>
          <cell r="AS320">
            <v>0</v>
          </cell>
          <cell r="AT320">
            <v>0</v>
          </cell>
          <cell r="AU320">
            <v>718391.96</v>
          </cell>
          <cell r="AV320">
            <v>0</v>
          </cell>
          <cell r="AW320">
            <v>0</v>
          </cell>
          <cell r="AX320" t="str">
            <v>1 rozwojowo-modernizacyjne</v>
          </cell>
          <cell r="AY320">
            <v>0</v>
          </cell>
          <cell r="AZ320">
            <v>0</v>
          </cell>
          <cell r="BA320">
            <v>17</v>
          </cell>
          <cell r="BF320" t="str">
            <v>Wymiana w celu uniknięcia roszczeń związanych z przebiegiem sieci przez tereny prywatne.</v>
          </cell>
          <cell r="BG320" t="str">
            <v>Wymiana sieci wodociągowej w ul. Żabikowskiej (przeniesienie z terenów prywatnych w pas drogowy na odcinku od ul. Szymanowskiego do nr 37) DN200mm, dł. 205m wraz z przyłączami . 2021 - 2022 - dokumentacja projektowa 2023 - 2024 - roboty budowlano-montażowe</v>
          </cell>
          <cell r="BH320" t="str">
            <v>-</v>
          </cell>
          <cell r="BI320" t="str">
            <v>-</v>
          </cell>
          <cell r="BJ320">
            <v>0</v>
          </cell>
          <cell r="BK320">
            <v>745751.96</v>
          </cell>
          <cell r="BL320"/>
          <cell r="BM320"/>
          <cell r="BN320"/>
        </row>
        <row r="321">
          <cell r="B321" t="str">
            <v>3-05-14-118-1</v>
          </cell>
          <cell r="C321" t="str">
            <v>3</v>
          </cell>
          <cell r="D321" t="str">
            <v>Poznań - sieć wodociągowa w ul. A. Karpińskiej</v>
          </cell>
          <cell r="E321" t="str">
            <v>Realizowane-dokumentacja-w toku</v>
          </cell>
          <cell r="G321" t="str">
            <v>rezerwa "białe plamy"</v>
          </cell>
          <cell r="H321" t="str">
            <v>druga</v>
          </cell>
          <cell r="I321" t="str">
            <v>sieci rozdzielcze</v>
          </cell>
          <cell r="J321" t="str">
            <v>rozwojowe</v>
          </cell>
          <cell r="K321" t="str">
            <v>nieopłacalne tak</v>
          </cell>
          <cell r="L321" t="str">
            <v>Poznań</v>
          </cell>
          <cell r="M321" t="str">
            <v>Agata Chmurzyńska</v>
          </cell>
          <cell r="N321" t="str">
            <v>Joanna Matysiak-Olek</v>
          </cell>
          <cell r="O321" t="str">
            <v>Monika Mrozińska</v>
          </cell>
          <cell r="P321" t="str">
            <v>Margareta Szymkowiak-Matuszak</v>
          </cell>
          <cell r="Q321" t="str">
            <v>Łukasz Bil</v>
          </cell>
          <cell r="R321" t="str">
            <v>05</v>
          </cell>
          <cell r="S321" t="str">
            <v>nd</v>
          </cell>
          <cell r="T321">
            <v>1984</v>
          </cell>
          <cell r="U321">
            <v>753.75</v>
          </cell>
          <cell r="V321">
            <v>14838</v>
          </cell>
          <cell r="W321">
            <v>29676</v>
          </cell>
          <cell r="X321">
            <v>29677</v>
          </cell>
          <cell r="Y321">
            <v>405477</v>
          </cell>
          <cell r="Z321">
            <v>0</v>
          </cell>
          <cell r="AA321">
            <v>0</v>
          </cell>
          <cell r="AB321">
            <v>0</v>
          </cell>
          <cell r="AC321">
            <v>0</v>
          </cell>
          <cell r="AD321">
            <v>0</v>
          </cell>
          <cell r="AE321">
            <v>0</v>
          </cell>
          <cell r="AF321">
            <v>480421.75</v>
          </cell>
          <cell r="AG321">
            <v>753.75</v>
          </cell>
          <cell r="AH321">
            <v>1845</v>
          </cell>
          <cell r="AI321">
            <v>27136</v>
          </cell>
          <cell r="AJ321">
            <v>40704</v>
          </cell>
          <cell r="AK321">
            <v>0</v>
          </cell>
          <cell r="AL321">
            <v>469585</v>
          </cell>
          <cell r="AM321">
            <v>0</v>
          </cell>
          <cell r="AN321">
            <v>0</v>
          </cell>
          <cell r="AO321">
            <v>0</v>
          </cell>
          <cell r="AP321">
            <v>0</v>
          </cell>
          <cell r="AQ321">
            <v>0</v>
          </cell>
          <cell r="AR321">
            <v>0</v>
          </cell>
          <cell r="AS321">
            <v>0</v>
          </cell>
          <cell r="AT321">
            <v>0</v>
          </cell>
          <cell r="AU321">
            <v>510289</v>
          </cell>
          <cell r="AV321">
            <v>0</v>
          </cell>
          <cell r="AW321">
            <v>0</v>
          </cell>
          <cell r="AX321" t="str">
            <v>1 rozwojowo-modernizacyjne</v>
          </cell>
          <cell r="AY321">
            <v>3</v>
          </cell>
          <cell r="AZ321">
            <v>3</v>
          </cell>
          <cell r="BA321">
            <v>4</v>
          </cell>
          <cell r="BB321" t="str">
            <v>NIE</v>
          </cell>
          <cell r="BF321" t="str">
            <v>Zaopatrzenie w wodę nowych odbiorców. Poprawa pewności dostawy wody.</v>
          </cell>
          <cell r="BG321" t="str">
            <v>Budowa sieci wodociągowej wraz z przyłączami: w ul. Karpińskiej DN 180mm dł. ok. 80 m w ul. Szarych Szeregów DN 250 dł. ok. 65 m u zbiegu ulic Karpińskiej i Szarych Szeregów DN 250 dł. ok. 40 m przyłacza wodociągowe 6 szt.; porządkowanie 4 szt. 2021-2023 - dokumentacja projektowa 2024-2025 - roboty budowlano-montażowe</v>
          </cell>
          <cell r="BH321" t="str">
            <v>-</v>
          </cell>
          <cell r="BI321" t="str">
            <v>-</v>
          </cell>
          <cell r="BJ321">
            <v>13568</v>
          </cell>
          <cell r="BK321">
            <v>523857</v>
          </cell>
          <cell r="BL321"/>
          <cell r="BM321"/>
          <cell r="BN321"/>
        </row>
        <row r="322">
          <cell r="B322" t="str">
            <v>5-05-19-211-1</v>
          </cell>
          <cell r="C322" t="str">
            <v>5</v>
          </cell>
          <cell r="D322" t="str">
            <v>Poznań - kanalizacja sanitarna do działki 3/173 przy ul. Rostworowskiego</v>
          </cell>
          <cell r="E322" t="str">
            <v>Realizowane-dokumentacja-w toku</v>
          </cell>
          <cell r="G322" t="str">
            <v>rezerwa "białe plamy"</v>
          </cell>
          <cell r="H322" t="str">
            <v>druga</v>
          </cell>
          <cell r="I322" t="str">
            <v>sieci rozdzielcze</v>
          </cell>
          <cell r="J322" t="str">
            <v>rozwojowe</v>
          </cell>
          <cell r="K322" t="str">
            <v>opłacalne</v>
          </cell>
          <cell r="L322" t="str">
            <v>Poznań</v>
          </cell>
          <cell r="M322" t="str">
            <v>Agata Chmurzyńska</v>
          </cell>
          <cell r="N322" t="str">
            <v>Barbara Bartkowiak</v>
          </cell>
          <cell r="O322" t="str">
            <v>Monika Mrozińska</v>
          </cell>
          <cell r="P322" t="str">
            <v>Margareta Szymkowiak-Matuszak</v>
          </cell>
          <cell r="Q322" t="str">
            <v>Maciej Urbaniak</v>
          </cell>
          <cell r="R322" t="str">
            <v>05</v>
          </cell>
          <cell r="S322" t="str">
            <v>nd</v>
          </cell>
          <cell r="T322">
            <v>0</v>
          </cell>
          <cell r="U322">
            <v>338</v>
          </cell>
          <cell r="V322">
            <v>32297.200000000001</v>
          </cell>
          <cell r="W322">
            <v>48445.8</v>
          </cell>
          <cell r="X322">
            <v>132541.68</v>
          </cell>
          <cell r="Y322">
            <v>241093.36</v>
          </cell>
          <cell r="Z322">
            <v>0</v>
          </cell>
          <cell r="AA322">
            <v>0</v>
          </cell>
          <cell r="AB322">
            <v>0</v>
          </cell>
          <cell r="AC322">
            <v>0</v>
          </cell>
          <cell r="AD322">
            <v>0</v>
          </cell>
          <cell r="AE322">
            <v>0</v>
          </cell>
          <cell r="AF322">
            <v>454716.04</v>
          </cell>
          <cell r="AG322">
            <v>4742</v>
          </cell>
          <cell r="AH322">
            <v>0</v>
          </cell>
          <cell r="AI322">
            <v>27040</v>
          </cell>
          <cell r="AJ322">
            <v>192915</v>
          </cell>
          <cell r="AK322">
            <v>267710</v>
          </cell>
          <cell r="AL322">
            <v>0</v>
          </cell>
          <cell r="AM322">
            <v>0</v>
          </cell>
          <cell r="AN322">
            <v>0</v>
          </cell>
          <cell r="AO322">
            <v>0</v>
          </cell>
          <cell r="AP322">
            <v>0</v>
          </cell>
          <cell r="AQ322">
            <v>0</v>
          </cell>
          <cell r="AR322">
            <v>0</v>
          </cell>
          <cell r="AS322">
            <v>0</v>
          </cell>
          <cell r="AT322">
            <v>0</v>
          </cell>
          <cell r="AU322">
            <v>460625</v>
          </cell>
          <cell r="AV322">
            <v>0.2</v>
          </cell>
          <cell r="AW322">
            <v>0</v>
          </cell>
          <cell r="AX322" t="str">
            <v xml:space="preserve"> </v>
          </cell>
          <cell r="AY322">
            <v>0</v>
          </cell>
          <cell r="AZ322">
            <v>1</v>
          </cell>
          <cell r="BA322">
            <v>0</v>
          </cell>
          <cell r="BB322" t="str">
            <v>NIE</v>
          </cell>
          <cell r="BF322" t="str">
            <v>Budowa kanalizacji sanitarnej do nowej szkoły planowanej przez Miasto Poznań.</v>
          </cell>
          <cell r="BG322" t="str">
            <v>Budowa kanalizacji sanitarnej w ul. Fieldorfa o średnicy: DN 200 mm długość 110 m od działki 3/173 do ul. Rostworowskiego DN 250 mm długość 90 m od ul. Rostworowskiego do ul. Koszalińskiej i włączenie jej do istniejącej kanalizacji sanitarnej DN 600 w ulicy Koszalińskiej wraz z przyłączami. 2020-2022 dokumentacja projektowa 2023-2024 roboty montażowo-budowlane</v>
          </cell>
          <cell r="BH322" t="str">
            <v>-</v>
          </cell>
          <cell r="BI322" t="str">
            <v>-</v>
          </cell>
          <cell r="BJ322">
            <v>0</v>
          </cell>
          <cell r="BK322">
            <v>487665</v>
          </cell>
          <cell r="BL322"/>
          <cell r="BM322"/>
          <cell r="BN322"/>
        </row>
        <row r="323">
          <cell r="B323" t="str">
            <v>3-07-17-078-1</v>
          </cell>
          <cell r="C323" t="str">
            <v>3</v>
          </cell>
          <cell r="D323" t="str">
            <v>Swarzędz - sieć wodociągowa w ul.Platynowej</v>
          </cell>
          <cell r="E323" t="str">
            <v>Realizowane-dokumentacja-w toku</v>
          </cell>
          <cell r="G323" t="str">
            <v>rezerwa "białe plamy"</v>
          </cell>
          <cell r="H323" t="str">
            <v>druga</v>
          </cell>
          <cell r="I323" t="str">
            <v>sieci rozdzielcze</v>
          </cell>
          <cell r="J323" t="str">
            <v>rozwojowe</v>
          </cell>
          <cell r="K323" t="str">
            <v>nieopłacalne tak</v>
          </cell>
          <cell r="L323" t="str">
            <v>Swarzędz</v>
          </cell>
          <cell r="M323" t="str">
            <v>Przemysław Jasiński</v>
          </cell>
          <cell r="N323" t="str">
            <v>Alina Wachowska</v>
          </cell>
          <cell r="O323" t="str">
            <v>Mariusz Dados</v>
          </cell>
          <cell r="P323" t="str">
            <v>Julita Andrzejewska</v>
          </cell>
          <cell r="Q323">
            <v>0</v>
          </cell>
          <cell r="R323" t="str">
            <v>07</v>
          </cell>
          <cell r="S323" t="str">
            <v>nd</v>
          </cell>
          <cell r="T323">
            <v>3145</v>
          </cell>
          <cell r="U323">
            <v>0</v>
          </cell>
          <cell r="V323">
            <v>0</v>
          </cell>
          <cell r="W323">
            <v>49761</v>
          </cell>
          <cell r="X323">
            <v>95587</v>
          </cell>
          <cell r="Y323">
            <v>284130</v>
          </cell>
          <cell r="Z323">
            <v>0</v>
          </cell>
          <cell r="AA323">
            <v>0</v>
          </cell>
          <cell r="AB323">
            <v>0</v>
          </cell>
          <cell r="AC323">
            <v>0</v>
          </cell>
          <cell r="AD323">
            <v>0</v>
          </cell>
          <cell r="AE323">
            <v>0</v>
          </cell>
          <cell r="AF323">
            <v>429478</v>
          </cell>
          <cell r="AG323">
            <v>0</v>
          </cell>
          <cell r="AH323">
            <v>886</v>
          </cell>
          <cell r="AI323">
            <v>26800</v>
          </cell>
          <cell r="AJ323">
            <v>40200</v>
          </cell>
          <cell r="AK323">
            <v>136012</v>
          </cell>
          <cell r="AL323">
            <v>269024</v>
          </cell>
          <cell r="AM323">
            <v>0</v>
          </cell>
          <cell r="AN323">
            <v>0</v>
          </cell>
          <cell r="AO323">
            <v>0</v>
          </cell>
          <cell r="AP323">
            <v>0</v>
          </cell>
          <cell r="AQ323">
            <v>0</v>
          </cell>
          <cell r="AR323">
            <v>0</v>
          </cell>
          <cell r="AS323">
            <v>0</v>
          </cell>
          <cell r="AT323">
            <v>0</v>
          </cell>
          <cell r="AU323">
            <v>445236</v>
          </cell>
          <cell r="AV323">
            <v>0</v>
          </cell>
          <cell r="AW323">
            <v>0</v>
          </cell>
          <cell r="AX323" t="str">
            <v>1 rozwojowo-modernizacyjne</v>
          </cell>
          <cell r="AY323">
            <v>3</v>
          </cell>
          <cell r="AZ323">
            <v>10</v>
          </cell>
          <cell r="BA323">
            <v>0</v>
          </cell>
          <cell r="BF323" t="str">
            <v>Zaopatrzenie w wodę nowych odbiorców.</v>
          </cell>
          <cell r="BG323" t="str">
            <v>Budowa sieci wodociągowej w ul. Platynowej DN 150 m, dł. 250 m wraz z przyłączami 2021-2022 dokumentacja projektowa 2023 - roboty budowlano-montażowe</v>
          </cell>
          <cell r="BH323" t="str">
            <v>-</v>
          </cell>
          <cell r="BI323" t="str">
            <v>-</v>
          </cell>
          <cell r="BJ323">
            <v>13400</v>
          </cell>
          <cell r="BK323">
            <v>458636</v>
          </cell>
          <cell r="BL323"/>
          <cell r="BM323"/>
          <cell r="BN323"/>
        </row>
        <row r="324">
          <cell r="B324" t="str">
            <v>5-02-17-304-1</v>
          </cell>
          <cell r="C324" t="str">
            <v>5</v>
          </cell>
          <cell r="D324" t="str">
            <v>Luboń - kanalizacja sanitarna w ul. Jaworowej i Leszczynowej</v>
          </cell>
          <cell r="E324" t="str">
            <v>Realizowane-dokumentacja-w toku</v>
          </cell>
          <cell r="G324" t="str">
            <v>rezerwa "białe plamy"</v>
          </cell>
          <cell r="H324" t="str">
            <v>pierwsza</v>
          </cell>
          <cell r="I324" t="str">
            <v>sieci rozdzielcze</v>
          </cell>
          <cell r="J324" t="str">
            <v>rozwojowe</v>
          </cell>
          <cell r="K324" t="str">
            <v>KPOŚK</v>
          </cell>
          <cell r="L324" t="str">
            <v>Luboń</v>
          </cell>
          <cell r="M324" t="str">
            <v>Agata Chmurzyńska</v>
          </cell>
          <cell r="N324" t="str">
            <v>Katarzyna Grala</v>
          </cell>
          <cell r="O324" t="str">
            <v>Monika Mrozińska</v>
          </cell>
          <cell r="P324">
            <v>0</v>
          </cell>
          <cell r="Q324">
            <v>0</v>
          </cell>
          <cell r="R324" t="str">
            <v>02</v>
          </cell>
          <cell r="S324" t="str">
            <v>nd</v>
          </cell>
          <cell r="T324">
            <v>0</v>
          </cell>
          <cell r="U324">
            <v>0</v>
          </cell>
          <cell r="V324">
            <v>14000</v>
          </cell>
          <cell r="W324">
            <v>14000</v>
          </cell>
          <cell r="X324">
            <v>42000</v>
          </cell>
          <cell r="Y324">
            <v>249000</v>
          </cell>
          <cell r="Z324">
            <v>175000</v>
          </cell>
          <cell r="AA324">
            <v>0</v>
          </cell>
          <cell r="AB324">
            <v>0</v>
          </cell>
          <cell r="AC324">
            <v>0</v>
          </cell>
          <cell r="AD324">
            <v>0</v>
          </cell>
          <cell r="AE324">
            <v>0</v>
          </cell>
          <cell r="AF324">
            <v>494000</v>
          </cell>
          <cell r="AG324">
            <v>0</v>
          </cell>
          <cell r="AH324">
            <v>1968</v>
          </cell>
          <cell r="AI324">
            <v>26340</v>
          </cell>
          <cell r="AJ324">
            <v>26340</v>
          </cell>
          <cell r="AK324">
            <v>85206</v>
          </cell>
          <cell r="AL324">
            <v>405986</v>
          </cell>
          <cell r="AM324">
            <v>0</v>
          </cell>
          <cell r="AN324">
            <v>0</v>
          </cell>
          <cell r="AO324">
            <v>0</v>
          </cell>
          <cell r="AP324">
            <v>0</v>
          </cell>
          <cell r="AQ324">
            <v>0</v>
          </cell>
          <cell r="AR324">
            <v>0</v>
          </cell>
          <cell r="AS324">
            <v>0</v>
          </cell>
          <cell r="AT324">
            <v>0</v>
          </cell>
          <cell r="AU324">
            <v>517532</v>
          </cell>
          <cell r="AV324">
            <v>0.13</v>
          </cell>
          <cell r="AW324">
            <v>258.7</v>
          </cell>
          <cell r="AX324" t="str">
            <v>1 rozwojowo-modernizacyjne</v>
          </cell>
          <cell r="AY324">
            <v>7</v>
          </cell>
          <cell r="AZ324">
            <v>3</v>
          </cell>
          <cell r="BA324">
            <v>14</v>
          </cell>
          <cell r="BF324" t="str">
            <v>Odbiór ścieków sanitarnych od nowych klientów.</v>
          </cell>
          <cell r="BG324" t="str">
            <v>Budowa sieci kanalizacji sanitarnej w ul. Jaworowej i Leszczynowej: -kanał grawitacyjny DN200mm, dł.80m -rurociąg tłoczny DN90mm, dł.130m -istniejąca przepompowni ścieków do renowacji -istniejący rurociąg tłoczny do likwidacji wraz z przyłączami. 2022 - 2024 - dokumentacja projektowa 2025 - 2026 - roboty budowlano-montażowe</v>
          </cell>
          <cell r="BH324" t="str">
            <v>-</v>
          </cell>
          <cell r="BI324" t="str">
            <v>-</v>
          </cell>
          <cell r="BJ324">
            <v>13170</v>
          </cell>
          <cell r="BK324">
            <v>530702</v>
          </cell>
          <cell r="BL324"/>
          <cell r="BM324"/>
          <cell r="BN324"/>
        </row>
        <row r="325">
          <cell r="B325" t="str">
            <v>3-04-17-035-1</v>
          </cell>
          <cell r="C325" t="str">
            <v>3</v>
          </cell>
          <cell r="D325" t="str">
            <v>Murowana Goślina - sieć wodociągowa w Białężynie dz.nr 13</v>
          </cell>
          <cell r="E325" t="str">
            <v>Realizowane-dokumentacja-w toku</v>
          </cell>
          <cell r="G325" t="str">
            <v>rezerwa "białe plamy"</v>
          </cell>
          <cell r="H325" t="str">
            <v>druga</v>
          </cell>
          <cell r="I325" t="str">
            <v>sieci rozdzielcze</v>
          </cell>
          <cell r="J325" t="str">
            <v>rozwojowe</v>
          </cell>
          <cell r="K325" t="str">
            <v>nieopłacalne tak</v>
          </cell>
          <cell r="L325" t="str">
            <v>Murowana Goślina</v>
          </cell>
          <cell r="M325" t="str">
            <v>Paulina Wilińska-Kałka</v>
          </cell>
          <cell r="N325" t="str">
            <v>Anna Szaszczak</v>
          </cell>
          <cell r="O325" t="str">
            <v>Monika Mrozińska</v>
          </cell>
          <cell r="P325" t="str">
            <v>Joanna Chuda</v>
          </cell>
          <cell r="Q325" t="str">
            <v>Łukasz Wędrychowicz</v>
          </cell>
          <cell r="R325" t="str">
            <v>04</v>
          </cell>
          <cell r="S325" t="str">
            <v>nd</v>
          </cell>
          <cell r="T325">
            <v>4239.0099999999993</v>
          </cell>
          <cell r="U325">
            <v>1300.25</v>
          </cell>
          <cell r="V325">
            <v>39000</v>
          </cell>
          <cell r="W325">
            <v>26000</v>
          </cell>
          <cell r="X325">
            <v>322000</v>
          </cell>
          <cell r="Y325">
            <v>0</v>
          </cell>
          <cell r="Z325">
            <v>0</v>
          </cell>
          <cell r="AA325">
            <v>0</v>
          </cell>
          <cell r="AB325">
            <v>0</v>
          </cell>
          <cell r="AC325">
            <v>0</v>
          </cell>
          <cell r="AD325">
            <v>0</v>
          </cell>
          <cell r="AE325">
            <v>0</v>
          </cell>
          <cell r="AF325">
            <v>388300.25</v>
          </cell>
          <cell r="AG325">
            <v>14300.25</v>
          </cell>
          <cell r="AH325">
            <v>26000</v>
          </cell>
          <cell r="AI325">
            <v>26000</v>
          </cell>
          <cell r="AJ325">
            <v>611500</v>
          </cell>
          <cell r="AK325">
            <v>0</v>
          </cell>
          <cell r="AL325">
            <v>0</v>
          </cell>
          <cell r="AM325">
            <v>0</v>
          </cell>
          <cell r="AN325">
            <v>0</v>
          </cell>
          <cell r="AO325">
            <v>0</v>
          </cell>
          <cell r="AP325">
            <v>0</v>
          </cell>
          <cell r="AQ325">
            <v>0</v>
          </cell>
          <cell r="AR325">
            <v>0</v>
          </cell>
          <cell r="AS325">
            <v>0</v>
          </cell>
          <cell r="AT325">
            <v>0</v>
          </cell>
          <cell r="AU325">
            <v>611500</v>
          </cell>
          <cell r="AV325">
            <v>0.31</v>
          </cell>
          <cell r="AW325">
            <v>56.5</v>
          </cell>
          <cell r="AX325" t="str">
            <v>1 rozwojowo-modernizacyjne</v>
          </cell>
          <cell r="AY325">
            <v>0</v>
          </cell>
          <cell r="AZ325">
            <v>5</v>
          </cell>
          <cell r="BA325">
            <v>5</v>
          </cell>
          <cell r="BF325" t="str">
            <v>Zaopatrzenie w wodę nowych odbiorców.</v>
          </cell>
          <cell r="BG325" t="str">
            <v>1. Budowa sieci wodociągowej o średnicy DN150 i dł. ok. 300 m w drodze o nr geod.13 od istniejącej sieci wodociągowej o średnicy 100mm, zlokalizowanej na terenie dz. o nr. geod.128 2. Przełączenie istniejącej sieci wodociągowej zlokalizowanej w drodze o nr geod. 13, na wys. działki o nr geod.26 do projektowanej sieci wodociągowej 3. Likwidacja sieci wodociągowych przebiegających w terenie prywatnym 2019-2022 - dokumentacja projektowa 2023-2024 - roboty budowlano-montażowe</v>
          </cell>
          <cell r="BH325" t="str">
            <v>-</v>
          </cell>
          <cell r="BI325" t="str">
            <v>-</v>
          </cell>
          <cell r="BJ325">
            <v>13000</v>
          </cell>
          <cell r="BK325">
            <v>624500</v>
          </cell>
          <cell r="BL325"/>
          <cell r="BM325"/>
          <cell r="BN325"/>
        </row>
        <row r="326">
          <cell r="B326" t="str">
            <v>5-11-17-269-0</v>
          </cell>
          <cell r="C326" t="str">
            <v>5</v>
          </cell>
          <cell r="D326" t="str">
            <v>Kórnik - kanalizacja sanitarna w rejonie ul. Wyspiańskiego i Staszica</v>
          </cell>
          <cell r="E326" t="str">
            <v>Realizowane-dokumentacja-w toku</v>
          </cell>
          <cell r="H326" t="str">
            <v>pierwsza</v>
          </cell>
          <cell r="I326" t="str">
            <v>sieci rozdzielcze</v>
          </cell>
          <cell r="J326" t="str">
            <v>modernizacyjne</v>
          </cell>
          <cell r="K326" t="str">
            <v>PSK</v>
          </cell>
          <cell r="L326" t="str">
            <v>Kórnik</v>
          </cell>
          <cell r="M326" t="str">
            <v>Kamilla Oberenkowska</v>
          </cell>
          <cell r="N326" t="str">
            <v>Katarzyna Grala</v>
          </cell>
          <cell r="O326">
            <v>0</v>
          </cell>
          <cell r="P326">
            <v>0</v>
          </cell>
          <cell r="Q326">
            <v>0</v>
          </cell>
          <cell r="R326" t="str">
            <v>11</v>
          </cell>
          <cell r="T326">
            <v>0</v>
          </cell>
          <cell r="U326">
            <v>0</v>
          </cell>
          <cell r="V326">
            <v>0</v>
          </cell>
          <cell r="W326">
            <v>28000</v>
          </cell>
          <cell r="X326">
            <v>42000</v>
          </cell>
          <cell r="Y326">
            <v>127000</v>
          </cell>
          <cell r="Z326">
            <v>29000</v>
          </cell>
          <cell r="AA326">
            <v>0</v>
          </cell>
          <cell r="AB326">
            <v>0</v>
          </cell>
          <cell r="AC326">
            <v>0</v>
          </cell>
          <cell r="AD326">
            <v>0</v>
          </cell>
          <cell r="AE326">
            <v>0</v>
          </cell>
          <cell r="AF326">
            <v>226000</v>
          </cell>
          <cell r="AG326">
            <v>0</v>
          </cell>
          <cell r="AH326">
            <v>0</v>
          </cell>
          <cell r="AI326">
            <v>25600</v>
          </cell>
          <cell r="AJ326">
            <v>38400</v>
          </cell>
          <cell r="AK326">
            <v>36356</v>
          </cell>
          <cell r="AL326">
            <v>99116</v>
          </cell>
          <cell r="AM326">
            <v>0</v>
          </cell>
          <cell r="AN326">
            <v>0</v>
          </cell>
          <cell r="AO326">
            <v>0</v>
          </cell>
          <cell r="AP326">
            <v>0</v>
          </cell>
          <cell r="AQ326">
            <v>0</v>
          </cell>
          <cell r="AR326">
            <v>0</v>
          </cell>
          <cell r="AS326">
            <v>0</v>
          </cell>
          <cell r="AT326">
            <v>0</v>
          </cell>
          <cell r="AU326">
            <v>173872</v>
          </cell>
          <cell r="AV326">
            <v>0.08</v>
          </cell>
          <cell r="AW326">
            <v>93</v>
          </cell>
          <cell r="AX326" t="str">
            <v>1 rozwojowo-modernizacyjne</v>
          </cell>
          <cell r="AY326">
            <v>0</v>
          </cell>
          <cell r="AZ326">
            <v>0</v>
          </cell>
          <cell r="BA326">
            <v>3</v>
          </cell>
          <cell r="BF326" t="str">
            <v>Zły stan techniczny.</v>
          </cell>
          <cell r="BG326" t="str">
            <v>Budowa kanalizacji sanitarnej w rej. ul. Staszica i Wyspiańskiego: DN200, dł. 75m. Przełączenie przyłączy. Likwidacja istn. kanału DN200, dł. 70m. 2022 - 2024 - dokumentacja projektowa 2024 - 2025 - roboty budowlano-montażowe</v>
          </cell>
          <cell r="BH326" t="str">
            <v>-</v>
          </cell>
          <cell r="BI326" t="str">
            <v>-</v>
          </cell>
          <cell r="BJ326">
            <v>12800</v>
          </cell>
          <cell r="BK326">
            <v>186672</v>
          </cell>
          <cell r="BL326"/>
          <cell r="BM326"/>
          <cell r="BN326"/>
        </row>
        <row r="327">
          <cell r="B327" t="str">
            <v>5-05-16-019-1</v>
          </cell>
          <cell r="C327" t="str">
            <v>5</v>
          </cell>
          <cell r="D327" t="str">
            <v>Poznań - kanalizacja sanitarna w ul. Zwrotniczej</v>
          </cell>
          <cell r="E327" t="str">
            <v>Realizowane-dokumentacja-w toku</v>
          </cell>
          <cell r="G327" t="str">
            <v>rezerwa "białe plamy"</v>
          </cell>
          <cell r="H327" t="str">
            <v>pierwsza</v>
          </cell>
          <cell r="I327" t="str">
            <v>sieci rozdzielcze</v>
          </cell>
          <cell r="J327" t="str">
            <v>rozwojowe</v>
          </cell>
          <cell r="K327" t="str">
            <v>KPOŚK</v>
          </cell>
          <cell r="L327" t="str">
            <v>Poznań</v>
          </cell>
          <cell r="M327" t="str">
            <v>Kamilla Oberenkowska</v>
          </cell>
          <cell r="N327" t="str">
            <v>Anna Szaszczak</v>
          </cell>
          <cell r="O327" t="str">
            <v>Jolanta Kowalczyk</v>
          </cell>
          <cell r="P327">
            <v>0</v>
          </cell>
          <cell r="Q327" t="str">
            <v>Jacek Bielicki</v>
          </cell>
          <cell r="R327" t="str">
            <v>05</v>
          </cell>
          <cell r="S327" t="str">
            <v>nd</v>
          </cell>
          <cell r="T327">
            <v>1732</v>
          </cell>
          <cell r="U327">
            <v>0</v>
          </cell>
          <cell r="V327">
            <v>14000</v>
          </cell>
          <cell r="W327">
            <v>28000</v>
          </cell>
          <cell r="X327">
            <v>28000</v>
          </cell>
          <cell r="Y327">
            <v>229000</v>
          </cell>
          <cell r="Z327">
            <v>0</v>
          </cell>
          <cell r="AA327">
            <v>0</v>
          </cell>
          <cell r="AB327">
            <v>0</v>
          </cell>
          <cell r="AC327">
            <v>0</v>
          </cell>
          <cell r="AD327">
            <v>0</v>
          </cell>
          <cell r="AE327">
            <v>0</v>
          </cell>
          <cell r="AF327">
            <v>299000</v>
          </cell>
          <cell r="AG327">
            <v>0</v>
          </cell>
          <cell r="AH327">
            <v>510</v>
          </cell>
          <cell r="AI327">
            <v>25300</v>
          </cell>
          <cell r="AJ327">
            <v>25300</v>
          </cell>
          <cell r="AK327">
            <v>12650</v>
          </cell>
          <cell r="AL327">
            <v>171750</v>
          </cell>
          <cell r="AM327">
            <v>70000</v>
          </cell>
          <cell r="AN327">
            <v>0</v>
          </cell>
          <cell r="AO327">
            <v>0</v>
          </cell>
          <cell r="AP327">
            <v>0</v>
          </cell>
          <cell r="AQ327">
            <v>0</v>
          </cell>
          <cell r="AR327">
            <v>0</v>
          </cell>
          <cell r="AS327">
            <v>0</v>
          </cell>
          <cell r="AT327">
            <v>0</v>
          </cell>
          <cell r="AU327">
            <v>279700</v>
          </cell>
          <cell r="AV327">
            <v>0.08</v>
          </cell>
          <cell r="AW327">
            <v>131</v>
          </cell>
          <cell r="AX327" t="str">
            <v>1 rozwojowo-modernizacyjne</v>
          </cell>
          <cell r="AY327">
            <v>3</v>
          </cell>
          <cell r="AZ327">
            <v>3</v>
          </cell>
          <cell r="BA327">
            <v>0</v>
          </cell>
          <cell r="BF327" t="str">
            <v>Odbiór ścieków sanitarnych od nowych klientów.</v>
          </cell>
          <cell r="BG327" t="str">
            <v>Budowa kanalizacji sanitarnej w ul. Zwrotniczej: DN200mm, dł. 75m wraz z przyłączami. 2022 - 2024 - dokumentacja projektowa 2025 - 2026 - roboty budowlano-montażowe</v>
          </cell>
          <cell r="BH327" t="str">
            <v>-</v>
          </cell>
          <cell r="BI327" t="str">
            <v>-</v>
          </cell>
          <cell r="BJ327">
            <v>12650</v>
          </cell>
          <cell r="BK327">
            <v>292350</v>
          </cell>
          <cell r="BL327"/>
          <cell r="BM327"/>
          <cell r="BN327"/>
        </row>
        <row r="328">
          <cell r="B328" t="str">
            <v>5-03-17-128-1</v>
          </cell>
          <cell r="C328" t="str">
            <v>5</v>
          </cell>
          <cell r="D328" t="str">
            <v>Mosina - kanalizacja sanitarna w rej. ul. Strzeleckiej</v>
          </cell>
          <cell r="E328" t="str">
            <v>Realizowane-dokumentacja-w toku</v>
          </cell>
          <cell r="G328" t="str">
            <v>Pule</v>
          </cell>
          <cell r="H328" t="str">
            <v>druga</v>
          </cell>
          <cell r="I328" t="str">
            <v>sieci rozdzielcze</v>
          </cell>
          <cell r="J328" t="str">
            <v>rozwojowe</v>
          </cell>
          <cell r="K328" t="str">
            <v>opłacalne</v>
          </cell>
          <cell r="L328" t="str">
            <v>Mosina</v>
          </cell>
          <cell r="M328" t="str">
            <v>Zuzanna Kaczmarek</v>
          </cell>
          <cell r="N328" t="str">
            <v>Magdalena Daszkiewicz-Jankowska</v>
          </cell>
          <cell r="O328" t="str">
            <v>Jolanta Kowalczyk</v>
          </cell>
          <cell r="P328" t="str">
            <v>Małgorzata Stopińska-Khrystych</v>
          </cell>
          <cell r="Q328" t="str">
            <v>Robert Bąk</v>
          </cell>
          <cell r="R328" t="str">
            <v>03</v>
          </cell>
          <cell r="S328" t="str">
            <v>nd</v>
          </cell>
          <cell r="T328">
            <v>1879.46</v>
          </cell>
          <cell r="U328">
            <v>42290.44</v>
          </cell>
          <cell r="V328">
            <v>40080</v>
          </cell>
          <cell r="W328">
            <v>355726.38</v>
          </cell>
          <cell r="X328">
            <v>1136172.06</v>
          </cell>
          <cell r="Y328">
            <v>1491450.6400000001</v>
          </cell>
          <cell r="Z328">
            <v>0</v>
          </cell>
          <cell r="AA328">
            <v>0</v>
          </cell>
          <cell r="AB328">
            <v>0</v>
          </cell>
          <cell r="AC328">
            <v>0</v>
          </cell>
          <cell r="AD328">
            <v>0</v>
          </cell>
          <cell r="AE328">
            <v>0</v>
          </cell>
          <cell r="AF328">
            <v>3065719.5200000005</v>
          </cell>
          <cell r="AG328">
            <v>22673.559999999998</v>
          </cell>
          <cell r="AH328">
            <v>24744.969999999998</v>
          </cell>
          <cell r="AI328">
            <v>25216.149999999998</v>
          </cell>
          <cell r="AJ328">
            <v>2701352.5</v>
          </cell>
          <cell r="AK328">
            <v>2699852.5</v>
          </cell>
          <cell r="AL328">
            <v>0</v>
          </cell>
          <cell r="AM328">
            <v>0</v>
          </cell>
          <cell r="AN328">
            <v>0</v>
          </cell>
          <cell r="AO328">
            <v>0</v>
          </cell>
          <cell r="AP328">
            <v>0</v>
          </cell>
          <cell r="AQ328">
            <v>0</v>
          </cell>
          <cell r="AR328">
            <v>0</v>
          </cell>
          <cell r="AS328">
            <v>0</v>
          </cell>
          <cell r="AT328">
            <v>0</v>
          </cell>
          <cell r="AU328">
            <v>5401205</v>
          </cell>
          <cell r="AV328">
            <v>1.4850000000000001</v>
          </cell>
          <cell r="AW328">
            <v>239.8</v>
          </cell>
          <cell r="AX328" t="str">
            <v>1 rozwojowo-modernizacyjne</v>
          </cell>
          <cell r="AY328">
            <v>101</v>
          </cell>
          <cell r="AZ328">
            <v>0</v>
          </cell>
          <cell r="BA328">
            <v>0</v>
          </cell>
          <cell r="BC328" t="str">
            <v xml:space="preserve">Zdanie na ukończeniu w IPD </v>
          </cell>
          <cell r="BF328" t="str">
            <v>Odbiór ścieków sanitarnych od nowych klientów.</v>
          </cell>
          <cell r="BG328" t="str">
            <v>Budowa kanalizacji sanitarnej w rej. ul. Strzeleckiej w Mosinie, Lipowej w Krośnie DN 200mm, dł.1474m wraz z przyłączami. 2019 - 2022 dokumentacja projektowa 2023 - 2024 roboty budowlano-montażowe</v>
          </cell>
          <cell r="BH328" t="str">
            <v>-</v>
          </cell>
          <cell r="BI328" t="str">
            <v>-</v>
          </cell>
          <cell r="BJ328">
            <v>23876.21</v>
          </cell>
          <cell r="BK328">
            <v>5402544.9400000004</v>
          </cell>
          <cell r="BL328"/>
          <cell r="BM328">
            <v>810381.74100000004</v>
          </cell>
        </row>
        <row r="329">
          <cell r="B329" t="str">
            <v>5-05-18-065-1</v>
          </cell>
          <cell r="C329" t="str">
            <v>5</v>
          </cell>
          <cell r="D329" t="str">
            <v>Poznań - kanalizacja sanitarna w ul. bocznej od Dereniowej</v>
          </cell>
          <cell r="E329" t="str">
            <v>Realizowane-dokumentacja-w toku</v>
          </cell>
          <cell r="H329" t="str">
            <v>druga</v>
          </cell>
          <cell r="I329" t="str">
            <v>sieci rozdzielcze</v>
          </cell>
          <cell r="J329" t="str">
            <v>rozwojowe</v>
          </cell>
          <cell r="K329" t="str">
            <v>nieopłacalne nie</v>
          </cell>
          <cell r="L329" t="str">
            <v>Poznań</v>
          </cell>
          <cell r="M329" t="str">
            <v>Przemysław Jasiński</v>
          </cell>
          <cell r="N329" t="str">
            <v>Wioletta Frankowska</v>
          </cell>
          <cell r="O329">
            <v>0</v>
          </cell>
          <cell r="P329">
            <v>0</v>
          </cell>
          <cell r="Q329">
            <v>0</v>
          </cell>
          <cell r="R329" t="str">
            <v>05</v>
          </cell>
          <cell r="T329">
            <v>0</v>
          </cell>
          <cell r="U329">
            <v>0</v>
          </cell>
          <cell r="V329">
            <v>0</v>
          </cell>
          <cell r="W329">
            <v>16000</v>
          </cell>
          <cell r="X329">
            <v>16000</v>
          </cell>
          <cell r="Y329">
            <v>48000</v>
          </cell>
          <cell r="Z329">
            <v>268000</v>
          </cell>
          <cell r="AA329">
            <v>48000</v>
          </cell>
          <cell r="AB329">
            <v>0</v>
          </cell>
          <cell r="AC329">
            <v>0</v>
          </cell>
          <cell r="AD329">
            <v>0</v>
          </cell>
          <cell r="AE329">
            <v>0</v>
          </cell>
          <cell r="AF329">
            <v>396000</v>
          </cell>
          <cell r="AG329">
            <v>0</v>
          </cell>
          <cell r="AH329">
            <v>0</v>
          </cell>
          <cell r="AI329">
            <v>25200</v>
          </cell>
          <cell r="AJ329">
            <v>12600</v>
          </cell>
          <cell r="AK329">
            <v>25200</v>
          </cell>
          <cell r="AL329">
            <v>446142</v>
          </cell>
          <cell r="AM329">
            <v>1500</v>
          </cell>
          <cell r="AN329">
            <v>0</v>
          </cell>
          <cell r="AO329">
            <v>0</v>
          </cell>
          <cell r="AP329">
            <v>0</v>
          </cell>
          <cell r="AQ329">
            <v>0</v>
          </cell>
          <cell r="AR329">
            <v>0</v>
          </cell>
          <cell r="AS329">
            <v>0</v>
          </cell>
          <cell r="AT329">
            <v>0</v>
          </cell>
          <cell r="AU329">
            <v>485442</v>
          </cell>
          <cell r="AV329">
            <v>0.19</v>
          </cell>
          <cell r="AW329">
            <v>110.5</v>
          </cell>
          <cell r="AX329" t="str">
            <v>1 rozwojowo-modernizacyjne</v>
          </cell>
          <cell r="AY329">
            <v>6</v>
          </cell>
          <cell r="AZ329">
            <v>0</v>
          </cell>
          <cell r="BA329">
            <v>0</v>
          </cell>
          <cell r="BF329" t="str">
            <v>Odbiór ścieków sanitarnych od nowych klientów.</v>
          </cell>
          <cell r="BG329" t="str">
            <v>Budowa kanalizacji sanitarnej Dn 200 mm o długości 190 m w ulicy 4 KDW (bocznej od Dereniowej) wraz z przyłączami 2022 - 2024 dokumentacja techniczna 2025 - 2026 roboty budowlano-montażowe</v>
          </cell>
          <cell r="BH329" t="str">
            <v>-</v>
          </cell>
          <cell r="BI329" t="str">
            <v>-</v>
          </cell>
          <cell r="BJ329">
            <v>0</v>
          </cell>
          <cell r="BK329">
            <v>510642</v>
          </cell>
          <cell r="BL329"/>
          <cell r="BM329"/>
          <cell r="BN329"/>
        </row>
        <row r="330">
          <cell r="B330" t="str">
            <v>5-05-18-046-1</v>
          </cell>
          <cell r="C330" t="str">
            <v>5</v>
          </cell>
          <cell r="D330" t="str">
            <v>Poznań – kanalizacja sanitarna w ul. Torfowej i Skrajnej</v>
          </cell>
          <cell r="E330" t="str">
            <v>Realizowane-dokumentacja-w toku</v>
          </cell>
          <cell r="G330" t="str">
            <v>rezerwa "białe plamy"</v>
          </cell>
          <cell r="H330" t="str">
            <v>pierwsza</v>
          </cell>
          <cell r="I330" t="str">
            <v>sieci rozdzielcze</v>
          </cell>
          <cell r="J330" t="str">
            <v>rozwojowe</v>
          </cell>
          <cell r="K330" t="str">
            <v>KPOŚK</v>
          </cell>
          <cell r="L330" t="str">
            <v>Poznań</v>
          </cell>
          <cell r="M330" t="str">
            <v>Kamilla Oberenkowska</v>
          </cell>
          <cell r="N330" t="str">
            <v>Wioletta Frankowska</v>
          </cell>
          <cell r="O330" t="str">
            <v>Jolanta Kowalczyk</v>
          </cell>
          <cell r="P330" t="str">
            <v>Mateusz Opaluch</v>
          </cell>
          <cell r="Q330" t="str">
            <v>Anna Michałowicz</v>
          </cell>
          <cell r="R330" t="str">
            <v>05</v>
          </cell>
          <cell r="S330" t="str">
            <v>nd</v>
          </cell>
          <cell r="T330">
            <v>0</v>
          </cell>
          <cell r="U330">
            <v>30400</v>
          </cell>
          <cell r="V330">
            <v>45600</v>
          </cell>
          <cell r="W330">
            <v>429250</v>
          </cell>
          <cell r="X330">
            <v>194997</v>
          </cell>
          <cell r="Y330">
            <v>0</v>
          </cell>
          <cell r="Z330">
            <v>0</v>
          </cell>
          <cell r="AA330">
            <v>0</v>
          </cell>
          <cell r="AB330">
            <v>0</v>
          </cell>
          <cell r="AC330">
            <v>0</v>
          </cell>
          <cell r="AD330">
            <v>0</v>
          </cell>
          <cell r="AE330">
            <v>0</v>
          </cell>
          <cell r="AF330">
            <v>700247</v>
          </cell>
          <cell r="AG330">
            <v>16800</v>
          </cell>
          <cell r="AH330">
            <v>492</v>
          </cell>
          <cell r="AI330">
            <v>25200</v>
          </cell>
          <cell r="AJ330">
            <v>8500</v>
          </cell>
          <cell r="AK330">
            <v>915662</v>
          </cell>
          <cell r="AL330">
            <v>0</v>
          </cell>
          <cell r="AM330">
            <v>0</v>
          </cell>
          <cell r="AN330">
            <v>0</v>
          </cell>
          <cell r="AO330">
            <v>0</v>
          </cell>
          <cell r="AP330">
            <v>0</v>
          </cell>
          <cell r="AQ330">
            <v>0</v>
          </cell>
          <cell r="AR330">
            <v>0</v>
          </cell>
          <cell r="AS330">
            <v>0</v>
          </cell>
          <cell r="AT330">
            <v>0</v>
          </cell>
          <cell r="AU330">
            <v>924162</v>
          </cell>
          <cell r="AV330">
            <v>0.28999999999999998</v>
          </cell>
          <cell r="AW330">
            <v>79.3</v>
          </cell>
          <cell r="AX330" t="str">
            <v>1 rozwojowo-modernizacyjne</v>
          </cell>
          <cell r="AY330">
            <v>10</v>
          </cell>
          <cell r="AZ330">
            <v>0</v>
          </cell>
          <cell r="BA330">
            <v>0</v>
          </cell>
          <cell r="BF330" t="str">
            <v>Odbiór ścieków sanitarnych od nowych klientów.</v>
          </cell>
          <cell r="BG330" t="str">
            <v>Budowa kanalizacji sanitarnej w ul. Torfowej i Skrajnej DN200mm, dł. 290m wraz z przyłączami. 2019 - 2022 - dokumentacja projektowa 2023 - 2024 - roboty budowlano-montażowe Wskazana koordynacja z zad. 3-05-18-047-0 - Poznań – sieć wodociągowa w ul. Torfowej i Skrajnej.</v>
          </cell>
          <cell r="BH330" t="str">
            <v>-</v>
          </cell>
          <cell r="BI330" t="str">
            <v>-</v>
          </cell>
          <cell r="BJ330">
            <v>0</v>
          </cell>
          <cell r="BK330">
            <v>949362</v>
          </cell>
          <cell r="BL330"/>
          <cell r="BM330"/>
          <cell r="BN330"/>
        </row>
        <row r="331">
          <cell r="B331" t="str">
            <v>3-03-14-167-1</v>
          </cell>
          <cell r="C331" t="str">
            <v>3</v>
          </cell>
          <cell r="D331" t="str">
            <v>Mosina - sieć wodociągowa w Baranowie</v>
          </cell>
          <cell r="E331" t="str">
            <v>Realizowane-dokumentacja-w toku</v>
          </cell>
          <cell r="G331" t="str">
            <v>budżet - modernizacja PSW</v>
          </cell>
          <cell r="H331" t="str">
            <v>pierwsza</v>
          </cell>
          <cell r="I331" t="str">
            <v>sieci rozdzielcze</v>
          </cell>
          <cell r="J331" t="str">
            <v>modernizacyjne</v>
          </cell>
          <cell r="K331" t="str">
            <v>PSW</v>
          </cell>
          <cell r="L331" t="str">
            <v>Mosina</v>
          </cell>
          <cell r="M331" t="str">
            <v>Zuzanna Kaczmarek</v>
          </cell>
          <cell r="N331" t="str">
            <v>Anna Szaszczak</v>
          </cell>
          <cell r="O331" t="str">
            <v>Jolanta Kowalczyk</v>
          </cell>
          <cell r="P331">
            <v>0</v>
          </cell>
          <cell r="Q331" t="str">
            <v>Jacek Bielicki</v>
          </cell>
          <cell r="R331" t="str">
            <v>03</v>
          </cell>
          <cell r="S331" t="str">
            <v>nd</v>
          </cell>
          <cell r="T331">
            <v>0</v>
          </cell>
          <cell r="U331">
            <v>0</v>
          </cell>
          <cell r="V331">
            <v>28000</v>
          </cell>
          <cell r="W331">
            <v>42000</v>
          </cell>
          <cell r="X331">
            <v>0</v>
          </cell>
          <cell r="Y331">
            <v>172000</v>
          </cell>
          <cell r="Z331">
            <v>0</v>
          </cell>
          <cell r="AA331">
            <v>0</v>
          </cell>
          <cell r="AB331">
            <v>0</v>
          </cell>
          <cell r="AC331">
            <v>0</v>
          </cell>
          <cell r="AD331">
            <v>0</v>
          </cell>
          <cell r="AE331">
            <v>0</v>
          </cell>
          <cell r="AF331">
            <v>242000</v>
          </cell>
          <cell r="AG331">
            <v>539</v>
          </cell>
          <cell r="AH331">
            <v>17321.45</v>
          </cell>
          <cell r="AI331">
            <v>25110</v>
          </cell>
          <cell r="AJ331">
            <v>60000</v>
          </cell>
          <cell r="AK331">
            <v>217000</v>
          </cell>
          <cell r="AL331">
            <v>0</v>
          </cell>
          <cell r="AM331">
            <v>0</v>
          </cell>
          <cell r="AN331">
            <v>0</v>
          </cell>
          <cell r="AO331">
            <v>0</v>
          </cell>
          <cell r="AP331">
            <v>0</v>
          </cell>
          <cell r="AQ331">
            <v>0</v>
          </cell>
          <cell r="AR331">
            <v>0</v>
          </cell>
          <cell r="AS331">
            <v>0</v>
          </cell>
          <cell r="AT331">
            <v>0</v>
          </cell>
          <cell r="AU331">
            <v>277000</v>
          </cell>
          <cell r="AV331">
            <v>0.12</v>
          </cell>
          <cell r="AW331">
            <v>58.3</v>
          </cell>
          <cell r="AX331" t="str">
            <v>1 rozwojowo-modernizacyjne</v>
          </cell>
          <cell r="AY331">
            <v>0</v>
          </cell>
          <cell r="AZ331">
            <v>6</v>
          </cell>
          <cell r="BA331">
            <v>2</v>
          </cell>
          <cell r="BF331" t="str">
            <v>Uporządkowanie - wymiana dwóch równoległych wodociągów na jeden nowy.</v>
          </cell>
          <cell r="BG331" t="str">
            <v>Budowa sieci wodociągowej DN150mm, dł.138m (wymiana dwóch wodoc. DN80 na jeden wodociąg). 2021 - 2022 - dokumentacja projektowa 2023 - 2024 - roboty budowlano - montażowe</v>
          </cell>
          <cell r="BH331" t="str">
            <v>-</v>
          </cell>
          <cell r="BI331" t="str">
            <v>-</v>
          </cell>
          <cell r="BJ331">
            <v>0</v>
          </cell>
          <cell r="BK331">
            <v>302110</v>
          </cell>
          <cell r="BL331"/>
          <cell r="BM331"/>
          <cell r="BN331"/>
        </row>
        <row r="332">
          <cell r="B332" t="str">
            <v>3-11-17-184-1</v>
          </cell>
          <cell r="C332" t="str">
            <v>3</v>
          </cell>
          <cell r="D332" t="str">
            <v>Kórnik – sieć wodociągowa w ul. Miętowej w Skrzynkach</v>
          </cell>
          <cell r="E332" t="str">
            <v>Realizowane-dokumentacja-w toku</v>
          </cell>
          <cell r="H332" t="str">
            <v>druga</v>
          </cell>
          <cell r="I332" t="str">
            <v>sieci rozdzielcze</v>
          </cell>
          <cell r="J332" t="str">
            <v>rozwojowe</v>
          </cell>
          <cell r="K332" t="str">
            <v>nieopłacalne Nie</v>
          </cell>
          <cell r="L332" t="str">
            <v>Kórnik</v>
          </cell>
          <cell r="M332" t="str">
            <v>Kamilla Oberenkowska</v>
          </cell>
          <cell r="N332" t="str">
            <v>Alina Wachowska</v>
          </cell>
          <cell r="O332">
            <v>0</v>
          </cell>
          <cell r="P332">
            <v>0</v>
          </cell>
          <cell r="Q332">
            <v>0</v>
          </cell>
          <cell r="R332" t="str">
            <v>11</v>
          </cell>
          <cell r="S332" t="str">
            <v>nd</v>
          </cell>
          <cell r="T332">
            <v>0</v>
          </cell>
          <cell r="U332">
            <v>0</v>
          </cell>
          <cell r="V332">
            <v>0</v>
          </cell>
          <cell r="W332">
            <v>32000</v>
          </cell>
          <cell r="X332">
            <v>48000</v>
          </cell>
          <cell r="Y332">
            <v>153000</v>
          </cell>
          <cell r="Z332">
            <v>64000</v>
          </cell>
          <cell r="AA332">
            <v>0</v>
          </cell>
          <cell r="AB332">
            <v>0</v>
          </cell>
          <cell r="AC332">
            <v>0</v>
          </cell>
          <cell r="AD332">
            <v>0</v>
          </cell>
          <cell r="AE332">
            <v>0</v>
          </cell>
          <cell r="AF332">
            <v>297000</v>
          </cell>
          <cell r="AG332">
            <v>0</v>
          </cell>
          <cell r="AH332">
            <v>649</v>
          </cell>
          <cell r="AI332">
            <v>25084</v>
          </cell>
          <cell r="AJ332">
            <v>37626</v>
          </cell>
          <cell r="AK332">
            <v>0</v>
          </cell>
          <cell r="AL332">
            <v>339106</v>
          </cell>
          <cell r="AM332">
            <v>0</v>
          </cell>
          <cell r="AN332">
            <v>0</v>
          </cell>
          <cell r="AO332">
            <v>0</v>
          </cell>
          <cell r="AP332">
            <v>0</v>
          </cell>
          <cell r="AQ332">
            <v>0</v>
          </cell>
          <cell r="AR332">
            <v>0</v>
          </cell>
          <cell r="AS332">
            <v>0</v>
          </cell>
          <cell r="AT332">
            <v>0</v>
          </cell>
          <cell r="AU332">
            <v>376732</v>
          </cell>
          <cell r="AV332">
            <v>0.32</v>
          </cell>
          <cell r="AW332">
            <v>0</v>
          </cell>
          <cell r="AX332" t="str">
            <v>1 rozwojowo-modernizacyjne</v>
          </cell>
          <cell r="AY332">
            <v>6</v>
          </cell>
          <cell r="AZ332">
            <v>4</v>
          </cell>
          <cell r="BA332">
            <v>0</v>
          </cell>
          <cell r="BF332" t="str">
            <v>Zaopatrzenie w wodę nowych odbiorców.</v>
          </cell>
          <cell r="BG332" t="str">
            <v>Budowa sieci wodociągowej w ul. Miętowej i Jeziornej: DN 100 mm, dł. 320 m wraz z przyłączami 2022-2024 - dokumentacja projektowa 2025-2026 - roboty budowlano-montażowe</v>
          </cell>
          <cell r="BH332" t="str">
            <v>-</v>
          </cell>
          <cell r="BI332" t="str">
            <v>-</v>
          </cell>
          <cell r="BJ332">
            <v>25084</v>
          </cell>
          <cell r="BK332">
            <v>376732</v>
          </cell>
          <cell r="BL332"/>
          <cell r="BM332"/>
          <cell r="BN332"/>
        </row>
        <row r="333">
          <cell r="B333" t="str">
            <v>5-05-14-233-1</v>
          </cell>
          <cell r="C333" t="str">
            <v>5</v>
          </cell>
          <cell r="D333" t="str">
            <v>Poznań - kanalizacja sanitarna w ulicy Krośniewickiej.</v>
          </cell>
          <cell r="E333" t="str">
            <v>Realizowane-dokumentacja-w toku</v>
          </cell>
          <cell r="G333" t="str">
            <v>rezerwa "białe plamy"</v>
          </cell>
          <cell r="H333" t="str">
            <v>druga</v>
          </cell>
          <cell r="I333" t="str">
            <v>sieci rozdzielcze</v>
          </cell>
          <cell r="J333" t="str">
            <v>rozwojowe</v>
          </cell>
          <cell r="K333" t="str">
            <v>nieopłacalne nie</v>
          </cell>
          <cell r="L333" t="str">
            <v>Poznań</v>
          </cell>
          <cell r="M333" t="str">
            <v>Przemysław Jasiński</v>
          </cell>
          <cell r="N333" t="str">
            <v>Joanna Matysiak-Olek</v>
          </cell>
          <cell r="O333" t="str">
            <v>Mariusz Dados</v>
          </cell>
          <cell r="P333" t="str">
            <v>Mariusz Dados</v>
          </cell>
          <cell r="Q333" t="str">
            <v>Anna Michałowicz</v>
          </cell>
          <cell r="R333" t="str">
            <v>05</v>
          </cell>
          <cell r="S333" t="str">
            <v>nd</v>
          </cell>
          <cell r="T333">
            <v>0</v>
          </cell>
          <cell r="U333">
            <v>0</v>
          </cell>
          <cell r="V333">
            <v>40044</v>
          </cell>
          <cell r="W333">
            <v>60064</v>
          </cell>
          <cell r="X333">
            <v>233594</v>
          </cell>
          <cell r="Y333">
            <v>535702</v>
          </cell>
          <cell r="Z333">
            <v>0</v>
          </cell>
          <cell r="AA333">
            <v>0</v>
          </cell>
          <cell r="AB333">
            <v>0</v>
          </cell>
          <cell r="AC333">
            <v>0</v>
          </cell>
          <cell r="AD333">
            <v>0</v>
          </cell>
          <cell r="AE333">
            <v>0</v>
          </cell>
          <cell r="AF333">
            <v>869404</v>
          </cell>
          <cell r="AG333">
            <v>0</v>
          </cell>
          <cell r="AH333">
            <v>3720</v>
          </cell>
          <cell r="AI333">
            <v>25080</v>
          </cell>
          <cell r="AJ333">
            <v>37620</v>
          </cell>
          <cell r="AK333">
            <v>141886</v>
          </cell>
          <cell r="AL333">
            <v>201335</v>
          </cell>
          <cell r="AM333">
            <v>0</v>
          </cell>
          <cell r="AN333">
            <v>0</v>
          </cell>
          <cell r="AO333">
            <v>0</v>
          </cell>
          <cell r="AP333">
            <v>0</v>
          </cell>
          <cell r="AQ333">
            <v>0</v>
          </cell>
          <cell r="AR333">
            <v>0</v>
          </cell>
          <cell r="AS333">
            <v>0</v>
          </cell>
          <cell r="AT333">
            <v>0</v>
          </cell>
          <cell r="AU333">
            <v>380841</v>
          </cell>
          <cell r="AV333">
            <v>0.08</v>
          </cell>
          <cell r="AW333">
            <v>43.7</v>
          </cell>
          <cell r="AX333" t="str">
            <v>1 rozwojowo-modernizacyjne</v>
          </cell>
          <cell r="AY333">
            <v>1</v>
          </cell>
          <cell r="AZ333">
            <v>2</v>
          </cell>
          <cell r="BA333">
            <v>0</v>
          </cell>
          <cell r="BF333" t="str">
            <v>Odbiór ścieków od nowych klientów.</v>
          </cell>
          <cell r="BG333" t="str">
            <v>ETAP I: budowa kanału sanitarnego DN 200 mm dł. ok 23 m, w ul.Świętowidzkiej, przyłącze 3 szt., przepompownia ścieków oraz r.tłoczny Dn 75 mm o długości ok 56 m ETAP II: budowa kanału sanitarnego Dn 200 mm o dł. 135 m w ul.Lrośniewidzkiej oraz drodze 3/14, 1 szt. przepompownia ścieków, r. tłoczny o średnicy DN 63 dł.150 m, przyłącza sanitarne w ul. Krośniewickiej 2021-2023 - dokumentacja projektowa (Etap I) 2024-2025 - roboty budowlano-montażowe (Etap I)</v>
          </cell>
          <cell r="BH333" t="str">
            <v>-</v>
          </cell>
          <cell r="BI333" t="str">
            <v>-</v>
          </cell>
          <cell r="BJ333">
            <v>25080</v>
          </cell>
          <cell r="BK333">
            <v>380841</v>
          </cell>
          <cell r="BL333"/>
          <cell r="BM333"/>
          <cell r="BN333"/>
        </row>
        <row r="334">
          <cell r="B334" t="str">
            <v>3-05-19-210-1</v>
          </cell>
          <cell r="C334" t="str">
            <v>3</v>
          </cell>
          <cell r="D334" t="str">
            <v>Poznań - sieć wodociągowa do działki 3/173 przy ul. Rostworowskiego</v>
          </cell>
          <cell r="E334" t="str">
            <v>Realizowane-dokumentacja-w toku</v>
          </cell>
          <cell r="G334" t="str">
            <v>rezerwa "białe plamy"</v>
          </cell>
          <cell r="H334" t="str">
            <v>druga</v>
          </cell>
          <cell r="I334" t="str">
            <v>sieci rozdzielcze</v>
          </cell>
          <cell r="J334" t="str">
            <v>rozwojowe</v>
          </cell>
          <cell r="K334" t="str">
            <v>opłacalne</v>
          </cell>
          <cell r="L334" t="str">
            <v>Poznań</v>
          </cell>
          <cell r="M334" t="str">
            <v>Agata Chmurzyńska</v>
          </cell>
          <cell r="N334" t="str">
            <v>Barbara Bartkowiak</v>
          </cell>
          <cell r="O334" t="str">
            <v>Monika Mrozińska</v>
          </cell>
          <cell r="P334" t="str">
            <v>Margareta Szymkowiak-Matuszak</v>
          </cell>
          <cell r="Q334" t="str">
            <v>Maciej Urbaniak</v>
          </cell>
          <cell r="R334" t="str">
            <v>05</v>
          </cell>
          <cell r="S334" t="str">
            <v>nd</v>
          </cell>
          <cell r="T334">
            <v>0</v>
          </cell>
          <cell r="U334">
            <v>338</v>
          </cell>
          <cell r="V334">
            <v>32307.200000000001</v>
          </cell>
          <cell r="W334">
            <v>48460.800000000003</v>
          </cell>
          <cell r="X334">
            <v>73170</v>
          </cell>
          <cell r="Y334">
            <v>141000</v>
          </cell>
          <cell r="Z334">
            <v>0</v>
          </cell>
          <cell r="AA334">
            <v>0</v>
          </cell>
          <cell r="AB334">
            <v>0</v>
          </cell>
          <cell r="AC334">
            <v>0</v>
          </cell>
          <cell r="AD334">
            <v>0</v>
          </cell>
          <cell r="AE334">
            <v>0</v>
          </cell>
          <cell r="AF334">
            <v>295276</v>
          </cell>
          <cell r="AG334">
            <v>1828</v>
          </cell>
          <cell r="AH334">
            <v>443</v>
          </cell>
          <cell r="AI334">
            <v>25000</v>
          </cell>
          <cell r="AJ334">
            <v>117768.75</v>
          </cell>
          <cell r="AK334">
            <v>159112.25</v>
          </cell>
          <cell r="AL334">
            <v>0</v>
          </cell>
          <cell r="AM334">
            <v>0</v>
          </cell>
          <cell r="AN334">
            <v>0</v>
          </cell>
          <cell r="AO334">
            <v>0</v>
          </cell>
          <cell r="AP334">
            <v>0</v>
          </cell>
          <cell r="AQ334">
            <v>0</v>
          </cell>
          <cell r="AR334">
            <v>0</v>
          </cell>
          <cell r="AS334">
            <v>0</v>
          </cell>
          <cell r="AT334">
            <v>0</v>
          </cell>
          <cell r="AU334">
            <v>276881</v>
          </cell>
          <cell r="AV334">
            <v>0</v>
          </cell>
          <cell r="AW334">
            <v>0</v>
          </cell>
          <cell r="AX334" t="str">
            <v xml:space="preserve"> </v>
          </cell>
          <cell r="AY334">
            <v>0</v>
          </cell>
          <cell r="AZ334">
            <v>1</v>
          </cell>
          <cell r="BA334">
            <v>0</v>
          </cell>
          <cell r="BB334" t="str">
            <v>NIE</v>
          </cell>
          <cell r="BF334" t="str">
            <v>Zaopatrzenie w wodę nowej szkoły planowanej przez Miasto Poznań.</v>
          </cell>
          <cell r="BG334" t="str">
            <v>Budowa sieci wodociągowej o średnicy 150 mm i długości 250 m wraz z przyłączem. 2020-2022 dokumentacja projektowa 2023-2024 roboty montażowo-budowlane</v>
          </cell>
          <cell r="BH334" t="str">
            <v>-</v>
          </cell>
          <cell r="BI334" t="str">
            <v>-</v>
          </cell>
          <cell r="BJ334">
            <v>0</v>
          </cell>
          <cell r="BK334">
            <v>301881</v>
          </cell>
          <cell r="BL334"/>
          <cell r="BM334"/>
          <cell r="BN334"/>
        </row>
        <row r="335">
          <cell r="B335" t="str">
            <v>3-07-17-067-0</v>
          </cell>
          <cell r="C335" t="str">
            <v>3</v>
          </cell>
          <cell r="D335" t="str">
            <v>Swarzędz - sieć wodociągowa w ul. Przybylskiego</v>
          </cell>
          <cell r="E335" t="str">
            <v>Realizowane-dokumentacja-w toku</v>
          </cell>
          <cell r="G335" t="str">
            <v>rury azbestowo-cementowe</v>
          </cell>
          <cell r="H335" t="str">
            <v>pierwsza</v>
          </cell>
          <cell r="I335" t="str">
            <v>sieci rozdzielcze</v>
          </cell>
          <cell r="J335" t="str">
            <v>modernizacyjne</v>
          </cell>
          <cell r="K335" t="str">
            <v>azbestocement</v>
          </cell>
          <cell r="L335" t="str">
            <v>Swarzędz</v>
          </cell>
          <cell r="M335" t="str">
            <v>Przemysław Jasiński</v>
          </cell>
          <cell r="N335" t="str">
            <v>Joanna Matysiak-Olek</v>
          </cell>
          <cell r="O335" t="str">
            <v>Mariusz Dados</v>
          </cell>
          <cell r="P335" t="str">
            <v>Julita Andrzejewska</v>
          </cell>
          <cell r="Q335" t="str">
            <v>Tomasz Wilas</v>
          </cell>
          <cell r="R335" t="str">
            <v>07</v>
          </cell>
          <cell r="S335" t="str">
            <v>Gmina Swarzędz</v>
          </cell>
          <cell r="T335">
            <v>33008.620000000003</v>
          </cell>
          <cell r="U335">
            <v>36719.61</v>
          </cell>
          <cell r="V335">
            <v>0</v>
          </cell>
          <cell r="W335">
            <v>592948.02</v>
          </cell>
          <cell r="X335">
            <v>747145</v>
          </cell>
          <cell r="Y335">
            <v>0</v>
          </cell>
          <cell r="Z335">
            <v>0</v>
          </cell>
          <cell r="AA335">
            <v>0</v>
          </cell>
          <cell r="AB335">
            <v>0</v>
          </cell>
          <cell r="AC335">
            <v>0</v>
          </cell>
          <cell r="AD335">
            <v>0</v>
          </cell>
          <cell r="AE335">
            <v>0</v>
          </cell>
          <cell r="AF335">
            <v>1376812.63</v>
          </cell>
          <cell r="AG335">
            <v>3686.9</v>
          </cell>
          <cell r="AH335">
            <v>673</v>
          </cell>
          <cell r="AI335">
            <v>24994.55</v>
          </cell>
          <cell r="AJ335">
            <v>737120</v>
          </cell>
          <cell r="AK335">
            <v>1458890</v>
          </cell>
          <cell r="AL335">
            <v>0</v>
          </cell>
          <cell r="AM335">
            <v>0</v>
          </cell>
          <cell r="AN335">
            <v>0</v>
          </cell>
          <cell r="AO335">
            <v>0</v>
          </cell>
          <cell r="AP335">
            <v>0</v>
          </cell>
          <cell r="AQ335">
            <v>0</v>
          </cell>
          <cell r="AR335">
            <v>0</v>
          </cell>
          <cell r="AS335">
            <v>0</v>
          </cell>
          <cell r="AT335">
            <v>0</v>
          </cell>
          <cell r="AU335">
            <v>2196010</v>
          </cell>
          <cell r="AV335">
            <v>0</v>
          </cell>
          <cell r="AW335">
            <v>0</v>
          </cell>
          <cell r="AX335" t="str">
            <v>1 rozwojowo-modernizacyjne</v>
          </cell>
          <cell r="AY335">
            <v>8</v>
          </cell>
          <cell r="AZ335">
            <v>3</v>
          </cell>
          <cell r="BA335">
            <v>45</v>
          </cell>
          <cell r="BF335" t="str">
            <v>Wymiana, ze względu na wiek i materiał sieci (azbestocement), Koordynacja z modernizacją ulicy, realizowaną przez Gminę.</v>
          </cell>
          <cell r="BG335" t="str">
            <v>Wymiana sieci wodociągowej w ul. Przybylskiego DN100mm dł. 920 m, wraz z przyłączami : - I etap - wodociąg DN100mm o dł. 800 m - II etap - wodociąg DN150mm o dł. 100 m - III etap - wodociąg DN100mm o dł. 20 m 2018 - 2022 - dokumentacja projektowa (Inwestor Zastępczy - Gmina Swarzędz) 2023 - 2024 - roboty budowlano-montażowe</v>
          </cell>
          <cell r="BH335" t="str">
            <v>-</v>
          </cell>
          <cell r="BI335" t="str">
            <v>-</v>
          </cell>
          <cell r="BJ335">
            <v>1880</v>
          </cell>
          <cell r="BK335">
            <v>2219124.5499999998</v>
          </cell>
          <cell r="BL335"/>
          <cell r="BM335"/>
          <cell r="BN335"/>
        </row>
        <row r="336">
          <cell r="B336" t="str">
            <v>5-01-11-060-0</v>
          </cell>
          <cell r="C336" t="str">
            <v>5</v>
          </cell>
          <cell r="D336" t="str">
            <v>Czerwonak - Przepompownia w Owińskach</v>
          </cell>
          <cell r="E336" t="str">
            <v>Realizowane-dokumentacja-w toku</v>
          </cell>
          <cell r="G336" t="str">
            <v>Plan</v>
          </cell>
          <cell r="H336" t="str">
            <v>pierwsza</v>
          </cell>
          <cell r="I336" t="str">
            <v>sieci rozdzielcze</v>
          </cell>
          <cell r="J336" t="str">
            <v>modernizacyjne</v>
          </cell>
          <cell r="K336" t="str">
            <v>PSK</v>
          </cell>
          <cell r="L336" t="str">
            <v>Czerwonak</v>
          </cell>
          <cell r="M336" t="str">
            <v>Przemysław Jasiński</v>
          </cell>
          <cell r="N336" t="str">
            <v>Julia Szczepańska</v>
          </cell>
          <cell r="O336" t="str">
            <v>Mariusz Dados</v>
          </cell>
          <cell r="P336" t="str">
            <v>Łukasz Dąbrowski</v>
          </cell>
          <cell r="Q336" t="str">
            <v>Łukasz Wędrychowicz</v>
          </cell>
          <cell r="R336" t="str">
            <v>01</v>
          </cell>
          <cell r="S336" t="str">
            <v>nd</v>
          </cell>
          <cell r="T336">
            <v>23074.16</v>
          </cell>
          <cell r="U336">
            <v>1404.14</v>
          </cell>
          <cell r="V336">
            <v>40000</v>
          </cell>
          <cell r="W336">
            <v>60000</v>
          </cell>
          <cell r="X336">
            <v>396000</v>
          </cell>
          <cell r="Y336">
            <v>504000</v>
          </cell>
          <cell r="Z336">
            <v>1000000</v>
          </cell>
          <cell r="AA336">
            <v>0</v>
          </cell>
          <cell r="AB336">
            <v>0</v>
          </cell>
          <cell r="AC336">
            <v>0</v>
          </cell>
          <cell r="AD336">
            <v>0</v>
          </cell>
          <cell r="AE336">
            <v>0</v>
          </cell>
          <cell r="AF336">
            <v>2001404.1400000001</v>
          </cell>
          <cell r="AG336">
            <v>2218.5200000000004</v>
          </cell>
          <cell r="AH336">
            <v>47957.359999999993</v>
          </cell>
          <cell r="AI336">
            <v>24712.66</v>
          </cell>
          <cell r="AJ336">
            <v>36800</v>
          </cell>
          <cell r="AK336">
            <v>918000</v>
          </cell>
          <cell r="AL336">
            <v>1272000</v>
          </cell>
          <cell r="AM336">
            <v>0</v>
          </cell>
          <cell r="AN336">
            <v>0</v>
          </cell>
          <cell r="AO336">
            <v>0</v>
          </cell>
          <cell r="AP336">
            <v>0</v>
          </cell>
          <cell r="AQ336">
            <v>0</v>
          </cell>
          <cell r="AR336">
            <v>0</v>
          </cell>
          <cell r="AS336">
            <v>0</v>
          </cell>
          <cell r="AT336">
            <v>0</v>
          </cell>
          <cell r="AU336">
            <v>2226800</v>
          </cell>
          <cell r="AV336">
            <v>0</v>
          </cell>
          <cell r="AW336">
            <v>0</v>
          </cell>
          <cell r="AX336" t="str">
            <v>1 rozwojowo-modernizacyjne</v>
          </cell>
          <cell r="AY336">
            <v>0</v>
          </cell>
          <cell r="AZ336">
            <v>0</v>
          </cell>
          <cell r="BA336">
            <v>0</v>
          </cell>
          <cell r="BF336" t="str">
            <v>Wymagana modernizacja przepompowni ze względu na zły stan techniczny.</v>
          </cell>
          <cell r="BG336" t="str">
            <v>Modernizacja i przebudowa przepompowni ścieków w Owińskach. 2021 - 2023 - dokumentacja projektowa 2024 - 2025 - roboty budowlano-montażowe</v>
          </cell>
          <cell r="BH336" t="str">
            <v>-</v>
          </cell>
          <cell r="BI336" t="str">
            <v>-</v>
          </cell>
          <cell r="BJ336">
            <v>4245.5</v>
          </cell>
          <cell r="BK336">
            <v>2247267.16</v>
          </cell>
          <cell r="BL336"/>
          <cell r="BM336"/>
          <cell r="BN336"/>
        </row>
        <row r="337">
          <cell r="B337" t="str">
            <v>3-07-18-020-1</v>
          </cell>
          <cell r="C337" t="str">
            <v>3</v>
          </cell>
          <cell r="D337" t="str">
            <v>Swarzędz - sieć wodociagowa w ulicach Bliskiej i Leśnej Polanki w Rabowicach</v>
          </cell>
          <cell r="E337" t="str">
            <v>Realizowane-dokumentacja-w toku</v>
          </cell>
          <cell r="H337" t="str">
            <v>druga</v>
          </cell>
          <cell r="I337" t="str">
            <v>sieci rozdzielcze</v>
          </cell>
          <cell r="J337" t="str">
            <v>rozwojowe</v>
          </cell>
          <cell r="K337" t="str">
            <v>nieopłacalne nie</v>
          </cell>
          <cell r="L337" t="str">
            <v>Swarzędz</v>
          </cell>
          <cell r="M337" t="str">
            <v>Przemysław Jasiński</v>
          </cell>
          <cell r="N337" t="str">
            <v>Honorata Łoza</v>
          </cell>
          <cell r="O337">
            <v>0</v>
          </cell>
          <cell r="P337">
            <v>0</v>
          </cell>
          <cell r="Q337">
            <v>0</v>
          </cell>
          <cell r="R337" t="str">
            <v>07</v>
          </cell>
          <cell r="S337" t="str">
            <v>nd</v>
          </cell>
          <cell r="T337">
            <v>0</v>
          </cell>
          <cell r="U337">
            <v>0</v>
          </cell>
          <cell r="V337">
            <v>100000</v>
          </cell>
          <cell r="W337">
            <v>441000</v>
          </cell>
          <cell r="X337">
            <v>340000</v>
          </cell>
          <cell r="Y337">
            <v>500000</v>
          </cell>
          <cell r="Z337">
            <v>0</v>
          </cell>
          <cell r="AA337">
            <v>0</v>
          </cell>
          <cell r="AB337">
            <v>0</v>
          </cell>
          <cell r="AC337">
            <v>0</v>
          </cell>
          <cell r="AD337">
            <v>0</v>
          </cell>
          <cell r="AE337">
            <v>0</v>
          </cell>
          <cell r="AF337">
            <v>1381000</v>
          </cell>
          <cell r="AG337">
            <v>0</v>
          </cell>
          <cell r="AH337">
            <v>1068</v>
          </cell>
          <cell r="AI337">
            <v>24641.23</v>
          </cell>
          <cell r="AJ337">
            <v>40000</v>
          </cell>
          <cell r="AK337">
            <v>40000</v>
          </cell>
          <cell r="AL337">
            <v>778358</v>
          </cell>
          <cell r="AM337">
            <v>1319250</v>
          </cell>
          <cell r="AN337">
            <v>0</v>
          </cell>
          <cell r="AO337">
            <v>0</v>
          </cell>
          <cell r="AP337">
            <v>0</v>
          </cell>
          <cell r="AQ337">
            <v>0</v>
          </cell>
          <cell r="AR337">
            <v>0</v>
          </cell>
          <cell r="AS337">
            <v>0</v>
          </cell>
          <cell r="AT337">
            <v>0</v>
          </cell>
          <cell r="AU337">
            <v>2177608</v>
          </cell>
          <cell r="AV337">
            <v>0.84</v>
          </cell>
          <cell r="AW337">
            <v>0</v>
          </cell>
          <cell r="AX337" t="str">
            <v>1 rozwojowo-modernizacyjne</v>
          </cell>
          <cell r="AY337">
            <v>5</v>
          </cell>
          <cell r="AZ337">
            <v>21</v>
          </cell>
          <cell r="BA337">
            <v>16</v>
          </cell>
          <cell r="BF337" t="str">
            <v>Zaopatrzenie w wodę nowych odbiorców.</v>
          </cell>
          <cell r="BG337" t="str">
            <v>Budowa sieci wodociągowej DN150 o długości 615 m w ul. Bliskiej i DN 100 mm o długości 225 m w ul. Leśnej Polanki, przyłącza wodociągowe 2022 - 2024 dokumentacja projektowa 2025 - 2026 roboty budowlano montażowe</v>
          </cell>
          <cell r="BH337" t="str">
            <v>-</v>
          </cell>
          <cell r="BI337" t="str">
            <v>-</v>
          </cell>
          <cell r="BJ337">
            <v>3220.0899999999997</v>
          </cell>
          <cell r="BK337">
            <v>2199029.14</v>
          </cell>
          <cell r="BL337"/>
          <cell r="BM337"/>
          <cell r="BN337"/>
        </row>
        <row r="338">
          <cell r="B338" t="str">
            <v>3-16-19-201-0</v>
          </cell>
          <cell r="C338" t="str">
            <v>3</v>
          </cell>
          <cell r="D338" t="str">
            <v>Suchy Las - siec wodociągowa w ul. Bogusławskiego</v>
          </cell>
          <cell r="E338" t="str">
            <v>Realizowane-dokumentacja-w toku</v>
          </cell>
          <cell r="G338" t="str">
            <v>budżet - modernizacja PSW</v>
          </cell>
          <cell r="H338" t="str">
            <v>pierwsza</v>
          </cell>
          <cell r="I338" t="str">
            <v>sieci rozdzielcze</v>
          </cell>
          <cell r="J338" t="str">
            <v>modernizacyjne</v>
          </cell>
          <cell r="K338" t="str">
            <v>PSW</v>
          </cell>
          <cell r="L338" t="str">
            <v>Suchy Las</v>
          </cell>
          <cell r="M338" t="str">
            <v>Agnieszka Mitura-Grabowska</v>
          </cell>
          <cell r="N338" t="str">
            <v>Joanna Matysiak-Olek</v>
          </cell>
          <cell r="O338" t="str">
            <v>Mariusz Dados</v>
          </cell>
          <cell r="P338" t="str">
            <v>Łukasz Dąbrowski</v>
          </cell>
          <cell r="Q338" t="str">
            <v>Michał Plewa</v>
          </cell>
          <cell r="R338" t="str">
            <v>16</v>
          </cell>
          <cell r="S338" t="str">
            <v>nd</v>
          </cell>
          <cell r="T338">
            <v>0</v>
          </cell>
          <cell r="U338">
            <v>1014</v>
          </cell>
          <cell r="V338">
            <v>42019</v>
          </cell>
          <cell r="W338">
            <v>28014</v>
          </cell>
          <cell r="X338">
            <v>97892</v>
          </cell>
          <cell r="Y338">
            <v>13078</v>
          </cell>
          <cell r="Z338">
            <v>0</v>
          </cell>
          <cell r="AA338">
            <v>0</v>
          </cell>
          <cell r="AB338">
            <v>0</v>
          </cell>
          <cell r="AC338">
            <v>0</v>
          </cell>
          <cell r="AD338">
            <v>0</v>
          </cell>
          <cell r="AE338">
            <v>0</v>
          </cell>
          <cell r="AF338">
            <v>182017</v>
          </cell>
          <cell r="AG338">
            <v>17414</v>
          </cell>
          <cell r="AH338">
            <v>0</v>
          </cell>
          <cell r="AI338">
            <v>24600</v>
          </cell>
          <cell r="AJ338">
            <v>116576</v>
          </cell>
          <cell r="AK338">
            <v>56884</v>
          </cell>
          <cell r="AL338">
            <v>0</v>
          </cell>
          <cell r="AM338">
            <v>0</v>
          </cell>
          <cell r="AN338">
            <v>0</v>
          </cell>
          <cell r="AO338">
            <v>0</v>
          </cell>
          <cell r="AP338">
            <v>0</v>
          </cell>
          <cell r="AQ338">
            <v>0</v>
          </cell>
          <cell r="AR338">
            <v>0</v>
          </cell>
          <cell r="AS338">
            <v>0</v>
          </cell>
          <cell r="AT338">
            <v>0</v>
          </cell>
          <cell r="AU338">
            <v>173460</v>
          </cell>
          <cell r="AV338">
            <v>0</v>
          </cell>
          <cell r="AW338">
            <v>0</v>
          </cell>
          <cell r="AX338" t="str">
            <v xml:space="preserve"> </v>
          </cell>
          <cell r="AY338">
            <v>0</v>
          </cell>
          <cell r="AZ338">
            <v>1</v>
          </cell>
          <cell r="BA338">
            <v>3</v>
          </cell>
          <cell r="BF338" t="str">
            <v>Uporządkowanie uzbrojenia przebiegającego po terenach prywatnych.</v>
          </cell>
          <cell r="BG338" t="str">
            <v>Przebudowa sieci wodociągowej DN150mm, dł. ok 72,4m wraz z przyłączami. 2021 - 2022 - dokumentacja projektowa 2023 - 2024 - roboty budowlano-montażowe</v>
          </cell>
          <cell r="BH338" t="str">
            <v>-</v>
          </cell>
          <cell r="BI338" t="str">
            <v>-</v>
          </cell>
          <cell r="BJ338">
            <v>8200</v>
          </cell>
          <cell r="BK338">
            <v>189860</v>
          </cell>
          <cell r="BL338"/>
          <cell r="BM338"/>
          <cell r="BN338"/>
        </row>
        <row r="339">
          <cell r="B339" t="str">
            <v>3-05-03-304-1</v>
          </cell>
          <cell r="C339" t="str">
            <v>3</v>
          </cell>
          <cell r="D339" t="str">
            <v>Stabilizacja wody w magistralach wodociągowych PSW - Czapury</v>
          </cell>
          <cell r="E339" t="str">
            <v>Realizowane-RBM-zakończono</v>
          </cell>
          <cell r="G339" t="str">
            <v>Plan</v>
          </cell>
          <cell r="H339" t="str">
            <v>pierwsza</v>
          </cell>
          <cell r="I339" t="str">
            <v>wspólne</v>
          </cell>
          <cell r="J339" t="str">
            <v>modernizacyjne</v>
          </cell>
          <cell r="K339" t="str">
            <v>magistrale wodociągowe</v>
          </cell>
          <cell r="L339" t="str">
            <v>Poznań</v>
          </cell>
          <cell r="M339" t="str">
            <v>Danuta Kijko</v>
          </cell>
          <cell r="N339">
            <v>0</v>
          </cell>
          <cell r="O339" t="str">
            <v>Anna Padurska</v>
          </cell>
          <cell r="P339" t="str">
            <v>Wojciech Wróblewski</v>
          </cell>
          <cell r="Q339" t="str">
            <v>Jerzy Rykała</v>
          </cell>
          <cell r="R339" t="str">
            <v>05</v>
          </cell>
          <cell r="S339" t="str">
            <v>nd</v>
          </cell>
          <cell r="T339">
            <v>3162356.31</v>
          </cell>
          <cell r="U339">
            <v>3048890.88</v>
          </cell>
          <cell r="V339">
            <v>704800.41</v>
          </cell>
          <cell r="W339">
            <v>0</v>
          </cell>
          <cell r="X339">
            <v>0</v>
          </cell>
          <cell r="Y339">
            <v>0</v>
          </cell>
          <cell r="Z339">
            <v>0</v>
          </cell>
          <cell r="AA339">
            <v>0</v>
          </cell>
          <cell r="AB339">
            <v>0</v>
          </cell>
          <cell r="AC339">
            <v>0</v>
          </cell>
          <cell r="AD339">
            <v>0</v>
          </cell>
          <cell r="AE339">
            <v>0</v>
          </cell>
          <cell r="AF339">
            <v>3753691.29</v>
          </cell>
          <cell r="AG339">
            <v>3433240.0199999996</v>
          </cell>
          <cell r="AH339">
            <v>281459.62</v>
          </cell>
          <cell r="AI339">
            <v>24386.33</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t="str">
            <v>2 racjonalizujące zużycie wody i odprowadzanie ścieków</v>
          </cell>
          <cell r="AY339">
            <v>0</v>
          </cell>
          <cell r="AZ339">
            <v>0</v>
          </cell>
          <cell r="BA339">
            <v>0</v>
          </cell>
          <cell r="BB339" t="str">
            <v>NIE</v>
          </cell>
          <cell r="BD339" t="str">
            <v>NIE</v>
          </cell>
          <cell r="BF339" t="str">
            <v>Z zadania został wydzielony zakres 19-315 Stabilizacja wody w magistralach wodociągowych PSW - Zbiorniki Pożegowo.</v>
          </cell>
          <cell r="BG339" t="str">
            <v>3 punkty wtórnej dezynfekcji wody w następującej lokalizacji: na SUW Mosina , Zbiorniki Pożegowo , Czapury 2014 - 2015 - koncepcja lokalizacji punktu Czapury - zakończone 2015 - roboty budowlano-montażowe na SUW Mosina - zakończone 2016 - zakup działki dla punktu Czapury - zakończone 2016 - roboty budowlano-montażowe elementów automatyki dla układu elektrolizerów pracujących na Pompowni Koronna - zakończone 2016 - 2018 - dokumentacja projektowa dla punktów: Pożegowo, Czapury - zakończone. 2019 - 2021 - roboty budowlano-montażowe punktu w Czapurach</v>
          </cell>
          <cell r="BH339" t="str">
            <v>-</v>
          </cell>
          <cell r="BI339" t="str">
            <v>-</v>
          </cell>
          <cell r="BJ339">
            <v>15240.19</v>
          </cell>
          <cell r="BK339">
            <v>9146.1400000000012</v>
          </cell>
          <cell r="BL339"/>
          <cell r="BM339"/>
          <cell r="BN339"/>
          <cell r="BO339">
            <v>640.22980000000018</v>
          </cell>
        </row>
        <row r="340">
          <cell r="B340" t="str">
            <v>3-07-17-283-0</v>
          </cell>
          <cell r="C340" t="str">
            <v>3</v>
          </cell>
          <cell r="D340" t="str">
            <v>Swarzędz - sieć wodociagowa w ulicach Napoleońskiej i Kasprowicza</v>
          </cell>
          <cell r="E340" t="str">
            <v>Realizowane-dokumentacja-w toku</v>
          </cell>
          <cell r="H340" t="str">
            <v>pierwsza</v>
          </cell>
          <cell r="I340" t="str">
            <v>sieci rozdzielcze</v>
          </cell>
          <cell r="J340" t="str">
            <v>modernizacyjne</v>
          </cell>
          <cell r="K340" t="str">
            <v>azbestocement</v>
          </cell>
          <cell r="L340" t="str">
            <v>Swarzędz</v>
          </cell>
          <cell r="M340" t="str">
            <v>Przemysław Jasiński</v>
          </cell>
          <cell r="N340" t="str">
            <v>Joanna Matysiak-Olek</v>
          </cell>
          <cell r="O340">
            <v>0</v>
          </cell>
          <cell r="P340">
            <v>0</v>
          </cell>
          <cell r="Q340">
            <v>0</v>
          </cell>
          <cell r="R340" t="str">
            <v>07</v>
          </cell>
          <cell r="T340">
            <v>0</v>
          </cell>
          <cell r="U340">
            <v>0</v>
          </cell>
          <cell r="V340">
            <v>0</v>
          </cell>
          <cell r="W340">
            <v>44000</v>
          </cell>
          <cell r="X340">
            <v>66000</v>
          </cell>
          <cell r="Y340">
            <v>197000</v>
          </cell>
          <cell r="Z340">
            <v>659000</v>
          </cell>
          <cell r="AA340">
            <v>0</v>
          </cell>
          <cell r="AB340">
            <v>0</v>
          </cell>
          <cell r="AC340">
            <v>0</v>
          </cell>
          <cell r="AD340">
            <v>0</v>
          </cell>
          <cell r="AE340">
            <v>0</v>
          </cell>
          <cell r="AF340">
            <v>966000</v>
          </cell>
          <cell r="AG340">
            <v>0</v>
          </cell>
          <cell r="AH340">
            <v>0</v>
          </cell>
          <cell r="AI340">
            <v>24320</v>
          </cell>
          <cell r="AJ340">
            <v>46000</v>
          </cell>
          <cell r="AK340">
            <v>46000</v>
          </cell>
          <cell r="AL340">
            <v>289468</v>
          </cell>
          <cell r="AM340">
            <v>746092</v>
          </cell>
          <cell r="AN340">
            <v>0</v>
          </cell>
          <cell r="AO340">
            <v>0</v>
          </cell>
          <cell r="AP340">
            <v>0</v>
          </cell>
          <cell r="AQ340">
            <v>0</v>
          </cell>
          <cell r="AR340">
            <v>0</v>
          </cell>
          <cell r="AS340">
            <v>0</v>
          </cell>
          <cell r="AT340">
            <v>0</v>
          </cell>
          <cell r="AU340">
            <v>1127560</v>
          </cell>
          <cell r="AV340">
            <v>0.39</v>
          </cell>
          <cell r="AW340">
            <v>0</v>
          </cell>
          <cell r="AX340" t="str">
            <v>1 rozwojowo-modernizacyjne</v>
          </cell>
          <cell r="AY340">
            <v>0</v>
          </cell>
          <cell r="AZ340">
            <v>1</v>
          </cell>
          <cell r="BA340">
            <v>24</v>
          </cell>
          <cell r="BF340" t="str">
            <v>Likwidacja sieci azbestocementowych.</v>
          </cell>
          <cell r="BG340" t="str">
            <v>Wodociąg Dni 100mm o dł. 385m w ulicach Napoleońskiej i Kasprowicza, przyłącza - 25 szt. 2022 - 2024 dokumentacja techniczna 2025 - 2026 roboty budowlano montażowe</v>
          </cell>
          <cell r="BH340" t="str">
            <v>-</v>
          </cell>
          <cell r="BI340" t="str">
            <v>-</v>
          </cell>
          <cell r="BJ340">
            <v>1320</v>
          </cell>
          <cell r="BK340">
            <v>1150560</v>
          </cell>
          <cell r="BL340"/>
          <cell r="BM340"/>
          <cell r="BN340"/>
        </row>
        <row r="341">
          <cell r="B341" t="str">
            <v>3-07-19-295-1</v>
          </cell>
          <cell r="C341" t="str">
            <v>3</v>
          </cell>
          <cell r="D341" t="str">
            <v>Swarzędz - sieć wodociągowa w ul. Wiatrakowej w Kobylnicy. ETAP II</v>
          </cell>
          <cell r="E341" t="str">
            <v>Realizowane-RBM-zakończono</v>
          </cell>
          <cell r="G341" t="str">
            <v>rezerwa zadania wielozakresowe</v>
          </cell>
          <cell r="H341" t="str">
            <v>druga</v>
          </cell>
          <cell r="I341" t="str">
            <v>sieci rozdzielcze</v>
          </cell>
          <cell r="J341" t="str">
            <v>rozwojowe</v>
          </cell>
          <cell r="K341" t="str">
            <v>nieopłacalne tak</v>
          </cell>
          <cell r="L341" t="str">
            <v>Swarzędz</v>
          </cell>
          <cell r="M341" t="str">
            <v>Przemysław Jasiński</v>
          </cell>
          <cell r="N341" t="str">
            <v>Alina Wachowska</v>
          </cell>
          <cell r="O341" t="str">
            <v>Mariusz Dados</v>
          </cell>
          <cell r="P341" t="str">
            <v>Julita Andrzejewska</v>
          </cell>
          <cell r="Q341" t="str">
            <v>Michał Plewa</v>
          </cell>
          <cell r="R341" t="str">
            <v>07</v>
          </cell>
          <cell r="S341" t="str">
            <v>nd</v>
          </cell>
          <cell r="T341">
            <v>0</v>
          </cell>
          <cell r="U341">
            <v>29388</v>
          </cell>
          <cell r="V341">
            <v>19592</v>
          </cell>
          <cell r="W341">
            <v>210258</v>
          </cell>
          <cell r="X341">
            <v>68886</v>
          </cell>
          <cell r="Y341">
            <v>0</v>
          </cell>
          <cell r="Z341">
            <v>0</v>
          </cell>
          <cell r="AA341">
            <v>0</v>
          </cell>
          <cell r="AB341">
            <v>0</v>
          </cell>
          <cell r="AC341">
            <v>0</v>
          </cell>
          <cell r="AD341">
            <v>0</v>
          </cell>
          <cell r="AE341">
            <v>0</v>
          </cell>
          <cell r="AF341">
            <v>328124</v>
          </cell>
          <cell r="AG341">
            <v>19592</v>
          </cell>
          <cell r="AH341">
            <v>294822.90000000002</v>
          </cell>
          <cell r="AI341">
            <v>24026.68</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t="str">
            <v>1 rozwojowo-modernizacyjne</v>
          </cell>
          <cell r="AY341">
            <v>4</v>
          </cell>
          <cell r="AZ341">
            <v>0</v>
          </cell>
          <cell r="BA341">
            <v>0</v>
          </cell>
          <cell r="BF341" t="str">
            <v>Zadanie zostało wydzielone z zadania nr 17-080. Zaopatrzenie w wodę nowych odbiorców.</v>
          </cell>
          <cell r="BG341" t="str">
            <v>Budowa sieci wodociągowej w ul. Dworcowej oraz w ulicy bocznej od Dworcowej (dz. nr 368) DN200 dł. ok.222m wraz z przyłączami 2020-2021 - dokumentacja projektowa 2021-2022 - roboty budowlano-montażowe</v>
          </cell>
          <cell r="BH341" t="str">
            <v>-</v>
          </cell>
          <cell r="BI341" t="str">
            <v>-</v>
          </cell>
          <cell r="BJ341">
            <v>24026.68</v>
          </cell>
          <cell r="BK341">
            <v>0</v>
          </cell>
          <cell r="BL341"/>
          <cell r="BM341"/>
          <cell r="BN341"/>
          <cell r="BO341">
            <v>0</v>
          </cell>
        </row>
        <row r="342">
          <cell r="B342" t="str">
            <v>3-05-16-183-0</v>
          </cell>
          <cell r="C342" t="str">
            <v>3</v>
          </cell>
          <cell r="D342" t="str">
            <v>Poznań - sieć wodociągowa w ul. Skrzypowej</v>
          </cell>
          <cell r="E342" t="str">
            <v>Realizowane-dokumentacja-w toku</v>
          </cell>
          <cell r="G342" t="str">
            <v>budżet - modernizacja PSW</v>
          </cell>
          <cell r="H342" t="str">
            <v>pierwsza</v>
          </cell>
          <cell r="I342" t="str">
            <v>sieci rozdzielcze</v>
          </cell>
          <cell r="J342" t="str">
            <v>modernizacyjne</v>
          </cell>
          <cell r="K342" t="str">
            <v>PSW</v>
          </cell>
          <cell r="L342" t="str">
            <v>Poznań</v>
          </cell>
          <cell r="M342" t="str">
            <v>Katarzyna Stawińska</v>
          </cell>
          <cell r="N342" t="str">
            <v>Alina Wachowska</v>
          </cell>
          <cell r="O342" t="str">
            <v>Monika Mrozińska</v>
          </cell>
          <cell r="P342" t="str">
            <v>Joanna Iwan</v>
          </cell>
          <cell r="Q342" t="str">
            <v>Łukasz Bil</v>
          </cell>
          <cell r="R342" t="str">
            <v>05</v>
          </cell>
          <cell r="S342" t="str">
            <v>nd</v>
          </cell>
          <cell r="T342">
            <v>0</v>
          </cell>
          <cell r="U342">
            <v>0</v>
          </cell>
          <cell r="V342">
            <v>12000</v>
          </cell>
          <cell r="W342">
            <v>38000</v>
          </cell>
          <cell r="X342">
            <v>12000</v>
          </cell>
          <cell r="Y342">
            <v>127000</v>
          </cell>
          <cell r="Z342">
            <v>408000</v>
          </cell>
          <cell r="AA342">
            <v>0</v>
          </cell>
          <cell r="AB342">
            <v>0</v>
          </cell>
          <cell r="AC342">
            <v>0</v>
          </cell>
          <cell r="AD342">
            <v>0</v>
          </cell>
          <cell r="AE342">
            <v>0</v>
          </cell>
          <cell r="AF342">
            <v>597000</v>
          </cell>
          <cell r="AG342">
            <v>956</v>
          </cell>
          <cell r="AH342">
            <v>12000</v>
          </cell>
          <cell r="AI342">
            <v>24000</v>
          </cell>
          <cell r="AJ342">
            <v>24000</v>
          </cell>
          <cell r="AK342">
            <v>543690</v>
          </cell>
          <cell r="AL342">
            <v>325314</v>
          </cell>
          <cell r="AM342">
            <v>0</v>
          </cell>
          <cell r="AN342">
            <v>0</v>
          </cell>
          <cell r="AO342">
            <v>0</v>
          </cell>
          <cell r="AP342">
            <v>0</v>
          </cell>
          <cell r="AQ342">
            <v>0</v>
          </cell>
          <cell r="AR342">
            <v>0</v>
          </cell>
          <cell r="AS342">
            <v>0</v>
          </cell>
          <cell r="AT342">
            <v>0</v>
          </cell>
          <cell r="AU342">
            <v>893004</v>
          </cell>
          <cell r="AV342">
            <v>0</v>
          </cell>
          <cell r="AW342">
            <v>0</v>
          </cell>
          <cell r="AX342" t="str">
            <v>1 rozwojowo-modernizacyjne</v>
          </cell>
          <cell r="AY342">
            <v>1</v>
          </cell>
          <cell r="AZ342">
            <v>6</v>
          </cell>
          <cell r="BA342">
            <v>10</v>
          </cell>
          <cell r="BF342" t="str">
            <v>Przeniesienie sieci wodociągowej z terenów prywatnych w ul. Skrzypową w Poznaniu oraz zaopatrzenie w wodę nowych odbiorców.</v>
          </cell>
          <cell r="BG342" t="str">
            <v>Budowa sieci wodociągowej w rejonie ul. Skrzypowej DN150mm, dł. 560m wraz z przyłączami . 2021 - 2023 dokumentacja projektowa 2023 -2025 roboty budowlano-montażowe</v>
          </cell>
          <cell r="BH342" t="str">
            <v>-</v>
          </cell>
          <cell r="BI342" t="str">
            <v>-</v>
          </cell>
          <cell r="BJ342">
            <v>0</v>
          </cell>
          <cell r="BK342">
            <v>917004</v>
          </cell>
          <cell r="BL342"/>
          <cell r="BM342"/>
          <cell r="BN342"/>
        </row>
        <row r="343">
          <cell r="B343" t="str">
            <v>5-02-16-137-1</v>
          </cell>
          <cell r="C343" t="str">
            <v>5</v>
          </cell>
          <cell r="D343" t="str">
            <v>Luboń - kanalizacja sanitarna w ul. Romana Maya</v>
          </cell>
          <cell r="E343" t="str">
            <v>Realizowane-dokumentacja-w toku</v>
          </cell>
          <cell r="G343" t="str">
            <v>Pule</v>
          </cell>
          <cell r="H343" t="str">
            <v>druga</v>
          </cell>
          <cell r="I343" t="str">
            <v>sieci rozdzielcze</v>
          </cell>
          <cell r="J343" t="str">
            <v>rozwojowe</v>
          </cell>
          <cell r="K343" t="str">
            <v>opłacalne</v>
          </cell>
          <cell r="L343" t="str">
            <v>Luboń</v>
          </cell>
          <cell r="M343" t="str">
            <v>Paulina Wilińska-Kałka</v>
          </cell>
          <cell r="N343" t="str">
            <v>Honorata Łoza</v>
          </cell>
          <cell r="O343" t="str">
            <v>Monika Mrozińska</v>
          </cell>
          <cell r="P343" t="str">
            <v>Joanna Chuda</v>
          </cell>
          <cell r="Q343" t="str">
            <v>Łukasz Bil</v>
          </cell>
          <cell r="R343" t="str">
            <v>02</v>
          </cell>
          <cell r="S343" t="str">
            <v>nd</v>
          </cell>
          <cell r="T343">
            <v>25579.960000000003</v>
          </cell>
          <cell r="U343">
            <v>14299.52</v>
          </cell>
          <cell r="V343">
            <v>36000</v>
          </cell>
          <cell r="W343">
            <v>509500</v>
          </cell>
          <cell r="X343">
            <v>400000</v>
          </cell>
          <cell r="Y343">
            <v>0</v>
          </cell>
          <cell r="Z343">
            <v>0</v>
          </cell>
          <cell r="AA343">
            <v>0</v>
          </cell>
          <cell r="AB343">
            <v>0</v>
          </cell>
          <cell r="AC343">
            <v>0</v>
          </cell>
          <cell r="AD343">
            <v>0</v>
          </cell>
          <cell r="AE343">
            <v>0</v>
          </cell>
          <cell r="AF343">
            <v>959799.52</v>
          </cell>
          <cell r="AG343">
            <v>14574.04</v>
          </cell>
          <cell r="AH343">
            <v>15247.56</v>
          </cell>
          <cell r="AI343">
            <v>24000</v>
          </cell>
          <cell r="AJ343">
            <v>1229300</v>
          </cell>
          <cell r="AK343">
            <v>681494</v>
          </cell>
          <cell r="AL343">
            <v>0</v>
          </cell>
          <cell r="AM343">
            <v>0</v>
          </cell>
          <cell r="AN343">
            <v>0</v>
          </cell>
          <cell r="AO343">
            <v>0</v>
          </cell>
          <cell r="AP343">
            <v>0</v>
          </cell>
          <cell r="AQ343">
            <v>0</v>
          </cell>
          <cell r="AR343">
            <v>0</v>
          </cell>
          <cell r="AS343">
            <v>0</v>
          </cell>
          <cell r="AT343">
            <v>0</v>
          </cell>
          <cell r="AU343">
            <v>1910794</v>
          </cell>
          <cell r="AV343">
            <v>0.42</v>
          </cell>
          <cell r="AW343">
            <v>0</v>
          </cell>
          <cell r="AX343" t="str">
            <v>1 rozwojowo-modernizacyjne</v>
          </cell>
          <cell r="AY343">
            <v>0</v>
          </cell>
          <cell r="AZ343">
            <v>0</v>
          </cell>
          <cell r="BA343">
            <v>0</v>
          </cell>
          <cell r="BF343" t="str">
            <v>Odbiór ścieków sanitarnych od nowych klientów.</v>
          </cell>
          <cell r="BG343" t="str">
            <v>Budowa kanalizacji sanitarnej w ul. Romana Maya - przepompowni ścieków 1 szt. - rurociąg tłocznych DN100mm dł. ok. 332m (dwa rurociągi tłoczne DN100mm, każdy dł.166m) - sieci kanalizacji sanitarnej DN300mm, dł.105m - przyłącze wodociągowe do przepompowni 2019-2021 - dokumentacja projektowa 2022-2023 - roboty budowlano-montażowe</v>
          </cell>
          <cell r="BH343" t="str">
            <v>-</v>
          </cell>
          <cell r="BI343" t="str">
            <v>-</v>
          </cell>
          <cell r="BJ343">
            <v>24000</v>
          </cell>
          <cell r="BK343">
            <v>1910794</v>
          </cell>
          <cell r="BL343"/>
          <cell r="BM343"/>
          <cell r="BN343"/>
        </row>
        <row r="344">
          <cell r="B344" t="str">
            <v>3-05-17-254-0</v>
          </cell>
          <cell r="C344" t="str">
            <v>3</v>
          </cell>
          <cell r="D344" t="str">
            <v>Poznań - sieć wodociągowa na os. Wichrowe Wzgórze</v>
          </cell>
          <cell r="E344" t="str">
            <v>Realizowane-dokumentacja-w toku</v>
          </cell>
          <cell r="G344" t="str">
            <v>rury azbestowo-cementowe</v>
          </cell>
          <cell r="H344" t="str">
            <v>pierwsza</v>
          </cell>
          <cell r="I344" t="str">
            <v>sieci rozdzielcze</v>
          </cell>
          <cell r="J344" t="str">
            <v>modernizacyjne</v>
          </cell>
          <cell r="K344" t="str">
            <v>azbestocement</v>
          </cell>
          <cell r="L344" t="str">
            <v>Poznań</v>
          </cell>
          <cell r="M344" t="str">
            <v>Marcin Ostrzycki</v>
          </cell>
          <cell r="N344" t="str">
            <v>Marcin Krawczyk</v>
          </cell>
          <cell r="O344">
            <v>0</v>
          </cell>
          <cell r="P344">
            <v>0</v>
          </cell>
          <cell r="Q344">
            <v>0</v>
          </cell>
          <cell r="R344" t="str">
            <v>05</v>
          </cell>
          <cell r="S344" t="str">
            <v>nd</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24000</v>
          </cell>
          <cell r="AJ344">
            <v>24000</v>
          </cell>
          <cell r="AK344">
            <v>72000</v>
          </cell>
          <cell r="AL344">
            <v>0</v>
          </cell>
          <cell r="AM344">
            <v>2847636</v>
          </cell>
          <cell r="AN344">
            <v>1294380</v>
          </cell>
          <cell r="AO344">
            <v>0</v>
          </cell>
          <cell r="AP344">
            <v>0</v>
          </cell>
          <cell r="AQ344">
            <v>0</v>
          </cell>
          <cell r="AR344">
            <v>0</v>
          </cell>
          <cell r="AS344">
            <v>0</v>
          </cell>
          <cell r="AT344">
            <v>0</v>
          </cell>
          <cell r="AU344">
            <v>4238016</v>
          </cell>
          <cell r="AV344">
            <v>0</v>
          </cell>
          <cell r="AW344">
            <v>0</v>
          </cell>
          <cell r="AX344" t="str">
            <v>1 rozwojowo-modernizacyjne</v>
          </cell>
          <cell r="AY344">
            <v>0</v>
          </cell>
          <cell r="AZ344">
            <v>0</v>
          </cell>
          <cell r="BA344">
            <v>39</v>
          </cell>
          <cell r="BF344" t="str">
            <v>Wymiana sieci z azbesto-cementu</v>
          </cell>
          <cell r="BG344" t="str">
            <v>Wymiana sieci wodociągowej na os. Wichrowe Wzgórze: - ze stali: DN 200mm, dł. ok. 88m - z żeliwa: DN 200mm, dł. ok. 205m - z azbesto-cementu: DN 200mm, dł. ok.1332m 2022-2024 dokumentacja projektowa 2025-2027 roboty budowlano-montażowe</v>
          </cell>
          <cell r="BH344" t="str">
            <v>-</v>
          </cell>
          <cell r="BI344" t="str">
            <v>-</v>
          </cell>
          <cell r="BJ344">
            <v>0</v>
          </cell>
          <cell r="BK344">
            <v>4262016</v>
          </cell>
          <cell r="BL344"/>
          <cell r="BM344"/>
          <cell r="BN344"/>
        </row>
        <row r="345">
          <cell r="B345" t="str">
            <v>5-05-16-009-1</v>
          </cell>
          <cell r="C345" t="str">
            <v>5</v>
          </cell>
          <cell r="D345" t="str">
            <v>Poznań - kanalizacja sanitarna w ul. Dobiegniewskiej</v>
          </cell>
          <cell r="E345" t="str">
            <v>Realizowane-dokumentacja-w toku</v>
          </cell>
          <cell r="G345" t="str">
            <v>rezerwa "białe plamy"</v>
          </cell>
          <cell r="H345" t="str">
            <v>druga</v>
          </cell>
          <cell r="I345" t="str">
            <v>sieci rozdzielcze</v>
          </cell>
          <cell r="J345" t="str">
            <v>rozwojowe</v>
          </cell>
          <cell r="K345" t="str">
            <v>nieopłacalne nie</v>
          </cell>
          <cell r="L345" t="str">
            <v>Poznań</v>
          </cell>
          <cell r="M345" t="str">
            <v>Kamilla Oberenkowska</v>
          </cell>
          <cell r="N345" t="str">
            <v>Michał Kamiński</v>
          </cell>
          <cell r="O345" t="str">
            <v>Jolanta Kowalczyk</v>
          </cell>
          <cell r="P345">
            <v>0</v>
          </cell>
          <cell r="Q345">
            <v>0</v>
          </cell>
          <cell r="R345" t="str">
            <v>05</v>
          </cell>
          <cell r="S345" t="str">
            <v>nd</v>
          </cell>
          <cell r="T345">
            <v>0</v>
          </cell>
          <cell r="U345">
            <v>0</v>
          </cell>
          <cell r="V345">
            <v>6036.8</v>
          </cell>
          <cell r="W345">
            <v>12073.6</v>
          </cell>
          <cell r="X345">
            <v>12073.6</v>
          </cell>
          <cell r="Y345">
            <v>166013</v>
          </cell>
          <cell r="Z345">
            <v>0</v>
          </cell>
          <cell r="AA345">
            <v>0</v>
          </cell>
          <cell r="AB345">
            <v>0</v>
          </cell>
          <cell r="AC345">
            <v>0</v>
          </cell>
          <cell r="AD345">
            <v>0</v>
          </cell>
          <cell r="AE345">
            <v>0</v>
          </cell>
          <cell r="AF345">
            <v>196197</v>
          </cell>
          <cell r="AG345">
            <v>0</v>
          </cell>
          <cell r="AH345">
            <v>5208</v>
          </cell>
          <cell r="AI345">
            <v>23400</v>
          </cell>
          <cell r="AJ345">
            <v>15600</v>
          </cell>
          <cell r="AK345">
            <v>187641</v>
          </cell>
          <cell r="AL345">
            <v>0</v>
          </cell>
          <cell r="AM345">
            <v>0</v>
          </cell>
          <cell r="AN345">
            <v>0</v>
          </cell>
          <cell r="AO345">
            <v>0</v>
          </cell>
          <cell r="AP345">
            <v>0</v>
          </cell>
          <cell r="AQ345">
            <v>0</v>
          </cell>
          <cell r="AR345">
            <v>0</v>
          </cell>
          <cell r="AS345">
            <v>0</v>
          </cell>
          <cell r="AT345">
            <v>0</v>
          </cell>
          <cell r="AU345">
            <v>203241</v>
          </cell>
          <cell r="AV345">
            <v>0.09</v>
          </cell>
          <cell r="AW345">
            <v>0</v>
          </cell>
          <cell r="AX345" t="str">
            <v>1 rozwojowo-modernizacyjne</v>
          </cell>
          <cell r="AY345">
            <v>2</v>
          </cell>
          <cell r="AZ345">
            <v>2</v>
          </cell>
          <cell r="BA345">
            <v>0</v>
          </cell>
          <cell r="BF345" t="str">
            <v>Odbiór ścieków sanitarnych od nowych klientów.</v>
          </cell>
          <cell r="BG345" t="str">
            <v>Budowa kanalizacji sanitarnej w ul. Dobiegniewskiej: DN 200 mm, dł. 90 m wraz z przyłączami 2021-2023 - dokumentacja projektowa 2023-2024 - roboty budowlano-montażowe</v>
          </cell>
          <cell r="BH345" t="str">
            <v>-</v>
          </cell>
          <cell r="BI345" t="str">
            <v>-</v>
          </cell>
          <cell r="BJ345">
            <v>15600</v>
          </cell>
          <cell r="BK345">
            <v>211041</v>
          </cell>
          <cell r="BL345"/>
          <cell r="BM345"/>
          <cell r="BN345"/>
        </row>
        <row r="346">
          <cell r="B346" t="str">
            <v>3-05-16-008-1</v>
          </cell>
          <cell r="C346" t="str">
            <v>3</v>
          </cell>
          <cell r="D346" t="str">
            <v>Poznań - sieć wodociągowa w ul. Dobiegniewskiej</v>
          </cell>
          <cell r="E346" t="str">
            <v>Realizowane-dokumentacja-w toku</v>
          </cell>
          <cell r="G346" t="str">
            <v>rezerwa "białe plamy"</v>
          </cell>
          <cell r="H346" t="str">
            <v>druga</v>
          </cell>
          <cell r="I346" t="str">
            <v>sieci rozdzielcze</v>
          </cell>
          <cell r="J346" t="str">
            <v>rozwojowe</v>
          </cell>
          <cell r="K346" t="str">
            <v>nieopłacalne tak</v>
          </cell>
          <cell r="L346" t="str">
            <v>Poznań</v>
          </cell>
          <cell r="M346" t="str">
            <v>Kamilla Oberenkowska</v>
          </cell>
          <cell r="N346" t="str">
            <v>Michał Kamiński</v>
          </cell>
          <cell r="O346" t="str">
            <v>Jolanta Kowalczyk</v>
          </cell>
          <cell r="P346" t="str">
            <v>Jolanta Kowalczyk</v>
          </cell>
          <cell r="Q346">
            <v>0</v>
          </cell>
          <cell r="R346" t="str">
            <v>05</v>
          </cell>
          <cell r="S346" t="str">
            <v>nd</v>
          </cell>
          <cell r="T346">
            <v>0</v>
          </cell>
          <cell r="U346">
            <v>0</v>
          </cell>
          <cell r="V346">
            <v>5836.8</v>
          </cell>
          <cell r="W346">
            <v>11673.6</v>
          </cell>
          <cell r="X346">
            <v>11673.6</v>
          </cell>
          <cell r="Y346">
            <v>160512</v>
          </cell>
          <cell r="Z346">
            <v>0</v>
          </cell>
          <cell r="AA346">
            <v>0</v>
          </cell>
          <cell r="AB346">
            <v>0</v>
          </cell>
          <cell r="AC346">
            <v>0</v>
          </cell>
          <cell r="AD346">
            <v>0</v>
          </cell>
          <cell r="AE346">
            <v>0</v>
          </cell>
          <cell r="AF346">
            <v>189696</v>
          </cell>
          <cell r="AG346">
            <v>0</v>
          </cell>
          <cell r="AH346">
            <v>0</v>
          </cell>
          <cell r="AI346">
            <v>23400</v>
          </cell>
          <cell r="AJ346">
            <v>15600</v>
          </cell>
          <cell r="AK346">
            <v>210246</v>
          </cell>
          <cell r="AL346">
            <v>0</v>
          </cell>
          <cell r="AM346">
            <v>0</v>
          </cell>
          <cell r="AN346">
            <v>0</v>
          </cell>
          <cell r="AO346">
            <v>0</v>
          </cell>
          <cell r="AP346">
            <v>0</v>
          </cell>
          <cell r="AQ346">
            <v>0</v>
          </cell>
          <cell r="AR346">
            <v>0</v>
          </cell>
          <cell r="AS346">
            <v>0</v>
          </cell>
          <cell r="AT346">
            <v>0</v>
          </cell>
          <cell r="AU346">
            <v>225846</v>
          </cell>
          <cell r="AV346">
            <v>0.09</v>
          </cell>
          <cell r="AW346">
            <v>0</v>
          </cell>
          <cell r="AX346" t="str">
            <v>1 rozwojowo-modernizacyjne</v>
          </cell>
          <cell r="AY346">
            <v>2</v>
          </cell>
          <cell r="AZ346">
            <v>2</v>
          </cell>
          <cell r="BA346">
            <v>0</v>
          </cell>
          <cell r="BF346" t="str">
            <v>Zaopatrzenie w wodę nowych odbiorców.</v>
          </cell>
          <cell r="BG346" t="str">
            <v>Budowa sieci wodociągowej w ul. Dobiegniewskiej: DN 100 mm, dł. 90m wraz z przyłączami 2020-2023 - dokumentacja projektowa 2023-2024 - roboty budowlano-montażowe</v>
          </cell>
          <cell r="BH346" t="str">
            <v>-</v>
          </cell>
          <cell r="BI346" t="str">
            <v>-</v>
          </cell>
          <cell r="BJ346">
            <v>15600</v>
          </cell>
          <cell r="BK346">
            <v>233646</v>
          </cell>
          <cell r="BL346"/>
          <cell r="BM346"/>
          <cell r="BN346"/>
        </row>
        <row r="347">
          <cell r="B347" t="str">
            <v>3-05-11-030-1</v>
          </cell>
          <cell r="C347" t="str">
            <v>3</v>
          </cell>
          <cell r="D347" t="str">
            <v>Poznań - zbiorniki Morasko - Kanał odprowadzający wody technologiczne</v>
          </cell>
          <cell r="E347" t="str">
            <v>Realizowane-dokumentacja-w toku</v>
          </cell>
          <cell r="G347" t="str">
            <v>Plan</v>
          </cell>
          <cell r="H347" t="str">
            <v>pierwsza</v>
          </cell>
          <cell r="I347" t="str">
            <v>wspólne</v>
          </cell>
          <cell r="J347" t="str">
            <v>modernizacyjne</v>
          </cell>
          <cell r="K347" t="str">
            <v>SUW</v>
          </cell>
          <cell r="L347" t="str">
            <v>Poznań</v>
          </cell>
          <cell r="M347" t="str">
            <v>Danuta Kijko</v>
          </cell>
          <cell r="N347" t="str">
            <v>Wioletta Frankowska</v>
          </cell>
          <cell r="O347" t="str">
            <v>Monika Mrozińska</v>
          </cell>
          <cell r="P347" t="str">
            <v>Michał Garbicz</v>
          </cell>
          <cell r="Q347" t="str">
            <v>Łukasz Wędrychowicz</v>
          </cell>
          <cell r="R347" t="str">
            <v>05</v>
          </cell>
          <cell r="S347" t="str">
            <v>nd</v>
          </cell>
          <cell r="T347">
            <v>1491484.78</v>
          </cell>
          <cell r="U347">
            <v>95772.83</v>
          </cell>
          <cell r="V347">
            <v>320375</v>
          </cell>
          <cell r="W347">
            <v>840000</v>
          </cell>
          <cell r="X347">
            <v>713076</v>
          </cell>
          <cell r="Y347">
            <v>2000000</v>
          </cell>
          <cell r="Z347">
            <v>0</v>
          </cell>
          <cell r="AA347">
            <v>0</v>
          </cell>
          <cell r="AB347">
            <v>0</v>
          </cell>
          <cell r="AC347">
            <v>0</v>
          </cell>
          <cell r="AD347">
            <v>0</v>
          </cell>
          <cell r="AE347">
            <v>0</v>
          </cell>
          <cell r="AF347">
            <v>3969223.83</v>
          </cell>
          <cell r="AG347">
            <v>152542.03999999998</v>
          </cell>
          <cell r="AH347">
            <v>83707.08</v>
          </cell>
          <cell r="AI347">
            <v>22987.420000000002</v>
          </cell>
          <cell r="AJ347">
            <v>20000</v>
          </cell>
          <cell r="AK347">
            <v>25000</v>
          </cell>
          <cell r="AL347">
            <v>3800000</v>
          </cell>
          <cell r="AM347">
            <v>1399781</v>
          </cell>
          <cell r="AN347">
            <v>0</v>
          </cell>
          <cell r="AO347">
            <v>0</v>
          </cell>
          <cell r="AP347">
            <v>0</v>
          </cell>
          <cell r="AQ347">
            <v>0</v>
          </cell>
          <cell r="AR347">
            <v>0</v>
          </cell>
          <cell r="AS347">
            <v>0</v>
          </cell>
          <cell r="AT347">
            <v>0</v>
          </cell>
          <cell r="AU347">
            <v>5244781</v>
          </cell>
          <cell r="AV347">
            <v>0</v>
          </cell>
          <cell r="AW347">
            <v>0</v>
          </cell>
          <cell r="AX347" t="str">
            <v>1 rozwojowo-modernizacyjne</v>
          </cell>
          <cell r="AY347">
            <v>0</v>
          </cell>
          <cell r="AZ347">
            <v>0</v>
          </cell>
          <cell r="BA347">
            <v>0</v>
          </cell>
          <cell r="BF347" t="str">
            <v>Z zadania został wydzielony zakres 19-237. Umożliwienie odprowadzenia wód technologicznych ze zbiorników.</v>
          </cell>
          <cell r="BG347" t="str">
            <v>Wykonanie rurociągu DN600mm dł. ca 790m, Wykonanie niezależnego kolektora kanalizacji deszczowej na terenie zbiorników wody czystej Morasko DN400mm dł. ok 170m, Wykonanie na ww. kolektorze separatora o wydajności około 60l/s, Wykonanie przebudowy koryta rowu Wa-7 (Różany Potok) na dł. 350m poniżej projektowanego wylotu z rurociągu DN600mm, Wykonanie przebudowy przepustu w km 5+325 ze średnicy DN600mm na średnicy DN800mm, Zamontowanie na końcowym odcinku rurociągu DN600 w ostatniej studni, regulatora przepływu 2014 - 2024 - dokumentacja projektowa 2025- 2026 - roboty budowlano-montażowe</v>
          </cell>
          <cell r="BH347" t="str">
            <v>-</v>
          </cell>
          <cell r="BI347" t="str">
            <v>-</v>
          </cell>
          <cell r="BJ347">
            <v>15677.800000000001</v>
          </cell>
          <cell r="BK347">
            <v>5252090.62</v>
          </cell>
          <cell r="BL347"/>
          <cell r="BM347"/>
          <cell r="BN347"/>
        </row>
        <row r="348">
          <cell r="B348" t="str">
            <v>5-05-14-188-1</v>
          </cell>
          <cell r="C348" t="str">
            <v>5</v>
          </cell>
          <cell r="D348" t="str">
            <v>Poznań - kanalizacja sanitarna w ul. Bronowej</v>
          </cell>
          <cell r="E348" t="str">
            <v>Realizowane-dokumentacja-w toku</v>
          </cell>
          <cell r="G348" t="str">
            <v>rezerwa "białe plamy"</v>
          </cell>
          <cell r="H348" t="str">
            <v>druga</v>
          </cell>
          <cell r="I348" t="str">
            <v>sieci rozdzielcze</v>
          </cell>
          <cell r="J348" t="str">
            <v>rozwojowe</v>
          </cell>
          <cell r="K348" t="str">
            <v>nieopłacalne nie</v>
          </cell>
          <cell r="L348" t="str">
            <v>Poznań</v>
          </cell>
          <cell r="M348" t="str">
            <v>Katarzyna Stawińska</v>
          </cell>
          <cell r="N348" t="str">
            <v>Honorata Łoza</v>
          </cell>
          <cell r="O348" t="str">
            <v>Monika Mrozińska</v>
          </cell>
          <cell r="P348" t="str">
            <v>Michał Garbicz</v>
          </cell>
          <cell r="Q348" t="str">
            <v>Maciej Urbaniak</v>
          </cell>
          <cell r="R348" t="str">
            <v>05</v>
          </cell>
          <cell r="S348" t="str">
            <v>nd</v>
          </cell>
          <cell r="T348">
            <v>9551</v>
          </cell>
          <cell r="U348">
            <v>15220</v>
          </cell>
          <cell r="V348">
            <v>15220</v>
          </cell>
          <cell r="W348">
            <v>427518</v>
          </cell>
          <cell r="X348">
            <v>204600</v>
          </cell>
          <cell r="Y348">
            <v>0</v>
          </cell>
          <cell r="Z348">
            <v>0</v>
          </cell>
          <cell r="AA348">
            <v>0</v>
          </cell>
          <cell r="AB348">
            <v>0</v>
          </cell>
          <cell r="AC348">
            <v>0</v>
          </cell>
          <cell r="AD348">
            <v>0</v>
          </cell>
          <cell r="AE348">
            <v>0</v>
          </cell>
          <cell r="AF348">
            <v>662558</v>
          </cell>
          <cell r="AG348">
            <v>0</v>
          </cell>
          <cell r="AH348">
            <v>7610</v>
          </cell>
          <cell r="AI348">
            <v>22830</v>
          </cell>
          <cell r="AJ348">
            <v>251752</v>
          </cell>
          <cell r="AK348">
            <v>553685</v>
          </cell>
          <cell r="AL348">
            <v>0</v>
          </cell>
          <cell r="AM348">
            <v>0</v>
          </cell>
          <cell r="AN348">
            <v>0</v>
          </cell>
          <cell r="AO348">
            <v>0</v>
          </cell>
          <cell r="AP348">
            <v>0</v>
          </cell>
          <cell r="AQ348">
            <v>0</v>
          </cell>
          <cell r="AR348">
            <v>0</v>
          </cell>
          <cell r="AS348">
            <v>0</v>
          </cell>
          <cell r="AT348">
            <v>0</v>
          </cell>
          <cell r="AU348">
            <v>805437</v>
          </cell>
          <cell r="AV348">
            <v>0.33</v>
          </cell>
          <cell r="AW348">
            <v>117</v>
          </cell>
          <cell r="AX348" t="str">
            <v>1 rozwojowo-modernizacyjne</v>
          </cell>
          <cell r="AY348">
            <v>11</v>
          </cell>
          <cell r="AZ348">
            <v>1</v>
          </cell>
          <cell r="BA348">
            <v>0</v>
          </cell>
          <cell r="BF348" t="str">
            <v>Odbiór ścieków sanitarnych od nowych klientów.</v>
          </cell>
          <cell r="BG348" t="str">
            <v>Budowa kanalizacji sanitarnej w ul. Bronowej DN200, dł. 328 m wraz z przyłączami 2019-2022 - dokumentacja projektowa 2023-2024 - roboty budowlano-montażowe</v>
          </cell>
          <cell r="BH348" t="str">
            <v>-</v>
          </cell>
          <cell r="BI348" t="str">
            <v>-</v>
          </cell>
          <cell r="BJ348">
            <v>0</v>
          </cell>
          <cell r="BK348">
            <v>828267</v>
          </cell>
          <cell r="BL348"/>
          <cell r="BM348"/>
          <cell r="BN348"/>
        </row>
        <row r="349">
          <cell r="B349" t="str">
            <v>3-07-19-020-1</v>
          </cell>
          <cell r="C349" t="str">
            <v>3</v>
          </cell>
          <cell r="D349" t="str">
            <v>Swarzędz - sieć wodociągowa w ul.Odrzutowej w Janikowie</v>
          </cell>
          <cell r="E349" t="str">
            <v>Realizowane-dokumentacja-w toku</v>
          </cell>
          <cell r="G349" t="str">
            <v>rezerwa oszczędności przetargowe</v>
          </cell>
          <cell r="H349" t="str">
            <v>druga</v>
          </cell>
          <cell r="I349" t="str">
            <v>sieci rozdzielcze</v>
          </cell>
          <cell r="J349" t="str">
            <v>rozwojowe</v>
          </cell>
          <cell r="K349" t="str">
            <v>oszczędności przetargowe</v>
          </cell>
          <cell r="L349" t="str">
            <v>Swarzędz</v>
          </cell>
          <cell r="M349" t="str">
            <v>Przemysław Jasiński</v>
          </cell>
          <cell r="N349" t="str">
            <v>Alina Wachowska</v>
          </cell>
          <cell r="O349" t="str">
            <v>Mariusz Dados</v>
          </cell>
          <cell r="P349" t="str">
            <v>Julita Andrzejewska</v>
          </cell>
          <cell r="Q349">
            <v>0</v>
          </cell>
          <cell r="R349" t="str">
            <v>07</v>
          </cell>
          <cell r="S349" t="str">
            <v>nd</v>
          </cell>
          <cell r="T349">
            <v>0</v>
          </cell>
          <cell r="U349">
            <v>962.25</v>
          </cell>
          <cell r="V349">
            <v>48000</v>
          </cell>
          <cell r="W349">
            <v>32000</v>
          </cell>
          <cell r="X349">
            <v>127110</v>
          </cell>
          <cell r="Y349">
            <v>557010</v>
          </cell>
          <cell r="Z349">
            <v>0</v>
          </cell>
          <cell r="AA349">
            <v>0</v>
          </cell>
          <cell r="AB349">
            <v>0</v>
          </cell>
          <cell r="AC349">
            <v>0</v>
          </cell>
          <cell r="AD349">
            <v>0</v>
          </cell>
          <cell r="AE349">
            <v>0</v>
          </cell>
          <cell r="AF349">
            <v>765082.25</v>
          </cell>
          <cell r="AG349">
            <v>962.25</v>
          </cell>
          <cell r="AH349">
            <v>390</v>
          </cell>
          <cell r="AI349">
            <v>22800</v>
          </cell>
          <cell r="AJ349">
            <v>34200</v>
          </cell>
          <cell r="AK349">
            <v>75464</v>
          </cell>
          <cell r="AL349">
            <v>362320</v>
          </cell>
          <cell r="AM349">
            <v>0</v>
          </cell>
          <cell r="AN349">
            <v>0</v>
          </cell>
          <cell r="AO349">
            <v>0</v>
          </cell>
          <cell r="AP349">
            <v>0</v>
          </cell>
          <cell r="AQ349">
            <v>0</v>
          </cell>
          <cell r="AR349">
            <v>0</v>
          </cell>
          <cell r="AS349">
            <v>0</v>
          </cell>
          <cell r="AT349">
            <v>0</v>
          </cell>
          <cell r="AU349">
            <v>471984</v>
          </cell>
          <cell r="AV349">
            <v>0.27</v>
          </cell>
          <cell r="AW349">
            <v>0</v>
          </cell>
          <cell r="AX349" t="str">
            <v>1 rozwojowo-modernizacyjne</v>
          </cell>
          <cell r="AY349">
            <v>1</v>
          </cell>
          <cell r="AZ349">
            <v>6</v>
          </cell>
          <cell r="BA349">
            <v>0</v>
          </cell>
          <cell r="BF349" t="str">
            <v>Zaopatrzenie w wodę nowych odbiorców.</v>
          </cell>
          <cell r="BG349" t="str">
            <v>Budowa sieci wodociągowej DN 150 mm o długości 200 m w ul. Odrzutowej oraz DN 63 mm o długości 70 m w ulicy bocznej (do dz. 233/5) wraz z przyłączami 2020-2023 - dokumentacja projektowa 2023-2024 - roboty budowlano-montażowe</v>
          </cell>
          <cell r="BH349" t="str">
            <v>-</v>
          </cell>
          <cell r="BI349" t="str">
            <v>-</v>
          </cell>
          <cell r="BJ349">
            <v>11400</v>
          </cell>
          <cell r="BK349">
            <v>483384</v>
          </cell>
          <cell r="BL349"/>
          <cell r="BM349"/>
          <cell r="BN349"/>
        </row>
        <row r="350">
          <cell r="B350" t="str">
            <v>5-05-18-088-1</v>
          </cell>
          <cell r="C350" t="str">
            <v>5</v>
          </cell>
          <cell r="D350" t="str">
            <v>Poznań - kanalizacja sanitarna do Nowego Ogrodu Zoologicznego - etap I</v>
          </cell>
          <cell r="E350" t="str">
            <v>Realizowane-dokumentacja-w toku</v>
          </cell>
          <cell r="G350" t="str">
            <v>Pule</v>
          </cell>
          <cell r="H350" t="str">
            <v>druga</v>
          </cell>
          <cell r="I350" t="str">
            <v>sieci rozdzielcze</v>
          </cell>
          <cell r="J350" t="str">
            <v>rozwojowe</v>
          </cell>
          <cell r="K350" t="str">
            <v>opłacalne</v>
          </cell>
          <cell r="L350" t="str">
            <v>Poznań</v>
          </cell>
          <cell r="M350" t="str">
            <v>Przemysław Jasiński</v>
          </cell>
          <cell r="N350" t="str">
            <v>Magdalena Daszkiewicz-Jankowska</v>
          </cell>
          <cell r="O350" t="str">
            <v>Mariusz Dados</v>
          </cell>
          <cell r="P350" t="str">
            <v>Agnieszka Kulczyk</v>
          </cell>
          <cell r="Q350" t="str">
            <v>Michał Plewa</v>
          </cell>
          <cell r="R350" t="str">
            <v>05</v>
          </cell>
          <cell r="S350" t="str">
            <v>nd</v>
          </cell>
          <cell r="T350">
            <v>0</v>
          </cell>
          <cell r="U350">
            <v>20020.96</v>
          </cell>
          <cell r="V350">
            <v>32033.599999999999</v>
          </cell>
          <cell r="W350">
            <v>32033.599999999999</v>
          </cell>
          <cell r="X350">
            <v>382072.69999999995</v>
          </cell>
          <cell r="Y350">
            <v>492989.42</v>
          </cell>
          <cell r="Z350">
            <v>0</v>
          </cell>
          <cell r="AA350">
            <v>0</v>
          </cell>
          <cell r="AB350">
            <v>0</v>
          </cell>
          <cell r="AC350">
            <v>0</v>
          </cell>
          <cell r="AD350">
            <v>0</v>
          </cell>
          <cell r="AE350">
            <v>0</v>
          </cell>
          <cell r="AF350">
            <v>959150.28</v>
          </cell>
          <cell r="AG350">
            <v>14618.44</v>
          </cell>
          <cell r="AH350">
            <v>10851.890000000001</v>
          </cell>
          <cell r="AI350">
            <v>22563.550000000003</v>
          </cell>
          <cell r="AJ350">
            <v>9318.2000000000007</v>
          </cell>
          <cell r="AK350">
            <v>657629.75</v>
          </cell>
          <cell r="AL350">
            <v>316707.25</v>
          </cell>
          <cell r="AM350">
            <v>0</v>
          </cell>
          <cell r="AN350">
            <v>0</v>
          </cell>
          <cell r="AO350">
            <v>0</v>
          </cell>
          <cell r="AP350">
            <v>0</v>
          </cell>
          <cell r="AQ350">
            <v>0</v>
          </cell>
          <cell r="AR350">
            <v>0</v>
          </cell>
          <cell r="AS350">
            <v>0</v>
          </cell>
          <cell r="AT350">
            <v>0</v>
          </cell>
          <cell r="AU350">
            <v>983655.2</v>
          </cell>
          <cell r="AV350">
            <v>0.33</v>
          </cell>
          <cell r="AW350">
            <v>20.399999999999999</v>
          </cell>
          <cell r="AX350" t="str">
            <v>1 rozwojowo-modernizacyjne</v>
          </cell>
          <cell r="AY350">
            <v>2</v>
          </cell>
          <cell r="AZ350">
            <v>0</v>
          </cell>
          <cell r="BA350">
            <v>0</v>
          </cell>
          <cell r="BF350" t="str">
            <v>Z zadania wydzielono zakres 20-018. Potrzeba budowy kanalizacji sanitarnej w związku z rozbudową obiektów Nowego Ogrodu Zoologicznego.</v>
          </cell>
          <cell r="BG350" t="str">
            <v>Rozbudowa kanalizacji sanitarnej obejmującej kanał sanitarny Dn 250 mm o długości 201,91 m w ul. Sędziwoja, Ziemowita, Kaprala Wojtka wraz z tłocznią ścieków i r. tłocznym Dn 110 mm o długości 141,89 m w ul. Kaprala Wojtka wraz z przyłączami 2020 - 2023 - dokumentacja techniczna 2024 - 2025 - roboty budowlano - montażowe</v>
          </cell>
          <cell r="BH350" t="str">
            <v>-</v>
          </cell>
          <cell r="BI350" t="str">
            <v>-</v>
          </cell>
          <cell r="BJ350">
            <v>2693.03</v>
          </cell>
          <cell r="BK350">
            <v>1003525.72</v>
          </cell>
          <cell r="BL350"/>
          <cell r="BM350"/>
          <cell r="BN350"/>
        </row>
        <row r="351">
          <cell r="B351" t="str">
            <v>5-03-16-039-1</v>
          </cell>
          <cell r="C351" t="str">
            <v>5</v>
          </cell>
          <cell r="D351" t="str">
            <v>Mosina - kanalizacja sanitarna w ul. Jodłowej w Daszewicach</v>
          </cell>
          <cell r="E351" t="str">
            <v>Realizowane-dokumentacja-w toku</v>
          </cell>
          <cell r="H351" t="str">
            <v>pierwsza</v>
          </cell>
          <cell r="I351" t="str">
            <v>sieci rozdzielcze</v>
          </cell>
          <cell r="J351" t="str">
            <v>rozwojowe</v>
          </cell>
          <cell r="K351" t="str">
            <v>KPOŚK</v>
          </cell>
          <cell r="L351" t="str">
            <v>Mosina</v>
          </cell>
          <cell r="M351" t="str">
            <v>Zuzanna Kaczmarek</v>
          </cell>
          <cell r="N351" t="str">
            <v>Joanna Matysiak-Olek</v>
          </cell>
          <cell r="O351">
            <v>0</v>
          </cell>
          <cell r="P351">
            <v>0</v>
          </cell>
          <cell r="Q351">
            <v>0</v>
          </cell>
          <cell r="R351" t="str">
            <v>03</v>
          </cell>
          <cell r="S351" t="str">
            <v>nd</v>
          </cell>
          <cell r="T351">
            <v>0</v>
          </cell>
          <cell r="U351">
            <v>0</v>
          </cell>
          <cell r="V351">
            <v>0</v>
          </cell>
          <cell r="W351">
            <v>28000</v>
          </cell>
          <cell r="X351">
            <v>42000</v>
          </cell>
          <cell r="Y351">
            <v>196000</v>
          </cell>
          <cell r="Z351">
            <v>37000</v>
          </cell>
          <cell r="AA351">
            <v>0</v>
          </cell>
          <cell r="AB351">
            <v>0</v>
          </cell>
          <cell r="AC351">
            <v>0</v>
          </cell>
          <cell r="AD351">
            <v>0</v>
          </cell>
          <cell r="AE351">
            <v>0</v>
          </cell>
          <cell r="AF351">
            <v>303000</v>
          </cell>
          <cell r="AG351">
            <v>0</v>
          </cell>
          <cell r="AH351">
            <v>2596</v>
          </cell>
          <cell r="AI351">
            <v>22100</v>
          </cell>
          <cell r="AJ351">
            <v>33150</v>
          </cell>
          <cell r="AK351">
            <v>24984</v>
          </cell>
          <cell r="AL351">
            <v>295656</v>
          </cell>
          <cell r="AM351">
            <v>0</v>
          </cell>
          <cell r="AN351">
            <v>0</v>
          </cell>
          <cell r="AO351">
            <v>0</v>
          </cell>
          <cell r="AP351">
            <v>0</v>
          </cell>
          <cell r="AQ351">
            <v>0</v>
          </cell>
          <cell r="AR351">
            <v>0</v>
          </cell>
          <cell r="AS351">
            <v>0</v>
          </cell>
          <cell r="AT351">
            <v>0</v>
          </cell>
          <cell r="AU351">
            <v>353790</v>
          </cell>
          <cell r="AV351">
            <v>0.13</v>
          </cell>
          <cell r="AW351">
            <v>269.2</v>
          </cell>
          <cell r="AX351" t="str">
            <v>1 rozwojowo-modernizacyjne</v>
          </cell>
          <cell r="AY351">
            <v>10</v>
          </cell>
          <cell r="AZ351">
            <v>3</v>
          </cell>
          <cell r="BA351">
            <v>0</v>
          </cell>
          <cell r="BF351" t="str">
            <v>Odbiór ścieków sanitarnych od nowych klientów.</v>
          </cell>
          <cell r="BG351" t="str">
            <v>Budowa kanalizacji sanitarnej w ul. Jodłowej DN200mm o dł.130m wraz z przyłączami. 2021 - 2023 - dokumentacja projektowa 2024 - 2025 - roboty budowlano - montażowe</v>
          </cell>
          <cell r="BH351" t="str">
            <v>-</v>
          </cell>
          <cell r="BI351" t="str">
            <v>-</v>
          </cell>
          <cell r="BJ351">
            <v>11050</v>
          </cell>
          <cell r="BK351">
            <v>364840</v>
          </cell>
          <cell r="BL351"/>
          <cell r="BM351"/>
          <cell r="BN351"/>
        </row>
        <row r="352">
          <cell r="B352" t="str">
            <v>5-02-15-223-1</v>
          </cell>
          <cell r="C352" t="str">
            <v>5</v>
          </cell>
          <cell r="D352" t="str">
            <v>Luboń - kanalizacja sanitarna w ul. Szymanowskiego</v>
          </cell>
          <cell r="E352" t="str">
            <v>Realizowane-dokumentacja-w toku</v>
          </cell>
          <cell r="G352" t="str">
            <v>rezerwa "białe plamy"</v>
          </cell>
          <cell r="H352" t="str">
            <v>druga</v>
          </cell>
          <cell r="I352" t="str">
            <v>sieci rozdzielcze</v>
          </cell>
          <cell r="J352" t="str">
            <v>rozwojowe</v>
          </cell>
          <cell r="K352" t="str">
            <v>nieopłacalne nie</v>
          </cell>
          <cell r="L352" t="str">
            <v>Luboń</v>
          </cell>
          <cell r="M352" t="str">
            <v>Agata Chmurzyńska</v>
          </cell>
          <cell r="N352" t="str">
            <v>Michał Kamiński</v>
          </cell>
          <cell r="O352" t="str">
            <v>Monika Mrozińska</v>
          </cell>
          <cell r="P352">
            <v>0</v>
          </cell>
          <cell r="Q352">
            <v>0</v>
          </cell>
          <cell r="R352" t="str">
            <v>02</v>
          </cell>
          <cell r="S352" t="str">
            <v>nd</v>
          </cell>
          <cell r="T352">
            <v>0</v>
          </cell>
          <cell r="U352">
            <v>0</v>
          </cell>
          <cell r="V352">
            <v>14200</v>
          </cell>
          <cell r="W352">
            <v>14200</v>
          </cell>
          <cell r="X352">
            <v>42600</v>
          </cell>
          <cell r="Y352">
            <v>154908</v>
          </cell>
          <cell r="Z352">
            <v>109092</v>
          </cell>
          <cell r="AA352">
            <v>0</v>
          </cell>
          <cell r="AB352">
            <v>0</v>
          </cell>
          <cell r="AC352">
            <v>0</v>
          </cell>
          <cell r="AD352">
            <v>0</v>
          </cell>
          <cell r="AE352">
            <v>0</v>
          </cell>
          <cell r="AF352">
            <v>335000</v>
          </cell>
          <cell r="AG352">
            <v>0</v>
          </cell>
          <cell r="AH352">
            <v>1476</v>
          </cell>
          <cell r="AI352">
            <v>21600</v>
          </cell>
          <cell r="AJ352">
            <v>32400</v>
          </cell>
          <cell r="AK352">
            <v>0</v>
          </cell>
          <cell r="AL352">
            <v>136975</v>
          </cell>
          <cell r="AM352">
            <v>134745</v>
          </cell>
          <cell r="AN352">
            <v>0</v>
          </cell>
          <cell r="AO352">
            <v>0</v>
          </cell>
          <cell r="AP352">
            <v>0</v>
          </cell>
          <cell r="AQ352">
            <v>0</v>
          </cell>
          <cell r="AR352">
            <v>0</v>
          </cell>
          <cell r="AS352">
            <v>0</v>
          </cell>
          <cell r="AT352">
            <v>0</v>
          </cell>
          <cell r="AU352">
            <v>304120</v>
          </cell>
          <cell r="AV352">
            <v>0.16</v>
          </cell>
          <cell r="AW352">
            <v>0</v>
          </cell>
          <cell r="AX352" t="str">
            <v>1 rozwojowo-modernizacyjne</v>
          </cell>
          <cell r="AY352">
            <v>2</v>
          </cell>
          <cell r="AZ352">
            <v>1</v>
          </cell>
          <cell r="BA352">
            <v>0</v>
          </cell>
          <cell r="BF352" t="str">
            <v>Odbiór ścieków sanitarnych od nowych klientów.</v>
          </cell>
          <cell r="BG352" t="str">
            <v>Budowa sieci kanalizacji sanitarnej w ul. Szymanowskiego DN 200 mm, dł. 155 m wraz z przyłączami 2022-2024 - dokumentacja projektowa 2025-2026 - roboty budowlano-montażowe</v>
          </cell>
          <cell r="BH352" t="str">
            <v>-</v>
          </cell>
          <cell r="BI352" t="str">
            <v>-</v>
          </cell>
          <cell r="BJ352">
            <v>10800</v>
          </cell>
          <cell r="BK352">
            <v>314920</v>
          </cell>
          <cell r="BL352"/>
          <cell r="BM352"/>
          <cell r="BN352"/>
        </row>
        <row r="353">
          <cell r="B353" t="str">
            <v>5-05-14-108-1</v>
          </cell>
          <cell r="C353" t="str">
            <v>5</v>
          </cell>
          <cell r="D353" t="str">
            <v>Poznań - kanalizacja sanitarna w ul. Obornickiej 336-360 i w ul. Mateckiego - zakres I</v>
          </cell>
          <cell r="E353" t="str">
            <v>Realizowane-RBM-w toku</v>
          </cell>
          <cell r="G353" t="str">
            <v>rezerwa "białe plamy"</v>
          </cell>
          <cell r="H353" t="str">
            <v>druga</v>
          </cell>
          <cell r="I353" t="str">
            <v>sieci rozdzielcze</v>
          </cell>
          <cell r="J353" t="str">
            <v>rozwojowe</v>
          </cell>
          <cell r="K353" t="str">
            <v>nieopłacalne tak</v>
          </cell>
          <cell r="L353" t="str">
            <v>Poznań</v>
          </cell>
          <cell r="M353" t="str">
            <v>Katarzyna Stawińska</v>
          </cell>
          <cell r="N353" t="str">
            <v>Margareta Szymkowiak-Matuszak</v>
          </cell>
          <cell r="O353" t="str">
            <v>Monika Mrozińska</v>
          </cell>
          <cell r="P353" t="str">
            <v>Margareta Szymkowiak-Matuszak</v>
          </cell>
          <cell r="Q353" t="str">
            <v>Anna Michałowicz</v>
          </cell>
          <cell r="R353" t="str">
            <v>05</v>
          </cell>
          <cell r="S353" t="str">
            <v>Koordynacja z PIM</v>
          </cell>
          <cell r="T353">
            <v>50651.590000000004</v>
          </cell>
          <cell r="U353">
            <v>28911.32</v>
          </cell>
          <cell r="V353">
            <v>2224091</v>
          </cell>
          <cell r="W353">
            <v>3945311</v>
          </cell>
          <cell r="X353">
            <v>0</v>
          </cell>
          <cell r="Y353">
            <v>0</v>
          </cell>
          <cell r="Z353">
            <v>0</v>
          </cell>
          <cell r="AA353">
            <v>0</v>
          </cell>
          <cell r="AB353">
            <v>0</v>
          </cell>
          <cell r="AC353">
            <v>0</v>
          </cell>
          <cell r="AD353">
            <v>0</v>
          </cell>
          <cell r="AE353">
            <v>0</v>
          </cell>
          <cell r="AF353">
            <v>6198313.3200000003</v>
          </cell>
          <cell r="AG353">
            <v>89858.06</v>
          </cell>
          <cell r="AH353">
            <v>63059.030000000006</v>
          </cell>
          <cell r="AI353">
            <v>21552.97</v>
          </cell>
          <cell r="AJ353">
            <v>4342750</v>
          </cell>
          <cell r="AK353">
            <v>500</v>
          </cell>
          <cell r="AL353">
            <v>0</v>
          </cell>
          <cell r="AM353">
            <v>0</v>
          </cell>
          <cell r="AN353">
            <v>0</v>
          </cell>
          <cell r="AO353">
            <v>0</v>
          </cell>
          <cell r="AP353">
            <v>0</v>
          </cell>
          <cell r="AQ353">
            <v>0</v>
          </cell>
          <cell r="AR353">
            <v>0</v>
          </cell>
          <cell r="AS353">
            <v>0</v>
          </cell>
          <cell r="AT353">
            <v>0</v>
          </cell>
          <cell r="AU353">
            <v>4343250</v>
          </cell>
          <cell r="AV353">
            <v>0</v>
          </cell>
          <cell r="AW353">
            <v>0</v>
          </cell>
          <cell r="AX353" t="str">
            <v>1 rozwojowo-modernizacyjne</v>
          </cell>
          <cell r="AY353">
            <v>20</v>
          </cell>
          <cell r="AZ353">
            <v>8</v>
          </cell>
          <cell r="BA353">
            <v>0</v>
          </cell>
          <cell r="BB353" t="str">
            <v xml:space="preserve">TAK </v>
          </cell>
          <cell r="BD353" t="str">
            <v xml:space="preserve">TAK </v>
          </cell>
          <cell r="BE353" t="str">
            <v>brak szczegółów</v>
          </cell>
          <cell r="BF353" t="str">
            <v>Z zadania został wydzielony zakres 19-351. Odbiór ścieków sanitarnych od nowych klientów.</v>
          </cell>
          <cell r="BG353" t="str">
            <v>Budowa kanalizacji sanitarnej wraz z przyłączami: - grawitacja: DN 200 mm, dł. 275,8 m , DN 300 mm, dł. 454,9 m - rurociąg tłoczny: DN 90 mm, dł. 119 m. Budowa przepompowni ścieków 1 szt. Budowa przyłącza wodociągowego do przepompowni ścieków 2016-2020 - dokumentacja projektowa 2020-2022 - roboty budowlano-montażowe</v>
          </cell>
          <cell r="BH353" t="str">
            <v>-</v>
          </cell>
          <cell r="BI353" t="str">
            <v>-</v>
          </cell>
          <cell r="BJ353">
            <v>14186.64</v>
          </cell>
          <cell r="BK353">
            <v>4350616.33</v>
          </cell>
          <cell r="BL353">
            <v>435061.63300000003</v>
          </cell>
          <cell r="BM353"/>
          <cell r="BN353"/>
          <cell r="BO353">
            <v>304543.14310000004</v>
          </cell>
        </row>
        <row r="354">
          <cell r="B354" t="str">
            <v>5-16-17-160-1</v>
          </cell>
          <cell r="C354" t="str">
            <v>5</v>
          </cell>
          <cell r="D354" t="str">
            <v>Suchy Las - kanalizacja sanitarna w rejonie ul. Błękitnej w Biedrusku</v>
          </cell>
          <cell r="E354" t="str">
            <v>Realizowane-dokumentacja-w toku</v>
          </cell>
          <cell r="G354" t="str">
            <v>rezerwa "białe plamy"</v>
          </cell>
          <cell r="H354" t="str">
            <v>druga</v>
          </cell>
          <cell r="I354" t="str">
            <v>sieci rozdzielcze</v>
          </cell>
          <cell r="J354" t="str">
            <v>rozwojowe</v>
          </cell>
          <cell r="K354" t="str">
            <v>nieopłacalne nie</v>
          </cell>
          <cell r="L354" t="str">
            <v>Suchy Las</v>
          </cell>
          <cell r="M354" t="str">
            <v>Agnieszka Mitura-Grabowska</v>
          </cell>
          <cell r="N354" t="str">
            <v>Joanna Matysiak-Olek</v>
          </cell>
          <cell r="O354" t="str">
            <v>Mariusz Dados</v>
          </cell>
          <cell r="P354" t="str">
            <v>Łukasz Dąbrowski</v>
          </cell>
          <cell r="Q354" t="str">
            <v>Anna Michałowicz</v>
          </cell>
          <cell r="R354" t="str">
            <v>16</v>
          </cell>
          <cell r="S354" t="str">
            <v>nd</v>
          </cell>
          <cell r="T354">
            <v>0</v>
          </cell>
          <cell r="U354">
            <v>1014</v>
          </cell>
          <cell r="V354">
            <v>39984</v>
          </cell>
          <cell r="W354">
            <v>59976</v>
          </cell>
          <cell r="X354">
            <v>610470</v>
          </cell>
          <cell r="Y354">
            <v>967470</v>
          </cell>
          <cell r="Z354">
            <v>0</v>
          </cell>
          <cell r="AA354">
            <v>0</v>
          </cell>
          <cell r="AB354">
            <v>0</v>
          </cell>
          <cell r="AC354">
            <v>0</v>
          </cell>
          <cell r="AD354">
            <v>0</v>
          </cell>
          <cell r="AE354">
            <v>0</v>
          </cell>
          <cell r="AF354">
            <v>1678914</v>
          </cell>
          <cell r="AG354">
            <v>2028</v>
          </cell>
          <cell r="AH354">
            <v>21756</v>
          </cell>
          <cell r="AI354">
            <v>21450</v>
          </cell>
          <cell r="AJ354">
            <v>505135</v>
          </cell>
          <cell r="AK354">
            <v>1171785</v>
          </cell>
          <cell r="AL354">
            <v>0</v>
          </cell>
          <cell r="AM354">
            <v>0</v>
          </cell>
          <cell r="AN354">
            <v>0</v>
          </cell>
          <cell r="AO354">
            <v>0</v>
          </cell>
          <cell r="AP354">
            <v>0</v>
          </cell>
          <cell r="AQ354">
            <v>0</v>
          </cell>
          <cell r="AR354">
            <v>0</v>
          </cell>
          <cell r="AS354">
            <v>0</v>
          </cell>
          <cell r="AT354">
            <v>0</v>
          </cell>
          <cell r="AU354">
            <v>1676920</v>
          </cell>
          <cell r="AV354">
            <v>0.51</v>
          </cell>
          <cell r="AW354">
            <v>0</v>
          </cell>
          <cell r="AX354" t="str">
            <v>1 rozwojowo-modernizacyjne</v>
          </cell>
          <cell r="AY354">
            <v>0</v>
          </cell>
          <cell r="AZ354">
            <v>36</v>
          </cell>
          <cell r="BA354">
            <v>0</v>
          </cell>
          <cell r="BF354" t="str">
            <v>Odbiór ścieków sanitarnych od nowych klientów.</v>
          </cell>
          <cell r="BG354" t="str">
            <v>Budowa sieci kanalizacji sanitarnej w rejonie ul. Błękitnej DN 250 mm, dł. ok 514 m., wraz z przyłączami - 36 szt. 2021-2022 - dokumentacja projektowa 2023-2024 – roboty budowlano-montażowe</v>
          </cell>
          <cell r="BH354" t="str">
            <v>-</v>
          </cell>
          <cell r="BI354" t="str">
            <v>-</v>
          </cell>
          <cell r="BJ354">
            <v>0</v>
          </cell>
          <cell r="BK354">
            <v>1698370</v>
          </cell>
          <cell r="BL354"/>
          <cell r="BM354"/>
          <cell r="BN354"/>
        </row>
        <row r="355">
          <cell r="B355" t="str">
            <v>3-11-17-024-1</v>
          </cell>
          <cell r="C355" t="str">
            <v>3</v>
          </cell>
          <cell r="D355" t="str">
            <v>Kórnik - sieć wodociągowa w ul. Cisowej w Błażejewku</v>
          </cell>
          <cell r="E355" t="str">
            <v>Realizowane-dokumentacja-w toku</v>
          </cell>
          <cell r="H355" t="str">
            <v>druga</v>
          </cell>
          <cell r="I355" t="str">
            <v>sieci rozdzielcze</v>
          </cell>
          <cell r="J355" t="str">
            <v>rozwojowe</v>
          </cell>
          <cell r="K355" t="str">
            <v>nieopłacalne Nie</v>
          </cell>
          <cell r="L355" t="str">
            <v>Kórnik</v>
          </cell>
          <cell r="M355" t="str">
            <v>Kamilla Oberenkowska</v>
          </cell>
          <cell r="N355" t="str">
            <v>Barbara Bartkowiak</v>
          </cell>
          <cell r="O355">
            <v>0</v>
          </cell>
          <cell r="P355">
            <v>0</v>
          </cell>
          <cell r="Q355">
            <v>0</v>
          </cell>
          <cell r="R355" t="str">
            <v>11</v>
          </cell>
          <cell r="S355" t="str">
            <v>nd</v>
          </cell>
          <cell r="T355">
            <v>0</v>
          </cell>
          <cell r="U355">
            <v>0</v>
          </cell>
          <cell r="V355">
            <v>0</v>
          </cell>
          <cell r="W355">
            <v>32000</v>
          </cell>
          <cell r="X355">
            <v>48000</v>
          </cell>
          <cell r="Y355">
            <v>15300</v>
          </cell>
          <cell r="Z355">
            <v>63000</v>
          </cell>
          <cell r="AA355">
            <v>0</v>
          </cell>
          <cell r="AB355">
            <v>0</v>
          </cell>
          <cell r="AC355">
            <v>0</v>
          </cell>
          <cell r="AD355">
            <v>0</v>
          </cell>
          <cell r="AE355">
            <v>0</v>
          </cell>
          <cell r="AF355">
            <v>158300</v>
          </cell>
          <cell r="AG355">
            <v>0</v>
          </cell>
          <cell r="AH355">
            <v>443</v>
          </cell>
          <cell r="AI355">
            <v>21440</v>
          </cell>
          <cell r="AJ355">
            <v>32160</v>
          </cell>
          <cell r="AK355">
            <v>1201</v>
          </cell>
          <cell r="AL355">
            <v>234517.5</v>
          </cell>
          <cell r="AM355">
            <v>168654.5</v>
          </cell>
          <cell r="AN355">
            <v>0</v>
          </cell>
          <cell r="AO355">
            <v>0</v>
          </cell>
          <cell r="AP355">
            <v>0</v>
          </cell>
          <cell r="AQ355">
            <v>0</v>
          </cell>
          <cell r="AR355">
            <v>0</v>
          </cell>
          <cell r="AS355">
            <v>0</v>
          </cell>
          <cell r="AT355">
            <v>0</v>
          </cell>
          <cell r="AU355">
            <v>436533</v>
          </cell>
          <cell r="AV355">
            <v>0.23</v>
          </cell>
          <cell r="AW355">
            <v>0</v>
          </cell>
          <cell r="AX355" t="str">
            <v>1 rozwojowo-modernizacyjne</v>
          </cell>
          <cell r="AY355">
            <v>5</v>
          </cell>
          <cell r="AZ355">
            <v>10</v>
          </cell>
          <cell r="BA355">
            <v>0</v>
          </cell>
          <cell r="BF355" t="str">
            <v>Zaopatrzenie w wodę nowych odbiorców. Budowa możliwa po wykonaniu magistrali Kórnickiej.</v>
          </cell>
          <cell r="BG355" t="str">
            <v>Budowa sieci wodociągowej w ul. Cisowej DN 100 mm, dł. 230 m wraz z przyłączami 17 szt (w tym 5 do budynku) 2021-2024 - dokumentacja projektowa 2025-2026 - roboty budowlano-montażowe (rozpoczęcie budowy możliwe po zakończeniu budowy magistrali kórnickiej)</v>
          </cell>
          <cell r="BH355" t="str">
            <v>-</v>
          </cell>
          <cell r="BI355" t="str">
            <v>-</v>
          </cell>
          <cell r="BJ355">
            <v>21440</v>
          </cell>
          <cell r="BK355">
            <v>436533</v>
          </cell>
          <cell r="BL355"/>
          <cell r="BM355"/>
          <cell r="BN355"/>
        </row>
        <row r="356">
          <cell r="B356" t="str">
            <v>3-07-18-081-0</v>
          </cell>
          <cell r="C356" t="str">
            <v>3</v>
          </cell>
          <cell r="D356" t="str">
            <v>Swarzędz - sieć wodociągowa w ulicach: Wyczółkowskiego, Chełmońskiego i Kossaka</v>
          </cell>
          <cell r="E356" t="str">
            <v>Realizowane-dokumentacja-w toku</v>
          </cell>
          <cell r="G356" t="str">
            <v>rury azbestowo-cementowe</v>
          </cell>
          <cell r="H356" t="str">
            <v>pierwsza</v>
          </cell>
          <cell r="I356" t="str">
            <v>sieci rozdzielcze</v>
          </cell>
          <cell r="J356" t="str">
            <v>modernizacyjne</v>
          </cell>
          <cell r="K356" t="str">
            <v>azbestocement</v>
          </cell>
          <cell r="L356" t="str">
            <v>Swarzędz</v>
          </cell>
          <cell r="M356" t="str">
            <v>Przemysław Jasiński</v>
          </cell>
          <cell r="N356" t="str">
            <v>Marcin Krawczyk</v>
          </cell>
          <cell r="O356" t="str">
            <v>Mariusz Dados</v>
          </cell>
          <cell r="P356" t="str">
            <v>Julita Andrzejewska</v>
          </cell>
          <cell r="Q356" t="str">
            <v>Michał Plewa</v>
          </cell>
          <cell r="R356" t="str">
            <v>07</v>
          </cell>
          <cell r="S356" t="str">
            <v>nd</v>
          </cell>
          <cell r="T356">
            <v>1624</v>
          </cell>
          <cell r="U356">
            <v>20487.800000000003</v>
          </cell>
          <cell r="V356">
            <v>73658.539999999994</v>
          </cell>
          <cell r="W356">
            <v>362439</v>
          </cell>
          <cell r="X356">
            <v>53605</v>
          </cell>
          <cell r="Y356">
            <v>0</v>
          </cell>
          <cell r="Z356">
            <v>0</v>
          </cell>
          <cell r="AA356">
            <v>0</v>
          </cell>
          <cell r="AB356">
            <v>0</v>
          </cell>
          <cell r="AC356">
            <v>0</v>
          </cell>
          <cell r="AD356">
            <v>0</v>
          </cell>
          <cell r="AE356">
            <v>0</v>
          </cell>
          <cell r="AF356">
            <v>510190.33999999997</v>
          </cell>
          <cell r="AG356">
            <v>13658.54</v>
          </cell>
          <cell r="AH356">
            <v>0</v>
          </cell>
          <cell r="AI356">
            <v>21326.400000000001</v>
          </cell>
          <cell r="AJ356">
            <v>0</v>
          </cell>
          <cell r="AK356">
            <v>548406</v>
          </cell>
          <cell r="AL356">
            <v>181052</v>
          </cell>
          <cell r="AM356">
            <v>0</v>
          </cell>
          <cell r="AN356">
            <v>0</v>
          </cell>
          <cell r="AO356">
            <v>0</v>
          </cell>
          <cell r="AP356">
            <v>0</v>
          </cell>
          <cell r="AQ356">
            <v>0</v>
          </cell>
          <cell r="AR356">
            <v>0</v>
          </cell>
          <cell r="AS356">
            <v>0</v>
          </cell>
          <cell r="AT356">
            <v>0</v>
          </cell>
          <cell r="AU356">
            <v>729458</v>
          </cell>
          <cell r="AV356">
            <v>0.38</v>
          </cell>
          <cell r="AW356">
            <v>0</v>
          </cell>
          <cell r="AX356" t="str">
            <v>1 rozwojowo-modernizacyjne</v>
          </cell>
          <cell r="AY356">
            <v>0</v>
          </cell>
          <cell r="AZ356">
            <v>0</v>
          </cell>
          <cell r="BA356">
            <v>27</v>
          </cell>
          <cell r="BF356" t="str">
            <v>Potrzeba wymiany sieci wodociągowej z rur azbestocementowych w koordynacji z modernizacją ulic</v>
          </cell>
          <cell r="BG356" t="str">
            <v>Budowa sieci wodociągowej DN100mm o dł. ok. 330m w ul. Wyczółkowskiego, Chełmońskiego i Kossaka wraz z przyłączami 2019 - 2021 - dokumentacja techniczna 2021 - 2023 - roboty budowlano - montażowe</v>
          </cell>
          <cell r="BH356" t="str">
            <v>-</v>
          </cell>
          <cell r="BI356" t="str">
            <v>-</v>
          </cell>
          <cell r="BJ356">
            <v>837</v>
          </cell>
          <cell r="BK356">
            <v>749947.4</v>
          </cell>
          <cell r="BL356"/>
          <cell r="BM356"/>
          <cell r="BN356"/>
        </row>
        <row r="357">
          <cell r="B357" t="str">
            <v>3-05-14-164-1</v>
          </cell>
          <cell r="C357" t="str">
            <v>3</v>
          </cell>
          <cell r="D357" t="str">
            <v>Poznań - sieć wodociągowa w ul. Fortecznej</v>
          </cell>
          <cell r="E357" t="str">
            <v>Realizowane-dokumentacja-w toku</v>
          </cell>
          <cell r="G357" t="str">
            <v>budżet - modernizacja PSW</v>
          </cell>
          <cell r="H357" t="str">
            <v>pierwsza</v>
          </cell>
          <cell r="I357" t="str">
            <v>sieci rozdzielcze</v>
          </cell>
          <cell r="J357" t="str">
            <v>modernizacyjne</v>
          </cell>
          <cell r="K357" t="str">
            <v>PSW</v>
          </cell>
          <cell r="L357" t="str">
            <v>Poznań</v>
          </cell>
          <cell r="M357" t="str">
            <v>Zuzanna Kaczmarek</v>
          </cell>
          <cell r="N357" t="str">
            <v>Julia Szczepańska</v>
          </cell>
          <cell r="O357" t="str">
            <v>Jolanta Kowalczyk</v>
          </cell>
          <cell r="P357">
            <v>0</v>
          </cell>
          <cell r="Q357" t="str">
            <v>Anna Michałowicz</v>
          </cell>
          <cell r="R357" t="str">
            <v>05</v>
          </cell>
          <cell r="S357" t="str">
            <v>nd</v>
          </cell>
          <cell r="T357">
            <v>0</v>
          </cell>
          <cell r="U357">
            <v>0</v>
          </cell>
          <cell r="V357">
            <v>28728</v>
          </cell>
          <cell r="W357">
            <v>43092</v>
          </cell>
          <cell r="X357">
            <v>115250</v>
          </cell>
          <cell r="Y357">
            <v>83200</v>
          </cell>
          <cell r="Z357">
            <v>0</v>
          </cell>
          <cell r="AA357">
            <v>0</v>
          </cell>
          <cell r="AB357">
            <v>0</v>
          </cell>
          <cell r="AC357">
            <v>0</v>
          </cell>
          <cell r="AD357">
            <v>0</v>
          </cell>
          <cell r="AE357">
            <v>0</v>
          </cell>
          <cell r="AF357">
            <v>270270</v>
          </cell>
          <cell r="AG357">
            <v>1078</v>
          </cell>
          <cell r="AH357">
            <v>9600</v>
          </cell>
          <cell r="AI357">
            <v>21211</v>
          </cell>
          <cell r="AJ357">
            <v>19200</v>
          </cell>
          <cell r="AK357">
            <v>167800</v>
          </cell>
          <cell r="AL357">
            <v>300163</v>
          </cell>
          <cell r="AM357">
            <v>0</v>
          </cell>
          <cell r="AN357">
            <v>0</v>
          </cell>
          <cell r="AO357">
            <v>0</v>
          </cell>
          <cell r="AP357">
            <v>0</v>
          </cell>
          <cell r="AQ357">
            <v>0</v>
          </cell>
          <cell r="AR357">
            <v>0</v>
          </cell>
          <cell r="AS357">
            <v>0</v>
          </cell>
          <cell r="AT357">
            <v>0</v>
          </cell>
          <cell r="AU357">
            <v>487163</v>
          </cell>
          <cell r="AV357">
            <v>0.14000000000000001</v>
          </cell>
          <cell r="AW357">
            <v>0</v>
          </cell>
          <cell r="AX357" t="str">
            <v>1 rozwojowo-modernizacyjne</v>
          </cell>
          <cell r="AY357">
            <v>0</v>
          </cell>
          <cell r="AZ357">
            <v>0</v>
          </cell>
          <cell r="BA357">
            <v>0</v>
          </cell>
          <cell r="BF357" t="str">
            <v>Połączenie dwóch końcówek wodociągów, Celem jest zmniejszenie problemów z niedostatecznym ciśnieniem lub całkowitym brakiem wody w przypadkach, kiedy koniecznie jest zamknięcie wody od strony ul. Gołężyckiej.</v>
          </cell>
          <cell r="BG357" t="str">
            <v>Budowa sieci wodociągowej z przejściem pod jezdnią na odc. od zajezdni MPK do nr 3B o średnicy DN150mm, dł.135 m. 2021 - 2023 - dokumentacja projektowa 2024 - 2025 - roboty budowlano - montażowe</v>
          </cell>
          <cell r="BH357" t="str">
            <v>-</v>
          </cell>
          <cell r="BI357" t="str">
            <v>-</v>
          </cell>
          <cell r="BJ357">
            <v>2011</v>
          </cell>
          <cell r="BK357">
            <v>506363</v>
          </cell>
          <cell r="BL357"/>
          <cell r="BM357"/>
          <cell r="BN357"/>
        </row>
        <row r="358">
          <cell r="B358" t="str">
            <v>3-11-19-244-1</v>
          </cell>
          <cell r="C358" t="str">
            <v>3</v>
          </cell>
          <cell r="D358" t="str">
            <v>Kórnik – sieć wodociągowa w ul. Poranek w Koninku.</v>
          </cell>
          <cell r="E358" t="str">
            <v>Realizowane-dokumentacja-w toku</v>
          </cell>
          <cell r="G358" t="str">
            <v>rezerwa zadania wielozakresowe</v>
          </cell>
          <cell r="H358" t="str">
            <v>druga</v>
          </cell>
          <cell r="I358" t="str">
            <v>sieci rozdzielcze</v>
          </cell>
          <cell r="J358" t="str">
            <v>rozwojowe</v>
          </cell>
          <cell r="K358" t="str">
            <v>nieopłacalne tak</v>
          </cell>
          <cell r="L358" t="str">
            <v>Kórnik</v>
          </cell>
          <cell r="M358" t="str">
            <v>Kamilla Oberenkowska</v>
          </cell>
          <cell r="N358" t="str">
            <v>Marcin Krawczyk</v>
          </cell>
          <cell r="O358" t="str">
            <v>Jolanta Kowalczyk</v>
          </cell>
          <cell r="P358">
            <v>0</v>
          </cell>
          <cell r="Q358" t="str">
            <v>Jacek Bielicki</v>
          </cell>
          <cell r="R358" t="str">
            <v>11</v>
          </cell>
          <cell r="S358" t="str">
            <v>nd</v>
          </cell>
          <cell r="T358">
            <v>0</v>
          </cell>
          <cell r="U358">
            <v>5962.25</v>
          </cell>
          <cell r="V358">
            <v>5000</v>
          </cell>
          <cell r="W358">
            <v>15000</v>
          </cell>
          <cell r="X358">
            <v>33500</v>
          </cell>
          <cell r="Y358">
            <v>41500</v>
          </cell>
          <cell r="Z358">
            <v>0</v>
          </cell>
          <cell r="AA358">
            <v>0</v>
          </cell>
          <cell r="AB358">
            <v>0</v>
          </cell>
          <cell r="AC358">
            <v>0</v>
          </cell>
          <cell r="AD358">
            <v>0</v>
          </cell>
          <cell r="AE358">
            <v>0</v>
          </cell>
          <cell r="AF358">
            <v>100962.25</v>
          </cell>
          <cell r="AG358">
            <v>7962.25</v>
          </cell>
          <cell r="AH358">
            <v>7000</v>
          </cell>
          <cell r="AI358">
            <v>21000</v>
          </cell>
          <cell r="AJ358">
            <v>33579</v>
          </cell>
          <cell r="AK358">
            <v>103887</v>
          </cell>
          <cell r="AL358">
            <v>0</v>
          </cell>
          <cell r="AM358">
            <v>0</v>
          </cell>
          <cell r="AN358">
            <v>0</v>
          </cell>
          <cell r="AO358">
            <v>0</v>
          </cell>
          <cell r="AP358">
            <v>0</v>
          </cell>
          <cell r="AQ358">
            <v>0</v>
          </cell>
          <cell r="AR358">
            <v>0</v>
          </cell>
          <cell r="AS358">
            <v>0</v>
          </cell>
          <cell r="AT358">
            <v>0</v>
          </cell>
          <cell r="AU358">
            <v>137466</v>
          </cell>
          <cell r="AV358">
            <v>0.06</v>
          </cell>
          <cell r="AW358">
            <v>0</v>
          </cell>
          <cell r="AX358" t="str">
            <v>1 rozwojowo-modernizacyjne</v>
          </cell>
          <cell r="AY358">
            <v>2</v>
          </cell>
          <cell r="AZ358">
            <v>2</v>
          </cell>
          <cell r="BA358">
            <v>1</v>
          </cell>
          <cell r="BF358" t="str">
            <v>Zadanie zostało wydzielone z zadania nr 16-145. Zaopatrzenie w wodę nowych odbiorców.</v>
          </cell>
          <cell r="BG358" t="str">
            <v>Budowa sieci wodociągowej w ul. Poranek w Koninku: DN 100 mm, dł. 70m wraz z przyłączami. 2020-2022 - dokumentacja projektowa 2023-2024 - roboty budowlano-montażowe</v>
          </cell>
          <cell r="BH358" t="str">
            <v>-</v>
          </cell>
          <cell r="BI358" t="str">
            <v>-</v>
          </cell>
          <cell r="BJ358">
            <v>7000</v>
          </cell>
          <cell r="BK358">
            <v>151466</v>
          </cell>
          <cell r="BL358"/>
          <cell r="BM358"/>
          <cell r="BN358"/>
        </row>
        <row r="359">
          <cell r="B359" t="str">
            <v>3-05-19-238-1</v>
          </cell>
          <cell r="C359" t="str">
            <v>3</v>
          </cell>
          <cell r="D359" t="str">
            <v>Poznań - sieć wodociągowa w ul. Chryzantemowej</v>
          </cell>
          <cell r="E359" t="str">
            <v>Realizowane-dokumentacja-w toku</v>
          </cell>
          <cell r="G359" t="str">
            <v>rezerwa zadania wielozakresowe</v>
          </cell>
          <cell r="H359" t="str">
            <v>druga</v>
          </cell>
          <cell r="I359" t="str">
            <v>sieci rozdzielcze</v>
          </cell>
          <cell r="J359" t="str">
            <v>rozwojowe</v>
          </cell>
          <cell r="K359" t="str">
            <v>nieopłacalne tak</v>
          </cell>
          <cell r="L359" t="str">
            <v>Poznań</v>
          </cell>
          <cell r="M359" t="str">
            <v>Kamilla Oberenkowska</v>
          </cell>
          <cell r="N359" t="str">
            <v>Katarzyna Grala</v>
          </cell>
          <cell r="O359" t="str">
            <v>Jolanta Kowalczyk</v>
          </cell>
          <cell r="P359" t="str">
            <v>Mateusz Opaluch</v>
          </cell>
          <cell r="Q359" t="str">
            <v>Jacek Bielicki</v>
          </cell>
          <cell r="R359" t="str">
            <v>05</v>
          </cell>
          <cell r="S359" t="str">
            <v>nd</v>
          </cell>
          <cell r="T359">
            <v>0</v>
          </cell>
          <cell r="U359">
            <v>1206</v>
          </cell>
          <cell r="V359">
            <v>42960.6</v>
          </cell>
          <cell r="W359">
            <v>28640.400000000001</v>
          </cell>
          <cell r="X359">
            <v>298307.7</v>
          </cell>
          <cell r="Y359">
            <v>127261.3</v>
          </cell>
          <cell r="Z359">
            <v>0</v>
          </cell>
          <cell r="AA359">
            <v>0</v>
          </cell>
          <cell r="AB359">
            <v>0</v>
          </cell>
          <cell r="AC359">
            <v>0</v>
          </cell>
          <cell r="AD359">
            <v>0</v>
          </cell>
          <cell r="AE359">
            <v>0</v>
          </cell>
          <cell r="AF359">
            <v>498376</v>
          </cell>
          <cell r="AG359">
            <v>8194.1</v>
          </cell>
          <cell r="AH359">
            <v>6988.1</v>
          </cell>
          <cell r="AI359">
            <v>20964.300000000003</v>
          </cell>
          <cell r="AJ359">
            <v>144050</v>
          </cell>
          <cell r="AK359">
            <v>373085</v>
          </cell>
          <cell r="AL359">
            <v>0</v>
          </cell>
          <cell r="AM359">
            <v>0</v>
          </cell>
          <cell r="AN359">
            <v>0</v>
          </cell>
          <cell r="AO359">
            <v>0</v>
          </cell>
          <cell r="AP359">
            <v>0</v>
          </cell>
          <cell r="AQ359">
            <v>0</v>
          </cell>
          <cell r="AR359">
            <v>0</v>
          </cell>
          <cell r="AS359">
            <v>0</v>
          </cell>
          <cell r="AT359">
            <v>0</v>
          </cell>
          <cell r="AU359">
            <v>517135</v>
          </cell>
          <cell r="AV359">
            <v>0.26</v>
          </cell>
          <cell r="AW359">
            <v>0</v>
          </cell>
          <cell r="AX359" t="str">
            <v>1 rozwojowo-modernizacyjne</v>
          </cell>
          <cell r="AY359">
            <v>6</v>
          </cell>
          <cell r="AZ359">
            <v>1</v>
          </cell>
          <cell r="BA359">
            <v>0</v>
          </cell>
          <cell r="BC359" t="str">
            <v xml:space="preserve">Zdanie na ukończeniu w IPD </v>
          </cell>
          <cell r="BF359" t="str">
            <v>Zadanie zostało wydzielone z zadania nr 15-106. Zaopatrzenie w wodę nowych odbiorców.</v>
          </cell>
          <cell r="BG359" t="str">
            <v>Budowa sieci wodociągowej w ul. Chryzantemowej DN100mm, dł. 288,53m wraz z przyłączami 2020-2022 - dokumentacja projektowa 2022-2024 - roboty budowlano-montażowe</v>
          </cell>
          <cell r="BH359" t="str">
            <v>-</v>
          </cell>
          <cell r="BI359" t="str">
            <v>-</v>
          </cell>
          <cell r="BJ359">
            <v>0</v>
          </cell>
          <cell r="BK359">
            <v>538099.30000000005</v>
          </cell>
          <cell r="BL359"/>
          <cell r="BM359">
            <v>80714.895000000004</v>
          </cell>
        </row>
        <row r="360">
          <cell r="B360" t="str">
            <v>5-05-19-256-1</v>
          </cell>
          <cell r="C360" t="str">
            <v>5</v>
          </cell>
          <cell r="D360" t="str">
            <v>Poznań - kanalizacja sanitarna w ul. Chryzantemowej</v>
          </cell>
          <cell r="E360" t="str">
            <v>Realizowane-dokumentacja-w toku</v>
          </cell>
          <cell r="G360" t="str">
            <v>rezerwa zadania wielozakresowe</v>
          </cell>
          <cell r="H360" t="str">
            <v>druga</v>
          </cell>
          <cell r="I360" t="str">
            <v>sieci rozdzielcze</v>
          </cell>
          <cell r="J360" t="str">
            <v>rozwojowe</v>
          </cell>
          <cell r="K360" t="str">
            <v>nieopłacalne nie</v>
          </cell>
          <cell r="L360" t="str">
            <v>Poznań</v>
          </cell>
          <cell r="M360" t="str">
            <v>Kamilla Oberenkowska</v>
          </cell>
          <cell r="N360" t="str">
            <v>Katarzyna Grala</v>
          </cell>
          <cell r="O360" t="str">
            <v>Jolanta Kowalczyk</v>
          </cell>
          <cell r="P360" t="str">
            <v>Mateusz Opaluch</v>
          </cell>
          <cell r="Q360" t="str">
            <v>Jacek Bielicki</v>
          </cell>
          <cell r="R360" t="str">
            <v>05</v>
          </cell>
          <cell r="S360" t="str">
            <v>nd</v>
          </cell>
          <cell r="T360">
            <v>0</v>
          </cell>
          <cell r="U360">
            <v>0</v>
          </cell>
          <cell r="V360">
            <v>34609.800000000003</v>
          </cell>
          <cell r="W360">
            <v>23073.200000000001</v>
          </cell>
          <cell r="X360">
            <v>515946.9</v>
          </cell>
          <cell r="Y360">
            <v>208442.1</v>
          </cell>
          <cell r="Z360">
            <v>0</v>
          </cell>
          <cell r="AA360">
            <v>0</v>
          </cell>
          <cell r="AB360">
            <v>0</v>
          </cell>
          <cell r="AC360">
            <v>0</v>
          </cell>
          <cell r="AD360">
            <v>0</v>
          </cell>
          <cell r="AE360">
            <v>0</v>
          </cell>
          <cell r="AF360">
            <v>782072</v>
          </cell>
          <cell r="AG360">
            <v>6988.1</v>
          </cell>
          <cell r="AH360">
            <v>6988.1</v>
          </cell>
          <cell r="AI360">
            <v>20964.300000000003</v>
          </cell>
          <cell r="AJ360">
            <v>229145</v>
          </cell>
          <cell r="AK360">
            <v>570125</v>
          </cell>
          <cell r="AL360">
            <v>0</v>
          </cell>
          <cell r="AM360">
            <v>0</v>
          </cell>
          <cell r="AN360">
            <v>0</v>
          </cell>
          <cell r="AO360">
            <v>0</v>
          </cell>
          <cell r="AP360">
            <v>0</v>
          </cell>
          <cell r="AQ360">
            <v>0</v>
          </cell>
          <cell r="AR360">
            <v>0</v>
          </cell>
          <cell r="AS360">
            <v>0</v>
          </cell>
          <cell r="AT360">
            <v>0</v>
          </cell>
          <cell r="AU360">
            <v>799270</v>
          </cell>
          <cell r="AV360">
            <v>0.3</v>
          </cell>
          <cell r="AW360">
            <v>83</v>
          </cell>
          <cell r="AX360" t="str">
            <v>1 rozwojowo-modernizacyjne</v>
          </cell>
          <cell r="AY360">
            <v>5</v>
          </cell>
          <cell r="AZ360">
            <v>1</v>
          </cell>
          <cell r="BA360">
            <v>0</v>
          </cell>
          <cell r="BC360" t="str">
            <v xml:space="preserve">Zdanie na ukończeniu w IPD </v>
          </cell>
          <cell r="BF360" t="str">
            <v>Zadanie zostało wydzielone z zadania nr 12-110. Odbiór ścieków sanitarnych od nowych klientów.</v>
          </cell>
          <cell r="BG360" t="str">
            <v>Budowa kanalizacji sanitarnej w ulicy Chryzantemowej wraz z przyłączami: - kanały grawitacyjne DN 200 mm, dł. 210 m - rurociągi tłoczne DN 80 mm, dł. 85 m - przepompownie (dopływ do 4,0 l/s) - 1 szt. - zakup działek pod przepompownie 2020-2022 - dokumentacja projektowa 2023-2024 - roboty budowlano-montażowe</v>
          </cell>
          <cell r="BH360" t="str">
            <v>-</v>
          </cell>
          <cell r="BI360" t="str">
            <v>-</v>
          </cell>
          <cell r="BJ360">
            <v>0</v>
          </cell>
          <cell r="BK360">
            <v>820234.3</v>
          </cell>
          <cell r="BL360"/>
          <cell r="BM360">
            <v>123035.145</v>
          </cell>
        </row>
        <row r="361">
          <cell r="B361" t="str">
            <v>3-05-19-147-1</v>
          </cell>
          <cell r="C361" t="str">
            <v>3</v>
          </cell>
          <cell r="D361" t="str">
            <v>Poznań - sieć wodociągowa w ul. Kalinowej i Opolskiej</v>
          </cell>
          <cell r="E361" t="str">
            <v>Realizowane-dokumentacja-w toku</v>
          </cell>
          <cell r="G361" t="str">
            <v>budżet - modernizacja PSW</v>
          </cell>
          <cell r="H361" t="str">
            <v>pierwsza</v>
          </cell>
          <cell r="I361" t="str">
            <v>sieci rozdzielcze</v>
          </cell>
          <cell r="J361" t="str">
            <v>modernizacyjne</v>
          </cell>
          <cell r="K361" t="str">
            <v>azbestocement</v>
          </cell>
          <cell r="L361" t="str">
            <v>Poznań</v>
          </cell>
          <cell r="M361" t="str">
            <v>Zuzanna Kaczmarek</v>
          </cell>
          <cell r="N361" t="str">
            <v>Wioletta Frankowska</v>
          </cell>
          <cell r="O361" t="str">
            <v>Jolanta Kowalczyk</v>
          </cell>
          <cell r="P361" t="str">
            <v>Jolanta Kowalczyk</v>
          </cell>
          <cell r="Q361">
            <v>0</v>
          </cell>
          <cell r="R361" t="str">
            <v>05</v>
          </cell>
          <cell r="S361" t="str">
            <v>nd</v>
          </cell>
          <cell r="T361">
            <v>12431.88</v>
          </cell>
          <cell r="U361">
            <v>0</v>
          </cell>
          <cell r="V361">
            <v>21000</v>
          </cell>
          <cell r="W361">
            <v>62000</v>
          </cell>
          <cell r="X361">
            <v>158200</v>
          </cell>
          <cell r="Y361">
            <v>900200</v>
          </cell>
          <cell r="Z361">
            <v>136600</v>
          </cell>
          <cell r="AA361">
            <v>0</v>
          </cell>
          <cell r="AB361">
            <v>0</v>
          </cell>
          <cell r="AC361">
            <v>0</v>
          </cell>
          <cell r="AD361">
            <v>0</v>
          </cell>
          <cell r="AE361">
            <v>0</v>
          </cell>
          <cell r="AF361">
            <v>1278000</v>
          </cell>
          <cell r="AG361">
            <v>0</v>
          </cell>
          <cell r="AH361">
            <v>1467</v>
          </cell>
          <cell r="AI361">
            <v>20800</v>
          </cell>
          <cell r="AJ361">
            <v>41600</v>
          </cell>
          <cell r="AK361">
            <v>41600</v>
          </cell>
          <cell r="AL361">
            <v>1392714</v>
          </cell>
          <cell r="AM361">
            <v>1387200</v>
          </cell>
          <cell r="AN361">
            <v>0</v>
          </cell>
          <cell r="AO361">
            <v>0</v>
          </cell>
          <cell r="AP361">
            <v>0</v>
          </cell>
          <cell r="AQ361">
            <v>0</v>
          </cell>
          <cell r="AR361">
            <v>0</v>
          </cell>
          <cell r="AS361">
            <v>0</v>
          </cell>
          <cell r="AT361">
            <v>0</v>
          </cell>
          <cell r="AU361">
            <v>2863114</v>
          </cell>
          <cell r="AV361">
            <v>0.85</v>
          </cell>
          <cell r="AW361">
            <v>0</v>
          </cell>
          <cell r="AX361" t="str">
            <v>1 rozwojowo-modernizacyjne</v>
          </cell>
          <cell r="AY361">
            <v>0</v>
          </cell>
          <cell r="AZ361">
            <v>0</v>
          </cell>
          <cell r="BA361">
            <v>12</v>
          </cell>
          <cell r="BF361" t="str">
            <v>Zadanie wydzielone z zad. 12-027. Uporządkowanie sieci wodociągowej. Zaopatrzenie w wodę nowych odbiorców. Wymiana rur z azbestocementu.</v>
          </cell>
          <cell r="BG361" t="str">
            <v>Budowa sieci wodociągowej w ul. Kalinowej DN100mm, dł. 70m, Budowa sieci wodociągowej w ul. 28 Czerwca 1956 DN 150mm dł. 20m Wymiana sieci wodociągowej z azbestocementu w ul. Kalinowej DN100mm, dł. 260m Wymiana sieci wodociągowej z azbestocementu w ul.28 Czerwca 1956 DN150mm dł. 380m Likwidacja sieci wodociągowej z azbestocementu w ul. 28 Czerwca 1956 DN 150mm dł. 375m Budowa sieci wodociągowej w ul. Opolskiej DN150mm, dł. 60m 2022 - 2024 - dokumentacja projektowa 2025 - 2026 - roboty budowlano-montażowe</v>
          </cell>
          <cell r="BH361" t="str">
            <v>-</v>
          </cell>
          <cell r="BI361" t="str">
            <v>-</v>
          </cell>
          <cell r="BJ361">
            <v>0</v>
          </cell>
          <cell r="BK361">
            <v>2883914</v>
          </cell>
          <cell r="BL361"/>
          <cell r="BM361"/>
          <cell r="BN361"/>
        </row>
        <row r="362">
          <cell r="B362" t="str">
            <v>5-11-16-097-1</v>
          </cell>
          <cell r="C362" t="str">
            <v>5</v>
          </cell>
          <cell r="D362" t="str">
            <v>Kórnik – kanalizacja sanitarna w ul. Sportowej i Kwiatowej w Kamionkach</v>
          </cell>
          <cell r="E362" t="str">
            <v>Realizowane-dokumentacja-w toku</v>
          </cell>
          <cell r="G362" t="str">
            <v>rezerwa "białe plamy"</v>
          </cell>
          <cell r="H362" t="str">
            <v>pierwsza</v>
          </cell>
          <cell r="I362" t="str">
            <v>sieci rozdzielcze</v>
          </cell>
          <cell r="J362" t="str">
            <v>rozwojowe</v>
          </cell>
          <cell r="K362" t="str">
            <v>KPOŚK</v>
          </cell>
          <cell r="L362" t="str">
            <v>Kórnik</v>
          </cell>
          <cell r="M362" t="str">
            <v>Kamilla Oberenkowska</v>
          </cell>
          <cell r="N362" t="str">
            <v>Barbara Bartkowiak</v>
          </cell>
          <cell r="O362" t="str">
            <v>Jolanta Kowalczyk</v>
          </cell>
          <cell r="P362">
            <v>0</v>
          </cell>
          <cell r="Q362">
            <v>0</v>
          </cell>
          <cell r="R362" t="str">
            <v>11</v>
          </cell>
          <cell r="S362" t="str">
            <v>nd</v>
          </cell>
          <cell r="T362">
            <v>0</v>
          </cell>
          <cell r="U362">
            <v>0</v>
          </cell>
          <cell r="V362">
            <v>40000</v>
          </cell>
          <cell r="W362">
            <v>60000</v>
          </cell>
          <cell r="X362">
            <v>945000</v>
          </cell>
          <cell r="Y362">
            <v>377000</v>
          </cell>
          <cell r="Z362">
            <v>0</v>
          </cell>
          <cell r="AA362">
            <v>0</v>
          </cell>
          <cell r="AB362">
            <v>0</v>
          </cell>
          <cell r="AC362">
            <v>0</v>
          </cell>
          <cell r="AD362">
            <v>0</v>
          </cell>
          <cell r="AE362">
            <v>0</v>
          </cell>
          <cell r="AF362">
            <v>1422000</v>
          </cell>
          <cell r="AG362">
            <v>0</v>
          </cell>
          <cell r="AH362">
            <v>24533.379999999997</v>
          </cell>
          <cell r="AI362">
            <v>20797.79</v>
          </cell>
          <cell r="AJ362">
            <v>40320</v>
          </cell>
          <cell r="AK362">
            <v>506233.22</v>
          </cell>
          <cell r="AL362">
            <v>851223.7</v>
          </cell>
          <cell r="AM362">
            <v>0</v>
          </cell>
          <cell r="AN362">
            <v>0</v>
          </cell>
          <cell r="AO362">
            <v>0</v>
          </cell>
          <cell r="AP362">
            <v>0</v>
          </cell>
          <cell r="AQ362">
            <v>0</v>
          </cell>
          <cell r="AR362">
            <v>0</v>
          </cell>
          <cell r="AS362">
            <v>0</v>
          </cell>
          <cell r="AT362">
            <v>0</v>
          </cell>
          <cell r="AU362">
            <v>1397776.92</v>
          </cell>
          <cell r="AV362">
            <v>0.81</v>
          </cell>
          <cell r="AW362">
            <v>224</v>
          </cell>
          <cell r="AX362" t="str">
            <v>1 rozwojowo-modernizacyjne</v>
          </cell>
          <cell r="AY362">
            <v>52</v>
          </cell>
          <cell r="AZ362">
            <v>2</v>
          </cell>
          <cell r="BA362">
            <v>0</v>
          </cell>
          <cell r="BF362" t="str">
            <v>Odbiór ścieków sanitarnych od nowych klientów.</v>
          </cell>
          <cell r="BG362" t="str">
            <v>Budowa kanalizacji sanitarnej w ul. Sportowej i Kwiatowej: DN250mm dł. 260 m, DN200mm dł. 545 m wraz z przyłączami 2021 - 2023 - dokumentacja projektowa 2024 - 2025 - roboty budowlano-montażowe</v>
          </cell>
          <cell r="BH362" t="str">
            <v>-</v>
          </cell>
          <cell r="BI362" t="str">
            <v>-</v>
          </cell>
          <cell r="BJ362">
            <v>4648.4800000000005</v>
          </cell>
          <cell r="BK362">
            <v>1413926.23</v>
          </cell>
          <cell r="BL362"/>
          <cell r="BM362"/>
          <cell r="BN362"/>
        </row>
        <row r="363">
          <cell r="B363" t="str">
            <v>3-09-17-152-1</v>
          </cell>
          <cell r="C363" t="str">
            <v>3</v>
          </cell>
          <cell r="D363" t="str">
            <v>Puszczykowo - sieć wodociągowa w ul. bocznej od Powstańców Wlkp.</v>
          </cell>
          <cell r="E363" t="str">
            <v>Realizowane-RBM-w toku</v>
          </cell>
          <cell r="G363" t="str">
            <v>rezerwa oszczędności przetargowe</v>
          </cell>
          <cell r="H363" t="str">
            <v>druga</v>
          </cell>
          <cell r="I363" t="str">
            <v>sieci rozdzielcze</v>
          </cell>
          <cell r="J363" t="str">
            <v>rozwojowe</v>
          </cell>
          <cell r="K363" t="str">
            <v>oszczędności przetargowe</v>
          </cell>
          <cell r="L363" t="str">
            <v>Puszczykowo</v>
          </cell>
          <cell r="M363" t="str">
            <v>Irena Romaszewska-Malak</v>
          </cell>
          <cell r="N363" t="str">
            <v>Katarzyna Grala</v>
          </cell>
          <cell r="O363" t="str">
            <v>Monika Mrozińska</v>
          </cell>
          <cell r="P363" t="str">
            <v>Michał Garbicz</v>
          </cell>
          <cell r="Q363" t="str">
            <v>Maciej Urbaniak</v>
          </cell>
          <cell r="R363" t="str">
            <v>09</v>
          </cell>
          <cell r="S363" t="str">
            <v>nd</v>
          </cell>
          <cell r="T363">
            <v>2472</v>
          </cell>
          <cell r="U363">
            <v>3360</v>
          </cell>
          <cell r="V363">
            <v>20000</v>
          </cell>
          <cell r="W363">
            <v>0</v>
          </cell>
          <cell r="X363">
            <v>12000</v>
          </cell>
          <cell r="Y363">
            <v>14000</v>
          </cell>
          <cell r="Z363">
            <v>0</v>
          </cell>
          <cell r="AA363">
            <v>0</v>
          </cell>
          <cell r="AB363">
            <v>0</v>
          </cell>
          <cell r="AC363">
            <v>0</v>
          </cell>
          <cell r="AD363">
            <v>0</v>
          </cell>
          <cell r="AE363">
            <v>0</v>
          </cell>
          <cell r="AF363">
            <v>49360</v>
          </cell>
          <cell r="AG363">
            <v>5624</v>
          </cell>
          <cell r="AH363">
            <v>14184</v>
          </cell>
          <cell r="AI363">
            <v>20337</v>
          </cell>
          <cell r="AJ363">
            <v>79836.160000000003</v>
          </cell>
          <cell r="AK363">
            <v>0</v>
          </cell>
          <cell r="AL363">
            <v>0</v>
          </cell>
          <cell r="AM363">
            <v>0</v>
          </cell>
          <cell r="AN363">
            <v>0</v>
          </cell>
          <cell r="AO363">
            <v>0</v>
          </cell>
          <cell r="AP363">
            <v>0</v>
          </cell>
          <cell r="AQ363">
            <v>0</v>
          </cell>
          <cell r="AR363">
            <v>0</v>
          </cell>
          <cell r="AS363">
            <v>0</v>
          </cell>
          <cell r="AT363">
            <v>0</v>
          </cell>
          <cell r="AU363">
            <v>79836.160000000003</v>
          </cell>
          <cell r="AV363">
            <v>0.09</v>
          </cell>
          <cell r="AW363">
            <v>0</v>
          </cell>
          <cell r="AX363" t="str">
            <v>1 rozwojowo-modernizacyjne</v>
          </cell>
          <cell r="AY363">
            <v>2</v>
          </cell>
          <cell r="AZ363">
            <v>2</v>
          </cell>
          <cell r="BA363">
            <v>0</v>
          </cell>
          <cell r="BF363" t="str">
            <v>Zaopatrzenie w wodę nowych odbiorców.</v>
          </cell>
          <cell r="BG363" t="str">
            <v>Budowa sieci wodociągowej w ul. bocznej od Powstańców Wlkp. DN 100mm, dł. 85m wraz z przyłączami 2019 - 2021 - dokumentacja projektowa (Gmina Inwestorstwo zastępcze) 2022 - 2024 - roboty budowlano-montażowe (Gmina Inwestorstwo zastępcze)</v>
          </cell>
          <cell r="BH363" t="str">
            <v>-</v>
          </cell>
          <cell r="BI363" t="str">
            <v>-</v>
          </cell>
          <cell r="BJ363">
            <v>337</v>
          </cell>
          <cell r="BK363">
            <v>99836.160000000003</v>
          </cell>
          <cell r="BL363"/>
          <cell r="BM363"/>
          <cell r="BN363"/>
          <cell r="BO363">
            <v>6988.5312000000013</v>
          </cell>
        </row>
        <row r="364">
          <cell r="B364" t="str">
            <v>4-05-12-039-0</v>
          </cell>
          <cell r="C364" t="str">
            <v>4</v>
          </cell>
          <cell r="D364" t="str">
            <v>COŚ - układ płukania i odzysku piasku i skratek</v>
          </cell>
          <cell r="E364" t="str">
            <v>Realizowane-RBM-w toku</v>
          </cell>
          <cell r="G364" t="str">
            <v>Plan</v>
          </cell>
          <cell r="H364" t="str">
            <v>pierwsza</v>
          </cell>
          <cell r="I364" t="str">
            <v>wspólne</v>
          </cell>
          <cell r="J364" t="str">
            <v>modernizacyjne</v>
          </cell>
          <cell r="K364" t="str">
            <v>OŚ</v>
          </cell>
          <cell r="L364" t="str">
            <v>Poznań</v>
          </cell>
          <cell r="M364" t="str">
            <v>Agnieszka Mitura-Grabowska</v>
          </cell>
          <cell r="N364" t="str">
            <v>Barbara Bartkowiak</v>
          </cell>
          <cell r="O364" t="str">
            <v>Anna Padurska</v>
          </cell>
          <cell r="P364" t="str">
            <v>Wojciech Wróblewski</v>
          </cell>
          <cell r="Q364" t="str">
            <v>Julita Gumińska</v>
          </cell>
          <cell r="R364" t="str">
            <v>05</v>
          </cell>
          <cell r="S364" t="str">
            <v>nd</v>
          </cell>
          <cell r="T364">
            <v>94041.66</v>
          </cell>
          <cell r="U364">
            <v>25804.960000000003</v>
          </cell>
          <cell r="V364">
            <v>210000</v>
          </cell>
          <cell r="W364">
            <v>1881562.79</v>
          </cell>
          <cell r="X364">
            <v>1569023.23</v>
          </cell>
          <cell r="Y364">
            <v>3400000</v>
          </cell>
          <cell r="Z364">
            <v>0</v>
          </cell>
          <cell r="AA364">
            <v>0</v>
          </cell>
          <cell r="AB364">
            <v>0</v>
          </cell>
          <cell r="AC364">
            <v>0</v>
          </cell>
          <cell r="AD364">
            <v>0</v>
          </cell>
          <cell r="AE364">
            <v>0</v>
          </cell>
          <cell r="AF364">
            <v>7086390.9800000004</v>
          </cell>
          <cell r="AG364">
            <v>66610.680000000008</v>
          </cell>
          <cell r="AH364">
            <v>68058.37</v>
          </cell>
          <cell r="AI364">
            <v>20284.29</v>
          </cell>
          <cell r="AJ364">
            <v>1818000</v>
          </cell>
          <cell r="AK364">
            <v>2973359.75</v>
          </cell>
          <cell r="AL364">
            <v>4000000</v>
          </cell>
          <cell r="AM364">
            <v>0</v>
          </cell>
          <cell r="AN364">
            <v>0</v>
          </cell>
          <cell r="AO364">
            <v>0</v>
          </cell>
          <cell r="AP364">
            <v>0</v>
          </cell>
          <cell r="AQ364">
            <v>0</v>
          </cell>
          <cell r="AR364">
            <v>0</v>
          </cell>
          <cell r="AS364">
            <v>0</v>
          </cell>
          <cell r="AT364">
            <v>0</v>
          </cell>
          <cell r="AU364">
            <v>8791359.75</v>
          </cell>
          <cell r="AV364">
            <v>0</v>
          </cell>
          <cell r="AW364">
            <v>0</v>
          </cell>
          <cell r="AX364" t="str">
            <v>1 rozwojowo-modernizacyjne</v>
          </cell>
          <cell r="AY364">
            <v>0</v>
          </cell>
          <cell r="AZ364">
            <v>0</v>
          </cell>
          <cell r="BA364">
            <v>0</v>
          </cell>
          <cell r="BB364" t="str">
            <v>WALORYZACJA PRZEWIDZIANA W UMOWIE, KTÓRA BĘDZIE DOPIERO ZAWIERANA</v>
          </cell>
          <cell r="BD364" t="str">
            <v>NIE</v>
          </cell>
          <cell r="BF364" t="str">
            <v>Z zadania został wydzielony zakres 19-246. Konieczność wyeliminowania problemów eksploatacyjnych związanych z przyjmowaniem ścieków z taboru asenizacyjnego</v>
          </cell>
          <cell r="BG364" t="str">
            <v>Wykonanie miejsca przyjmowania odpadów z czyszczenia sieci kanalizacyjnej, doprowadzenie wody technologicznej, przebudowa instalacji powietrza złowonnego 2017 - 2022 - program funkcjonalno-użytkowy 2022 - 2024 - roboty budowlano - montażowe</v>
          </cell>
          <cell r="BH364" t="str">
            <v>-</v>
          </cell>
          <cell r="BI364" t="str">
            <v>-</v>
          </cell>
          <cell r="BJ364">
            <v>14510.86</v>
          </cell>
          <cell r="BK364">
            <v>8797133.1799999997</v>
          </cell>
          <cell r="BL364">
            <v>879713.31799999997</v>
          </cell>
          <cell r="BM364"/>
          <cell r="BN364"/>
          <cell r="BO364">
            <v>615799.32260000007</v>
          </cell>
        </row>
        <row r="365">
          <cell r="B365" t="str">
            <v>3-05-18-077-0</v>
          </cell>
          <cell r="C365" t="str">
            <v>3</v>
          </cell>
          <cell r="D365" t="str">
            <v>Poznań - sieć wodociagowa w ulicach: Nowotarska, Pruszkowska</v>
          </cell>
          <cell r="E365" t="str">
            <v>Realizowane-dokumentacja-w toku</v>
          </cell>
          <cell r="G365" t="str">
            <v>budżet - modernizacja PSW</v>
          </cell>
          <cell r="H365" t="str">
            <v>pierwsza</v>
          </cell>
          <cell r="I365" t="str">
            <v>sieci rozdzielcze</v>
          </cell>
          <cell r="J365" t="str">
            <v>modernizacyjne</v>
          </cell>
          <cell r="K365" t="str">
            <v>PSW</v>
          </cell>
          <cell r="L365" t="str">
            <v>Poznań</v>
          </cell>
          <cell r="M365" t="str">
            <v>Przemysław Jasiński</v>
          </cell>
          <cell r="N365" t="str">
            <v>Katarzyna Grala</v>
          </cell>
          <cell r="O365" t="str">
            <v>Mariusz Dados</v>
          </cell>
          <cell r="P365">
            <v>0</v>
          </cell>
          <cell r="Q365">
            <v>0</v>
          </cell>
          <cell r="R365" t="str">
            <v>05</v>
          </cell>
          <cell r="S365" t="str">
            <v>nd</v>
          </cell>
          <cell r="T365">
            <v>0</v>
          </cell>
          <cell r="U365">
            <v>0</v>
          </cell>
          <cell r="V365">
            <v>0</v>
          </cell>
          <cell r="W365">
            <v>16800</v>
          </cell>
          <cell r="X365">
            <v>16800</v>
          </cell>
          <cell r="Y365">
            <v>50400</v>
          </cell>
          <cell r="Z365">
            <v>591880</v>
          </cell>
          <cell r="AA365">
            <v>313120</v>
          </cell>
          <cell r="AB365">
            <v>0</v>
          </cell>
          <cell r="AC365">
            <v>0</v>
          </cell>
          <cell r="AD365">
            <v>0</v>
          </cell>
          <cell r="AE365">
            <v>0</v>
          </cell>
          <cell r="AF365">
            <v>989000</v>
          </cell>
          <cell r="AG365">
            <v>0</v>
          </cell>
          <cell r="AH365">
            <v>1467</v>
          </cell>
          <cell r="AI365">
            <v>20226</v>
          </cell>
          <cell r="AJ365">
            <v>20226</v>
          </cell>
          <cell r="AK365">
            <v>60678</v>
          </cell>
          <cell r="AL365">
            <v>514465</v>
          </cell>
          <cell r="AM365">
            <v>779058</v>
          </cell>
          <cell r="AN365">
            <v>0</v>
          </cell>
          <cell r="AO365">
            <v>0</v>
          </cell>
          <cell r="AP365">
            <v>0</v>
          </cell>
          <cell r="AQ365">
            <v>0</v>
          </cell>
          <cell r="AR365">
            <v>0</v>
          </cell>
          <cell r="AS365">
            <v>0</v>
          </cell>
          <cell r="AT365">
            <v>0</v>
          </cell>
          <cell r="AU365">
            <v>1374427</v>
          </cell>
          <cell r="AV365">
            <v>0.55000000000000004</v>
          </cell>
          <cell r="AW365">
            <v>0</v>
          </cell>
          <cell r="AX365" t="str">
            <v>1 rozwojowo-modernizacyjne</v>
          </cell>
          <cell r="AY365">
            <v>0</v>
          </cell>
          <cell r="AZ365">
            <v>0</v>
          </cell>
          <cell r="BA365">
            <v>15</v>
          </cell>
          <cell r="BF365" t="str">
            <v>Rozbudowa sieci wodociągowej w ulicach pozbawionych sieci wodociągowej (likwidacja prowizorycznych sieci zlokalizowanych na terenach prywatnych).</v>
          </cell>
          <cell r="BG365" t="str">
            <v>Budowa sieci wodociągowej DN150mm o dł. 260 m w ulicy Nowotarskiej oraz sieci wodociągowej DN100mm o dł. 270m w ul. Nowotarskiej, Pruszkowskiej, Janowskiej wraz z przyłączami 2022 - 2024 - dokumentacja techniczna 2025 - 2026 - roboty budowlano - montażowe</v>
          </cell>
          <cell r="BH365" t="str">
            <v>-</v>
          </cell>
          <cell r="BI365" t="str">
            <v>-</v>
          </cell>
          <cell r="BJ365">
            <v>0</v>
          </cell>
          <cell r="BK365">
            <v>1394653</v>
          </cell>
          <cell r="BL365"/>
          <cell r="BM365"/>
          <cell r="BN365"/>
        </row>
        <row r="366">
          <cell r="B366" t="str">
            <v>3-16-17-159-1</v>
          </cell>
          <cell r="C366" t="str">
            <v>3</v>
          </cell>
          <cell r="D366" t="str">
            <v>Suchy Las - sieć wodociągowa w rejonie ul. Błękitnej w Biedrusku</v>
          </cell>
          <cell r="E366" t="str">
            <v>Realizowane-dokumentacja-w toku</v>
          </cell>
          <cell r="G366" t="str">
            <v>Pule</v>
          </cell>
          <cell r="H366" t="str">
            <v>druga</v>
          </cell>
          <cell r="I366" t="str">
            <v>sieci rozdzielcze</v>
          </cell>
          <cell r="J366" t="str">
            <v>rozwojowe</v>
          </cell>
          <cell r="K366" t="str">
            <v>opłacalne</v>
          </cell>
          <cell r="L366" t="str">
            <v>Suchy Las</v>
          </cell>
          <cell r="M366" t="str">
            <v>Agnieszka Mitura-Grabowska</v>
          </cell>
          <cell r="N366" t="str">
            <v>Joanna Matysiak-Olek</v>
          </cell>
          <cell r="O366" t="str">
            <v>Mariusz Dados</v>
          </cell>
          <cell r="P366" t="str">
            <v>Łukasz Dąbrowski</v>
          </cell>
          <cell r="Q366" t="str">
            <v>Anna Michałowicz</v>
          </cell>
          <cell r="R366" t="str">
            <v>16</v>
          </cell>
          <cell r="S366" t="str">
            <v>nd</v>
          </cell>
          <cell r="T366">
            <v>0</v>
          </cell>
          <cell r="U366">
            <v>1014</v>
          </cell>
          <cell r="V366">
            <v>41804</v>
          </cell>
          <cell r="W366">
            <v>62705</v>
          </cell>
          <cell r="X366">
            <v>22000</v>
          </cell>
          <cell r="Y366">
            <v>0</v>
          </cell>
          <cell r="Z366">
            <v>0</v>
          </cell>
          <cell r="AA366">
            <v>0</v>
          </cell>
          <cell r="AB366">
            <v>0</v>
          </cell>
          <cell r="AC366">
            <v>0</v>
          </cell>
          <cell r="AD366">
            <v>0</v>
          </cell>
          <cell r="AE366">
            <v>0</v>
          </cell>
          <cell r="AF366">
            <v>127523</v>
          </cell>
          <cell r="AG366">
            <v>2028</v>
          </cell>
          <cell r="AH366">
            <v>19089</v>
          </cell>
          <cell r="AI366">
            <v>20150</v>
          </cell>
          <cell r="AJ366">
            <v>499770</v>
          </cell>
          <cell r="AK366">
            <v>1159360</v>
          </cell>
          <cell r="AL366">
            <v>0</v>
          </cell>
          <cell r="AM366">
            <v>0</v>
          </cell>
          <cell r="AN366">
            <v>0</v>
          </cell>
          <cell r="AO366">
            <v>0</v>
          </cell>
          <cell r="AP366">
            <v>0</v>
          </cell>
          <cell r="AQ366">
            <v>0</v>
          </cell>
          <cell r="AR366">
            <v>0</v>
          </cell>
          <cell r="AS366">
            <v>0</v>
          </cell>
          <cell r="AT366">
            <v>0</v>
          </cell>
          <cell r="AU366">
            <v>1659130</v>
          </cell>
          <cell r="AV366">
            <v>0</v>
          </cell>
          <cell r="AW366">
            <v>0</v>
          </cell>
          <cell r="AX366" t="str">
            <v>1 rozwojowo-modernizacyjne</v>
          </cell>
          <cell r="AY366">
            <v>0</v>
          </cell>
          <cell r="AZ366">
            <v>36</v>
          </cell>
          <cell r="BA366">
            <v>0</v>
          </cell>
          <cell r="BF366" t="str">
            <v>Zaopatrzenie w wodę nowych odbiorców. Wniosek Gminy. Zabezpieczona kwota udziału AQUANET - 128 000,00 zł. Szacowane całkowite nakłady dla inwestycji: 1 421 000,00zł</v>
          </cell>
          <cell r="BG366" t="str">
            <v>Budowa sieci wodociągowej w rejonie ul. Błękitnej DN 180 mm, dł. ok 489 m. wraz z przyłączami - 36 szt. 2021-2022 - dokumentacja projektowa 2023-2024 – roboty budowlano-montażowe</v>
          </cell>
          <cell r="BH366" t="str">
            <v>-</v>
          </cell>
          <cell r="BI366" t="str">
            <v>-</v>
          </cell>
          <cell r="BJ366">
            <v>0</v>
          </cell>
          <cell r="BK366">
            <v>1679280</v>
          </cell>
          <cell r="BL366"/>
          <cell r="BM366"/>
          <cell r="BN366"/>
        </row>
        <row r="367">
          <cell r="B367" t="str">
            <v>5-05-16-074-1</v>
          </cell>
          <cell r="C367" t="str">
            <v>5</v>
          </cell>
          <cell r="D367" t="str">
            <v>Poznań - kanalizacja sanitarna w ul. Michałowo</v>
          </cell>
          <cell r="E367" t="str">
            <v>Realizowane-dokumentacja-w toku</v>
          </cell>
          <cell r="G367" t="str">
            <v>rezerwa "białe plamy"</v>
          </cell>
          <cell r="H367" t="str">
            <v>druga</v>
          </cell>
          <cell r="I367" t="str">
            <v>sieci rozdzielcze</v>
          </cell>
          <cell r="J367" t="str">
            <v>rozwojowe</v>
          </cell>
          <cell r="K367" t="str">
            <v>nieopłacalne nie</v>
          </cell>
          <cell r="L367" t="str">
            <v>Poznań</v>
          </cell>
          <cell r="M367" t="str">
            <v>Przemysław Jasiński</v>
          </cell>
          <cell r="N367" t="str">
            <v>Magdalena Daszkiewicz-Jankowska</v>
          </cell>
          <cell r="O367" t="str">
            <v>Mariusz Dados</v>
          </cell>
          <cell r="P367">
            <v>0</v>
          </cell>
          <cell r="Q367">
            <v>0</v>
          </cell>
          <cell r="R367" t="str">
            <v>05</v>
          </cell>
          <cell r="S367" t="str">
            <v>nd</v>
          </cell>
          <cell r="T367">
            <v>0</v>
          </cell>
          <cell r="U367">
            <v>0</v>
          </cell>
          <cell r="V367">
            <v>0</v>
          </cell>
          <cell r="W367">
            <v>9000</v>
          </cell>
          <cell r="X367">
            <v>9000</v>
          </cell>
          <cell r="Y367">
            <v>87000</v>
          </cell>
          <cell r="Z367">
            <v>675000</v>
          </cell>
          <cell r="AA367">
            <v>0</v>
          </cell>
          <cell r="AB367">
            <v>0</v>
          </cell>
          <cell r="AC367">
            <v>0</v>
          </cell>
          <cell r="AD367">
            <v>0</v>
          </cell>
          <cell r="AE367">
            <v>0</v>
          </cell>
          <cell r="AF367">
            <v>780000</v>
          </cell>
          <cell r="AG367">
            <v>0</v>
          </cell>
          <cell r="AH367">
            <v>0</v>
          </cell>
          <cell r="AI367">
            <v>20012.599999999999</v>
          </cell>
          <cell r="AJ367">
            <v>40025.199999999997</v>
          </cell>
          <cell r="AK367">
            <v>20012.599999999999</v>
          </cell>
          <cell r="AL367">
            <v>68976.100000000006</v>
          </cell>
          <cell r="AM367">
            <v>939207.5</v>
          </cell>
          <cell r="AN367">
            <v>0</v>
          </cell>
          <cell r="AO367">
            <v>0</v>
          </cell>
          <cell r="AP367">
            <v>0</v>
          </cell>
          <cell r="AQ367">
            <v>0</v>
          </cell>
          <cell r="AR367">
            <v>0</v>
          </cell>
          <cell r="AS367">
            <v>0</v>
          </cell>
          <cell r="AT367">
            <v>0</v>
          </cell>
          <cell r="AU367">
            <v>1068221.3999999999</v>
          </cell>
          <cell r="AV367">
            <v>0.36</v>
          </cell>
          <cell r="AW367">
            <v>77.7</v>
          </cell>
          <cell r="AX367" t="str">
            <v>1 rozwojowo-modernizacyjne</v>
          </cell>
          <cell r="AY367">
            <v>8</v>
          </cell>
          <cell r="AZ367">
            <v>13</v>
          </cell>
          <cell r="BA367">
            <v>0</v>
          </cell>
          <cell r="BF367" t="str">
            <v>Odbiór ścieków sanitarnych od nowych klientów.</v>
          </cell>
          <cell r="BG367" t="str">
            <v>Budowa kanału sanitarnego DN 200 mm dł. 360 m, przyłącza sanitarne. w ul. Michałowo 2022 - 2025 dokumentacja projektowa 2025 - 2026 roboty budowlano-montażowych</v>
          </cell>
          <cell r="BH367" t="str">
            <v>-</v>
          </cell>
          <cell r="BI367" t="str">
            <v>-</v>
          </cell>
          <cell r="BJ367">
            <v>0</v>
          </cell>
          <cell r="BK367">
            <v>1088234</v>
          </cell>
          <cell r="BL367"/>
          <cell r="BM367"/>
          <cell r="BN367"/>
        </row>
        <row r="368">
          <cell r="B368" t="str">
            <v>5-11-14-096-1</v>
          </cell>
          <cell r="C368" t="str">
            <v>5</v>
          </cell>
          <cell r="D368" t="str">
            <v>Kórnik - kanalizacja sanitarna w ul. Widokowej w Borówcu</v>
          </cell>
          <cell r="E368" t="str">
            <v>Realizowane-dokumentacja-w toku</v>
          </cell>
          <cell r="G368" t="str">
            <v>rezerwa "białe plamy"</v>
          </cell>
          <cell r="H368" t="str">
            <v>pierwsza</v>
          </cell>
          <cell r="I368" t="str">
            <v>sieci rozdzielcze</v>
          </cell>
          <cell r="J368" t="str">
            <v>rozwojowe</v>
          </cell>
          <cell r="K368" t="str">
            <v>KPOŚK</v>
          </cell>
          <cell r="L368" t="str">
            <v>Kórnik</v>
          </cell>
          <cell r="M368" t="str">
            <v>Kamilla Oberenkowska</v>
          </cell>
          <cell r="N368" t="str">
            <v>Magdalena Daszkiewicz-Jankowska</v>
          </cell>
          <cell r="O368" t="str">
            <v>Jolanta Kowalczyk</v>
          </cell>
          <cell r="P368">
            <v>0</v>
          </cell>
          <cell r="Q368">
            <v>0</v>
          </cell>
          <cell r="R368" t="str">
            <v>11</v>
          </cell>
          <cell r="S368" t="str">
            <v>nd</v>
          </cell>
          <cell r="T368">
            <v>0</v>
          </cell>
          <cell r="U368">
            <v>0</v>
          </cell>
          <cell r="V368">
            <v>0</v>
          </cell>
          <cell r="W368">
            <v>60000</v>
          </cell>
          <cell r="X368">
            <v>144000</v>
          </cell>
          <cell r="Y368">
            <v>456000</v>
          </cell>
          <cell r="Z368">
            <v>0</v>
          </cell>
          <cell r="AA368">
            <v>0</v>
          </cell>
          <cell r="AB368">
            <v>0</v>
          </cell>
          <cell r="AC368">
            <v>0</v>
          </cell>
          <cell r="AD368">
            <v>0</v>
          </cell>
          <cell r="AE368">
            <v>0</v>
          </cell>
          <cell r="AF368">
            <v>660000</v>
          </cell>
          <cell r="AG368">
            <v>0</v>
          </cell>
          <cell r="AH368">
            <v>5179</v>
          </cell>
          <cell r="AI368">
            <v>20000</v>
          </cell>
          <cell r="AJ368">
            <v>10000</v>
          </cell>
          <cell r="AK368">
            <v>20000</v>
          </cell>
          <cell r="AL368">
            <v>381592.5</v>
          </cell>
          <cell r="AM368">
            <v>381087.5</v>
          </cell>
          <cell r="AN368">
            <v>0</v>
          </cell>
          <cell r="AO368">
            <v>0</v>
          </cell>
          <cell r="AP368">
            <v>0</v>
          </cell>
          <cell r="AQ368">
            <v>0</v>
          </cell>
          <cell r="AR368">
            <v>0</v>
          </cell>
          <cell r="AS368">
            <v>0</v>
          </cell>
          <cell r="AT368">
            <v>0</v>
          </cell>
          <cell r="AU368">
            <v>792680</v>
          </cell>
          <cell r="AV368">
            <v>0.36</v>
          </cell>
          <cell r="AW368">
            <v>136.1</v>
          </cell>
          <cell r="AX368" t="str">
            <v>1 rozwojowo-modernizacyjne</v>
          </cell>
          <cell r="AY368">
            <v>14</v>
          </cell>
          <cell r="AZ368">
            <v>10</v>
          </cell>
          <cell r="BA368">
            <v>0</v>
          </cell>
          <cell r="BF368" t="str">
            <v>Odbiór ścieków sanitarnych od nowych klientów.</v>
          </cell>
          <cell r="BG368" t="str">
            <v>Budowa kanalizacji sanitarnej w ul. Widokowej: DN300mm, dł. 360m wraz z przyłączami. 2021 - 2024 - dokumentacja projektowa 2025 - 2026 - roboty budowlano-montażowe</v>
          </cell>
          <cell r="BH368" t="str">
            <v>-</v>
          </cell>
          <cell r="BI368" t="str">
            <v>-</v>
          </cell>
          <cell r="BJ368">
            <v>0</v>
          </cell>
          <cell r="BK368">
            <v>812680</v>
          </cell>
          <cell r="BL368"/>
          <cell r="BM368"/>
          <cell r="BN368"/>
        </row>
        <row r="369">
          <cell r="B369" t="str">
            <v>5-05-15-199-1</v>
          </cell>
          <cell r="C369" t="str">
            <v>5</v>
          </cell>
          <cell r="D369" t="str">
            <v>Poznań, Luboń- kanalizacja sanitarna w ul. Świerczewskiej i Żabikowskiej w Luboniu i Opolskiej w Poznaniu</v>
          </cell>
          <cell r="E369" t="str">
            <v>Realizowane-dokumentacja-w toku</v>
          </cell>
          <cell r="G369" t="str">
            <v>rezerwa "białe plamy"</v>
          </cell>
          <cell r="H369" t="str">
            <v>druga</v>
          </cell>
          <cell r="I369" t="str">
            <v>sieci rozdzielcze</v>
          </cell>
          <cell r="J369" t="str">
            <v>rozwojowe</v>
          </cell>
          <cell r="K369" t="str">
            <v>nieopłacalne nie</v>
          </cell>
          <cell r="L369" t="str">
            <v>Poznań</v>
          </cell>
          <cell r="M369" t="str">
            <v>Irena Romaszewska-Malak</v>
          </cell>
          <cell r="N369" t="str">
            <v>Alina Wachowska</v>
          </cell>
          <cell r="O369" t="str">
            <v>Jolanta Kowalczyk</v>
          </cell>
          <cell r="P369">
            <v>0</v>
          </cell>
          <cell r="Q369">
            <v>0</v>
          </cell>
          <cell r="R369" t="str">
            <v>05</v>
          </cell>
          <cell r="S369" t="str">
            <v>nd</v>
          </cell>
          <cell r="T369">
            <v>0</v>
          </cell>
          <cell r="U369">
            <v>0</v>
          </cell>
          <cell r="V369">
            <v>32000</v>
          </cell>
          <cell r="W369">
            <v>48000</v>
          </cell>
          <cell r="X369">
            <v>353400</v>
          </cell>
          <cell r="Y369">
            <v>655600</v>
          </cell>
          <cell r="Z369">
            <v>0</v>
          </cell>
          <cell r="AA369">
            <v>0</v>
          </cell>
          <cell r="AB369">
            <v>0</v>
          </cell>
          <cell r="AC369">
            <v>0</v>
          </cell>
          <cell r="AD369">
            <v>0</v>
          </cell>
          <cell r="AE369">
            <v>0</v>
          </cell>
          <cell r="AF369">
            <v>1089000</v>
          </cell>
          <cell r="AG369">
            <v>2390</v>
          </cell>
          <cell r="AH369">
            <v>9999.99</v>
          </cell>
          <cell r="AI369">
            <v>20000</v>
          </cell>
          <cell r="AJ369">
            <v>20000.009999999998</v>
          </cell>
          <cell r="AK369">
            <v>507368</v>
          </cell>
          <cell r="AL369">
            <v>504368</v>
          </cell>
          <cell r="AM369">
            <v>0</v>
          </cell>
          <cell r="AN369">
            <v>0</v>
          </cell>
          <cell r="AO369">
            <v>0</v>
          </cell>
          <cell r="AP369">
            <v>0</v>
          </cell>
          <cell r="AQ369">
            <v>0</v>
          </cell>
          <cell r="AR369">
            <v>0</v>
          </cell>
          <cell r="AS369">
            <v>0</v>
          </cell>
          <cell r="AT369">
            <v>0</v>
          </cell>
          <cell r="AU369">
            <v>1031736.01</v>
          </cell>
          <cell r="AV369">
            <v>0.37</v>
          </cell>
          <cell r="AW369">
            <v>85.1</v>
          </cell>
          <cell r="AX369" t="str">
            <v>1 rozwojowo-modernizacyjne</v>
          </cell>
          <cell r="AY369">
            <v>9</v>
          </cell>
          <cell r="AZ369">
            <v>2</v>
          </cell>
          <cell r="BA369">
            <v>0</v>
          </cell>
          <cell r="BF369" t="str">
            <v>Odbiór ścieków sanitarnych od nowych klientów.</v>
          </cell>
          <cell r="BG369" t="str">
            <v>Budowa kanalizacji sanitarnej w ulicy Świerczewskiej, Żabikowskiej w Luboniu i Opolskiej w Poznaniu DN 200 mm, dł. 370 m wraz z przyłączami 2021-2023 - dokumentacja projektowa 2023-2024 - roboty budowlano - montażowe</v>
          </cell>
          <cell r="BH369" t="str">
            <v>-</v>
          </cell>
          <cell r="BI369" t="str">
            <v>-</v>
          </cell>
          <cell r="BJ369">
            <v>0</v>
          </cell>
          <cell r="BK369">
            <v>1051736.01</v>
          </cell>
          <cell r="BL369"/>
          <cell r="BM369"/>
          <cell r="BN369"/>
        </row>
        <row r="370">
          <cell r="B370" t="str">
            <v>3-07-21-070-1</v>
          </cell>
          <cell r="C370" t="str">
            <v>3</v>
          </cell>
          <cell r="D370" t="str">
            <v>Swarzędz - sieć wodociągowa w ul.Bliskiej w Rabowicach</v>
          </cell>
          <cell r="E370" t="str">
            <v>Realizowane-dokumentacja-w toku</v>
          </cell>
          <cell r="G370" t="str">
            <v>rezerwa "białe plamy"</v>
          </cell>
          <cell r="H370" t="str">
            <v>druga</v>
          </cell>
          <cell r="I370" t="str">
            <v>sieci rozdzielcze</v>
          </cell>
          <cell r="J370" t="str">
            <v>rozwojowe</v>
          </cell>
          <cell r="K370" t="str">
            <v>nieopłacalne nie</v>
          </cell>
          <cell r="L370" t="str">
            <v>Swarzędz</v>
          </cell>
          <cell r="M370" t="str">
            <v>Przemysław Jasiński</v>
          </cell>
          <cell r="N370" t="str">
            <v>Honorata Łoza</v>
          </cell>
          <cell r="O370">
            <v>0</v>
          </cell>
          <cell r="P370">
            <v>0</v>
          </cell>
          <cell r="Q370">
            <v>0</v>
          </cell>
          <cell r="R370" t="str">
            <v>07</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20000</v>
          </cell>
          <cell r="AJ370">
            <v>40000</v>
          </cell>
          <cell r="AK370">
            <v>40000</v>
          </cell>
          <cell r="AL370">
            <v>1250069</v>
          </cell>
          <cell r="AM370">
            <v>2118770</v>
          </cell>
          <cell r="AN370">
            <v>0</v>
          </cell>
          <cell r="AO370">
            <v>0</v>
          </cell>
          <cell r="AP370">
            <v>0</v>
          </cell>
          <cell r="AQ370">
            <v>0</v>
          </cell>
          <cell r="AR370">
            <v>0</v>
          </cell>
          <cell r="AS370">
            <v>0</v>
          </cell>
          <cell r="AT370">
            <v>0</v>
          </cell>
          <cell r="AU370">
            <v>3448839</v>
          </cell>
          <cell r="AV370">
            <v>1.1499999999999999</v>
          </cell>
          <cell r="AW370">
            <v>0</v>
          </cell>
          <cell r="AX370" t="str">
            <v>1 rozwojowo-modernizacyjne</v>
          </cell>
          <cell r="AY370">
            <v>0</v>
          </cell>
          <cell r="AZ370">
            <v>31</v>
          </cell>
          <cell r="BA370">
            <v>6</v>
          </cell>
          <cell r="BF370" t="str">
            <v>Potrzeba rozbudowy sieci wodociągowej dosyłowej do Rabowic, poprawiającej warunki dostawy wody o wymaganych parametrach ilościowych i jakościowych (ciśnienie wody w sieci), wynikająca z intensywnego rozwoju miejscowości.</v>
          </cell>
          <cell r="BG370" t="str">
            <v>Budowa sieci wodociągowej DN200 o długości 1 150 m w ul.Bliskiej w Rabowicach oraz przyłączy - 37 szt. 2022 - 2024 dokumentacja techniczna 2025 - 2026 roboty budowlano - montażowe</v>
          </cell>
          <cell r="BH370" t="str">
            <v>-</v>
          </cell>
          <cell r="BI370" t="str">
            <v>-</v>
          </cell>
          <cell r="BJ370">
            <v>0</v>
          </cell>
          <cell r="BK370">
            <v>3468839</v>
          </cell>
          <cell r="BL370"/>
          <cell r="BM370"/>
          <cell r="BN370"/>
        </row>
        <row r="371">
          <cell r="B371" t="str">
            <v>3-04-16-127-1</v>
          </cell>
          <cell r="C371" t="str">
            <v>3</v>
          </cell>
          <cell r="D371" t="str">
            <v>Murowana Goślina - sieć wodociągowa w Głębocku</v>
          </cell>
          <cell r="E371" t="str">
            <v>Realizowane-dokumentacja-w toku</v>
          </cell>
          <cell r="G371" t="str">
            <v>rezerwa "białe plamy"</v>
          </cell>
          <cell r="H371" t="str">
            <v>druga</v>
          </cell>
          <cell r="I371" t="str">
            <v>sieci rozdzielcze</v>
          </cell>
          <cell r="J371" t="str">
            <v>rozwojowe</v>
          </cell>
          <cell r="K371" t="str">
            <v>nieopłacalne tak</v>
          </cell>
          <cell r="L371" t="str">
            <v>Murowana Goślina</v>
          </cell>
          <cell r="M371" t="str">
            <v>Agnieszka Mitura-Grabowska</v>
          </cell>
          <cell r="N371" t="str">
            <v>Anna Szaszczak</v>
          </cell>
          <cell r="O371" t="str">
            <v>Monika Mrozińska</v>
          </cell>
          <cell r="P371" t="str">
            <v>Łukasz Bil</v>
          </cell>
          <cell r="Q371" t="str">
            <v>Łukasz Bil</v>
          </cell>
          <cell r="R371" t="str">
            <v>04</v>
          </cell>
          <cell r="S371" t="str">
            <v>nd</v>
          </cell>
          <cell r="T371">
            <v>0</v>
          </cell>
          <cell r="U371">
            <v>19342</v>
          </cell>
          <cell r="V371">
            <v>29013</v>
          </cell>
          <cell r="W371">
            <v>81000</v>
          </cell>
          <cell r="X371">
            <v>196500</v>
          </cell>
          <cell r="Y371">
            <v>0</v>
          </cell>
          <cell r="Z371">
            <v>0</v>
          </cell>
          <cell r="AA371">
            <v>0</v>
          </cell>
          <cell r="AB371">
            <v>0</v>
          </cell>
          <cell r="AC371">
            <v>0</v>
          </cell>
          <cell r="AD371">
            <v>0</v>
          </cell>
          <cell r="AE371">
            <v>0</v>
          </cell>
          <cell r="AF371">
            <v>325855</v>
          </cell>
          <cell r="AG371">
            <v>19342</v>
          </cell>
          <cell r="AH371">
            <v>9671</v>
          </cell>
          <cell r="AI371">
            <v>19342</v>
          </cell>
          <cell r="AJ371">
            <v>237500</v>
          </cell>
          <cell r="AK371">
            <v>200000</v>
          </cell>
          <cell r="AL371">
            <v>0</v>
          </cell>
          <cell r="AM371">
            <v>0</v>
          </cell>
          <cell r="AN371">
            <v>0</v>
          </cell>
          <cell r="AO371">
            <v>0</v>
          </cell>
          <cell r="AP371">
            <v>0</v>
          </cell>
          <cell r="AQ371">
            <v>0</v>
          </cell>
          <cell r="AR371">
            <v>0</v>
          </cell>
          <cell r="AS371">
            <v>0</v>
          </cell>
          <cell r="AT371">
            <v>0</v>
          </cell>
          <cell r="AU371">
            <v>437500</v>
          </cell>
          <cell r="AV371">
            <v>0.21</v>
          </cell>
          <cell r="AW371">
            <v>83.3</v>
          </cell>
          <cell r="AX371" t="str">
            <v>1 rozwojowo-modernizacyjne</v>
          </cell>
          <cell r="AY371">
            <v>2</v>
          </cell>
          <cell r="AZ371">
            <v>3</v>
          </cell>
          <cell r="BA371">
            <v>3</v>
          </cell>
          <cell r="BF371" t="str">
            <v>Zaopatrzenie w wodę nowych odbiorców.</v>
          </cell>
          <cell r="BG371" t="str">
            <v>Budowa sieci wodociągowej w Głębocku: -działka nr 72/2 DN 150 mm, dł. 118 m wraz z przyłączami -działka nr 70 DN 100 mm, dł. 90m wraz z przyłączami 2020-2022 dokumentacja projektowa 2023-2024 roboty budowlano-montażowe</v>
          </cell>
          <cell r="BH371" t="str">
            <v>-</v>
          </cell>
          <cell r="BI371" t="str">
            <v>-</v>
          </cell>
          <cell r="BJ371">
            <v>0</v>
          </cell>
          <cell r="BK371">
            <v>456842</v>
          </cell>
          <cell r="BL371"/>
          <cell r="BM371"/>
          <cell r="BN371"/>
        </row>
        <row r="372">
          <cell r="B372" t="str">
            <v>3-04-21-159-0</v>
          </cell>
          <cell r="C372" t="str">
            <v>3</v>
          </cell>
          <cell r="D372" t="str">
            <v>Murowana Goślina - sieć wodociągowa w Białężynie (dz. 144)</v>
          </cell>
          <cell r="E372" t="str">
            <v>Realizowane-RBM-w toku</v>
          </cell>
          <cell r="G372" t="str">
            <v>rezerwa na zaspokojenie roszczeń z tyt realizacji sieci wod-kan</v>
          </cell>
          <cell r="H372" t="str">
            <v>pierwsza</v>
          </cell>
          <cell r="I372" t="str">
            <v>sieci rozdzielcze</v>
          </cell>
          <cell r="J372" t="str">
            <v>rozwojowe</v>
          </cell>
          <cell r="K372" t="str">
            <v>wykupy</v>
          </cell>
          <cell r="L372" t="str">
            <v>Murowana Goślina</v>
          </cell>
          <cell r="M372">
            <v>0</v>
          </cell>
          <cell r="N372" t="str">
            <v>Natalia Kaźmierczak</v>
          </cell>
          <cell r="O372">
            <v>0</v>
          </cell>
          <cell r="P372" t="str">
            <v>Aleksandra Klecha</v>
          </cell>
          <cell r="Q372">
            <v>0</v>
          </cell>
          <cell r="R372" t="str">
            <v>04</v>
          </cell>
          <cell r="S372" t="str">
            <v>nd</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19207.93</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t="str">
            <v xml:space="preserve"> </v>
          </cell>
          <cell r="AY372">
            <v>0</v>
          </cell>
          <cell r="AZ372">
            <v>0</v>
          </cell>
          <cell r="BA372">
            <v>0</v>
          </cell>
          <cell r="BF372">
            <v>0</v>
          </cell>
          <cell r="BG372">
            <v>0</v>
          </cell>
          <cell r="BH372" t="str">
            <v>-</v>
          </cell>
          <cell r="BI372" t="str">
            <v>-</v>
          </cell>
          <cell r="BJ372">
            <v>19207.93</v>
          </cell>
          <cell r="BK372">
            <v>0</v>
          </cell>
          <cell r="BL372"/>
          <cell r="BM372"/>
          <cell r="BN372"/>
          <cell r="BO372">
            <v>0</v>
          </cell>
        </row>
        <row r="373">
          <cell r="B373" t="str">
            <v>5-03-16-035-1</v>
          </cell>
          <cell r="C373" t="str">
            <v>5</v>
          </cell>
          <cell r="D373" t="str">
            <v>Mosina - kanalizacja sanitarna w ul. Jesiennej w Daszewicach</v>
          </cell>
          <cell r="E373" t="str">
            <v>Realizowane-dokumentacja-w toku</v>
          </cell>
          <cell r="H373" t="str">
            <v>pierwsza</v>
          </cell>
          <cell r="I373" t="str">
            <v>sieci rozdzielcze</v>
          </cell>
          <cell r="J373" t="str">
            <v>rozwojowe</v>
          </cell>
          <cell r="K373" t="str">
            <v>KPOŚK</v>
          </cell>
          <cell r="L373" t="str">
            <v>Mosina</v>
          </cell>
          <cell r="M373" t="str">
            <v>Zuzanna Kaczmarek</v>
          </cell>
          <cell r="N373" t="str">
            <v>Anna Szaszczak</v>
          </cell>
          <cell r="O373">
            <v>0</v>
          </cell>
          <cell r="P373">
            <v>0</v>
          </cell>
          <cell r="Q373">
            <v>0</v>
          </cell>
          <cell r="R373" t="str">
            <v>03</v>
          </cell>
          <cell r="S373" t="str">
            <v>nd</v>
          </cell>
          <cell r="T373">
            <v>0</v>
          </cell>
          <cell r="U373">
            <v>0</v>
          </cell>
          <cell r="V373">
            <v>0</v>
          </cell>
          <cell r="W373">
            <v>32000</v>
          </cell>
          <cell r="X373">
            <v>48000</v>
          </cell>
          <cell r="Y373">
            <v>188000</v>
          </cell>
          <cell r="Z373">
            <v>234000</v>
          </cell>
          <cell r="AA373">
            <v>0</v>
          </cell>
          <cell r="AB373">
            <v>0</v>
          </cell>
          <cell r="AC373">
            <v>0</v>
          </cell>
          <cell r="AD373">
            <v>0</v>
          </cell>
          <cell r="AE373">
            <v>0</v>
          </cell>
          <cell r="AF373">
            <v>502000</v>
          </cell>
          <cell r="AG373">
            <v>0</v>
          </cell>
          <cell r="AH373">
            <v>10969.8</v>
          </cell>
          <cell r="AI373">
            <v>19106.8</v>
          </cell>
          <cell r="AJ373">
            <v>56309.4</v>
          </cell>
          <cell r="AK373">
            <v>0</v>
          </cell>
          <cell r="AL373">
            <v>441200</v>
          </cell>
          <cell r="AM373">
            <v>300000</v>
          </cell>
          <cell r="AN373">
            <v>0</v>
          </cell>
          <cell r="AO373">
            <v>0</v>
          </cell>
          <cell r="AP373">
            <v>0</v>
          </cell>
          <cell r="AQ373">
            <v>0</v>
          </cell>
          <cell r="AR373">
            <v>0</v>
          </cell>
          <cell r="AS373">
            <v>0</v>
          </cell>
          <cell r="AT373">
            <v>0</v>
          </cell>
          <cell r="AU373">
            <v>797509.4</v>
          </cell>
          <cell r="AV373">
            <v>0.39</v>
          </cell>
          <cell r="AW373">
            <v>117</v>
          </cell>
          <cell r="AX373" t="str">
            <v>1 rozwojowo-modernizacyjne</v>
          </cell>
          <cell r="AY373">
            <v>13</v>
          </cell>
          <cell r="AZ373">
            <v>6</v>
          </cell>
          <cell r="BA373">
            <v>0</v>
          </cell>
          <cell r="BF373" t="str">
            <v>Odbiór ścieków sanitarnych od nowych klientów.</v>
          </cell>
          <cell r="BG373" t="str">
            <v>Budowa kanalizacji sanitarnej w ul. Jesiennej (dz. nr 517/2) DN200mm, dł. 240m wraz z przyłączami, tłoczny ok 145m i przepompownia:. 2021 - 2023 - dokumentacja projektowa 2024 - 2025 - roboty budowlano - montażowe</v>
          </cell>
          <cell r="BH373" t="str">
            <v>-</v>
          </cell>
          <cell r="BI373" t="str">
            <v>-</v>
          </cell>
          <cell r="BJ373">
            <v>19106.8</v>
          </cell>
          <cell r="BK373">
            <v>797509.39999999991</v>
          </cell>
          <cell r="BL373"/>
          <cell r="BM373"/>
          <cell r="BN373"/>
        </row>
        <row r="374">
          <cell r="B374" t="str">
            <v>3-11-19-319-1</v>
          </cell>
          <cell r="C374" t="str">
            <v>3</v>
          </cell>
          <cell r="D374" t="str">
            <v>Kórnik - sieć wodociągowa z Gądek do Szczodrzykowa - zakres III</v>
          </cell>
          <cell r="E374" t="str">
            <v>Realizowane-RBM-zakończono</v>
          </cell>
          <cell r="G374" t="str">
            <v>rezerwa zadania wielozakresowe</v>
          </cell>
          <cell r="H374" t="str">
            <v>druga</v>
          </cell>
          <cell r="I374" t="str">
            <v>sieci rozdzielcze</v>
          </cell>
          <cell r="J374" t="str">
            <v>rozwojowe</v>
          </cell>
          <cell r="K374" t="str">
            <v>nieopłacalne tak</v>
          </cell>
          <cell r="L374" t="str">
            <v>Kórnik</v>
          </cell>
          <cell r="M374" t="str">
            <v>Kamilla Oberenkowska</v>
          </cell>
          <cell r="N374">
            <v>0</v>
          </cell>
          <cell r="O374" t="str">
            <v>Jolanta Kowalczyk</v>
          </cell>
          <cell r="P374" t="str">
            <v>Aleksandra Jukiewicz</v>
          </cell>
          <cell r="Q374">
            <v>0</v>
          </cell>
          <cell r="R374" t="str">
            <v>11</v>
          </cell>
          <cell r="S374" t="str">
            <v>nd</v>
          </cell>
          <cell r="T374">
            <v>0</v>
          </cell>
          <cell r="U374">
            <v>100402</v>
          </cell>
          <cell r="V374">
            <v>0</v>
          </cell>
          <cell r="W374">
            <v>0</v>
          </cell>
          <cell r="X374">
            <v>0</v>
          </cell>
          <cell r="Y374">
            <v>0</v>
          </cell>
          <cell r="Z374">
            <v>0</v>
          </cell>
          <cell r="AA374">
            <v>0</v>
          </cell>
          <cell r="AB374">
            <v>0</v>
          </cell>
          <cell r="AC374">
            <v>0</v>
          </cell>
          <cell r="AD374">
            <v>0</v>
          </cell>
          <cell r="AE374">
            <v>0</v>
          </cell>
          <cell r="AF374">
            <v>100402</v>
          </cell>
          <cell r="AG374">
            <v>687493.72</v>
          </cell>
          <cell r="AH374">
            <v>500</v>
          </cell>
          <cell r="AI374">
            <v>19039.88</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t="str">
            <v>1 rozwojowo-modernizacyjne</v>
          </cell>
          <cell r="AY374">
            <v>0</v>
          </cell>
          <cell r="AZ374">
            <v>0</v>
          </cell>
          <cell r="BA374">
            <v>0</v>
          </cell>
          <cell r="BD374" t="str">
            <v>NIE</v>
          </cell>
          <cell r="BF374" t="str">
            <v>Uporządkowanie istniejącej sieci wodociągowej. Koordynacja z modernizacją drogi realizowaną przez ZDP.</v>
          </cell>
          <cell r="BG374" t="str">
            <v>Budowa sieci wodociągowej ze Szczodrzykowa do Dachowej: PE100 225mm dł. 1313 m wzdłuż drogi powiatowej 2477P Gądki-Szczodrzykowo oraz budowa komory wodomierzowej. 2019-2020 - roboty budowlano-montażowe.</v>
          </cell>
          <cell r="BH374" t="str">
            <v>-</v>
          </cell>
          <cell r="BI374" t="str">
            <v>-</v>
          </cell>
          <cell r="BJ374">
            <v>19039.88</v>
          </cell>
          <cell r="BK374">
            <v>0</v>
          </cell>
          <cell r="BL374"/>
          <cell r="BM374"/>
          <cell r="BN374"/>
          <cell r="BO374">
            <v>0</v>
          </cell>
        </row>
        <row r="375">
          <cell r="B375" t="str">
            <v>4-05-20-121-0</v>
          </cell>
          <cell r="C375" t="str">
            <v>4</v>
          </cell>
          <cell r="D375" t="str">
            <v>COŚ - kolektory odpływowe ścieków wraz z modernizacją układu pomiarowego</v>
          </cell>
          <cell r="E375" t="str">
            <v>Realizowane-RBM-w toku</v>
          </cell>
          <cell r="H375" t="str">
            <v>pierwsza</v>
          </cell>
          <cell r="I375" t="str">
            <v>wspólne</v>
          </cell>
          <cell r="J375" t="str">
            <v>modernizacyjne</v>
          </cell>
          <cell r="K375" t="str">
            <v>OŚ</v>
          </cell>
          <cell r="L375" t="str">
            <v>Poznań</v>
          </cell>
          <cell r="M375" t="str">
            <v>Agnieszka Mitura-Grabowska</v>
          </cell>
          <cell r="N375">
            <v>0</v>
          </cell>
          <cell r="O375" t="str">
            <v>Anna Padurska</v>
          </cell>
          <cell r="P375" t="str">
            <v>Wojciech Wróblewski</v>
          </cell>
          <cell r="Q375" t="str">
            <v>Anna Michałowicz</v>
          </cell>
          <cell r="R375" t="str">
            <v>05</v>
          </cell>
          <cell r="S375" t="str">
            <v>nd</v>
          </cell>
          <cell r="T375">
            <v>0</v>
          </cell>
          <cell r="U375">
            <v>0</v>
          </cell>
          <cell r="V375">
            <v>200000</v>
          </cell>
          <cell r="W375">
            <v>650000</v>
          </cell>
          <cell r="X375">
            <v>1000000</v>
          </cell>
          <cell r="Y375">
            <v>3000000</v>
          </cell>
          <cell r="Z375">
            <v>0</v>
          </cell>
          <cell r="AA375">
            <v>0</v>
          </cell>
          <cell r="AB375">
            <v>0</v>
          </cell>
          <cell r="AC375">
            <v>0</v>
          </cell>
          <cell r="AD375">
            <v>0</v>
          </cell>
          <cell r="AE375">
            <v>0</v>
          </cell>
          <cell r="AF375">
            <v>4850000</v>
          </cell>
          <cell r="AG375">
            <v>0</v>
          </cell>
          <cell r="AH375">
            <v>2964600.3499999996</v>
          </cell>
          <cell r="AI375">
            <v>18647.849999999999</v>
          </cell>
          <cell r="AJ375">
            <v>40000</v>
          </cell>
          <cell r="AK375">
            <v>3305325.4</v>
          </cell>
          <cell r="AL375">
            <v>0</v>
          </cell>
          <cell r="AM375">
            <v>0</v>
          </cell>
          <cell r="AN375">
            <v>0</v>
          </cell>
          <cell r="AO375">
            <v>0</v>
          </cell>
          <cell r="AP375">
            <v>0</v>
          </cell>
          <cell r="AQ375">
            <v>0</v>
          </cell>
          <cell r="AR375">
            <v>0</v>
          </cell>
          <cell r="AS375">
            <v>0</v>
          </cell>
          <cell r="AT375">
            <v>0</v>
          </cell>
          <cell r="AU375">
            <v>3345325.4</v>
          </cell>
          <cell r="AV375">
            <v>0</v>
          </cell>
          <cell r="AW375">
            <v>0</v>
          </cell>
          <cell r="AX375" t="str">
            <v xml:space="preserve"> </v>
          </cell>
          <cell r="AY375">
            <v>0</v>
          </cell>
          <cell r="AZ375">
            <v>0</v>
          </cell>
          <cell r="BA375">
            <v>0</v>
          </cell>
          <cell r="BD375" t="str">
            <v>NIE</v>
          </cell>
          <cell r="BF375" t="str">
            <v>Zły stan techniczny kolektorów</v>
          </cell>
          <cell r="BG375" t="str">
            <v>Modernizacja kolektorów i układu pomiarowego: - opracowanie projektowe, - hydrodynamiczne i mechaniczne czyszczenie, - tamowanie ścieków w komorze, ob. 59, - relining rurami GRP, DN1600, - uszczelnienia ewentualnych przecieków, - czyszczenie i zabezpieczenie powłoką ochronną 2 szt. komór zlokalizowanych na trasie rurociągów, - badania PULL-OFF przed i po realizacji zadania, - montaż 2 szt. przepływomierzy na kolektorach odpływowych. 2021 - 2024 - roboty budowlano-montażowe</v>
          </cell>
          <cell r="BH375" t="str">
            <v>-</v>
          </cell>
          <cell r="BI375" t="str">
            <v>-</v>
          </cell>
          <cell r="BJ375">
            <v>12499.369999999999</v>
          </cell>
          <cell r="BK375">
            <v>3351473.88</v>
          </cell>
          <cell r="BL375"/>
          <cell r="BM375"/>
          <cell r="BN375"/>
          <cell r="BO375">
            <v>234603.1716</v>
          </cell>
        </row>
        <row r="376">
          <cell r="B376" t="str">
            <v>5-05-19-027-1</v>
          </cell>
          <cell r="C376" t="str">
            <v>5</v>
          </cell>
          <cell r="D376" t="str">
            <v>Poznań - kanalizacja sanitarna w ul. Bobrownickiej</v>
          </cell>
          <cell r="E376" t="str">
            <v>Realizowane-dokumentacja-w toku</v>
          </cell>
          <cell r="H376" t="str">
            <v>pierwsza</v>
          </cell>
          <cell r="I376" t="str">
            <v>sieci rozdzielcze</v>
          </cell>
          <cell r="J376" t="str">
            <v>rozwojowe</v>
          </cell>
          <cell r="K376" t="str">
            <v>KPOŚK</v>
          </cell>
          <cell r="L376" t="str">
            <v>Poznań</v>
          </cell>
          <cell r="M376" t="str">
            <v>Przemysław Jasiński</v>
          </cell>
          <cell r="N376" t="str">
            <v>Anna Szaszczak</v>
          </cell>
          <cell r="O376">
            <v>0</v>
          </cell>
          <cell r="P376">
            <v>0</v>
          </cell>
          <cell r="Q376">
            <v>0</v>
          </cell>
          <cell r="R376" t="str">
            <v>05</v>
          </cell>
          <cell r="T376">
            <v>0</v>
          </cell>
          <cell r="U376">
            <v>0</v>
          </cell>
          <cell r="V376">
            <v>0</v>
          </cell>
          <cell r="W376">
            <v>40000</v>
          </cell>
          <cell r="X376">
            <v>60000</v>
          </cell>
          <cell r="Y376">
            <v>316000</v>
          </cell>
          <cell r="Z376">
            <v>1064000</v>
          </cell>
          <cell r="AA376">
            <v>0</v>
          </cell>
          <cell r="AB376">
            <v>0</v>
          </cell>
          <cell r="AC376">
            <v>0</v>
          </cell>
          <cell r="AD376">
            <v>0</v>
          </cell>
          <cell r="AE376">
            <v>0</v>
          </cell>
          <cell r="AF376">
            <v>1480000</v>
          </cell>
          <cell r="AG376">
            <v>0</v>
          </cell>
          <cell r="AH376">
            <v>21960</v>
          </cell>
          <cell r="AI376">
            <v>18640</v>
          </cell>
          <cell r="AJ376">
            <v>55920</v>
          </cell>
          <cell r="AK376">
            <v>0</v>
          </cell>
          <cell r="AL376">
            <v>1564800</v>
          </cell>
          <cell r="AM376">
            <v>0</v>
          </cell>
          <cell r="AN376">
            <v>0</v>
          </cell>
          <cell r="AO376">
            <v>0</v>
          </cell>
          <cell r="AP376">
            <v>0</v>
          </cell>
          <cell r="AQ376">
            <v>0</v>
          </cell>
          <cell r="AR376">
            <v>0</v>
          </cell>
          <cell r="AS376">
            <v>0</v>
          </cell>
          <cell r="AT376">
            <v>0</v>
          </cell>
          <cell r="AU376">
            <v>1620720</v>
          </cell>
          <cell r="AV376">
            <v>0.59</v>
          </cell>
          <cell r="AW376">
            <v>486.4</v>
          </cell>
          <cell r="AX376" t="str">
            <v>1 rozwojowo-modernizacyjne</v>
          </cell>
          <cell r="AY376">
            <v>80</v>
          </cell>
          <cell r="AZ376">
            <v>2</v>
          </cell>
          <cell r="BA376">
            <v>0</v>
          </cell>
          <cell r="BF376" t="str">
            <v>Odbiór ścieków sanitarnych od nowych klientów. .</v>
          </cell>
          <cell r="BG376" t="str">
            <v>Budowa kanalizacji sanitarnej DN200mm o dł. 540m w ul. Bobrownickiej wraz z przepompownią ścieków i r. tłocznym o dł. 60 m wraz z przyłączami . 2022 - 2023 dokumentacja techniczna 2024 - 2025 roboty budowlano montażowe</v>
          </cell>
          <cell r="BH376" t="str">
            <v>-</v>
          </cell>
          <cell r="BI376" t="str">
            <v>-</v>
          </cell>
          <cell r="BJ376">
            <v>18640</v>
          </cell>
          <cell r="BK376">
            <v>1620720</v>
          </cell>
          <cell r="BL376"/>
          <cell r="BM376"/>
          <cell r="BN376"/>
        </row>
        <row r="377">
          <cell r="B377" t="str">
            <v>4-11-19-176-0</v>
          </cell>
          <cell r="C377" t="str">
            <v>4</v>
          </cell>
          <cell r="D377" t="str">
            <v>OŚ Borówiec - instalacja odwadniania osadu</v>
          </cell>
          <cell r="E377" t="str">
            <v>Realizowane-dokumentacja-w toku</v>
          </cell>
          <cell r="G377" t="str">
            <v>OŚ - sieci i obiekty</v>
          </cell>
          <cell r="H377" t="str">
            <v>pierwsza</v>
          </cell>
          <cell r="I377" t="str">
            <v>wspólne</v>
          </cell>
          <cell r="J377" t="str">
            <v>modernizacyjne</v>
          </cell>
          <cell r="K377" t="str">
            <v>OŚ</v>
          </cell>
          <cell r="L377" t="str">
            <v>Kórnik</v>
          </cell>
          <cell r="M377" t="str">
            <v>Agnieszka Mitura-Grabowska</v>
          </cell>
          <cell r="N377" t="str">
            <v>Agnieszka Górny</v>
          </cell>
          <cell r="O377" t="str">
            <v>Anna Padurska</v>
          </cell>
          <cell r="P377" t="str">
            <v>Daniel Michalik</v>
          </cell>
          <cell r="Q377">
            <v>0</v>
          </cell>
          <cell r="R377" t="str">
            <v>11</v>
          </cell>
          <cell r="S377" t="str">
            <v>nd</v>
          </cell>
          <cell r="T377">
            <v>0</v>
          </cell>
          <cell r="U377">
            <v>166700</v>
          </cell>
          <cell r="V377">
            <v>1120000</v>
          </cell>
          <cell r="W377">
            <v>880000</v>
          </cell>
          <cell r="X377">
            <v>0</v>
          </cell>
          <cell r="Y377">
            <v>0</v>
          </cell>
          <cell r="Z377">
            <v>0</v>
          </cell>
          <cell r="AA377">
            <v>0</v>
          </cell>
          <cell r="AB377">
            <v>0</v>
          </cell>
          <cell r="AC377">
            <v>0</v>
          </cell>
          <cell r="AD377">
            <v>0</v>
          </cell>
          <cell r="AE377">
            <v>0</v>
          </cell>
          <cell r="AF377">
            <v>2166700</v>
          </cell>
          <cell r="AG377">
            <v>143900</v>
          </cell>
          <cell r="AH377">
            <v>4456.0600000000004</v>
          </cell>
          <cell r="AI377">
            <v>18577.350000000002</v>
          </cell>
          <cell r="AJ377">
            <v>18006.900000000001</v>
          </cell>
          <cell r="AK377">
            <v>36013.800000000003</v>
          </cell>
          <cell r="AL377">
            <v>1842659.5</v>
          </cell>
          <cell r="AM377">
            <v>1842666.5</v>
          </cell>
          <cell r="AN377">
            <v>0</v>
          </cell>
          <cell r="AO377">
            <v>0</v>
          </cell>
          <cell r="AP377">
            <v>0</v>
          </cell>
          <cell r="AQ377">
            <v>0</v>
          </cell>
          <cell r="AR377">
            <v>0</v>
          </cell>
          <cell r="AS377">
            <v>0</v>
          </cell>
          <cell r="AT377">
            <v>0</v>
          </cell>
          <cell r="AU377">
            <v>3739346.7</v>
          </cell>
          <cell r="AV377">
            <v>0</v>
          </cell>
          <cell r="AW377">
            <v>0</v>
          </cell>
          <cell r="AX377" t="str">
            <v xml:space="preserve"> </v>
          </cell>
          <cell r="AY377">
            <v>0</v>
          </cell>
          <cell r="AZ377">
            <v>0</v>
          </cell>
          <cell r="BA377">
            <v>0</v>
          </cell>
          <cell r="BF377" t="str">
            <v>Zwiększenie przepustowości stacji odwadniania na OS Borówiec z uwagi na szybki rozwój Gminy. Ograniczenie konieczności uruchamiania pracy obiektu/pracowników na II zmianie, którzy prowadzą proces odwadniania w okresie zwiększonego wyprowadzania osadu nadmiernego.</v>
          </cell>
          <cell r="BG377" t="str">
            <v>Zakup większej wirówki o przepustowości 600-700 kg sm/h wraz z infrastrukturą peryferyjną. 2022 - 2024 PFU 2025 - 2026 roboty budowlano-montażowe Dostawa i montaż wagi samochodowej najazdowej: 2020 - roboty budowlano-montażowe</v>
          </cell>
          <cell r="BH377" t="str">
            <v>-</v>
          </cell>
          <cell r="BI377" t="str">
            <v>-</v>
          </cell>
          <cell r="BJ377">
            <v>8763.5400000000009</v>
          </cell>
          <cell r="BK377">
            <v>3749160.51</v>
          </cell>
          <cell r="BL377"/>
          <cell r="BM377"/>
          <cell r="BN377"/>
        </row>
        <row r="378">
          <cell r="B378" t="str">
            <v>4-05-19-335-1</v>
          </cell>
          <cell r="C378" t="str">
            <v>4</v>
          </cell>
          <cell r="D378" t="str">
            <v>OŚ - fotowoltaika - zakres III - LOŚ</v>
          </cell>
          <cell r="E378" t="str">
            <v>Realizowane-RBM-w toku</v>
          </cell>
          <cell r="G378" t="str">
            <v>rezerwa zadania wielozakresowe</v>
          </cell>
          <cell r="H378" t="str">
            <v>pierwsza</v>
          </cell>
          <cell r="I378" t="str">
            <v>wspólne</v>
          </cell>
          <cell r="J378" t="str">
            <v>rozwojowe</v>
          </cell>
          <cell r="K378" t="str">
            <v>OŚ</v>
          </cell>
          <cell r="L378" t="str">
            <v>Poznań</v>
          </cell>
          <cell r="M378" t="str">
            <v>Agnieszka Mitura-Grabowska</v>
          </cell>
          <cell r="N378" t="str">
            <v>Daniel Michalik</v>
          </cell>
          <cell r="O378" t="str">
            <v>Anna Padurska</v>
          </cell>
          <cell r="P378" t="str">
            <v>Daniel Michalik</v>
          </cell>
          <cell r="Q378" t="str">
            <v>Robert Kołacki</v>
          </cell>
          <cell r="R378" t="str">
            <v>05</v>
          </cell>
          <cell r="S378" t="str">
            <v>nd</v>
          </cell>
          <cell r="T378">
            <v>0</v>
          </cell>
          <cell r="U378">
            <v>0</v>
          </cell>
          <cell r="V378">
            <v>557225.93999999994</v>
          </cell>
          <cell r="W378">
            <v>60802</v>
          </cell>
          <cell r="X378">
            <v>0</v>
          </cell>
          <cell r="Y378">
            <v>870396</v>
          </cell>
          <cell r="Z378">
            <v>0</v>
          </cell>
          <cell r="AA378">
            <v>0</v>
          </cell>
          <cell r="AB378">
            <v>0</v>
          </cell>
          <cell r="AC378">
            <v>0</v>
          </cell>
          <cell r="AD378">
            <v>0</v>
          </cell>
          <cell r="AE378">
            <v>0</v>
          </cell>
          <cell r="AF378">
            <v>1488423.94</v>
          </cell>
          <cell r="AG378">
            <v>1812.68</v>
          </cell>
          <cell r="AH378">
            <v>23759.710000000003</v>
          </cell>
          <cell r="AI378">
            <v>18438.039999999979</v>
          </cell>
          <cell r="AJ378">
            <v>608027.93999999994</v>
          </cell>
          <cell r="AK378">
            <v>870000</v>
          </cell>
          <cell r="AL378">
            <v>0</v>
          </cell>
          <cell r="AM378">
            <v>0</v>
          </cell>
          <cell r="AN378">
            <v>0</v>
          </cell>
          <cell r="AO378">
            <v>0</v>
          </cell>
          <cell r="AP378">
            <v>0</v>
          </cell>
          <cell r="AQ378">
            <v>0</v>
          </cell>
          <cell r="AR378">
            <v>0</v>
          </cell>
          <cell r="AS378">
            <v>0</v>
          </cell>
          <cell r="AT378">
            <v>0</v>
          </cell>
          <cell r="AU378">
            <v>1478027.94</v>
          </cell>
          <cell r="AV378">
            <v>0</v>
          </cell>
          <cell r="AW378">
            <v>0</v>
          </cell>
          <cell r="AX378" t="str">
            <v>3 inne</v>
          </cell>
          <cell r="AY378">
            <v>0</v>
          </cell>
          <cell r="AZ378">
            <v>0</v>
          </cell>
          <cell r="BA378">
            <v>0</v>
          </cell>
          <cell r="BB378" t="str">
            <v>NIE</v>
          </cell>
          <cell r="BD378" t="str">
            <v xml:space="preserve">TAK </v>
          </cell>
          <cell r="BE378" t="str">
            <v>pismo informacyjne od Wykonawcy, wstępne roszczenie</v>
          </cell>
          <cell r="BF378" t="str">
            <v>Zadanie zostało wydzielone z zadania nr 17-117. Oszczędności energetyczne w Spółce. Produkcja energii ze źródeł odnawialnych.</v>
          </cell>
          <cell r="BG378" t="str">
            <v>Budowa instalacji fotowoltaicznych na Lewobrzeżnej Oczyszczalni Ścieków 2015 - 2017 - koncepcja 2020 - 2023 - dokumentacja projektowa i roboty budowlano-montażowe etap I 2024 - dokumentacja projektowa i roboty budowlano-montażowe etap II</v>
          </cell>
          <cell r="BH378" t="str">
            <v>-</v>
          </cell>
          <cell r="BI378" t="str">
            <v>-</v>
          </cell>
          <cell r="BJ378">
            <v>8438.0400000000009</v>
          </cell>
          <cell r="BK378">
            <v>1488027.94</v>
          </cell>
          <cell r="BL378"/>
          <cell r="BM378"/>
          <cell r="BN378"/>
          <cell r="BO378">
            <v>104161.95580000001</v>
          </cell>
        </row>
        <row r="379">
          <cell r="B379" t="str">
            <v>5-03-19-307-1</v>
          </cell>
          <cell r="C379" t="str">
            <v>5</v>
          </cell>
          <cell r="D379" t="str">
            <v>Mosina - kanalizacja sanitarna w ulicy Rolnej w Nowinkach</v>
          </cell>
          <cell r="E379" t="str">
            <v>Realizowane-dokumentacja-w toku</v>
          </cell>
          <cell r="G379" t="str">
            <v>rezerwa zadania wielozakresowe</v>
          </cell>
          <cell r="H379" t="str">
            <v>druga</v>
          </cell>
          <cell r="I379" t="str">
            <v>sieci rozdzielcze</v>
          </cell>
          <cell r="J379" t="str">
            <v>rozwojowe</v>
          </cell>
          <cell r="K379" t="str">
            <v>nieopłacalne nie</v>
          </cell>
          <cell r="L379" t="str">
            <v>Mosina</v>
          </cell>
          <cell r="M379" t="str">
            <v>Zuzanna Kaczmarek</v>
          </cell>
          <cell r="N379" t="str">
            <v>Anna Szaszczak</v>
          </cell>
          <cell r="O379" t="str">
            <v>Jolanta Kowalczyk</v>
          </cell>
          <cell r="P379" t="str">
            <v>Aleksandra Wąsiak-Piechota</v>
          </cell>
          <cell r="Q379" t="str">
            <v>Jacek Bielicki</v>
          </cell>
          <cell r="R379" t="str">
            <v>03</v>
          </cell>
          <cell r="S379" t="str">
            <v>nd</v>
          </cell>
          <cell r="T379">
            <v>0</v>
          </cell>
          <cell r="U379">
            <v>17600</v>
          </cell>
          <cell r="V379">
            <v>17600</v>
          </cell>
          <cell r="W379">
            <v>91300</v>
          </cell>
          <cell r="X379">
            <v>346000</v>
          </cell>
          <cell r="Y379">
            <v>0</v>
          </cell>
          <cell r="Z379">
            <v>0</v>
          </cell>
          <cell r="AA379">
            <v>0</v>
          </cell>
          <cell r="AB379">
            <v>0</v>
          </cell>
          <cell r="AC379">
            <v>0</v>
          </cell>
          <cell r="AD379">
            <v>0</v>
          </cell>
          <cell r="AE379">
            <v>0</v>
          </cell>
          <cell r="AF379">
            <v>472500</v>
          </cell>
          <cell r="AG379">
            <v>17600</v>
          </cell>
          <cell r="AH379">
            <v>8800</v>
          </cell>
          <cell r="AI379">
            <v>18150.559999999998</v>
          </cell>
          <cell r="AJ379">
            <v>0</v>
          </cell>
          <cell r="AK379">
            <v>1357500</v>
          </cell>
          <cell r="AL379">
            <v>0</v>
          </cell>
          <cell r="AM379">
            <v>0</v>
          </cell>
          <cell r="AN379">
            <v>0</v>
          </cell>
          <cell r="AO379">
            <v>0</v>
          </cell>
          <cell r="AP379">
            <v>0</v>
          </cell>
          <cell r="AQ379">
            <v>0</v>
          </cell>
          <cell r="AR379">
            <v>0</v>
          </cell>
          <cell r="AS379">
            <v>0</v>
          </cell>
          <cell r="AT379">
            <v>0</v>
          </cell>
          <cell r="AU379">
            <v>1357500</v>
          </cell>
          <cell r="AV379">
            <v>0.38</v>
          </cell>
          <cell r="AW379">
            <v>83</v>
          </cell>
          <cell r="AX379" t="str">
            <v>1 rozwojowo-modernizacyjne</v>
          </cell>
          <cell r="AY379">
            <v>9</v>
          </cell>
          <cell r="AZ379">
            <v>7</v>
          </cell>
          <cell r="BA379">
            <v>0</v>
          </cell>
          <cell r="BF379" t="str">
            <v>Zadanie zostało wydzielone z zadania nr 11-098 Odbiór ścieków sanitarnych od nowych klientów.</v>
          </cell>
          <cell r="BG379" t="str">
            <v>Budowa kanalizacji sanitarnej w ul. Rolnej wraz z przyłączami: - kanał grawitacyjny DN 200 mm o dł.180 m - rurociąg tłoczny DN 110 mm o dł. 200 m - tłocznia ścieków - 1 szt. 2020-2022 dokumentacja projektowa 2023-2024 roboty budowlano-montażowe</v>
          </cell>
          <cell r="BH379" t="str">
            <v>-</v>
          </cell>
          <cell r="BI379" t="str">
            <v>-</v>
          </cell>
          <cell r="BJ379">
            <v>9350.56</v>
          </cell>
          <cell r="BK379">
            <v>1366300</v>
          </cell>
          <cell r="BL379"/>
          <cell r="BM379"/>
          <cell r="BN379"/>
        </row>
        <row r="380">
          <cell r="B380" t="str">
            <v>5-05-16-032-1</v>
          </cell>
          <cell r="C380" t="str">
            <v>5</v>
          </cell>
          <cell r="D380" t="str">
            <v>Poznań - kanalizacja sanitarna w ul. J. Piłsudskiego nr 96-98</v>
          </cell>
          <cell r="E380" t="str">
            <v>Realizowane-dokumentacja-w toku</v>
          </cell>
          <cell r="G380" t="str">
            <v>rezerwa "białe plamy"</v>
          </cell>
          <cell r="H380" t="str">
            <v>druga</v>
          </cell>
          <cell r="I380" t="str">
            <v>sieci rozdzielcze</v>
          </cell>
          <cell r="J380" t="str">
            <v>rozwojowe</v>
          </cell>
          <cell r="K380" t="str">
            <v>nieopłacalne nie</v>
          </cell>
          <cell r="L380" t="str">
            <v>Poznań</v>
          </cell>
          <cell r="M380" t="str">
            <v>Agnieszka Mitura-Grabowska</v>
          </cell>
          <cell r="N380" t="str">
            <v>Magdalena Daszkiewicz-Jankowska</v>
          </cell>
          <cell r="O380" t="str">
            <v>Jolanta Kowalczyk</v>
          </cell>
          <cell r="P380">
            <v>0</v>
          </cell>
          <cell r="Q380" t="str">
            <v>Maciej Antecki</v>
          </cell>
          <cell r="R380" t="str">
            <v>05</v>
          </cell>
          <cell r="S380" t="str">
            <v>nd</v>
          </cell>
          <cell r="T380">
            <v>0</v>
          </cell>
          <cell r="U380">
            <v>0</v>
          </cell>
          <cell r="V380">
            <v>7336.2</v>
          </cell>
          <cell r="W380">
            <v>14672.8</v>
          </cell>
          <cell r="X380">
            <v>14672.8</v>
          </cell>
          <cell r="Y380">
            <v>128824</v>
          </cell>
          <cell r="Z380">
            <v>172493.2</v>
          </cell>
          <cell r="AA380">
            <v>0</v>
          </cell>
          <cell r="AB380">
            <v>0</v>
          </cell>
          <cell r="AC380">
            <v>0</v>
          </cell>
          <cell r="AD380">
            <v>0</v>
          </cell>
          <cell r="AE380">
            <v>0</v>
          </cell>
          <cell r="AF380">
            <v>337999</v>
          </cell>
          <cell r="AG380">
            <v>9000</v>
          </cell>
          <cell r="AH380">
            <v>18000</v>
          </cell>
          <cell r="AI380">
            <v>18000</v>
          </cell>
          <cell r="AJ380">
            <v>199920.96</v>
          </cell>
          <cell r="AK380">
            <v>199920.96</v>
          </cell>
          <cell r="AL380">
            <v>0</v>
          </cell>
          <cell r="AM380">
            <v>0</v>
          </cell>
          <cell r="AN380">
            <v>0</v>
          </cell>
          <cell r="AO380">
            <v>0</v>
          </cell>
          <cell r="AP380">
            <v>0</v>
          </cell>
          <cell r="AQ380">
            <v>0</v>
          </cell>
          <cell r="AR380">
            <v>0</v>
          </cell>
          <cell r="AS380">
            <v>0</v>
          </cell>
          <cell r="AT380">
            <v>0</v>
          </cell>
          <cell r="AU380">
            <v>399841.92</v>
          </cell>
          <cell r="AV380">
            <v>0.09</v>
          </cell>
          <cell r="AW380">
            <v>83.3</v>
          </cell>
          <cell r="AX380" t="str">
            <v>1 rozwojowo-modernizacyjne</v>
          </cell>
          <cell r="AY380">
            <v>2</v>
          </cell>
          <cell r="AZ380">
            <v>0</v>
          </cell>
          <cell r="BA380">
            <v>0</v>
          </cell>
          <cell r="BF380" t="str">
            <v>Odbiór ścieków sanitarnych od nowych klientów.</v>
          </cell>
          <cell r="BG380" t="str">
            <v>Budowa kanalizacji sanitarnej DN 200 mm, dł. ok. 83,5 m wraz z przyłączami 2021 - 2022 - dokumentacja projektowa 2023 - 2024 - roboty budowlano-montażowe</v>
          </cell>
          <cell r="BH380" t="str">
            <v>-</v>
          </cell>
          <cell r="BI380" t="str">
            <v>-</v>
          </cell>
          <cell r="BJ380">
            <v>0</v>
          </cell>
          <cell r="BK380">
            <v>417841.91999999998</v>
          </cell>
          <cell r="BL380"/>
          <cell r="BM380"/>
          <cell r="BN380"/>
        </row>
        <row r="381">
          <cell r="B381" t="str">
            <v>5-05-17-189-1</v>
          </cell>
          <cell r="C381" t="str">
            <v>5</v>
          </cell>
          <cell r="D381" t="str">
            <v>Poznań - kanalizacja sanitarna w rejonie ul. Golęcińskiej 27</v>
          </cell>
          <cell r="E381" t="str">
            <v>Realizowane-dokumentacja-w toku</v>
          </cell>
          <cell r="H381" t="str">
            <v>druga</v>
          </cell>
          <cell r="I381" t="str">
            <v>sieci rozdzielcze</v>
          </cell>
          <cell r="J381" t="str">
            <v>rozwojowe</v>
          </cell>
          <cell r="K381" t="str">
            <v>nieopłacalne nie</v>
          </cell>
          <cell r="L381" t="str">
            <v>Poznań</v>
          </cell>
          <cell r="M381" t="str">
            <v>Agata Chmurzyńska</v>
          </cell>
          <cell r="N381" t="str">
            <v>Joanna Matysiak-Olek</v>
          </cell>
          <cell r="O381">
            <v>0</v>
          </cell>
          <cell r="P381">
            <v>0</v>
          </cell>
          <cell r="Q381">
            <v>0</v>
          </cell>
          <cell r="R381" t="str">
            <v>05</v>
          </cell>
          <cell r="S381" t="str">
            <v>nd</v>
          </cell>
          <cell r="T381">
            <v>0</v>
          </cell>
          <cell r="U381">
            <v>0</v>
          </cell>
          <cell r="V381">
            <v>16000</v>
          </cell>
          <cell r="W381">
            <v>48000</v>
          </cell>
          <cell r="X381">
            <v>57000</v>
          </cell>
          <cell r="Y381">
            <v>454000</v>
          </cell>
          <cell r="Z381">
            <v>0</v>
          </cell>
          <cell r="AA381">
            <v>0</v>
          </cell>
          <cell r="AB381">
            <v>0</v>
          </cell>
          <cell r="AC381">
            <v>0</v>
          </cell>
          <cell r="AD381">
            <v>0</v>
          </cell>
          <cell r="AE381">
            <v>0</v>
          </cell>
          <cell r="AF381">
            <v>575000</v>
          </cell>
          <cell r="AG381">
            <v>0</v>
          </cell>
          <cell r="AH381">
            <v>0</v>
          </cell>
          <cell r="AI381">
            <v>18000</v>
          </cell>
          <cell r="AJ381">
            <v>18000</v>
          </cell>
          <cell r="AK381">
            <v>36000</v>
          </cell>
          <cell r="AL381">
            <v>91815</v>
          </cell>
          <cell r="AM381">
            <v>535165</v>
          </cell>
          <cell r="AN381">
            <v>0</v>
          </cell>
          <cell r="AO381">
            <v>0</v>
          </cell>
          <cell r="AP381">
            <v>0</v>
          </cell>
          <cell r="AQ381">
            <v>0</v>
          </cell>
          <cell r="AR381">
            <v>0</v>
          </cell>
          <cell r="AS381">
            <v>0</v>
          </cell>
          <cell r="AT381">
            <v>0</v>
          </cell>
          <cell r="AU381">
            <v>680980</v>
          </cell>
          <cell r="AV381">
            <v>0.44</v>
          </cell>
          <cell r="AW381">
            <v>0</v>
          </cell>
          <cell r="AX381" t="str">
            <v>1 rozwojowo-modernizacyjne</v>
          </cell>
          <cell r="AY381">
            <v>1</v>
          </cell>
          <cell r="AZ381">
            <v>0</v>
          </cell>
          <cell r="BA381">
            <v>0</v>
          </cell>
          <cell r="BF381" t="str">
            <v>Odbiór ścieków sanitarnych od nowych klientów.</v>
          </cell>
          <cell r="BG381" t="str">
            <v>Budowa kanalizacji sanitarnej w ul. Golęcińskiej do OW Rusałka przy ul. Golęcińska 27 DN 200 mm, dł. ok. 10 m, przepompownia ścieków z rurociągiem tłocznym DN 90 mm o dł. ok 430 m wraz z przyłączami 2022-2025 dokumentacja projektowa 2025-2026 roboty montażowo-budowlane</v>
          </cell>
          <cell r="BH381" t="str">
            <v>-</v>
          </cell>
          <cell r="BI381" t="str">
            <v>-</v>
          </cell>
          <cell r="BJ381">
            <v>0</v>
          </cell>
          <cell r="BK381">
            <v>698980</v>
          </cell>
          <cell r="BL381"/>
          <cell r="BM381"/>
          <cell r="BN381"/>
        </row>
        <row r="382">
          <cell r="B382" t="str">
            <v>3-02-15-044-1</v>
          </cell>
          <cell r="C382" t="str">
            <v>3</v>
          </cell>
          <cell r="D382" t="str">
            <v>Luboń - sieć wodociągowa w ul. Liliowej</v>
          </cell>
          <cell r="E382" t="str">
            <v>Realizowane-dokumentacja-w toku</v>
          </cell>
          <cell r="G382" t="str">
            <v>rezerwa "białe plamy"</v>
          </cell>
          <cell r="H382" t="str">
            <v>druga</v>
          </cell>
          <cell r="I382" t="str">
            <v>sieci rozdzielcze</v>
          </cell>
          <cell r="J382" t="str">
            <v>rozwojowe</v>
          </cell>
          <cell r="K382" t="str">
            <v>nieopłacalne tak</v>
          </cell>
          <cell r="L382" t="str">
            <v>Luboń</v>
          </cell>
          <cell r="M382" t="str">
            <v>Agata Chmurzyńska</v>
          </cell>
          <cell r="N382" t="str">
            <v>Katarzyna Grala</v>
          </cell>
          <cell r="O382" t="str">
            <v>Monika Mrozińska</v>
          </cell>
          <cell r="P382">
            <v>0</v>
          </cell>
          <cell r="Q382">
            <v>0</v>
          </cell>
          <cell r="R382" t="str">
            <v>02</v>
          </cell>
          <cell r="S382" t="str">
            <v>nd</v>
          </cell>
          <cell r="T382">
            <v>0</v>
          </cell>
          <cell r="U382">
            <v>0</v>
          </cell>
          <cell r="V382">
            <v>14000</v>
          </cell>
          <cell r="W382">
            <v>14000</v>
          </cell>
          <cell r="X382">
            <v>42000</v>
          </cell>
          <cell r="Y382">
            <v>179362</v>
          </cell>
          <cell r="Z382">
            <v>33638</v>
          </cell>
          <cell r="AA382">
            <v>0</v>
          </cell>
          <cell r="AB382">
            <v>0</v>
          </cell>
          <cell r="AC382">
            <v>0</v>
          </cell>
          <cell r="AD382">
            <v>0</v>
          </cell>
          <cell r="AE382">
            <v>0</v>
          </cell>
          <cell r="AF382">
            <v>283000</v>
          </cell>
          <cell r="AG382">
            <v>0</v>
          </cell>
          <cell r="AH382">
            <v>492</v>
          </cell>
          <cell r="AI382">
            <v>17980</v>
          </cell>
          <cell r="AJ382">
            <v>26970</v>
          </cell>
          <cell r="AK382">
            <v>41430</v>
          </cell>
          <cell r="AL382">
            <v>155610</v>
          </cell>
          <cell r="AM382">
            <v>0</v>
          </cell>
          <cell r="AN382">
            <v>0</v>
          </cell>
          <cell r="AO382">
            <v>0</v>
          </cell>
          <cell r="AP382">
            <v>0</v>
          </cell>
          <cell r="AQ382">
            <v>0</v>
          </cell>
          <cell r="AR382">
            <v>0</v>
          </cell>
          <cell r="AS382">
            <v>0</v>
          </cell>
          <cell r="AT382">
            <v>0</v>
          </cell>
          <cell r="AU382">
            <v>224010</v>
          </cell>
          <cell r="AV382">
            <v>0</v>
          </cell>
          <cell r="AW382">
            <v>0</v>
          </cell>
          <cell r="AX382" t="str">
            <v>1 rozwojowo-modernizacyjne</v>
          </cell>
          <cell r="AY382">
            <v>3</v>
          </cell>
          <cell r="AZ382">
            <v>4</v>
          </cell>
          <cell r="BA382">
            <v>0</v>
          </cell>
          <cell r="BF382" t="str">
            <v>Zaopatrzenie w wodę nowych odbiorców.</v>
          </cell>
          <cell r="BG382" t="str">
            <v>Budowa sieci wodociągowej w ul. Liliowej DN 100 mm, dł. 120m wraz z przyłączami 2022 - 2024 - dokumentacja projektowa 2025 - 2026 - roboty budowlano-montażowe</v>
          </cell>
          <cell r="BH382" t="str">
            <v>-</v>
          </cell>
          <cell r="BI382" t="str">
            <v>-</v>
          </cell>
          <cell r="BJ382">
            <v>8990</v>
          </cell>
          <cell r="BK382">
            <v>233000</v>
          </cell>
          <cell r="BL382"/>
          <cell r="BM382"/>
          <cell r="BN382"/>
        </row>
        <row r="383">
          <cell r="B383" t="str">
            <v>4-05-17-117-1</v>
          </cell>
          <cell r="C383" t="str">
            <v>4</v>
          </cell>
          <cell r="D383" t="str">
            <v>OŚ - fotowoltaika - zakres I - Szlachęcin</v>
          </cell>
          <cell r="E383" t="str">
            <v>Realizowane-RBM-w toku</v>
          </cell>
          <cell r="G383" t="str">
            <v>Plan</v>
          </cell>
          <cell r="H383" t="str">
            <v>pierwsza</v>
          </cell>
          <cell r="I383" t="str">
            <v>wspólne</v>
          </cell>
          <cell r="J383" t="str">
            <v>rozwojowe</v>
          </cell>
          <cell r="K383" t="str">
            <v>OŚ</v>
          </cell>
          <cell r="L383" t="str">
            <v>Poznań</v>
          </cell>
          <cell r="M383" t="str">
            <v>Agnieszka Mitura-Grabowska</v>
          </cell>
          <cell r="N383" t="str">
            <v>Daniel Michalik</v>
          </cell>
          <cell r="O383" t="str">
            <v>Anna Padurska</v>
          </cell>
          <cell r="P383" t="str">
            <v>Daniel Michalik</v>
          </cell>
          <cell r="Q383" t="str">
            <v>Robert Kołacki</v>
          </cell>
          <cell r="R383" t="str">
            <v>05</v>
          </cell>
          <cell r="S383" t="str">
            <v>nd</v>
          </cell>
          <cell r="T383">
            <v>113927.68000000001</v>
          </cell>
          <cell r="U383">
            <v>59373.59</v>
          </cell>
          <cell r="V383">
            <v>842378.62</v>
          </cell>
          <cell r="W383">
            <v>86615</v>
          </cell>
          <cell r="X383">
            <v>0</v>
          </cell>
          <cell r="Y383">
            <v>0</v>
          </cell>
          <cell r="Z383">
            <v>0</v>
          </cell>
          <cell r="AA383">
            <v>0</v>
          </cell>
          <cell r="AB383">
            <v>0</v>
          </cell>
          <cell r="AC383">
            <v>0</v>
          </cell>
          <cell r="AD383">
            <v>0</v>
          </cell>
          <cell r="AE383">
            <v>0</v>
          </cell>
          <cell r="AF383">
            <v>988367.21</v>
          </cell>
          <cell r="AG383">
            <v>64857.060000000005</v>
          </cell>
          <cell r="AH383">
            <v>34280.83</v>
          </cell>
          <cell r="AI383">
            <v>17917.289999999979</v>
          </cell>
          <cell r="AJ383">
            <v>866151.62</v>
          </cell>
          <cell r="AK383">
            <v>0</v>
          </cell>
          <cell r="AL383">
            <v>0</v>
          </cell>
          <cell r="AM383">
            <v>0</v>
          </cell>
          <cell r="AN383">
            <v>0</v>
          </cell>
          <cell r="AO383">
            <v>0</v>
          </cell>
          <cell r="AP383">
            <v>0</v>
          </cell>
          <cell r="AQ383">
            <v>0</v>
          </cell>
          <cell r="AR383">
            <v>0</v>
          </cell>
          <cell r="AS383">
            <v>0</v>
          </cell>
          <cell r="AT383">
            <v>0</v>
          </cell>
          <cell r="AU383">
            <v>866151.62</v>
          </cell>
          <cell r="AV383">
            <v>0</v>
          </cell>
          <cell r="AW383">
            <v>0</v>
          </cell>
          <cell r="AX383" t="str">
            <v>3 inne</v>
          </cell>
          <cell r="AY383">
            <v>0</v>
          </cell>
          <cell r="AZ383">
            <v>0</v>
          </cell>
          <cell r="BA383">
            <v>0</v>
          </cell>
          <cell r="BB383" t="str">
            <v>NIE</v>
          </cell>
          <cell r="BD383" t="str">
            <v xml:space="preserve">TAK </v>
          </cell>
          <cell r="BE383" t="str">
            <v>pismo informacyjne od Wykonawcy, wstępne roszczenie</v>
          </cell>
          <cell r="BF383" t="str">
            <v>Z zadania został wydzielony zakres 19-334 i 19-335. Oszczędności energetyczne w Spółce. Produkcja energii ze źródeł odnawialnych.</v>
          </cell>
          <cell r="BG383" t="str">
            <v>Budowa instalacji fotowoltaicznych na Oczyszczalni Ścieków Szlachęcin 2015 - 2017 - koncepcja 2020 - 2022 dokumentacja projektowa 2022 - 2023 - roboty budowlano-montażowe</v>
          </cell>
          <cell r="BH383" t="str">
            <v>-</v>
          </cell>
          <cell r="BI383" t="str">
            <v>-</v>
          </cell>
          <cell r="BJ383">
            <v>7917.2899999999991</v>
          </cell>
          <cell r="BK383">
            <v>876151.61999999988</v>
          </cell>
          <cell r="BL383"/>
          <cell r="BM383"/>
          <cell r="BN383"/>
          <cell r="BO383">
            <v>61330.613399999995</v>
          </cell>
        </row>
        <row r="384">
          <cell r="B384" t="str">
            <v>5-03-20-135-1</v>
          </cell>
          <cell r="C384" t="str">
            <v>5</v>
          </cell>
          <cell r="D384" t="str">
            <v>Mosina - kanalizacja sanitarna w ul. Nad Potokiem w Czapurach</v>
          </cell>
          <cell r="E384" t="str">
            <v>Realizowane-dokumentacja-w toku</v>
          </cell>
          <cell r="H384" t="str">
            <v>pierwsza</v>
          </cell>
          <cell r="I384" t="str">
            <v>sieci rozdzielcze</v>
          </cell>
          <cell r="J384" t="str">
            <v>rozwojowe</v>
          </cell>
          <cell r="K384" t="str">
            <v>KPOŚK</v>
          </cell>
          <cell r="L384" t="str">
            <v>Mosina</v>
          </cell>
          <cell r="M384" t="str">
            <v>Zuzanna Kaczmarek</v>
          </cell>
          <cell r="N384" t="str">
            <v>Michał Kamiński</v>
          </cell>
          <cell r="O384">
            <v>0</v>
          </cell>
          <cell r="P384">
            <v>0</v>
          </cell>
          <cell r="Q384">
            <v>0</v>
          </cell>
          <cell r="R384" t="str">
            <v>03</v>
          </cell>
          <cell r="T384">
            <v>0</v>
          </cell>
          <cell r="U384">
            <v>0</v>
          </cell>
          <cell r="V384">
            <v>0</v>
          </cell>
          <cell r="W384">
            <v>20000</v>
          </cell>
          <cell r="X384">
            <v>30000</v>
          </cell>
          <cell r="Y384">
            <v>29000</v>
          </cell>
          <cell r="Z384">
            <v>61000</v>
          </cell>
          <cell r="AA384">
            <v>0</v>
          </cell>
          <cell r="AB384">
            <v>0</v>
          </cell>
          <cell r="AC384">
            <v>0</v>
          </cell>
          <cell r="AD384">
            <v>0</v>
          </cell>
          <cell r="AE384">
            <v>0</v>
          </cell>
          <cell r="AF384">
            <v>140000</v>
          </cell>
          <cell r="AG384">
            <v>0</v>
          </cell>
          <cell r="AH384">
            <v>1476</v>
          </cell>
          <cell r="AI384">
            <v>17564</v>
          </cell>
          <cell r="AJ384">
            <v>26346</v>
          </cell>
          <cell r="AK384">
            <v>29705.73</v>
          </cell>
          <cell r="AL384">
            <v>88977.279999999999</v>
          </cell>
          <cell r="AM384">
            <v>0</v>
          </cell>
          <cell r="AN384">
            <v>0</v>
          </cell>
          <cell r="AO384">
            <v>0</v>
          </cell>
          <cell r="AP384">
            <v>0</v>
          </cell>
          <cell r="AQ384">
            <v>0</v>
          </cell>
          <cell r="AR384">
            <v>0</v>
          </cell>
          <cell r="AS384">
            <v>0</v>
          </cell>
          <cell r="AT384">
            <v>0</v>
          </cell>
          <cell r="AU384">
            <v>145029.01</v>
          </cell>
          <cell r="AV384">
            <v>0.04</v>
          </cell>
          <cell r="AW384">
            <v>0</v>
          </cell>
          <cell r="AX384" t="str">
            <v>1 rozwojowo-modernizacyjne</v>
          </cell>
          <cell r="AY384">
            <v>6</v>
          </cell>
          <cell r="AZ384">
            <v>0</v>
          </cell>
          <cell r="BA384">
            <v>0</v>
          </cell>
          <cell r="BF384" t="str">
            <v>Odbiór ścieków od nowych Klientów. Zakres niezrealizowany w zad. 5-03-13-140-1</v>
          </cell>
          <cell r="BG384" t="str">
            <v>Budowa kanalizacji sanitarnej w ul. Nad Potokiem DN200mm o dł. 37m wraz z przyłączami. 2022 - 2023 - dokumentacja projektowa 2024 - 2025 - roboty budowlano - montażowe</v>
          </cell>
          <cell r="BH384" t="str">
            <v>-</v>
          </cell>
          <cell r="BI384" t="str">
            <v>-</v>
          </cell>
          <cell r="BJ384">
            <v>8782</v>
          </cell>
          <cell r="BK384">
            <v>153811.01</v>
          </cell>
          <cell r="BL384"/>
          <cell r="BM384"/>
          <cell r="BN384"/>
        </row>
        <row r="385">
          <cell r="B385" t="str">
            <v>3-02-15-206-1</v>
          </cell>
          <cell r="C385" t="str">
            <v>3</v>
          </cell>
          <cell r="D385" t="str">
            <v>Luboń - sieć wodociągowa w ul. Leśmiana</v>
          </cell>
          <cell r="E385" t="str">
            <v>Realizowane-dokumentacja-w toku</v>
          </cell>
          <cell r="G385" t="str">
            <v>rezerwa "białe plamy"</v>
          </cell>
          <cell r="H385" t="str">
            <v>druga</v>
          </cell>
          <cell r="I385" t="str">
            <v>sieci rozdzielcze</v>
          </cell>
          <cell r="J385" t="str">
            <v>rozwojowe</v>
          </cell>
          <cell r="K385" t="str">
            <v>nieopłacalne tak</v>
          </cell>
          <cell r="L385" t="str">
            <v>Luboń</v>
          </cell>
          <cell r="M385" t="str">
            <v>Agata Chmurzyńska</v>
          </cell>
          <cell r="N385" t="str">
            <v>Honorata Łoza</v>
          </cell>
          <cell r="O385" t="str">
            <v>Monika Mrozińska</v>
          </cell>
          <cell r="P385" t="str">
            <v>Joanna Chuda</v>
          </cell>
          <cell r="Q385" t="str">
            <v>Anna Michałowicz</v>
          </cell>
          <cell r="R385" t="str">
            <v>02</v>
          </cell>
          <cell r="S385" t="str">
            <v>nd</v>
          </cell>
          <cell r="T385">
            <v>0</v>
          </cell>
          <cell r="U385">
            <v>1206</v>
          </cell>
          <cell r="V385">
            <v>0</v>
          </cell>
          <cell r="W385">
            <v>14200</v>
          </cell>
          <cell r="X385">
            <v>14200</v>
          </cell>
          <cell r="Y385">
            <v>42600</v>
          </cell>
          <cell r="Z385">
            <v>243000</v>
          </cell>
          <cell r="AA385">
            <v>0</v>
          </cell>
          <cell r="AB385">
            <v>0</v>
          </cell>
          <cell r="AC385">
            <v>0</v>
          </cell>
          <cell r="AD385">
            <v>0</v>
          </cell>
          <cell r="AE385">
            <v>0</v>
          </cell>
          <cell r="AF385">
            <v>315206</v>
          </cell>
          <cell r="AG385">
            <v>1206</v>
          </cell>
          <cell r="AH385">
            <v>0</v>
          </cell>
          <cell r="AI385">
            <v>17560</v>
          </cell>
          <cell r="AJ385">
            <v>17560</v>
          </cell>
          <cell r="AK385">
            <v>8780</v>
          </cell>
          <cell r="AL385">
            <v>290132</v>
          </cell>
          <cell r="AM385">
            <v>129927</v>
          </cell>
          <cell r="AN385">
            <v>0</v>
          </cell>
          <cell r="AO385">
            <v>0</v>
          </cell>
          <cell r="AP385">
            <v>0</v>
          </cell>
          <cell r="AQ385">
            <v>0</v>
          </cell>
          <cell r="AR385">
            <v>0</v>
          </cell>
          <cell r="AS385">
            <v>0</v>
          </cell>
          <cell r="AT385">
            <v>0</v>
          </cell>
          <cell r="AU385">
            <v>446399</v>
          </cell>
          <cell r="AV385">
            <v>0</v>
          </cell>
          <cell r="AW385">
            <v>0</v>
          </cell>
          <cell r="AX385" t="str">
            <v>1 rozwojowo-modernizacyjne</v>
          </cell>
          <cell r="AY385">
            <v>7</v>
          </cell>
          <cell r="AZ385">
            <v>7</v>
          </cell>
          <cell r="BA385">
            <v>0</v>
          </cell>
          <cell r="BF385" t="str">
            <v>Zaopatrzenie w wodę nowych odbiorców.</v>
          </cell>
          <cell r="BG385" t="str">
            <v>Budowa sieci wodociągowej w ul. Leśmiana DN 150, dł. 165 m wraz z przyłączami 2022 - 2024 - dokumentacja projektowa 2025 - 2026 - roboty budowlano-montażowe</v>
          </cell>
          <cell r="BH385" t="str">
            <v>-</v>
          </cell>
          <cell r="BI385" t="str">
            <v>-</v>
          </cell>
          <cell r="BJ385">
            <v>0</v>
          </cell>
          <cell r="BK385">
            <v>463959</v>
          </cell>
          <cell r="BL385"/>
          <cell r="BM385"/>
          <cell r="BN385"/>
        </row>
        <row r="386">
          <cell r="B386" t="str">
            <v>5-02-16-150-1</v>
          </cell>
          <cell r="C386" t="str">
            <v>5</v>
          </cell>
          <cell r="D386" t="str">
            <v>Luboń - kanalizacja sanitarna w ul. Leśmiana</v>
          </cell>
          <cell r="E386" t="str">
            <v>Realizowane-dokumentacja-w toku</v>
          </cell>
          <cell r="G386" t="str">
            <v>rezerwa "białe plamy"</v>
          </cell>
          <cell r="H386" t="str">
            <v>pierwsza</v>
          </cell>
          <cell r="I386" t="str">
            <v>sieci rozdzielcze</v>
          </cell>
          <cell r="J386" t="str">
            <v>rozwojowe</v>
          </cell>
          <cell r="K386" t="str">
            <v>KPOŚK</v>
          </cell>
          <cell r="L386" t="str">
            <v>Luboń</v>
          </cell>
          <cell r="M386" t="str">
            <v>Agata Chmurzyńska</v>
          </cell>
          <cell r="N386" t="str">
            <v>Honorata Łoza</v>
          </cell>
          <cell r="O386" t="str">
            <v>Monika Mrozińska</v>
          </cell>
          <cell r="P386" t="str">
            <v>Joanna Chuda</v>
          </cell>
          <cell r="Q386" t="str">
            <v>Anna Michałowicz</v>
          </cell>
          <cell r="R386" t="str">
            <v>02</v>
          </cell>
          <cell r="S386" t="str">
            <v>nd</v>
          </cell>
          <cell r="T386">
            <v>0</v>
          </cell>
          <cell r="U386">
            <v>804</v>
          </cell>
          <cell r="V386">
            <v>0</v>
          </cell>
          <cell r="W386">
            <v>16200</v>
          </cell>
          <cell r="X386">
            <v>16200</v>
          </cell>
          <cell r="Y386">
            <v>48604</v>
          </cell>
          <cell r="Z386">
            <v>406996</v>
          </cell>
          <cell r="AA386">
            <v>0</v>
          </cell>
          <cell r="AB386">
            <v>0</v>
          </cell>
          <cell r="AC386">
            <v>0</v>
          </cell>
          <cell r="AD386">
            <v>0</v>
          </cell>
          <cell r="AE386">
            <v>0</v>
          </cell>
          <cell r="AF386">
            <v>488804</v>
          </cell>
          <cell r="AG386">
            <v>804</v>
          </cell>
          <cell r="AH386">
            <v>0</v>
          </cell>
          <cell r="AI386">
            <v>17560</v>
          </cell>
          <cell r="AJ386">
            <v>17560</v>
          </cell>
          <cell r="AK386">
            <v>8780</v>
          </cell>
          <cell r="AL386">
            <v>467896</v>
          </cell>
          <cell r="AM386">
            <v>210366</v>
          </cell>
          <cell r="AN386">
            <v>0</v>
          </cell>
          <cell r="AO386">
            <v>0</v>
          </cell>
          <cell r="AP386">
            <v>0</v>
          </cell>
          <cell r="AQ386">
            <v>0</v>
          </cell>
          <cell r="AR386">
            <v>0</v>
          </cell>
          <cell r="AS386">
            <v>0</v>
          </cell>
          <cell r="AT386">
            <v>0</v>
          </cell>
          <cell r="AU386">
            <v>704602</v>
          </cell>
          <cell r="AV386">
            <v>0.21</v>
          </cell>
          <cell r="AW386">
            <v>250</v>
          </cell>
          <cell r="AX386" t="str">
            <v>1 rozwojowo-modernizacyjne</v>
          </cell>
          <cell r="AY386">
            <v>15</v>
          </cell>
          <cell r="AZ386">
            <v>9</v>
          </cell>
          <cell r="BA386">
            <v>0</v>
          </cell>
          <cell r="BF386" t="str">
            <v>Odbiór ścieków sanitarnych od nowych klientów.</v>
          </cell>
          <cell r="BG386" t="str">
            <v>Budowa sieci kanalizacji sanitarnej w ul. Leśmiana DN200, dł.210m wraz z przyłączami 2022 - 2024 - dokumentacja projektowa 2025 - 2026 - roboty budowlano-montażowe</v>
          </cell>
          <cell r="BH386" t="str">
            <v>-</v>
          </cell>
          <cell r="BI386" t="str">
            <v>-</v>
          </cell>
          <cell r="BJ386">
            <v>0</v>
          </cell>
          <cell r="BK386">
            <v>722162</v>
          </cell>
          <cell r="BL386"/>
          <cell r="BM386"/>
          <cell r="BN386"/>
        </row>
        <row r="387">
          <cell r="B387" t="str">
            <v>3-05-19-239-1</v>
          </cell>
          <cell r="C387" t="str">
            <v>3</v>
          </cell>
          <cell r="D387" t="str">
            <v>Poznań - sieć wodociągowa w ul. Unii Lubelskiej (łącznik)</v>
          </cell>
          <cell r="E387" t="str">
            <v>Realizowane-dokumentacja-w toku</v>
          </cell>
          <cell r="G387" t="str">
            <v>rezerwa zadania wielozakresowe</v>
          </cell>
          <cell r="H387" t="str">
            <v>druga</v>
          </cell>
          <cell r="I387" t="str">
            <v>sieci rozdzielcze</v>
          </cell>
          <cell r="J387" t="str">
            <v>rozwojowe</v>
          </cell>
          <cell r="K387" t="str">
            <v>opłacalne</v>
          </cell>
          <cell r="L387" t="str">
            <v>Poznań</v>
          </cell>
          <cell r="M387" t="str">
            <v>Agnieszka Mitura-Grabowska</v>
          </cell>
          <cell r="N387" t="str">
            <v>Marcin Krawczyk</v>
          </cell>
          <cell r="O387" t="str">
            <v>Jolanta Kowalczyk</v>
          </cell>
          <cell r="P387">
            <v>0</v>
          </cell>
          <cell r="Q387">
            <v>0</v>
          </cell>
          <cell r="R387" t="str">
            <v>05</v>
          </cell>
          <cell r="S387" t="str">
            <v>nd</v>
          </cell>
          <cell r="T387">
            <v>0</v>
          </cell>
          <cell r="U387">
            <v>0</v>
          </cell>
          <cell r="V387">
            <v>0</v>
          </cell>
          <cell r="W387">
            <v>36000</v>
          </cell>
          <cell r="X387">
            <v>54000</v>
          </cell>
          <cell r="Y387">
            <v>93000</v>
          </cell>
          <cell r="Z387">
            <v>477000</v>
          </cell>
          <cell r="AA387">
            <v>0</v>
          </cell>
          <cell r="AB387">
            <v>0</v>
          </cell>
          <cell r="AC387">
            <v>0</v>
          </cell>
          <cell r="AD387">
            <v>0</v>
          </cell>
          <cell r="AE387">
            <v>0</v>
          </cell>
          <cell r="AF387">
            <v>660000</v>
          </cell>
          <cell r="AG387">
            <v>0</v>
          </cell>
          <cell r="AH387">
            <v>17300</v>
          </cell>
          <cell r="AI387">
            <v>17300</v>
          </cell>
          <cell r="AJ387">
            <v>51900</v>
          </cell>
          <cell r="AK387">
            <v>51769</v>
          </cell>
          <cell r="AL387">
            <v>624228</v>
          </cell>
          <cell r="AM387">
            <v>155307</v>
          </cell>
          <cell r="AN387">
            <v>0</v>
          </cell>
          <cell r="AO387">
            <v>0</v>
          </cell>
          <cell r="AP387">
            <v>0</v>
          </cell>
          <cell r="AQ387">
            <v>0</v>
          </cell>
          <cell r="AR387">
            <v>0</v>
          </cell>
          <cell r="AS387">
            <v>0</v>
          </cell>
          <cell r="AT387">
            <v>0</v>
          </cell>
          <cell r="AU387">
            <v>883204</v>
          </cell>
          <cell r="AV387">
            <v>0</v>
          </cell>
          <cell r="AW387">
            <v>0</v>
          </cell>
          <cell r="AX387" t="str">
            <v>1 rozwojowo-modernizacyjne</v>
          </cell>
          <cell r="AY387">
            <v>0</v>
          </cell>
          <cell r="AZ387">
            <v>0</v>
          </cell>
          <cell r="BA387">
            <v>0</v>
          </cell>
          <cell r="BF387" t="str">
            <v>Zadanie zostało wydzielone z zadania nr 17-094. Zaopatrzenie w wodę nowych odbiorców.</v>
          </cell>
          <cell r="BG387" t="str">
            <v>ETAP III wg PIM oznaczenie IIIb odcinek od pętli tramwajowej do połączenia z etapem IV DN 300mm, dł. 160m 2021-2023 dokumentacja projektowa 2024-2025 roboty budowlano-montażowe</v>
          </cell>
          <cell r="BH387" t="str">
            <v>-</v>
          </cell>
          <cell r="BI387" t="str">
            <v>-</v>
          </cell>
          <cell r="BJ387">
            <v>0</v>
          </cell>
          <cell r="BK387">
            <v>900504</v>
          </cell>
          <cell r="BL387"/>
          <cell r="BM387"/>
          <cell r="BN387"/>
        </row>
        <row r="388">
          <cell r="B388" t="str">
            <v>5-01-20-091-1</v>
          </cell>
          <cell r="C388" t="str">
            <v>5</v>
          </cell>
          <cell r="D388" t="str">
            <v>Czerwonak - kanalizacja sanitarna w ul.Kolejowej w Bolechowie Osiedlu</v>
          </cell>
          <cell r="E388" t="str">
            <v>Realizowane-dokumentacja-w toku</v>
          </cell>
          <cell r="H388" t="str">
            <v>pierwsza</v>
          </cell>
          <cell r="I388" t="str">
            <v>sieci rozdzielcze</v>
          </cell>
          <cell r="J388" t="str">
            <v>rozwojowe</v>
          </cell>
          <cell r="K388" t="str">
            <v>KPOŚK</v>
          </cell>
          <cell r="L388" t="str">
            <v>Czerwonak</v>
          </cell>
          <cell r="M388" t="str">
            <v>Przemysław Jasiński</v>
          </cell>
          <cell r="N388" t="str">
            <v>Joanna Matysiak-Olek</v>
          </cell>
          <cell r="O388">
            <v>0</v>
          </cell>
          <cell r="P388" t="str">
            <v>Łukasz Dąbrowski</v>
          </cell>
          <cell r="Q388">
            <v>0</v>
          </cell>
          <cell r="R388" t="str">
            <v>01</v>
          </cell>
          <cell r="S388" t="str">
            <v>nd</v>
          </cell>
          <cell r="T388">
            <v>0</v>
          </cell>
          <cell r="U388">
            <v>0</v>
          </cell>
          <cell r="V388">
            <v>0</v>
          </cell>
          <cell r="W388">
            <v>0</v>
          </cell>
          <cell r="X388">
            <v>28000</v>
          </cell>
          <cell r="Y388">
            <v>42000</v>
          </cell>
          <cell r="Z388">
            <v>138000</v>
          </cell>
          <cell r="AA388">
            <v>152000</v>
          </cell>
          <cell r="AB388">
            <v>0</v>
          </cell>
          <cell r="AC388">
            <v>0</v>
          </cell>
          <cell r="AD388">
            <v>0</v>
          </cell>
          <cell r="AE388">
            <v>0</v>
          </cell>
          <cell r="AF388">
            <v>360000</v>
          </cell>
          <cell r="AG388">
            <v>0</v>
          </cell>
          <cell r="AH388">
            <v>0</v>
          </cell>
          <cell r="AI388">
            <v>17299</v>
          </cell>
          <cell r="AJ388">
            <v>15951</v>
          </cell>
          <cell r="AK388">
            <v>47853</v>
          </cell>
          <cell r="AL388">
            <v>98462</v>
          </cell>
          <cell r="AM388">
            <v>229423</v>
          </cell>
          <cell r="AN388">
            <v>0</v>
          </cell>
          <cell r="AO388">
            <v>0</v>
          </cell>
          <cell r="AP388">
            <v>0</v>
          </cell>
          <cell r="AQ388">
            <v>0</v>
          </cell>
          <cell r="AR388">
            <v>0</v>
          </cell>
          <cell r="AS388">
            <v>0</v>
          </cell>
          <cell r="AT388">
            <v>0</v>
          </cell>
          <cell r="AU388">
            <v>391689</v>
          </cell>
          <cell r="AV388">
            <v>8.5000000000000006E-2</v>
          </cell>
          <cell r="AW388">
            <v>116.7</v>
          </cell>
          <cell r="AX388" t="str">
            <v>1 rozwojowo-modernizacyjne</v>
          </cell>
          <cell r="AY388">
            <v>3</v>
          </cell>
          <cell r="AZ388">
            <v>0</v>
          </cell>
          <cell r="BA388">
            <v>0</v>
          </cell>
          <cell r="BF388" t="str">
            <v>Odbiór ścieków sanitarnych od nowych klientów.</v>
          </cell>
          <cell r="BG388" t="str">
            <v>Budowa kanału sanitarnego DN200mm o dł. 80m, przepompownia ścieków - 1 szt., r. tłoczny DN75mm o dł. 5 m wraz z przyłączami. 2022 - 2024 dokumentacja projektowa 2025 - 2026 roboty budowlano montażowe</v>
          </cell>
          <cell r="BH388" t="str">
            <v>-</v>
          </cell>
          <cell r="BI388" t="str">
            <v>-</v>
          </cell>
          <cell r="BJ388">
            <v>1348</v>
          </cell>
          <cell r="BK388">
            <v>407640</v>
          </cell>
          <cell r="BL388"/>
          <cell r="BM388"/>
          <cell r="BN388"/>
        </row>
        <row r="389">
          <cell r="B389" t="str">
            <v>5-05-16-094-1</v>
          </cell>
          <cell r="C389" t="str">
            <v>5</v>
          </cell>
          <cell r="D389" t="str">
            <v>Poznań - kanalizacja sanitarna w ulicy bocznej od Spławie</v>
          </cell>
          <cell r="E389" t="str">
            <v>Realizowane-dokumentacja-w toku</v>
          </cell>
          <cell r="G389" t="str">
            <v>rezerwa "białe plamy"</v>
          </cell>
          <cell r="H389" t="str">
            <v>druga</v>
          </cell>
          <cell r="I389" t="str">
            <v>sieci rozdzielcze</v>
          </cell>
          <cell r="J389" t="str">
            <v>rozwojowe</v>
          </cell>
          <cell r="K389" t="str">
            <v>nieopłacalne nie</v>
          </cell>
          <cell r="L389" t="str">
            <v>Poznań</v>
          </cell>
          <cell r="M389" t="str">
            <v>Przemysław Jasiński</v>
          </cell>
          <cell r="N389" t="str">
            <v>Alina Wachowska</v>
          </cell>
          <cell r="O389" t="str">
            <v>Mariusz Dados</v>
          </cell>
          <cell r="P389" t="str">
            <v>Artur Rutkowski</v>
          </cell>
          <cell r="Q389" t="str">
            <v>Michał Plewa</v>
          </cell>
          <cell r="R389" t="str">
            <v>05</v>
          </cell>
          <cell r="S389" t="str">
            <v>nd</v>
          </cell>
          <cell r="T389">
            <v>0</v>
          </cell>
          <cell r="U389">
            <v>0</v>
          </cell>
          <cell r="V389">
            <v>14000</v>
          </cell>
          <cell r="W389">
            <v>14000</v>
          </cell>
          <cell r="X389">
            <v>42000</v>
          </cell>
          <cell r="Y389">
            <v>209170</v>
          </cell>
          <cell r="Z389">
            <v>37830</v>
          </cell>
          <cell r="AA389">
            <v>0</v>
          </cell>
          <cell r="AB389">
            <v>0</v>
          </cell>
          <cell r="AC389">
            <v>0</v>
          </cell>
          <cell r="AD389">
            <v>0</v>
          </cell>
          <cell r="AE389">
            <v>0</v>
          </cell>
          <cell r="AF389">
            <v>317000</v>
          </cell>
          <cell r="AG389">
            <v>1275</v>
          </cell>
          <cell r="AH389">
            <v>17280</v>
          </cell>
          <cell r="AI389">
            <v>17280</v>
          </cell>
          <cell r="AJ389">
            <v>8640</v>
          </cell>
          <cell r="AK389">
            <v>242284</v>
          </cell>
          <cell r="AL389">
            <v>119892</v>
          </cell>
          <cell r="AM389">
            <v>0</v>
          </cell>
          <cell r="AN389">
            <v>0</v>
          </cell>
          <cell r="AO389">
            <v>0</v>
          </cell>
          <cell r="AP389">
            <v>0</v>
          </cell>
          <cell r="AQ389">
            <v>0</v>
          </cell>
          <cell r="AR389">
            <v>0</v>
          </cell>
          <cell r="AS389">
            <v>0</v>
          </cell>
          <cell r="AT389">
            <v>0</v>
          </cell>
          <cell r="AU389">
            <v>370816</v>
          </cell>
          <cell r="AV389">
            <v>0.18</v>
          </cell>
          <cell r="AW389">
            <v>59</v>
          </cell>
          <cell r="AX389" t="str">
            <v>1 rozwojowo-modernizacyjne</v>
          </cell>
          <cell r="AY389">
            <v>3</v>
          </cell>
          <cell r="AZ389">
            <v>6</v>
          </cell>
          <cell r="BA389">
            <v>0</v>
          </cell>
          <cell r="BF389" t="str">
            <v>Odbiór ścieków sanitarnych od nowych klientów.</v>
          </cell>
          <cell r="BG389" t="str">
            <v>Budowa kanału sanitarnego DN 200 mm dł. 176,5 m, wraz z przyłączami 9 szt. w ulicy bocznej od Spławie 2021 - 2023 dokumentacja projektowa 2024 - 2025 roboty budowlano - montażowe</v>
          </cell>
          <cell r="BH389" t="str">
            <v>-</v>
          </cell>
          <cell r="BI389" t="str">
            <v>-</v>
          </cell>
          <cell r="BJ389">
            <v>0</v>
          </cell>
          <cell r="BK389">
            <v>388096</v>
          </cell>
          <cell r="BL389"/>
          <cell r="BM389"/>
          <cell r="BN389"/>
        </row>
        <row r="390">
          <cell r="B390" t="str">
            <v>5-05-20-018-1</v>
          </cell>
          <cell r="C390" t="str">
            <v>5</v>
          </cell>
          <cell r="D390" t="str">
            <v>Poznań - kanalizacja sanitarna do Nowego Ogrodu Zoologicznego - etap II</v>
          </cell>
          <cell r="E390" t="str">
            <v>Realizowane-dokumentacja-w toku</v>
          </cell>
          <cell r="G390" t="str">
            <v>Pule</v>
          </cell>
          <cell r="H390" t="str">
            <v>druga</v>
          </cell>
          <cell r="I390" t="str">
            <v>sieci rozdzielcze</v>
          </cell>
          <cell r="J390" t="str">
            <v>rozwojowe</v>
          </cell>
          <cell r="K390" t="str">
            <v>opłacalne</v>
          </cell>
          <cell r="L390" t="str">
            <v>Poznań</v>
          </cell>
          <cell r="M390" t="str">
            <v>Przemysław Jasiński</v>
          </cell>
          <cell r="N390" t="str">
            <v>Magdalena Daszkiewicz-Jankowska</v>
          </cell>
          <cell r="O390" t="str">
            <v>Mariusz Dados</v>
          </cell>
          <cell r="P390" t="str">
            <v>Agnieszka Kulczyk</v>
          </cell>
          <cell r="Q390" t="str">
            <v>Michał Plewa</v>
          </cell>
          <cell r="R390" t="str">
            <v>05</v>
          </cell>
          <cell r="S390" t="str">
            <v>nd</v>
          </cell>
          <cell r="T390">
            <v>0</v>
          </cell>
          <cell r="U390">
            <v>25457.8</v>
          </cell>
          <cell r="V390">
            <v>39847.599999999999</v>
          </cell>
          <cell r="W390">
            <v>39847.599999999999</v>
          </cell>
          <cell r="X390">
            <v>544575</v>
          </cell>
          <cell r="Y390">
            <v>585125</v>
          </cell>
          <cell r="Z390">
            <v>0</v>
          </cell>
          <cell r="AA390">
            <v>0</v>
          </cell>
          <cell r="AB390">
            <v>0</v>
          </cell>
          <cell r="AC390">
            <v>0</v>
          </cell>
          <cell r="AD390">
            <v>0</v>
          </cell>
          <cell r="AE390">
            <v>0</v>
          </cell>
          <cell r="AF390">
            <v>1234853</v>
          </cell>
          <cell r="AG390">
            <v>18548</v>
          </cell>
          <cell r="AH390">
            <v>13917.109999999999</v>
          </cell>
          <cell r="AI390">
            <v>16987.57</v>
          </cell>
          <cell r="AJ390">
            <v>24000</v>
          </cell>
          <cell r="AK390">
            <v>548445.68000000005</v>
          </cell>
          <cell r="AL390">
            <v>864707.8</v>
          </cell>
          <cell r="AM390">
            <v>0</v>
          </cell>
          <cell r="AN390">
            <v>0</v>
          </cell>
          <cell r="AO390">
            <v>0</v>
          </cell>
          <cell r="AP390">
            <v>0</v>
          </cell>
          <cell r="AQ390">
            <v>0</v>
          </cell>
          <cell r="AR390">
            <v>0</v>
          </cell>
          <cell r="AS390">
            <v>0</v>
          </cell>
          <cell r="AT390">
            <v>0</v>
          </cell>
          <cell r="AU390">
            <v>1437153.48</v>
          </cell>
          <cell r="AV390">
            <v>0.65</v>
          </cell>
          <cell r="AW390">
            <v>5.4</v>
          </cell>
          <cell r="AX390" t="str">
            <v>1 rozwojowo-modernizacyjne</v>
          </cell>
          <cell r="AY390">
            <v>1</v>
          </cell>
          <cell r="AZ390">
            <v>0</v>
          </cell>
          <cell r="BA390">
            <v>0</v>
          </cell>
          <cell r="BF390" t="str">
            <v>Zadanie wydzielone z zad. 18-088. Potrzeba budowy kanalizacji sanitarnej w związku z budową fokarium na terenie Nowego Ogrodu Zoologicznego</v>
          </cell>
          <cell r="BG390" t="str">
            <v>Budowa przepompowni ścieków o wydajności 22 dm3/s wraz z tłocznym średnicy Dn 75 mm i długości 650 m w ul. Krańcowej wraz z przyłączem 2020-2023 dokumentacja projektowa 2024-2025 roboty montażowo-budowlane</v>
          </cell>
          <cell r="BH390" t="str">
            <v>-</v>
          </cell>
          <cell r="BI390" t="str">
            <v>-</v>
          </cell>
          <cell r="BJ390">
            <v>3444.92</v>
          </cell>
          <cell r="BK390">
            <v>1450696.1300000001</v>
          </cell>
          <cell r="BL390"/>
          <cell r="BM390"/>
          <cell r="BN390"/>
        </row>
        <row r="391">
          <cell r="B391" t="str">
            <v>3-11-19-243-1</v>
          </cell>
          <cell r="C391" t="str">
            <v>3</v>
          </cell>
          <cell r="D391" t="str">
            <v>Kórnik – sieć wodociągowa w ul. Bułankowej w Kamionkach.</v>
          </cell>
          <cell r="E391" t="str">
            <v>Realizowane-dokumentacja-w toku</v>
          </cell>
          <cell r="G391" t="str">
            <v>rezerwa zadania wielozakresowe</v>
          </cell>
          <cell r="H391" t="str">
            <v>druga</v>
          </cell>
          <cell r="I391" t="str">
            <v>sieci rozdzielcze</v>
          </cell>
          <cell r="J391" t="str">
            <v>rozwojowe</v>
          </cell>
          <cell r="K391" t="str">
            <v>nieopłacalne tak</v>
          </cell>
          <cell r="L391" t="str">
            <v>Kórnik</v>
          </cell>
          <cell r="M391" t="str">
            <v>Kamilla Oberenkowska</v>
          </cell>
          <cell r="N391" t="str">
            <v>Marcin Krawczyk</v>
          </cell>
          <cell r="O391" t="str">
            <v>Jolanta Kowalczyk</v>
          </cell>
          <cell r="P391" t="str">
            <v>Sonia Sperling</v>
          </cell>
          <cell r="Q391" t="str">
            <v>Maciej Antecki</v>
          </cell>
          <cell r="R391" t="str">
            <v>11</v>
          </cell>
          <cell r="S391" t="str">
            <v>nd</v>
          </cell>
          <cell r="T391">
            <v>0</v>
          </cell>
          <cell r="U391">
            <v>6014</v>
          </cell>
          <cell r="V391">
            <v>10000</v>
          </cell>
          <cell r="W391">
            <v>9000</v>
          </cell>
          <cell r="X391">
            <v>49103</v>
          </cell>
          <cell r="Y391">
            <v>44586</v>
          </cell>
          <cell r="Z391">
            <v>0</v>
          </cell>
          <cell r="AA391">
            <v>0</v>
          </cell>
          <cell r="AB391">
            <v>0</v>
          </cell>
          <cell r="AC391">
            <v>0</v>
          </cell>
          <cell r="AD391">
            <v>0</v>
          </cell>
          <cell r="AE391">
            <v>0</v>
          </cell>
          <cell r="AF391">
            <v>118703</v>
          </cell>
          <cell r="AG391">
            <v>9414</v>
          </cell>
          <cell r="AH391">
            <v>16800</v>
          </cell>
          <cell r="AI391">
            <v>16800</v>
          </cell>
          <cell r="AJ391">
            <v>116810</v>
          </cell>
          <cell r="AK391">
            <v>22562</v>
          </cell>
          <cell r="AL391">
            <v>0</v>
          </cell>
          <cell r="AM391">
            <v>0</v>
          </cell>
          <cell r="AN391">
            <v>0</v>
          </cell>
          <cell r="AO391">
            <v>0</v>
          </cell>
          <cell r="AP391">
            <v>0</v>
          </cell>
          <cell r="AQ391">
            <v>0</v>
          </cell>
          <cell r="AR391">
            <v>0</v>
          </cell>
          <cell r="AS391">
            <v>0</v>
          </cell>
          <cell r="AT391">
            <v>0</v>
          </cell>
          <cell r="AU391">
            <v>139372</v>
          </cell>
          <cell r="AV391">
            <v>5.5E-2</v>
          </cell>
          <cell r="AW391">
            <v>0</v>
          </cell>
          <cell r="AX391" t="str">
            <v>1 rozwojowo-modernizacyjne</v>
          </cell>
          <cell r="AY391">
            <v>2</v>
          </cell>
          <cell r="AZ391">
            <v>1</v>
          </cell>
          <cell r="BA391">
            <v>0</v>
          </cell>
          <cell r="BF391" t="str">
            <v>Zadanie zostało wydzielone z zadania nr 16-145. Zaopatrzenie w wodę nowych odbiorców.</v>
          </cell>
          <cell r="BG391" t="str">
            <v>Budowa sieci wodociągowej w ul. Bułankowej w Kamionkach: DN 100 mm, dł. 80m wraz z przyłączami. 2020-2022 - dokumentacja projektowa 2023-2024 - roboty budowlano-montażowe</v>
          </cell>
          <cell r="BH391" t="str">
            <v>-</v>
          </cell>
          <cell r="BI391" t="str">
            <v>-</v>
          </cell>
          <cell r="BJ391">
            <v>8400</v>
          </cell>
          <cell r="BK391">
            <v>147772</v>
          </cell>
          <cell r="BL391"/>
          <cell r="BM391"/>
          <cell r="BN391"/>
        </row>
        <row r="392">
          <cell r="B392" t="str">
            <v>3-05-17-094-1</v>
          </cell>
          <cell r="C392" t="str">
            <v>3</v>
          </cell>
          <cell r="D392" t="str">
            <v>Poznań - sieć wodociągowa w ul. Unii Lubelskiej i Obodrzyckiej</v>
          </cell>
          <cell r="E392" t="str">
            <v>Realizowane-dokumentacja-w toku</v>
          </cell>
          <cell r="G392" t="str">
            <v>Pule</v>
          </cell>
          <cell r="H392" t="str">
            <v>druga</v>
          </cell>
          <cell r="I392" t="str">
            <v>sieci rozdzielcze</v>
          </cell>
          <cell r="J392" t="str">
            <v>rozwojowe</v>
          </cell>
          <cell r="K392" t="str">
            <v>opłacalne</v>
          </cell>
          <cell r="L392" t="str">
            <v>Poznań</v>
          </cell>
          <cell r="M392" t="str">
            <v>Agnieszka Mitura-Grabowska</v>
          </cell>
          <cell r="N392" t="str">
            <v>Marcin Krawczyk</v>
          </cell>
          <cell r="O392" t="str">
            <v>Jolanta Kowalczyk</v>
          </cell>
          <cell r="P392" t="str">
            <v>Małgorzata Stopińska-Khrystych</v>
          </cell>
          <cell r="Q392">
            <v>0</v>
          </cell>
          <cell r="R392" t="str">
            <v>05</v>
          </cell>
          <cell r="S392" t="str">
            <v>nd</v>
          </cell>
          <cell r="T392">
            <v>10795.01</v>
          </cell>
          <cell r="U392">
            <v>15029.41</v>
          </cell>
          <cell r="V392">
            <v>16800</v>
          </cell>
          <cell r="W392">
            <v>0</v>
          </cell>
          <cell r="X392">
            <v>337550</v>
          </cell>
          <cell r="Y392">
            <v>333450</v>
          </cell>
          <cell r="Z392">
            <v>1000000</v>
          </cell>
          <cell r="AA392">
            <v>0</v>
          </cell>
          <cell r="AB392">
            <v>0</v>
          </cell>
          <cell r="AC392">
            <v>0</v>
          </cell>
          <cell r="AD392">
            <v>0</v>
          </cell>
          <cell r="AE392">
            <v>0</v>
          </cell>
          <cell r="AF392">
            <v>1702829.41</v>
          </cell>
          <cell r="AG392">
            <v>15510.529999999999</v>
          </cell>
          <cell r="AH392">
            <v>0</v>
          </cell>
          <cell r="AI392">
            <v>16800</v>
          </cell>
          <cell r="AJ392">
            <v>0</v>
          </cell>
          <cell r="AK392">
            <v>934500</v>
          </cell>
          <cell r="AL392">
            <v>1205250</v>
          </cell>
          <cell r="AM392">
            <v>0</v>
          </cell>
          <cell r="AN392">
            <v>0</v>
          </cell>
          <cell r="AO392">
            <v>0</v>
          </cell>
          <cell r="AP392">
            <v>0</v>
          </cell>
          <cell r="AQ392">
            <v>0</v>
          </cell>
          <cell r="AR392">
            <v>0</v>
          </cell>
          <cell r="AS392">
            <v>0</v>
          </cell>
          <cell r="AT392">
            <v>0</v>
          </cell>
          <cell r="AU392">
            <v>2139750</v>
          </cell>
          <cell r="AV392">
            <v>0</v>
          </cell>
          <cell r="AW392">
            <v>0</v>
          </cell>
          <cell r="AX392" t="str">
            <v>1 rozwojowo-modernizacyjne</v>
          </cell>
          <cell r="AY392">
            <v>4</v>
          </cell>
          <cell r="AZ392">
            <v>0</v>
          </cell>
          <cell r="BA392">
            <v>1</v>
          </cell>
          <cell r="BF392" t="str">
            <v>Z zadania został wydzielony zakres 19-239 i 19-302. Zaopatrzenie w wodę nowych odbiorców.</v>
          </cell>
          <cell r="BG392" t="str">
            <v>ETAP IV (wg PIM oznaczenie IIIc odcinek w ul. Unii Lubelskiej wraz z odcinkiem w ul. Obodrzyckiej) Budowa sieci wodociągowej DN300 długość około 390m. Budowa sieci wodociągowej DN150 długość około 30m wraz z przyłączami. Likwidacja sieci wodociągowej DN500 o długości około 176m Likwidacja odcinka (odwodnienia magistrali) DN200 o długości około 66m Likwidacja odcinka sieci wodociągowej DN100 Likwidacja odcinka przyłącza wodociągowego DN200 o długości około 11m 2019-2021 dokumentacja projektowa 2022-2025 roboty budowlano-montażowe</v>
          </cell>
          <cell r="BH392" t="str">
            <v>-</v>
          </cell>
          <cell r="BI392" t="str">
            <v>-</v>
          </cell>
          <cell r="BJ392">
            <v>0</v>
          </cell>
          <cell r="BK392">
            <v>2156550</v>
          </cell>
          <cell r="BL392"/>
          <cell r="BM392"/>
          <cell r="BN392"/>
        </row>
        <row r="393">
          <cell r="B393" t="str">
            <v>3-05-17-195-0</v>
          </cell>
          <cell r="C393" t="str">
            <v>3</v>
          </cell>
          <cell r="D393" t="str">
            <v>Poznań - sieć wodociągowa na terenie Osiedla Strzeszyn</v>
          </cell>
          <cell r="E393" t="str">
            <v>Realizowane-dokumentacja-w toku</v>
          </cell>
          <cell r="H393" t="str">
            <v>pierwsza</v>
          </cell>
          <cell r="I393" t="str">
            <v>sieci rozdzielcze</v>
          </cell>
          <cell r="J393" t="str">
            <v>modernizacyjne</v>
          </cell>
          <cell r="K393" t="str">
            <v>azbestocement</v>
          </cell>
          <cell r="L393" t="str">
            <v>Poznań</v>
          </cell>
          <cell r="M393" t="str">
            <v>Agata Chmurzyńska</v>
          </cell>
          <cell r="N393" t="str">
            <v>Barbara Bartkowiak</v>
          </cell>
          <cell r="O393">
            <v>0</v>
          </cell>
          <cell r="P393">
            <v>0</v>
          </cell>
          <cell r="Q393">
            <v>0</v>
          </cell>
          <cell r="R393" t="str">
            <v>05</v>
          </cell>
          <cell r="S393" t="str">
            <v>nd</v>
          </cell>
          <cell r="T393">
            <v>0</v>
          </cell>
          <cell r="U393">
            <v>0</v>
          </cell>
          <cell r="V393">
            <v>0</v>
          </cell>
          <cell r="W393">
            <v>28000</v>
          </cell>
          <cell r="X393">
            <v>28000</v>
          </cell>
          <cell r="Y393">
            <v>84000</v>
          </cell>
          <cell r="Z393">
            <v>1200000</v>
          </cell>
          <cell r="AA393">
            <v>640000</v>
          </cell>
          <cell r="AB393">
            <v>0</v>
          </cell>
          <cell r="AC393">
            <v>0</v>
          </cell>
          <cell r="AD393">
            <v>0</v>
          </cell>
          <cell r="AE393">
            <v>0</v>
          </cell>
          <cell r="AF393">
            <v>1980000</v>
          </cell>
          <cell r="AG393">
            <v>0</v>
          </cell>
          <cell r="AH393">
            <v>0</v>
          </cell>
          <cell r="AI393">
            <v>16682</v>
          </cell>
          <cell r="AJ393">
            <v>15101</v>
          </cell>
          <cell r="AK393">
            <v>120813</v>
          </cell>
          <cell r="AL393">
            <v>479927.64</v>
          </cell>
          <cell r="AM393">
            <v>2219710.56</v>
          </cell>
          <cell r="AN393">
            <v>243921.88</v>
          </cell>
          <cell r="AO393">
            <v>0</v>
          </cell>
          <cell r="AP393">
            <v>0</v>
          </cell>
          <cell r="AQ393">
            <v>0</v>
          </cell>
          <cell r="AR393">
            <v>0</v>
          </cell>
          <cell r="AS393">
            <v>0</v>
          </cell>
          <cell r="AT393">
            <v>0</v>
          </cell>
          <cell r="AU393">
            <v>3079474.08</v>
          </cell>
          <cell r="AV393">
            <v>0</v>
          </cell>
          <cell r="AW393">
            <v>0</v>
          </cell>
          <cell r="AX393" t="str">
            <v>1 rozwojowo-modernizacyjne</v>
          </cell>
          <cell r="AY393">
            <v>0</v>
          </cell>
          <cell r="AZ393">
            <v>0</v>
          </cell>
          <cell r="BA393">
            <v>55</v>
          </cell>
          <cell r="BF393" t="str">
            <v>Wymiana sieci wodociągowej z azbestocementu.</v>
          </cell>
          <cell r="BG393" t="str">
            <v>Wymiana sieci wodociągowej w ulicach: Biskupińska DN180mm, dł. 575m, Rzeszowska DN100mm, dł. 86 m, Jarocińska DN100mm, dł. 145m, Łódzka DN100mm, dł. 185 m, Żnińska DN100mm, dł. 70m wraz z wymianą przyłączy wodociągowych . 2022 - 2025 - dokumentacja projektowa 2025 - 2027 - roboty montażowo-budowlane</v>
          </cell>
          <cell r="BH393" t="str">
            <v>-</v>
          </cell>
          <cell r="BI393" t="str">
            <v>-</v>
          </cell>
          <cell r="BJ393">
            <v>1581</v>
          </cell>
          <cell r="BK393">
            <v>3094575.08</v>
          </cell>
          <cell r="BL393"/>
          <cell r="BM393"/>
          <cell r="BN393"/>
        </row>
        <row r="394">
          <cell r="B394" t="str">
            <v>3-02-16-153-1</v>
          </cell>
          <cell r="C394" t="str">
            <v>3</v>
          </cell>
          <cell r="D394" t="str">
            <v>Luboń - sieć wodociągowa w ul. bocznej od Wysokiej</v>
          </cell>
          <cell r="E394" t="str">
            <v>Realizowane-dokumentacja-w toku</v>
          </cell>
          <cell r="G394" t="str">
            <v>rezerwa "białe plamy"</v>
          </cell>
          <cell r="H394" t="str">
            <v>druga</v>
          </cell>
          <cell r="I394" t="str">
            <v>sieci rozdzielcze</v>
          </cell>
          <cell r="J394" t="str">
            <v>rozwojowe</v>
          </cell>
          <cell r="K394" t="str">
            <v>nieopłacalne tak</v>
          </cell>
          <cell r="L394" t="str">
            <v>Luboń</v>
          </cell>
          <cell r="M394" t="str">
            <v>Agata Chmurzyńska</v>
          </cell>
          <cell r="N394" t="str">
            <v>Barbara Bartkowiak</v>
          </cell>
          <cell r="O394" t="str">
            <v>Monika Mrozińska</v>
          </cell>
          <cell r="P394" t="str">
            <v>Łukasz Bil</v>
          </cell>
          <cell r="Q394" t="str">
            <v>Łukasz Bil</v>
          </cell>
          <cell r="R394" t="str">
            <v>02</v>
          </cell>
          <cell r="S394" t="str">
            <v>nd</v>
          </cell>
          <cell r="T394">
            <v>992</v>
          </cell>
          <cell r="U394">
            <v>16350</v>
          </cell>
          <cell r="V394">
            <v>10900</v>
          </cell>
          <cell r="W394">
            <v>131656.69</v>
          </cell>
          <cell r="X394">
            <v>93961.35</v>
          </cell>
          <cell r="Y394">
            <v>0</v>
          </cell>
          <cell r="Z394">
            <v>0</v>
          </cell>
          <cell r="AA394">
            <v>0</v>
          </cell>
          <cell r="AB394">
            <v>0</v>
          </cell>
          <cell r="AC394">
            <v>0</v>
          </cell>
          <cell r="AD394">
            <v>0</v>
          </cell>
          <cell r="AE394">
            <v>0</v>
          </cell>
          <cell r="AF394">
            <v>252868.04</v>
          </cell>
          <cell r="AG394">
            <v>10900</v>
          </cell>
          <cell r="AH394">
            <v>1765</v>
          </cell>
          <cell r="AI394">
            <v>16350</v>
          </cell>
          <cell r="AJ394">
            <v>198090</v>
          </cell>
          <cell r="AK394">
            <v>103616</v>
          </cell>
          <cell r="AL394">
            <v>0</v>
          </cell>
          <cell r="AM394">
            <v>0</v>
          </cell>
          <cell r="AN394">
            <v>0</v>
          </cell>
          <cell r="AO394">
            <v>0</v>
          </cell>
          <cell r="AP394">
            <v>0</v>
          </cell>
          <cell r="AQ394">
            <v>0</v>
          </cell>
          <cell r="AR394">
            <v>0</v>
          </cell>
          <cell r="AS394">
            <v>0</v>
          </cell>
          <cell r="AT394">
            <v>0</v>
          </cell>
          <cell r="AU394">
            <v>301706</v>
          </cell>
          <cell r="AV394">
            <v>0</v>
          </cell>
          <cell r="AW394">
            <v>0</v>
          </cell>
          <cell r="AX394" t="str">
            <v>1 rozwojowo-modernizacyjne</v>
          </cell>
          <cell r="AY394">
            <v>0</v>
          </cell>
          <cell r="AZ394">
            <v>6</v>
          </cell>
          <cell r="BA394">
            <v>0</v>
          </cell>
          <cell r="BF394" t="str">
            <v>Zaopatrzenie w wodę nowych odbiorców.</v>
          </cell>
          <cell r="BG394" t="str">
            <v>Budowa sieci wodociągowej w ul. bocznej od Wysokiej (dz.nr 23/5) DN100 mm, dł.160 m wraz przyłączami 2019-2021 - dokumentacja projektowa 2022-2023 - roboty budowlano-montażowe</v>
          </cell>
          <cell r="BH394" t="str">
            <v>-</v>
          </cell>
          <cell r="BI394" t="str">
            <v>-</v>
          </cell>
          <cell r="BJ394">
            <v>0</v>
          </cell>
          <cell r="BK394">
            <v>318056</v>
          </cell>
          <cell r="BL394"/>
          <cell r="BM394"/>
          <cell r="BN394"/>
        </row>
        <row r="395">
          <cell r="B395" t="str">
            <v>5-05-15-028-1</v>
          </cell>
          <cell r="C395" t="str">
            <v>5</v>
          </cell>
          <cell r="D395" t="str">
            <v>Poznań - kanalizacja sanitarna w ul. Zemborzyckiej</v>
          </cell>
          <cell r="E395" t="str">
            <v>Realizowane-dokumentacja-w toku</v>
          </cell>
          <cell r="G395" t="str">
            <v>rezerwa oszczędności przetargowe</v>
          </cell>
          <cell r="H395" t="str">
            <v>druga</v>
          </cell>
          <cell r="I395" t="str">
            <v>sieci rozdzielcze</v>
          </cell>
          <cell r="J395" t="str">
            <v>rozwojowe</v>
          </cell>
          <cell r="K395" t="str">
            <v>oszczędności przetargowe</v>
          </cell>
          <cell r="L395" t="str">
            <v>Poznań</v>
          </cell>
          <cell r="M395" t="str">
            <v>Zuzanna Kaczmarek</v>
          </cell>
          <cell r="N395" t="str">
            <v>Magdalena Daszkiewicz-Jankowska</v>
          </cell>
          <cell r="O395" t="str">
            <v>Jolanta Kowalczyk</v>
          </cell>
          <cell r="P395">
            <v>0</v>
          </cell>
          <cell r="Q395" t="str">
            <v>Jacek Bielicki</v>
          </cell>
          <cell r="R395" t="str">
            <v>05</v>
          </cell>
          <cell r="S395" t="str">
            <v>nd</v>
          </cell>
          <cell r="T395">
            <v>1941</v>
          </cell>
          <cell r="U395">
            <v>15325.2</v>
          </cell>
          <cell r="V395">
            <v>28052.400000000001</v>
          </cell>
          <cell r="W395">
            <v>28052.400000000001</v>
          </cell>
          <cell r="X395">
            <v>127797.5</v>
          </cell>
          <cell r="Y395">
            <v>30797.5</v>
          </cell>
          <cell r="Z395">
            <v>0</v>
          </cell>
          <cell r="AA395">
            <v>0</v>
          </cell>
          <cell r="AB395">
            <v>0</v>
          </cell>
          <cell r="AC395">
            <v>0</v>
          </cell>
          <cell r="AD395">
            <v>0</v>
          </cell>
          <cell r="AE395">
            <v>0</v>
          </cell>
          <cell r="AF395">
            <v>230025</v>
          </cell>
          <cell r="AG395">
            <v>3027</v>
          </cell>
          <cell r="AH395">
            <v>16170</v>
          </cell>
          <cell r="AI395">
            <v>16170</v>
          </cell>
          <cell r="AJ395">
            <v>8085</v>
          </cell>
          <cell r="AK395">
            <v>174012.5</v>
          </cell>
          <cell r="AL395">
            <v>41145.5</v>
          </cell>
          <cell r="AM395">
            <v>0</v>
          </cell>
          <cell r="AN395">
            <v>0</v>
          </cell>
          <cell r="AO395">
            <v>0</v>
          </cell>
          <cell r="AP395">
            <v>0</v>
          </cell>
          <cell r="AQ395">
            <v>0</v>
          </cell>
          <cell r="AR395">
            <v>0</v>
          </cell>
          <cell r="AS395">
            <v>0</v>
          </cell>
          <cell r="AT395">
            <v>0</v>
          </cell>
          <cell r="AU395">
            <v>223243</v>
          </cell>
          <cell r="AV395">
            <v>0.1</v>
          </cell>
          <cell r="AW395">
            <v>70</v>
          </cell>
          <cell r="AX395" t="str">
            <v>1 rozwojowo-modernizacyjne</v>
          </cell>
          <cell r="AY395">
            <v>2</v>
          </cell>
          <cell r="AZ395">
            <v>4</v>
          </cell>
          <cell r="BA395">
            <v>0</v>
          </cell>
          <cell r="BF395" t="str">
            <v>Odbiór ścieków sanitarnych od nowych klientów.</v>
          </cell>
          <cell r="BG395" t="str">
            <v>Budowa kanalizacji sanitarnej w ulicy Zemborzyckiej DN 200 mm, dł.103 m wraz z przyłączami 2019 - 2023 - dokumentacja projektowa 2024 - 2025 - roboty budowlano - montażowe</v>
          </cell>
          <cell r="BH395" t="str">
            <v>-</v>
          </cell>
          <cell r="BI395" t="str">
            <v>-</v>
          </cell>
          <cell r="BJ395">
            <v>0</v>
          </cell>
          <cell r="BK395">
            <v>239413</v>
          </cell>
          <cell r="BL395"/>
          <cell r="BM395"/>
          <cell r="BN395"/>
        </row>
        <row r="396">
          <cell r="B396" t="str">
            <v>5-05-19-097-0</v>
          </cell>
          <cell r="C396" t="str">
            <v>5</v>
          </cell>
          <cell r="D396" t="str">
            <v>Poznań - sieć kanalizacyjna w ul. 28 Czerwca 1956r. (Etap II od ul. Krzyżowej do ul. Traugutta)</v>
          </cell>
          <cell r="E396" t="str">
            <v>Realizowane-dokumentacja-w toku</v>
          </cell>
          <cell r="G396" t="str">
            <v>koordynacja z innymi jednostkami</v>
          </cell>
          <cell r="H396" t="str">
            <v>pierwsza</v>
          </cell>
          <cell r="I396" t="str">
            <v>sieci rozdzielcze</v>
          </cell>
          <cell r="J396" t="str">
            <v>modernizacyjne</v>
          </cell>
          <cell r="K396" t="str">
            <v>koordynacja</v>
          </cell>
          <cell r="L396" t="str">
            <v>Poznań</v>
          </cell>
          <cell r="M396" t="str">
            <v>Marcin Ostrzycki</v>
          </cell>
          <cell r="N396" t="str">
            <v>Wioletta Frankowska</v>
          </cell>
          <cell r="O396" t="str">
            <v>Mariusz Dados</v>
          </cell>
          <cell r="P396" t="str">
            <v>Anna Danek</v>
          </cell>
          <cell r="Q396" t="str">
            <v>Łukasz Wędrychowicz</v>
          </cell>
          <cell r="R396" t="str">
            <v>05</v>
          </cell>
          <cell r="S396" t="str">
            <v>nd</v>
          </cell>
          <cell r="T396">
            <v>0</v>
          </cell>
          <cell r="U396">
            <v>0</v>
          </cell>
          <cell r="V396">
            <v>8495</v>
          </cell>
          <cell r="W396">
            <v>8495</v>
          </cell>
          <cell r="X396">
            <v>25485</v>
          </cell>
          <cell r="Y396">
            <v>61844</v>
          </cell>
          <cell r="Z396">
            <v>1000000</v>
          </cell>
          <cell r="AA396">
            <v>0</v>
          </cell>
          <cell r="AB396">
            <v>0</v>
          </cell>
          <cell r="AC396">
            <v>0</v>
          </cell>
          <cell r="AD396">
            <v>0</v>
          </cell>
          <cell r="AE396">
            <v>0</v>
          </cell>
          <cell r="AF396">
            <v>1104319</v>
          </cell>
          <cell r="AG396">
            <v>0</v>
          </cell>
          <cell r="AH396">
            <v>0</v>
          </cell>
          <cell r="AI396">
            <v>16160</v>
          </cell>
          <cell r="AJ396">
            <v>40689</v>
          </cell>
          <cell r="AK396">
            <v>141264</v>
          </cell>
          <cell r="AL396">
            <v>0</v>
          </cell>
          <cell r="AM396">
            <v>0</v>
          </cell>
          <cell r="AN396">
            <v>0</v>
          </cell>
          <cell r="AO396">
            <v>0</v>
          </cell>
          <cell r="AP396">
            <v>0</v>
          </cell>
          <cell r="AQ396">
            <v>0</v>
          </cell>
          <cell r="AR396">
            <v>0</v>
          </cell>
          <cell r="AS396">
            <v>0</v>
          </cell>
          <cell r="AT396">
            <v>0</v>
          </cell>
          <cell r="AU396">
            <v>181953</v>
          </cell>
          <cell r="AV396">
            <v>0</v>
          </cell>
          <cell r="AW396">
            <v>0</v>
          </cell>
          <cell r="AX396" t="str">
            <v xml:space="preserve"> </v>
          </cell>
          <cell r="AY396">
            <v>0</v>
          </cell>
          <cell r="AZ396">
            <v>0</v>
          </cell>
          <cell r="BA396">
            <v>18</v>
          </cell>
          <cell r="BF396" t="str">
            <v>Koordynacja z planowaną przez MPK modernizacją torowiska. Zły stan techniczny sieci kanalizacyjnych.</v>
          </cell>
          <cell r="BG396" t="str">
            <v>Przebudowa i renowacja przyłączy sanitarnych przechodzących przez modernizowany układ torowo-drogowy . 2021 - 2023 - dokumentacja projektowa 2023 - 2024 - roboty budowlano-montażowe</v>
          </cell>
          <cell r="BH396" t="str">
            <v>-</v>
          </cell>
          <cell r="BI396" t="str">
            <v>-</v>
          </cell>
          <cell r="BJ396">
            <v>0</v>
          </cell>
          <cell r="BK396">
            <v>198113</v>
          </cell>
          <cell r="BL396"/>
          <cell r="BM396"/>
          <cell r="BN396"/>
        </row>
        <row r="397">
          <cell r="B397" t="str">
            <v>5-05-19-148-1</v>
          </cell>
          <cell r="C397" t="str">
            <v>5</v>
          </cell>
          <cell r="D397" t="str">
            <v>Poznań - kanalizacja sanitarna w ul. Opolskiej i 28 Czerwca 1956r.</v>
          </cell>
          <cell r="E397" t="str">
            <v>Realizowane-dokumentacja-w toku</v>
          </cell>
          <cell r="G397" t="str">
            <v>rezerwa "białe plamy"</v>
          </cell>
          <cell r="H397" t="str">
            <v>pierwsza</v>
          </cell>
          <cell r="I397" t="str">
            <v>sieci rozdzielcze</v>
          </cell>
          <cell r="J397" t="str">
            <v>rozwojowe</v>
          </cell>
          <cell r="K397" t="str">
            <v>KPOŚK</v>
          </cell>
          <cell r="L397" t="str">
            <v>Poznań</v>
          </cell>
          <cell r="M397" t="str">
            <v>Zuzanna Kaczmarek</v>
          </cell>
          <cell r="N397" t="str">
            <v>Wioletta Frankowska</v>
          </cell>
          <cell r="O397" t="str">
            <v>Mariusz Dados</v>
          </cell>
          <cell r="P397">
            <v>0</v>
          </cell>
          <cell r="Q397">
            <v>0</v>
          </cell>
          <cell r="R397" t="str">
            <v>05</v>
          </cell>
          <cell r="S397" t="str">
            <v>nd</v>
          </cell>
          <cell r="T397">
            <v>12431.88</v>
          </cell>
          <cell r="U397">
            <v>0</v>
          </cell>
          <cell r="V397">
            <v>32000</v>
          </cell>
          <cell r="W397">
            <v>48000</v>
          </cell>
          <cell r="X397">
            <v>173000</v>
          </cell>
          <cell r="Y397">
            <v>263000</v>
          </cell>
          <cell r="Z397">
            <v>0</v>
          </cell>
          <cell r="AA397">
            <v>0</v>
          </cell>
          <cell r="AB397">
            <v>0</v>
          </cell>
          <cell r="AC397">
            <v>0</v>
          </cell>
          <cell r="AD397">
            <v>0</v>
          </cell>
          <cell r="AE397">
            <v>0</v>
          </cell>
          <cell r="AF397">
            <v>516000</v>
          </cell>
          <cell r="AG397">
            <v>0</v>
          </cell>
          <cell r="AH397">
            <v>978</v>
          </cell>
          <cell r="AI397">
            <v>16000</v>
          </cell>
          <cell r="AJ397">
            <v>16000</v>
          </cell>
          <cell r="AK397">
            <v>48000</v>
          </cell>
          <cell r="AL397">
            <v>310000</v>
          </cell>
          <cell r="AM397">
            <v>690297</v>
          </cell>
          <cell r="AN397">
            <v>0</v>
          </cell>
          <cell r="AO397">
            <v>0</v>
          </cell>
          <cell r="AP397">
            <v>0</v>
          </cell>
          <cell r="AQ397">
            <v>0</v>
          </cell>
          <cell r="AR397">
            <v>0</v>
          </cell>
          <cell r="AS397">
            <v>0</v>
          </cell>
          <cell r="AT397">
            <v>0</v>
          </cell>
          <cell r="AU397">
            <v>1064297</v>
          </cell>
          <cell r="AV397">
            <v>0.25</v>
          </cell>
          <cell r="AW397">
            <v>168</v>
          </cell>
          <cell r="AX397" t="str">
            <v>1 rozwojowo-modernizacyjne</v>
          </cell>
          <cell r="AY397">
            <v>12</v>
          </cell>
          <cell r="AZ397">
            <v>0</v>
          </cell>
          <cell r="BA397">
            <v>0</v>
          </cell>
          <cell r="BF397" t="str">
            <v>Zadanie wydzielone z zad. 12-027. Odbiór ścieków sanitarnych od nowych klientów.</v>
          </cell>
          <cell r="BG397" t="str">
            <v>Budowa kanalizacji sanitarnej w ul.28 Czerwca 1956 r DN200mm, dł. 150m i w ul. Opolskiej DN200mm, dł. 100m wraz z przyłączami. 2022 - 2024 - dokumentacja projektowa 2025 - 2026 - roboty budowlano-montażowe</v>
          </cell>
          <cell r="BH397" t="str">
            <v>-</v>
          </cell>
          <cell r="BI397" t="str">
            <v>-</v>
          </cell>
          <cell r="BJ397">
            <v>0</v>
          </cell>
          <cell r="BK397">
            <v>1080297</v>
          </cell>
          <cell r="BL397"/>
          <cell r="BM397"/>
          <cell r="BN397"/>
        </row>
        <row r="398">
          <cell r="B398" t="str">
            <v>5-05-14-154-1</v>
          </cell>
          <cell r="C398" t="str">
            <v>5</v>
          </cell>
          <cell r="D398" t="str">
            <v>Poznań - kanalizacja sanitarna w ul. Piargowej</v>
          </cell>
          <cell r="E398" t="str">
            <v>Realizowane-dokumentacja-w toku</v>
          </cell>
          <cell r="G398" t="str">
            <v>rezerwa oszczędności przetargowe</v>
          </cell>
          <cell r="H398" t="str">
            <v>druga</v>
          </cell>
          <cell r="I398" t="str">
            <v>sieci rozdzielcze</v>
          </cell>
          <cell r="J398" t="str">
            <v>rozwojowe</v>
          </cell>
          <cell r="K398" t="str">
            <v>oszczędności przetargowe</v>
          </cell>
          <cell r="L398" t="str">
            <v>Poznań</v>
          </cell>
          <cell r="M398" t="str">
            <v>Zuzanna Kaczmarek</v>
          </cell>
          <cell r="N398" t="str">
            <v>Alina Wachowska</v>
          </cell>
          <cell r="O398" t="str">
            <v>Jolanta Kowalczyk</v>
          </cell>
          <cell r="P398" t="str">
            <v>Małgorzata Stopińska-Khrystych</v>
          </cell>
          <cell r="Q398" t="str">
            <v>Jacek Bielicki</v>
          </cell>
          <cell r="R398" t="str">
            <v>05</v>
          </cell>
          <cell r="S398" t="str">
            <v>nd</v>
          </cell>
          <cell r="T398">
            <v>1662.12</v>
          </cell>
          <cell r="U398">
            <v>6738</v>
          </cell>
          <cell r="V398">
            <v>54618</v>
          </cell>
          <cell r="W398">
            <v>57854</v>
          </cell>
          <cell r="X398">
            <v>139518</v>
          </cell>
          <cell r="Y398">
            <v>139518</v>
          </cell>
          <cell r="Z398">
            <v>0</v>
          </cell>
          <cell r="AA398">
            <v>0</v>
          </cell>
          <cell r="AB398">
            <v>0</v>
          </cell>
          <cell r="AC398">
            <v>0</v>
          </cell>
          <cell r="AD398">
            <v>0</v>
          </cell>
          <cell r="AE398">
            <v>0</v>
          </cell>
          <cell r="AF398">
            <v>398246</v>
          </cell>
          <cell r="AG398">
            <v>2412</v>
          </cell>
          <cell r="AH398">
            <v>14000</v>
          </cell>
          <cell r="AI398">
            <v>15870</v>
          </cell>
          <cell r="AJ398">
            <v>14100</v>
          </cell>
          <cell r="AK398">
            <v>401148</v>
          </cell>
          <cell r="AL398">
            <v>600</v>
          </cell>
          <cell r="AM398">
            <v>200</v>
          </cell>
          <cell r="AN398">
            <v>200</v>
          </cell>
          <cell r="AO398">
            <v>200</v>
          </cell>
          <cell r="AP398">
            <v>200</v>
          </cell>
          <cell r="AQ398">
            <v>200</v>
          </cell>
          <cell r="AR398">
            <v>200</v>
          </cell>
          <cell r="AS398">
            <v>200</v>
          </cell>
          <cell r="AT398">
            <v>200</v>
          </cell>
          <cell r="AU398">
            <v>417248</v>
          </cell>
          <cell r="AV398">
            <v>0.2</v>
          </cell>
          <cell r="AW398">
            <v>71.8</v>
          </cell>
          <cell r="AX398" t="str">
            <v>1 rozwojowo-modernizacyjne</v>
          </cell>
          <cell r="AY398">
            <v>4</v>
          </cell>
          <cell r="AZ398">
            <v>4</v>
          </cell>
          <cell r="BA398">
            <v>0</v>
          </cell>
          <cell r="BF398" t="str">
            <v>Odbiór ścieków sanitarnych od nowych klientów.</v>
          </cell>
          <cell r="BG398" t="str">
            <v>Budowa kanalizacji sanitarnej w ulicy Piargowej DN 200 mm, dł. 195 m wraz z przyłączami 8 szt. 2019 - 2022 dokumentacja projektowa 2023 - 2024 - roboty budowlano - montażowe.</v>
          </cell>
          <cell r="BH398" t="str">
            <v>-</v>
          </cell>
          <cell r="BI398" t="str">
            <v>-</v>
          </cell>
          <cell r="BJ398">
            <v>1320</v>
          </cell>
          <cell r="BK398">
            <v>431798</v>
          </cell>
          <cell r="BL398"/>
          <cell r="BM398"/>
          <cell r="BN398"/>
        </row>
        <row r="399">
          <cell r="B399" t="str">
            <v>5-01-15-192-1</v>
          </cell>
          <cell r="C399" t="str">
            <v>5</v>
          </cell>
          <cell r="D399" t="str">
            <v>Czerwonak - kanalizacja sanitarna w ul. Owocowej w Bolechowie Osiedlu</v>
          </cell>
          <cell r="E399" t="str">
            <v>Realizowane-RBM-w toku</v>
          </cell>
          <cell r="G399" t="str">
            <v>rezerwa "białe plamy"</v>
          </cell>
          <cell r="H399" t="str">
            <v>druga</v>
          </cell>
          <cell r="I399" t="str">
            <v>sieci rozdzielcze</v>
          </cell>
          <cell r="J399" t="str">
            <v>rozwojowe</v>
          </cell>
          <cell r="K399" t="str">
            <v>nieopłacalne nie</v>
          </cell>
          <cell r="L399" t="str">
            <v>Czerwonak</v>
          </cell>
          <cell r="M399" t="str">
            <v>Przemysław Jasiński</v>
          </cell>
          <cell r="N399" t="str">
            <v>Anna Szaszczak</v>
          </cell>
          <cell r="O399" t="str">
            <v>Mariusz Dados</v>
          </cell>
          <cell r="P399" t="str">
            <v>Łukasz Dąbrowski</v>
          </cell>
          <cell r="Q399">
            <v>0</v>
          </cell>
          <cell r="R399" t="str">
            <v>01</v>
          </cell>
          <cell r="S399" t="str">
            <v>nd</v>
          </cell>
          <cell r="T399">
            <v>1984</v>
          </cell>
          <cell r="U399">
            <v>13299</v>
          </cell>
          <cell r="V399">
            <v>18000</v>
          </cell>
          <cell r="W399">
            <v>100000</v>
          </cell>
          <cell r="X399">
            <v>106000</v>
          </cell>
          <cell r="Y399">
            <v>0</v>
          </cell>
          <cell r="Z399">
            <v>0</v>
          </cell>
          <cell r="AA399">
            <v>0</v>
          </cell>
          <cell r="AB399">
            <v>0</v>
          </cell>
          <cell r="AC399">
            <v>0</v>
          </cell>
          <cell r="AD399">
            <v>0</v>
          </cell>
          <cell r="AE399">
            <v>0</v>
          </cell>
          <cell r="AF399">
            <v>237299</v>
          </cell>
          <cell r="AG399">
            <v>12598.2</v>
          </cell>
          <cell r="AH399">
            <v>24846.6</v>
          </cell>
          <cell r="AI399">
            <v>15812.099999999999</v>
          </cell>
          <cell r="AJ399">
            <v>170000</v>
          </cell>
          <cell r="AK399">
            <v>0</v>
          </cell>
          <cell r="AL399">
            <v>0</v>
          </cell>
          <cell r="AM399">
            <v>0</v>
          </cell>
          <cell r="AN399">
            <v>0</v>
          </cell>
          <cell r="AO399">
            <v>0</v>
          </cell>
          <cell r="AP399">
            <v>0</v>
          </cell>
          <cell r="AQ399">
            <v>0</v>
          </cell>
          <cell r="AR399">
            <v>0</v>
          </cell>
          <cell r="AS399">
            <v>0</v>
          </cell>
          <cell r="AT399">
            <v>0</v>
          </cell>
          <cell r="AU399">
            <v>170000</v>
          </cell>
          <cell r="AV399">
            <v>0.19</v>
          </cell>
          <cell r="AW399">
            <v>0</v>
          </cell>
          <cell r="AX399" t="str">
            <v>1 rozwojowo-modernizacyjne</v>
          </cell>
          <cell r="AY399">
            <v>1</v>
          </cell>
          <cell r="AZ399">
            <v>4</v>
          </cell>
          <cell r="BA399">
            <v>0</v>
          </cell>
          <cell r="BF399" t="str">
            <v>Odbiór ścieków sanitarnych od nowych klientów.</v>
          </cell>
          <cell r="BG399" t="str">
            <v>Budowa kanalizacji sanitarnej DN 200 mm w ul. Owocowej i Warzywnej w Bolechowie Osiedlu, dł. 90 m wraz z przyłączami 2019-2021 - dokumentacja projektowa 2022- 2023 - roboty budowlano-montażowe</v>
          </cell>
          <cell r="BH399" t="str">
            <v>-</v>
          </cell>
          <cell r="BI399" t="str">
            <v>-</v>
          </cell>
          <cell r="BJ399">
            <v>9372.41</v>
          </cell>
          <cell r="BK399">
            <v>176439.69</v>
          </cell>
          <cell r="BL399"/>
          <cell r="BM399"/>
          <cell r="BN399"/>
          <cell r="BO399">
            <v>12350.778300000002</v>
          </cell>
        </row>
        <row r="400">
          <cell r="B400" t="str">
            <v>3-05-14-180-1</v>
          </cell>
          <cell r="C400" t="str">
            <v>3</v>
          </cell>
          <cell r="D400" t="str">
            <v>Poznań - sieć wodociągowa w rejonie Umultowa (Piołunowa, Nadwarciańska, Naramowicka)</v>
          </cell>
          <cell r="E400" t="str">
            <v>Realizowane-RBM-w toku</v>
          </cell>
          <cell r="G400" t="str">
            <v>rezerwa "białe plamy"</v>
          </cell>
          <cell r="H400" t="str">
            <v>druga</v>
          </cell>
          <cell r="I400" t="str">
            <v>sieci rozdzielcze</v>
          </cell>
          <cell r="J400" t="str">
            <v>rozwojowe</v>
          </cell>
          <cell r="K400" t="str">
            <v>nieopłacalne tak</v>
          </cell>
          <cell r="L400" t="str">
            <v>Poznań</v>
          </cell>
          <cell r="M400" t="str">
            <v>Katarzyna Stawińska</v>
          </cell>
          <cell r="N400" t="str">
            <v>Marcin Krawczyk</v>
          </cell>
          <cell r="O400" t="str">
            <v>Monika Mrozińska</v>
          </cell>
          <cell r="P400" t="str">
            <v>Margareta Szymkowiak-Matuszak</v>
          </cell>
          <cell r="Q400" t="str">
            <v>Anna Michałowicz</v>
          </cell>
          <cell r="R400" t="str">
            <v>05</v>
          </cell>
          <cell r="S400" t="str">
            <v>nd</v>
          </cell>
          <cell r="T400">
            <v>25134.68</v>
          </cell>
          <cell r="U400">
            <v>27313.1</v>
          </cell>
          <cell r="V400">
            <v>36090</v>
          </cell>
          <cell r="W400">
            <v>526900</v>
          </cell>
          <cell r="X400">
            <v>506100</v>
          </cell>
          <cell r="Y400">
            <v>0</v>
          </cell>
          <cell r="Z400">
            <v>0</v>
          </cell>
          <cell r="AA400">
            <v>0</v>
          </cell>
          <cell r="AB400">
            <v>0</v>
          </cell>
          <cell r="AC400">
            <v>0</v>
          </cell>
          <cell r="AD400">
            <v>0</v>
          </cell>
          <cell r="AE400">
            <v>0</v>
          </cell>
          <cell r="AF400">
            <v>1096403.1000000001</v>
          </cell>
          <cell r="AG400">
            <v>15583.800000000001</v>
          </cell>
          <cell r="AH400">
            <v>24552</v>
          </cell>
          <cell r="AI400">
            <v>15787</v>
          </cell>
          <cell r="AJ400">
            <v>1005100</v>
          </cell>
          <cell r="AK400">
            <v>0</v>
          </cell>
          <cell r="AL400">
            <v>0</v>
          </cell>
          <cell r="AM400">
            <v>0</v>
          </cell>
          <cell r="AN400">
            <v>0</v>
          </cell>
          <cell r="AO400">
            <v>0</v>
          </cell>
          <cell r="AP400">
            <v>0</v>
          </cell>
          <cell r="AQ400">
            <v>0</v>
          </cell>
          <cell r="AR400">
            <v>0</v>
          </cell>
          <cell r="AS400">
            <v>0</v>
          </cell>
          <cell r="AT400">
            <v>0</v>
          </cell>
          <cell r="AU400">
            <v>1005100</v>
          </cell>
          <cell r="AV400">
            <v>0</v>
          </cell>
          <cell r="AW400">
            <v>0</v>
          </cell>
          <cell r="AX400" t="str">
            <v>1 rozwojowo-modernizacyjne</v>
          </cell>
          <cell r="AY400">
            <v>4</v>
          </cell>
          <cell r="AZ400">
            <v>6</v>
          </cell>
          <cell r="BA400">
            <v>0</v>
          </cell>
          <cell r="BB400" t="str">
            <v>NIE</v>
          </cell>
          <cell r="BF400" t="str">
            <v>Zaopatrzenie w wodę nowych odbiorców.</v>
          </cell>
          <cell r="BG400" t="str">
            <v>Budowa sieci wodociągowej w ulicach: Piołunowej, DN 150mm, dł. 800m wraz z przyłączami Nadwarciańskiej, DN 150mm, dł. 150m wraz z przyłączami Naramowickiej, DN 100mm, dł. 175m wraz z przyłączami 2019-2022 - dokumentacja projektowa 2023-2024 - roboty budowlano-montażowe</v>
          </cell>
          <cell r="BH400" t="str">
            <v>-</v>
          </cell>
          <cell r="BI400" t="str">
            <v>-</v>
          </cell>
          <cell r="BJ400">
            <v>12557</v>
          </cell>
          <cell r="BK400">
            <v>1008330</v>
          </cell>
          <cell r="BL400"/>
          <cell r="BM400"/>
          <cell r="BN400"/>
          <cell r="BO400">
            <v>70583.100000000006</v>
          </cell>
        </row>
        <row r="401">
          <cell r="B401" t="str">
            <v>3-04-21-174-0</v>
          </cell>
          <cell r="C401" t="str">
            <v>3</v>
          </cell>
          <cell r="D401" t="str">
            <v>Murowana Goślina - sieć wodociągowa w ul. Za Mostem</v>
          </cell>
          <cell r="E401" t="str">
            <v>Realizowane-RBM-w toku</v>
          </cell>
          <cell r="G401" t="str">
            <v>rezerwa na zaspokojenie roszczeń z tyt realizacji sieci wod-kan</v>
          </cell>
          <cell r="H401" t="str">
            <v>pierwsza</v>
          </cell>
          <cell r="I401" t="str">
            <v>sieci rozdzielcze</v>
          </cell>
          <cell r="J401" t="str">
            <v>rozwojowe</v>
          </cell>
          <cell r="K401" t="str">
            <v>wykupy</v>
          </cell>
          <cell r="L401" t="str">
            <v>Murowana Goślina</v>
          </cell>
          <cell r="M401">
            <v>0</v>
          </cell>
          <cell r="N401" t="str">
            <v>Aleksandra Klecha</v>
          </cell>
          <cell r="O401">
            <v>0</v>
          </cell>
          <cell r="P401" t="str">
            <v>Aleksandra Klecha</v>
          </cell>
          <cell r="Q401">
            <v>0</v>
          </cell>
          <cell r="R401" t="str">
            <v>04</v>
          </cell>
          <cell r="S401" t="str">
            <v>nd</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15599.86</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t="str">
            <v xml:space="preserve"> </v>
          </cell>
          <cell r="AY401">
            <v>0</v>
          </cell>
          <cell r="AZ401">
            <v>0</v>
          </cell>
          <cell r="BA401">
            <v>0</v>
          </cell>
          <cell r="BF401">
            <v>0</v>
          </cell>
          <cell r="BG401">
            <v>0</v>
          </cell>
          <cell r="BH401" t="str">
            <v>-</v>
          </cell>
          <cell r="BI401" t="str">
            <v>-</v>
          </cell>
          <cell r="BJ401">
            <v>15599.86</v>
          </cell>
          <cell r="BK401">
            <v>0</v>
          </cell>
          <cell r="BL401"/>
          <cell r="BM401"/>
          <cell r="BN401"/>
          <cell r="BO401">
            <v>0</v>
          </cell>
        </row>
        <row r="402">
          <cell r="B402" t="str">
            <v>3-05-15-074-1</v>
          </cell>
          <cell r="C402" t="str">
            <v>3</v>
          </cell>
          <cell r="D402" t="str">
            <v>Poznań - sieć wodociągowa w ul.Starowiejskiej i ul. Zagonowej</v>
          </cell>
          <cell r="E402" t="str">
            <v>Realizowane-dokumentacja-w toku</v>
          </cell>
          <cell r="G402" t="str">
            <v>rezerwa "białe plamy"</v>
          </cell>
          <cell r="H402" t="str">
            <v>druga</v>
          </cell>
          <cell r="I402" t="str">
            <v>sieci rozdzielcze</v>
          </cell>
          <cell r="J402" t="str">
            <v>rozwojowe</v>
          </cell>
          <cell r="K402" t="str">
            <v>nieopłacalne tak</v>
          </cell>
          <cell r="L402" t="str">
            <v>Poznań</v>
          </cell>
          <cell r="M402" t="str">
            <v>Katarzyna Stawińska</v>
          </cell>
          <cell r="N402" t="str">
            <v>Magdalena Daszkiewicz-Jankowska</v>
          </cell>
          <cell r="O402" t="str">
            <v>Monika Mrozińska</v>
          </cell>
          <cell r="P402" t="str">
            <v>Joanna Chuda</v>
          </cell>
          <cell r="Q402" t="str">
            <v>Maciej Urbaniak</v>
          </cell>
          <cell r="R402" t="str">
            <v>05</v>
          </cell>
          <cell r="S402" t="str">
            <v>nd</v>
          </cell>
          <cell r="T402">
            <v>1478</v>
          </cell>
          <cell r="U402">
            <v>15320</v>
          </cell>
          <cell r="V402">
            <v>7660</v>
          </cell>
          <cell r="W402">
            <v>50534</v>
          </cell>
          <cell r="X402">
            <v>230729.03999999998</v>
          </cell>
          <cell r="Y402">
            <v>200000</v>
          </cell>
          <cell r="Z402">
            <v>0</v>
          </cell>
          <cell r="AA402">
            <v>0</v>
          </cell>
          <cell r="AB402">
            <v>0</v>
          </cell>
          <cell r="AC402">
            <v>0</v>
          </cell>
          <cell r="AD402">
            <v>0</v>
          </cell>
          <cell r="AE402">
            <v>0</v>
          </cell>
          <cell r="AF402">
            <v>504243.04</v>
          </cell>
          <cell r="AG402">
            <v>15320</v>
          </cell>
          <cell r="AH402">
            <v>390</v>
          </cell>
          <cell r="AI402">
            <v>15320</v>
          </cell>
          <cell r="AJ402">
            <v>7660</v>
          </cell>
          <cell r="AK402">
            <v>561621</v>
          </cell>
          <cell r="AL402">
            <v>95971</v>
          </cell>
          <cell r="AM402">
            <v>0</v>
          </cell>
          <cell r="AN402">
            <v>0</v>
          </cell>
          <cell r="AO402">
            <v>0</v>
          </cell>
          <cell r="AP402">
            <v>0</v>
          </cell>
          <cell r="AQ402">
            <v>0</v>
          </cell>
          <cell r="AR402">
            <v>0</v>
          </cell>
          <cell r="AS402">
            <v>0</v>
          </cell>
          <cell r="AT402">
            <v>0</v>
          </cell>
          <cell r="AU402">
            <v>665252</v>
          </cell>
          <cell r="AV402">
            <v>0</v>
          </cell>
          <cell r="AW402">
            <v>0</v>
          </cell>
          <cell r="AX402" t="str">
            <v>1 rozwojowo-modernizacyjne</v>
          </cell>
          <cell r="AY402">
            <v>18</v>
          </cell>
          <cell r="AZ402">
            <v>0</v>
          </cell>
          <cell r="BA402">
            <v>0</v>
          </cell>
          <cell r="BF402" t="str">
            <v>Zaopatrzenie w wodę nowych odbiorców.</v>
          </cell>
          <cell r="BG402" t="str">
            <v>Budowa sieci wodociągowej wraz z przyłączami w ulicach: Starowiejskiej DN 150mm, dł. 131m; Zagonowej DN 150mm, dł.110m; Wymiana sieci wodociągowej w ul. Zagonowej z DN 50mm na DN 150mm, dł. 90m, wraz z przyłączami 2019-2022 - dokumentacja projektowa 2023-2024 - roboty budowlano-montażowe Budowa sieci wodociągowej wraz z przyłączami w ul. Starowiejskiej DN 150mm, dł. 110m; Zagonowej DN 150mm, dł. 25m Wymiana sieci wodociągowej wraz z przyłączami w ul. Zagonowej z DN 50mm na DN 150mm, dł. 90m, 2020-2022 - dokumentacja projektowa 2024-2025 - roboty budowlano-montażowe</v>
          </cell>
          <cell r="BH402" t="str">
            <v>-</v>
          </cell>
          <cell r="BI402" t="str">
            <v>-</v>
          </cell>
          <cell r="BJ402">
            <v>0</v>
          </cell>
          <cell r="BK402">
            <v>680572</v>
          </cell>
          <cell r="BL402"/>
          <cell r="BM402"/>
          <cell r="BN402"/>
        </row>
        <row r="403">
          <cell r="B403" t="str">
            <v>4-03-19-168-0</v>
          </cell>
          <cell r="C403" t="str">
            <v>4</v>
          </cell>
          <cell r="D403" t="str">
            <v>OŚ Mosina – modernizacja biofiltra 18.2</v>
          </cell>
          <cell r="E403" t="str">
            <v>Realizowane-dokumentacja-w toku</v>
          </cell>
          <cell r="G403" t="str">
            <v>OŚ - sieci i obiekty</v>
          </cell>
          <cell r="H403" t="str">
            <v>pierwsza</v>
          </cell>
          <cell r="I403" t="str">
            <v>wspólne</v>
          </cell>
          <cell r="J403" t="str">
            <v>modernizacyjne</v>
          </cell>
          <cell r="K403" t="str">
            <v>OŚ</v>
          </cell>
          <cell r="L403" t="str">
            <v>Mosina</v>
          </cell>
          <cell r="M403" t="str">
            <v>Agnieszka Mitura-Grabowska</v>
          </cell>
          <cell r="N403" t="str">
            <v>Agnieszka Górny</v>
          </cell>
          <cell r="O403" t="str">
            <v>Anna Padurska</v>
          </cell>
          <cell r="P403" t="str">
            <v>Julita Gumińska</v>
          </cell>
          <cell r="Q403" t="str">
            <v>Julita Gumińska</v>
          </cell>
          <cell r="R403" t="str">
            <v>03</v>
          </cell>
          <cell r="S403" t="str">
            <v>nd</v>
          </cell>
          <cell r="T403">
            <v>0</v>
          </cell>
          <cell r="U403">
            <v>196700</v>
          </cell>
          <cell r="V403">
            <v>0</v>
          </cell>
          <cell r="W403">
            <v>385000</v>
          </cell>
          <cell r="X403">
            <v>385000</v>
          </cell>
          <cell r="Y403">
            <v>0</v>
          </cell>
          <cell r="Z403">
            <v>0</v>
          </cell>
          <cell r="AA403">
            <v>0</v>
          </cell>
          <cell r="AB403">
            <v>0</v>
          </cell>
          <cell r="AC403">
            <v>0</v>
          </cell>
          <cell r="AD403">
            <v>0</v>
          </cell>
          <cell r="AE403">
            <v>0</v>
          </cell>
          <cell r="AF403">
            <v>966700</v>
          </cell>
          <cell r="AG403">
            <v>112000</v>
          </cell>
          <cell r="AH403">
            <v>6829.84</v>
          </cell>
          <cell r="AI403">
            <v>15172.35</v>
          </cell>
          <cell r="AJ403">
            <v>7780</v>
          </cell>
          <cell r="AK403">
            <v>10000</v>
          </cell>
          <cell r="AL403">
            <v>656804</v>
          </cell>
          <cell r="AM403">
            <v>208634</v>
          </cell>
          <cell r="AN403">
            <v>0</v>
          </cell>
          <cell r="AO403">
            <v>0</v>
          </cell>
          <cell r="AP403">
            <v>0</v>
          </cell>
          <cell r="AQ403">
            <v>0</v>
          </cell>
          <cell r="AR403">
            <v>0</v>
          </cell>
          <cell r="AS403">
            <v>0</v>
          </cell>
          <cell r="AT403">
            <v>0</v>
          </cell>
          <cell r="AU403">
            <v>883218</v>
          </cell>
          <cell r="AV403">
            <v>0</v>
          </cell>
          <cell r="AW403">
            <v>0</v>
          </cell>
          <cell r="AX403" t="str">
            <v xml:space="preserve"> </v>
          </cell>
          <cell r="AY403">
            <v>0</v>
          </cell>
          <cell r="AZ403">
            <v>0</v>
          </cell>
          <cell r="BA403">
            <v>0</v>
          </cell>
          <cell r="BF403" t="str">
            <v>Poprawa jakości oczyszczanego powietrza, zmniejszenie krotności wymian wsadu sorpcyjnego.</v>
          </cell>
          <cell r="BG403" t="str">
            <v>Zwiększenie krotności wymian powietrza w zbiorniku ścieków dowożonych, doposażenie obecnie eksploatowanego biofiltra 18.2 w zbiornik wypełniony wsadem mineralnym, zwiększenie redukcji siarkowodoru, a tym samym zmniejszenie stężeń zanieczyszczeń kierowanych na wsad mineralny, poprawa jakości oczyszczanego powietrza. Zmniejszenie obciążenia biofiltra, zwiększenie wydajności biofiltra. 2021-2023 - dokumentacja projektowa 2024 - 2026 - roboty budowlano-montażowe Montaż i uruchomienie wagi samochodowej: 2020 - roboty budowlano-montażowe</v>
          </cell>
          <cell r="BH403" t="str">
            <v>-</v>
          </cell>
          <cell r="BI403" t="str">
            <v>-</v>
          </cell>
          <cell r="BJ403">
            <v>6297.1500000000005</v>
          </cell>
          <cell r="BK403">
            <v>892093.2</v>
          </cell>
          <cell r="BL403"/>
          <cell r="BM403"/>
          <cell r="BN403"/>
        </row>
        <row r="404">
          <cell r="B404" t="str">
            <v>3-05-18-073-0</v>
          </cell>
          <cell r="C404" t="str">
            <v>3</v>
          </cell>
          <cell r="D404" t="str">
            <v>Poznań - sieć wodociągowa w rejonie ulicy Kurlandzkiej i Wiatracznej</v>
          </cell>
          <cell r="E404" t="str">
            <v>Realizowane-RBM-zakończono</v>
          </cell>
          <cell r="G404" t="str">
            <v>koordynacja z innymi jednostkami</v>
          </cell>
          <cell r="H404" t="str">
            <v>pierwsza</v>
          </cell>
          <cell r="I404" t="str">
            <v>wspólne</v>
          </cell>
          <cell r="J404" t="str">
            <v>modernizacyjne</v>
          </cell>
          <cell r="K404" t="str">
            <v>magistrale wodociągowe</v>
          </cell>
          <cell r="L404" t="str">
            <v>Poznań</v>
          </cell>
          <cell r="M404" t="str">
            <v>Agnieszka Mitura-Grabowska</v>
          </cell>
          <cell r="N404">
            <v>0</v>
          </cell>
          <cell r="O404" t="str">
            <v>Jolanta Kowalczyk</v>
          </cell>
          <cell r="P404" t="str">
            <v>Aleksandra Jukiewicz</v>
          </cell>
          <cell r="Q404" t="str">
            <v>Robert Bąk</v>
          </cell>
          <cell r="R404" t="str">
            <v>05</v>
          </cell>
          <cell r="S404" t="str">
            <v>PIM</v>
          </cell>
          <cell r="T404">
            <v>2730</v>
          </cell>
          <cell r="U404">
            <v>141883.33000000002</v>
          </cell>
          <cell r="V404">
            <v>184875</v>
          </cell>
          <cell r="W404">
            <v>32750</v>
          </cell>
          <cell r="X404">
            <v>0</v>
          </cell>
          <cell r="Y404">
            <v>0</v>
          </cell>
          <cell r="Z404">
            <v>0</v>
          </cell>
          <cell r="AA404">
            <v>0</v>
          </cell>
          <cell r="AB404">
            <v>0</v>
          </cell>
          <cell r="AC404">
            <v>0</v>
          </cell>
          <cell r="AD404">
            <v>0</v>
          </cell>
          <cell r="AE404">
            <v>0</v>
          </cell>
          <cell r="AF404">
            <v>359508.33</v>
          </cell>
          <cell r="AG404">
            <v>50703.680000000008</v>
          </cell>
          <cell r="AH404">
            <v>141729.58000000002</v>
          </cell>
          <cell r="AI404">
            <v>15002.49</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t="str">
            <v>1 rozwojowo-modernizacyjne</v>
          </cell>
          <cell r="AY404">
            <v>0</v>
          </cell>
          <cell r="AZ404">
            <v>0</v>
          </cell>
          <cell r="BA404">
            <v>0</v>
          </cell>
          <cell r="BD404" t="str">
            <v>NIE</v>
          </cell>
          <cell r="BF404" t="str">
            <v>Wymiana ze względu na zły stan techniczny. Koordynacja z przebudową wiaduktu i budową ronda.</v>
          </cell>
          <cell r="BG404" t="str">
            <v>Wymiana magistrali w ul. Kurlandzkiej - odcinek magistrali DN500mm (w kierunku zachodnim) do wyremontowanej komory zasuw dł. ok. 40m 2019-2020 - dokumentacja projektowa 2020 - 2022 - roboty budowlano-montażowe</v>
          </cell>
          <cell r="BH404" t="str">
            <v>-</v>
          </cell>
          <cell r="BI404" t="str">
            <v>-</v>
          </cell>
          <cell r="BJ404">
            <v>15002.49</v>
          </cell>
          <cell r="BK404">
            <v>0</v>
          </cell>
          <cell r="BL404"/>
          <cell r="BM404"/>
          <cell r="BN404"/>
          <cell r="BO404">
            <v>0</v>
          </cell>
        </row>
        <row r="405">
          <cell r="B405" t="str">
            <v>3-11-18-054-1</v>
          </cell>
          <cell r="C405" t="str">
            <v>3</v>
          </cell>
          <cell r="D405" t="str">
            <v>Kórnik - sieć wodociągowa w ul. Os. Zielona Polana w Borówcu</v>
          </cell>
          <cell r="E405" t="str">
            <v>Realizowane-dokumentacja-w toku</v>
          </cell>
          <cell r="G405" t="str">
            <v>Pule</v>
          </cell>
          <cell r="H405" t="str">
            <v>druga</v>
          </cell>
          <cell r="I405" t="str">
            <v>sieci rozdzielcze</v>
          </cell>
          <cell r="J405" t="str">
            <v>rozwojowe</v>
          </cell>
          <cell r="K405" t="str">
            <v>opłacalne</v>
          </cell>
          <cell r="L405" t="str">
            <v>Kórnik</v>
          </cell>
          <cell r="M405" t="str">
            <v>Kamilla Oberenkowska</v>
          </cell>
          <cell r="N405" t="str">
            <v>Michał Kamiński</v>
          </cell>
          <cell r="O405" t="str">
            <v>Jolanta Kowalczyk</v>
          </cell>
          <cell r="P405">
            <v>0</v>
          </cell>
          <cell r="Q405">
            <v>0</v>
          </cell>
          <cell r="R405" t="str">
            <v>11</v>
          </cell>
          <cell r="S405" t="str">
            <v>nd</v>
          </cell>
          <cell r="T405">
            <v>0</v>
          </cell>
          <cell r="U405">
            <v>0</v>
          </cell>
          <cell r="V405">
            <v>28000</v>
          </cell>
          <cell r="W405">
            <v>28000</v>
          </cell>
          <cell r="X405">
            <v>281000</v>
          </cell>
          <cell r="Y405">
            <v>0</v>
          </cell>
          <cell r="Z405">
            <v>0</v>
          </cell>
          <cell r="AA405">
            <v>0</v>
          </cell>
          <cell r="AB405">
            <v>0</v>
          </cell>
          <cell r="AC405">
            <v>0</v>
          </cell>
          <cell r="AD405">
            <v>0</v>
          </cell>
          <cell r="AE405">
            <v>0</v>
          </cell>
          <cell r="AF405">
            <v>337000</v>
          </cell>
          <cell r="AG405">
            <v>0</v>
          </cell>
          <cell r="AH405">
            <v>0</v>
          </cell>
          <cell r="AI405">
            <v>15000</v>
          </cell>
          <cell r="AJ405">
            <v>18000</v>
          </cell>
          <cell r="AK405">
            <v>61959.39</v>
          </cell>
          <cell r="AL405">
            <v>239576.3</v>
          </cell>
          <cell r="AM405">
            <v>61959.39</v>
          </cell>
          <cell r="AN405">
            <v>0</v>
          </cell>
          <cell r="AO405">
            <v>0</v>
          </cell>
          <cell r="AP405">
            <v>0</v>
          </cell>
          <cell r="AQ405">
            <v>0</v>
          </cell>
          <cell r="AR405">
            <v>0</v>
          </cell>
          <cell r="AS405">
            <v>0</v>
          </cell>
          <cell r="AT405">
            <v>0</v>
          </cell>
          <cell r="AU405">
            <v>381495.08</v>
          </cell>
          <cell r="AV405">
            <v>0.14000000000000001</v>
          </cell>
          <cell r="AW405">
            <v>0</v>
          </cell>
          <cell r="AX405" t="str">
            <v>1 rozwojowo-modernizacyjne</v>
          </cell>
          <cell r="AY405">
            <v>8</v>
          </cell>
          <cell r="AZ405">
            <v>2</v>
          </cell>
          <cell r="BA405">
            <v>0</v>
          </cell>
          <cell r="BF405" t="str">
            <v>Zaopatrzenie w wodę nowych odbiorców.</v>
          </cell>
          <cell r="BG405" t="str">
            <v>Budowa sieci wodociągowej w ul. Os. Zielona Polana: DN 100 mm, dł. 135 m wraz z przyłączami 2021-2023 - dokumentacja projektowa 2024 -2025 - roboty budowlano-montażowe</v>
          </cell>
          <cell r="BH405" t="str">
            <v>-</v>
          </cell>
          <cell r="BI405" t="str">
            <v>-</v>
          </cell>
          <cell r="BJ405">
            <v>0</v>
          </cell>
          <cell r="BK405">
            <v>396495.08</v>
          </cell>
          <cell r="BL405"/>
          <cell r="BM405"/>
          <cell r="BN405"/>
        </row>
        <row r="406">
          <cell r="B406" t="str">
            <v>5-11-19-341-1</v>
          </cell>
          <cell r="C406" t="str">
            <v>5</v>
          </cell>
          <cell r="D406" t="str">
            <v>Kórnik – kanalizacja sanitarna w ul. Ładnej w Borówcu</v>
          </cell>
          <cell r="E406" t="str">
            <v>Realizowane-dokumentacja-w toku</v>
          </cell>
          <cell r="H406" t="str">
            <v>druga</v>
          </cell>
          <cell r="I406" t="str">
            <v>sieci rozdzielcze</v>
          </cell>
          <cell r="J406" t="str">
            <v>rozwojowe</v>
          </cell>
          <cell r="K406" t="str">
            <v>nieopłacalne Nie</v>
          </cell>
          <cell r="L406" t="str">
            <v>Kórnik</v>
          </cell>
          <cell r="M406" t="str">
            <v>Kamilla Oberenkowska</v>
          </cell>
          <cell r="N406" t="str">
            <v>Michał Kamiński</v>
          </cell>
          <cell r="O406">
            <v>0</v>
          </cell>
          <cell r="P406">
            <v>0</v>
          </cell>
          <cell r="Q406">
            <v>0</v>
          </cell>
          <cell r="R406" t="str">
            <v>11</v>
          </cell>
          <cell r="T406">
            <v>0</v>
          </cell>
          <cell r="U406">
            <v>0</v>
          </cell>
          <cell r="V406">
            <v>0</v>
          </cell>
          <cell r="W406">
            <v>16000</v>
          </cell>
          <cell r="X406">
            <v>26000</v>
          </cell>
          <cell r="Y406">
            <v>59000</v>
          </cell>
          <cell r="Z406">
            <v>19000</v>
          </cell>
          <cell r="AA406">
            <v>0</v>
          </cell>
          <cell r="AB406">
            <v>0</v>
          </cell>
          <cell r="AC406">
            <v>0</v>
          </cell>
          <cell r="AD406">
            <v>0</v>
          </cell>
          <cell r="AE406">
            <v>0</v>
          </cell>
          <cell r="AF406">
            <v>120000</v>
          </cell>
          <cell r="AG406">
            <v>0</v>
          </cell>
          <cell r="AH406">
            <v>1230</v>
          </cell>
          <cell r="AI406">
            <v>14928</v>
          </cell>
          <cell r="AJ406">
            <v>22392</v>
          </cell>
          <cell r="AK406">
            <v>0</v>
          </cell>
          <cell r="AL406">
            <v>94232</v>
          </cell>
          <cell r="AM406">
            <v>600</v>
          </cell>
          <cell r="AN406">
            <v>0</v>
          </cell>
          <cell r="AO406">
            <v>0</v>
          </cell>
          <cell r="AP406">
            <v>0</v>
          </cell>
          <cell r="AQ406">
            <v>0</v>
          </cell>
          <cell r="AR406">
            <v>0</v>
          </cell>
          <cell r="AS406">
            <v>0</v>
          </cell>
          <cell r="AT406">
            <v>0</v>
          </cell>
          <cell r="AU406">
            <v>117224</v>
          </cell>
          <cell r="AV406">
            <v>0.04</v>
          </cell>
          <cell r="AW406">
            <v>0</v>
          </cell>
          <cell r="AX406" t="str">
            <v>1 rozwojowo-modernizacyjne</v>
          </cell>
          <cell r="AY406">
            <v>1</v>
          </cell>
          <cell r="AZ406">
            <v>0</v>
          </cell>
          <cell r="BA406">
            <v>0</v>
          </cell>
          <cell r="BF406" t="str">
            <v>Odbiór ścieków sanitarnych od nowych klientów.</v>
          </cell>
          <cell r="BG406" t="str">
            <v>Budowa kanalizacji sanitarnej w ul. Ładnej DN 200 mm, dł. 40 m wraz z przyłączami 2022-2024 - dokumentacja projektowa 2024-2025 - roboty budowlano-montażowe</v>
          </cell>
          <cell r="BH406" t="str">
            <v>-</v>
          </cell>
          <cell r="BI406" t="str">
            <v>-</v>
          </cell>
          <cell r="BJ406">
            <v>14928</v>
          </cell>
          <cell r="BK406">
            <v>117224</v>
          </cell>
          <cell r="BL406"/>
          <cell r="BM406"/>
          <cell r="BN406"/>
        </row>
        <row r="407">
          <cell r="B407" t="str">
            <v>3-05-19-042-0</v>
          </cell>
          <cell r="C407" t="str">
            <v>3</v>
          </cell>
          <cell r="D407" t="str">
            <v>Luboń - sieć wodociągowa w ul. Świerczewskiej</v>
          </cell>
          <cell r="E407" t="str">
            <v>Realizowane-dokumentacja-w toku</v>
          </cell>
          <cell r="G407" t="str">
            <v>rury azbestowo-cementowe</v>
          </cell>
          <cell r="H407" t="str">
            <v>pierwsza</v>
          </cell>
          <cell r="I407" t="str">
            <v>sieci rozdzielcze</v>
          </cell>
          <cell r="J407" t="str">
            <v>modernizacyjne</v>
          </cell>
          <cell r="K407" t="str">
            <v>azbestocement</v>
          </cell>
          <cell r="L407" t="str">
            <v>Poznań</v>
          </cell>
          <cell r="M407" t="str">
            <v>Irena Romaszewska-Malak</v>
          </cell>
          <cell r="N407" t="str">
            <v>Alina Wachowska</v>
          </cell>
          <cell r="O407" t="str">
            <v>Jolanta Kowalczyk</v>
          </cell>
          <cell r="P407">
            <v>0</v>
          </cell>
          <cell r="Q407">
            <v>0</v>
          </cell>
          <cell r="R407" t="str">
            <v>05</v>
          </cell>
          <cell r="S407" t="str">
            <v>nd</v>
          </cell>
          <cell r="T407">
            <v>0</v>
          </cell>
          <cell r="U407">
            <v>0</v>
          </cell>
          <cell r="V407">
            <v>28000</v>
          </cell>
          <cell r="W407">
            <v>42000</v>
          </cell>
          <cell r="X407">
            <v>60600</v>
          </cell>
          <cell r="Y407">
            <v>68400</v>
          </cell>
          <cell r="Z407">
            <v>0</v>
          </cell>
          <cell r="AA407">
            <v>0</v>
          </cell>
          <cell r="AB407">
            <v>0</v>
          </cell>
          <cell r="AC407">
            <v>0</v>
          </cell>
          <cell r="AD407">
            <v>0</v>
          </cell>
          <cell r="AE407">
            <v>0</v>
          </cell>
          <cell r="AF407">
            <v>199000</v>
          </cell>
          <cell r="AG407">
            <v>1434</v>
          </cell>
          <cell r="AH407">
            <v>7400.01</v>
          </cell>
          <cell r="AI407">
            <v>14800</v>
          </cell>
          <cell r="AJ407">
            <v>14800</v>
          </cell>
          <cell r="AK407">
            <v>120207</v>
          </cell>
          <cell r="AL407">
            <v>39069</v>
          </cell>
          <cell r="AM407">
            <v>0</v>
          </cell>
          <cell r="AN407">
            <v>0</v>
          </cell>
          <cell r="AO407">
            <v>0</v>
          </cell>
          <cell r="AP407">
            <v>0</v>
          </cell>
          <cell r="AQ407">
            <v>0</v>
          </cell>
          <cell r="AR407">
            <v>0</v>
          </cell>
          <cell r="AS407">
            <v>0</v>
          </cell>
          <cell r="AT407">
            <v>0</v>
          </cell>
          <cell r="AU407">
            <v>174076</v>
          </cell>
          <cell r="AV407">
            <v>0</v>
          </cell>
          <cell r="AW407">
            <v>0</v>
          </cell>
          <cell r="AX407" t="str">
            <v>1 rozwojowo-modernizacyjne</v>
          </cell>
          <cell r="AY407">
            <v>1</v>
          </cell>
          <cell r="AZ407">
            <v>0</v>
          </cell>
          <cell r="BA407">
            <v>5</v>
          </cell>
          <cell r="BF407" t="str">
            <v>Wymiana sieci wodociągowej z rur azbestocementowych.</v>
          </cell>
          <cell r="BG407" t="str">
            <v>Wymiana sieci z AC w ul. Świerczewskiej DN100mm, dł. ok. 84m wraz z przyłączami. 2021 - 2022 - dokumentacja projektowa 2023 - 2024 - roboty budowlano-montażowe</v>
          </cell>
          <cell r="BH407" t="str">
            <v>-</v>
          </cell>
          <cell r="BI407" t="str">
            <v>-</v>
          </cell>
          <cell r="BJ407">
            <v>0</v>
          </cell>
          <cell r="BK407">
            <v>188876</v>
          </cell>
          <cell r="BL407"/>
          <cell r="BM407"/>
          <cell r="BN407"/>
        </row>
        <row r="408">
          <cell r="B408" t="str">
            <v>3-16-17-297-1</v>
          </cell>
          <cell r="C408" t="str">
            <v>3</v>
          </cell>
          <cell r="D408" t="str">
            <v>Suchy Las - sieć wodociągowa w Zielątkowie</v>
          </cell>
          <cell r="E408" t="str">
            <v>Realizowane-dokumentacja-w toku</v>
          </cell>
          <cell r="G408" t="str">
            <v>Pule</v>
          </cell>
          <cell r="H408" t="str">
            <v>druga</v>
          </cell>
          <cell r="I408" t="str">
            <v>sieci rozdzielcze</v>
          </cell>
          <cell r="J408" t="str">
            <v>rozwojowe</v>
          </cell>
          <cell r="K408" t="str">
            <v>opłacalne</v>
          </cell>
          <cell r="L408" t="str">
            <v>Suchy Las</v>
          </cell>
          <cell r="M408" t="str">
            <v>Agnieszka Mitura-Grabowska</v>
          </cell>
          <cell r="N408" t="str">
            <v>Wioletta Frankowska</v>
          </cell>
          <cell r="O408" t="str">
            <v>Mariusz Dados</v>
          </cell>
          <cell r="P408" t="str">
            <v>Łukasz Dąbrowski</v>
          </cell>
          <cell r="Q408">
            <v>0</v>
          </cell>
          <cell r="R408" t="str">
            <v>16</v>
          </cell>
          <cell r="S408" t="str">
            <v>nd</v>
          </cell>
          <cell r="T408">
            <v>1299</v>
          </cell>
          <cell r="U408">
            <v>0</v>
          </cell>
          <cell r="V408">
            <v>12800</v>
          </cell>
          <cell r="W408">
            <v>19200</v>
          </cell>
          <cell r="X408">
            <v>600000</v>
          </cell>
          <cell r="Y408">
            <v>124000</v>
          </cell>
          <cell r="Z408">
            <v>0</v>
          </cell>
          <cell r="AA408">
            <v>0</v>
          </cell>
          <cell r="AB408">
            <v>0</v>
          </cell>
          <cell r="AC408">
            <v>0</v>
          </cell>
          <cell r="AD408">
            <v>0</v>
          </cell>
          <cell r="AE408">
            <v>0</v>
          </cell>
          <cell r="AF408">
            <v>756000</v>
          </cell>
          <cell r="AG408">
            <v>0</v>
          </cell>
          <cell r="AH408">
            <v>32305</v>
          </cell>
          <cell r="AI408">
            <v>14750</v>
          </cell>
          <cell r="AJ408">
            <v>29500</v>
          </cell>
          <cell r="AK408">
            <v>113000</v>
          </cell>
          <cell r="AL408">
            <v>1250</v>
          </cell>
          <cell r="AM408">
            <v>0</v>
          </cell>
          <cell r="AN408">
            <v>0</v>
          </cell>
          <cell r="AO408">
            <v>0</v>
          </cell>
          <cell r="AP408">
            <v>0</v>
          </cell>
          <cell r="AQ408">
            <v>0</v>
          </cell>
          <cell r="AR408">
            <v>0</v>
          </cell>
          <cell r="AS408">
            <v>0</v>
          </cell>
          <cell r="AT408">
            <v>0</v>
          </cell>
          <cell r="AU408">
            <v>143750</v>
          </cell>
          <cell r="AV408">
            <v>0</v>
          </cell>
          <cell r="AW408">
            <v>0</v>
          </cell>
          <cell r="AX408" t="str">
            <v>1 rozwojowo-modernizacyjne</v>
          </cell>
          <cell r="AY408">
            <v>4</v>
          </cell>
          <cell r="AZ408">
            <v>39</v>
          </cell>
          <cell r="BA408">
            <v>0</v>
          </cell>
          <cell r="BF408" t="str">
            <v>Zaopatrzenie w wodę nowych odbiorców.</v>
          </cell>
          <cell r="BG408" t="str">
            <v>Budowa sieci wodociągowej wraz z przyłączami w ulicy Świerkowej, S. Wyrzykowskiej, Wichrowej w Zielątkowie DN 180 mm i długości 880 m. 2021-2023 - dokumentacja projektowa 2024-2025 - roboty budowlano-montażowe</v>
          </cell>
          <cell r="BH408" t="str">
            <v>-</v>
          </cell>
          <cell r="BI408" t="str">
            <v>-</v>
          </cell>
          <cell r="BJ408">
            <v>0</v>
          </cell>
          <cell r="BK408">
            <v>158500</v>
          </cell>
          <cell r="BL408"/>
          <cell r="BM408"/>
          <cell r="BN408"/>
        </row>
        <row r="409">
          <cell r="B409" t="str">
            <v>3-05-20-016-1</v>
          </cell>
          <cell r="C409" t="str">
            <v>3</v>
          </cell>
          <cell r="D409" t="str">
            <v>Poznań - sięc wodociagowa do Nowego Ogrodu Zoologicznego - etap II</v>
          </cell>
          <cell r="E409" t="str">
            <v>Realizowane-dokumentacja-w toku</v>
          </cell>
          <cell r="G409" t="str">
            <v>Pule</v>
          </cell>
          <cell r="H409" t="str">
            <v>druga</v>
          </cell>
          <cell r="I409" t="str">
            <v>sieci rozdzielcze</v>
          </cell>
          <cell r="J409" t="str">
            <v>rozwojowe</v>
          </cell>
          <cell r="K409" t="str">
            <v>opłacalne</v>
          </cell>
          <cell r="L409" t="str">
            <v>Poznań</v>
          </cell>
          <cell r="M409" t="str">
            <v>Przemysław Jasiński</v>
          </cell>
          <cell r="N409" t="str">
            <v>Magdalena Daszkiewicz-Jankowska</v>
          </cell>
          <cell r="O409" t="str">
            <v>Mariusz Dados</v>
          </cell>
          <cell r="P409" t="str">
            <v>Agnieszka Kulczyk</v>
          </cell>
          <cell r="Q409" t="str">
            <v>Michał Plewa</v>
          </cell>
          <cell r="R409" t="str">
            <v>05</v>
          </cell>
          <cell r="S409" t="str">
            <v>nd</v>
          </cell>
          <cell r="T409">
            <v>0</v>
          </cell>
          <cell r="U409">
            <v>20534.2</v>
          </cell>
          <cell r="V409">
            <v>40392.400000000001</v>
          </cell>
          <cell r="W409">
            <v>40392.400000000001</v>
          </cell>
          <cell r="X409">
            <v>233442.5</v>
          </cell>
          <cell r="Y409">
            <v>967702.5</v>
          </cell>
          <cell r="Z409">
            <v>0</v>
          </cell>
          <cell r="AA409">
            <v>0</v>
          </cell>
          <cell r="AB409">
            <v>0</v>
          </cell>
          <cell r="AC409">
            <v>0</v>
          </cell>
          <cell r="AD409">
            <v>0</v>
          </cell>
          <cell r="AE409">
            <v>0</v>
          </cell>
          <cell r="AF409">
            <v>1302464</v>
          </cell>
          <cell r="AG409">
            <v>10684.2</v>
          </cell>
          <cell r="AH409">
            <v>11377.11</v>
          </cell>
          <cell r="AI409">
            <v>14652.27</v>
          </cell>
          <cell r="AJ409">
            <v>18664.400000000001</v>
          </cell>
          <cell r="AK409">
            <v>835148.75</v>
          </cell>
          <cell r="AL409">
            <v>665581.25</v>
          </cell>
          <cell r="AM409">
            <v>0</v>
          </cell>
          <cell r="AN409">
            <v>0</v>
          </cell>
          <cell r="AO409">
            <v>0</v>
          </cell>
          <cell r="AP409">
            <v>0</v>
          </cell>
          <cell r="AQ409">
            <v>0</v>
          </cell>
          <cell r="AR409">
            <v>0</v>
          </cell>
          <cell r="AS409">
            <v>0</v>
          </cell>
          <cell r="AT409">
            <v>0</v>
          </cell>
          <cell r="AU409">
            <v>1519394.4</v>
          </cell>
          <cell r="AV409">
            <v>0.72</v>
          </cell>
          <cell r="AW409">
            <v>0</v>
          </cell>
          <cell r="AX409" t="str">
            <v>1 rozwojowo-modernizacyjne</v>
          </cell>
          <cell r="AY409">
            <v>1</v>
          </cell>
          <cell r="AZ409">
            <v>0</v>
          </cell>
          <cell r="BA409">
            <v>0</v>
          </cell>
          <cell r="BF409" t="str">
            <v>Zadanie wydzielone z zad. 18-086. Potrzeba budowy sieci wodociągowej w związku z planowana budową fokarium na terenie Nowego Ogrodu Zoologicznego.</v>
          </cell>
          <cell r="BG409" t="str">
            <v>Budowa sieci wodociągowej Dn 200 mm o długości 720 m w ul. Krańcowej wraz z przyłączem 2020-2023 dokumentacja projektowa 2024-2025 roboty budowlano-montażowe</v>
          </cell>
          <cell r="BH409" t="str">
            <v>-</v>
          </cell>
          <cell r="BI409" t="str">
            <v>-</v>
          </cell>
          <cell r="BJ409">
            <v>3674.58</v>
          </cell>
          <cell r="BK409">
            <v>1530372.0899999999</v>
          </cell>
          <cell r="BL409"/>
          <cell r="BM409"/>
          <cell r="BN409"/>
        </row>
        <row r="410">
          <cell r="B410" t="str">
            <v>3-09-20-076-0</v>
          </cell>
          <cell r="C410" t="str">
            <v>3</v>
          </cell>
          <cell r="D410" t="str">
            <v>Puszczykowo - sieć wodociągowa w ul. Fiedlera</v>
          </cell>
          <cell r="E410" t="str">
            <v>Realizowane-dokumentacja-w toku</v>
          </cell>
          <cell r="H410" t="str">
            <v>pierwsza</v>
          </cell>
          <cell r="I410" t="str">
            <v>sieci rozdzielcze</v>
          </cell>
          <cell r="J410" t="str">
            <v>modernizacyjne</v>
          </cell>
          <cell r="K410" t="str">
            <v>PSW</v>
          </cell>
          <cell r="L410" t="str">
            <v>Puszczykowo</v>
          </cell>
          <cell r="M410" t="str">
            <v>Irena Romaszewska-Malak</v>
          </cell>
          <cell r="N410" t="str">
            <v>Alina Wachowska</v>
          </cell>
          <cell r="O410">
            <v>0</v>
          </cell>
          <cell r="P410">
            <v>0</v>
          </cell>
          <cell r="Q410">
            <v>0</v>
          </cell>
          <cell r="R410" t="str">
            <v>09</v>
          </cell>
          <cell r="S410" t="str">
            <v>nd</v>
          </cell>
          <cell r="T410">
            <v>0</v>
          </cell>
          <cell r="U410">
            <v>0</v>
          </cell>
          <cell r="V410">
            <v>5000</v>
          </cell>
          <cell r="W410">
            <v>5000</v>
          </cell>
          <cell r="X410">
            <v>5000</v>
          </cell>
          <cell r="Y410">
            <v>100000</v>
          </cell>
          <cell r="Z410">
            <v>0</v>
          </cell>
          <cell r="AA410">
            <v>0</v>
          </cell>
          <cell r="AB410">
            <v>0</v>
          </cell>
          <cell r="AC410">
            <v>0</v>
          </cell>
          <cell r="AD410">
            <v>0</v>
          </cell>
          <cell r="AE410">
            <v>0</v>
          </cell>
          <cell r="AF410">
            <v>115000</v>
          </cell>
          <cell r="AG410">
            <v>0</v>
          </cell>
          <cell r="AH410">
            <v>3118</v>
          </cell>
          <cell r="AI410">
            <v>14540</v>
          </cell>
          <cell r="AJ410">
            <v>13220</v>
          </cell>
          <cell r="AK410">
            <v>26610</v>
          </cell>
          <cell r="AL410">
            <v>83000</v>
          </cell>
          <cell r="AM410">
            <v>27000</v>
          </cell>
          <cell r="AN410">
            <v>0</v>
          </cell>
          <cell r="AO410">
            <v>0</v>
          </cell>
          <cell r="AP410">
            <v>0</v>
          </cell>
          <cell r="AQ410">
            <v>0</v>
          </cell>
          <cell r="AR410">
            <v>0</v>
          </cell>
          <cell r="AS410">
            <v>0</v>
          </cell>
          <cell r="AT410">
            <v>0</v>
          </cell>
          <cell r="AU410">
            <v>149830</v>
          </cell>
          <cell r="AV410">
            <v>0.5</v>
          </cell>
          <cell r="AW410">
            <v>0</v>
          </cell>
          <cell r="AX410" t="str">
            <v>1 rozwojowo-modernizacyjne</v>
          </cell>
          <cell r="AY410">
            <v>0</v>
          </cell>
          <cell r="AZ410">
            <v>0</v>
          </cell>
          <cell r="BA410">
            <v>1</v>
          </cell>
          <cell r="BF410" t="str">
            <v>Likwidacja istniejącej sieci wodociągowej z terenów prywatnych - roszczenia Właścicieli.</v>
          </cell>
          <cell r="BG410" t="str">
            <v>Budowa sieci wodociągowej w: ulicy Mickiewicza DN150mm dł.15m i ul. Fiedlera DN100mm dł.35m. Likwidacja odcinka istniejącej sieci wodociągowej DN 150mm dł. 50m z działek prywatnych 1533/4 i 1530. 2021 - 2024 - dokumentacja projektowa 2024 - 2025 - roboty budowlano-montażowe</v>
          </cell>
          <cell r="BH410" t="str">
            <v>-</v>
          </cell>
          <cell r="BI410" t="str">
            <v>-</v>
          </cell>
          <cell r="BJ410">
            <v>1320</v>
          </cell>
          <cell r="BK410">
            <v>163050</v>
          </cell>
          <cell r="BL410"/>
          <cell r="BM410"/>
          <cell r="BN410"/>
        </row>
        <row r="411">
          <cell r="B411" t="str">
            <v>5-02-16-116-1</v>
          </cell>
          <cell r="C411" t="str">
            <v>5</v>
          </cell>
          <cell r="D411" t="str">
            <v>Luboń - kanalizacja sanitarna w ul. Sowiej</v>
          </cell>
          <cell r="E411" t="str">
            <v>Realizowane-dokumentacja-w toku</v>
          </cell>
          <cell r="G411" t="str">
            <v>rezerwa "białe plamy"</v>
          </cell>
          <cell r="H411" t="str">
            <v>druga</v>
          </cell>
          <cell r="I411" t="str">
            <v>sieci rozdzielcze</v>
          </cell>
          <cell r="J411" t="str">
            <v>rozwojowe</v>
          </cell>
          <cell r="K411" t="str">
            <v>nieopłacalne nie</v>
          </cell>
          <cell r="L411" t="str">
            <v>Luboń</v>
          </cell>
          <cell r="M411" t="str">
            <v>Agata Chmurzyńska</v>
          </cell>
          <cell r="N411" t="str">
            <v>Katarzyna Grala</v>
          </cell>
          <cell r="O411" t="str">
            <v>Monika Mrozińska</v>
          </cell>
          <cell r="P411" t="str">
            <v>Jacek Bielicki</v>
          </cell>
          <cell r="Q411" t="str">
            <v>Jacek Bielicki</v>
          </cell>
          <cell r="R411" t="str">
            <v>02</v>
          </cell>
          <cell r="S411" t="str">
            <v>nd</v>
          </cell>
          <cell r="T411">
            <v>1478</v>
          </cell>
          <cell r="U411">
            <v>13470</v>
          </cell>
          <cell r="V411">
            <v>13470</v>
          </cell>
          <cell r="W411">
            <v>79870</v>
          </cell>
          <cell r="X411">
            <v>127383</v>
          </cell>
          <cell r="Y411">
            <v>0</v>
          </cell>
          <cell r="Z411">
            <v>0</v>
          </cell>
          <cell r="AA411">
            <v>0</v>
          </cell>
          <cell r="AB411">
            <v>0</v>
          </cell>
          <cell r="AC411">
            <v>0</v>
          </cell>
          <cell r="AD411">
            <v>0</v>
          </cell>
          <cell r="AE411">
            <v>0</v>
          </cell>
          <cell r="AF411">
            <v>234193</v>
          </cell>
          <cell r="AG411">
            <v>8980</v>
          </cell>
          <cell r="AH411">
            <v>615</v>
          </cell>
          <cell r="AI411">
            <v>14220</v>
          </cell>
          <cell r="AJ411">
            <v>255768</v>
          </cell>
          <cell r="AK411">
            <v>0</v>
          </cell>
          <cell r="AL411">
            <v>0</v>
          </cell>
          <cell r="AM411">
            <v>0</v>
          </cell>
          <cell r="AN411">
            <v>0</v>
          </cell>
          <cell r="AO411">
            <v>0</v>
          </cell>
          <cell r="AP411">
            <v>0</v>
          </cell>
          <cell r="AQ411">
            <v>0</v>
          </cell>
          <cell r="AR411">
            <v>0</v>
          </cell>
          <cell r="AS411">
            <v>0</v>
          </cell>
          <cell r="AT411">
            <v>0</v>
          </cell>
          <cell r="AU411">
            <v>255768</v>
          </cell>
          <cell r="AV411">
            <v>0.11</v>
          </cell>
          <cell r="AW411">
            <v>119.3</v>
          </cell>
          <cell r="AX411" t="str">
            <v>1 rozwojowo-modernizacyjne</v>
          </cell>
          <cell r="AY411">
            <v>3</v>
          </cell>
          <cell r="AZ411">
            <v>3</v>
          </cell>
          <cell r="BA411">
            <v>0</v>
          </cell>
          <cell r="BF411" t="str">
            <v>Odbiór ścieków sanitarnych od nowych klientów.</v>
          </cell>
          <cell r="BG411" t="str">
            <v>Budowa sieci kanalizacji sanitarnej w ul. Sowiej DN 250mm, dł. 88m wraz z przyłączami. 2020-2022 dokumentacja projektowa 2023-2024 roboty budowlano-montażowe</v>
          </cell>
          <cell r="BH411" t="str">
            <v>-</v>
          </cell>
          <cell r="BI411" t="str">
            <v>-</v>
          </cell>
          <cell r="BJ411">
            <v>0</v>
          </cell>
          <cell r="BK411">
            <v>269988</v>
          </cell>
          <cell r="BL411"/>
          <cell r="BM411"/>
          <cell r="BN411"/>
        </row>
        <row r="412">
          <cell r="B412" t="str">
            <v>3-05-18-086-1</v>
          </cell>
          <cell r="C412" t="str">
            <v>3</v>
          </cell>
          <cell r="D412" t="str">
            <v>Poznań - sieć wodociągowa do Nowego Ogrodu Zoologicznego - etap I</v>
          </cell>
          <cell r="E412" t="str">
            <v>Realizowane-dokumentacja-w toku</v>
          </cell>
          <cell r="G412" t="str">
            <v>Pule</v>
          </cell>
          <cell r="H412" t="str">
            <v>druga</v>
          </cell>
          <cell r="I412" t="str">
            <v>sieci rozdzielcze</v>
          </cell>
          <cell r="J412" t="str">
            <v>rozwojowe</v>
          </cell>
          <cell r="K412" t="str">
            <v>opłacalne</v>
          </cell>
          <cell r="L412" t="str">
            <v>Poznań</v>
          </cell>
          <cell r="M412" t="str">
            <v>Przemysław Jasiński</v>
          </cell>
          <cell r="N412" t="str">
            <v>Magdalena Daszkiewicz-Jankowska</v>
          </cell>
          <cell r="O412" t="str">
            <v>Mariusz Dados</v>
          </cell>
          <cell r="P412" t="str">
            <v>Agnieszka Kulczyk</v>
          </cell>
          <cell r="Q412" t="str">
            <v>Michał Plewa</v>
          </cell>
          <cell r="R412" t="str">
            <v>05</v>
          </cell>
          <cell r="S412" t="str">
            <v>nd</v>
          </cell>
          <cell r="T412">
            <v>0</v>
          </cell>
          <cell r="U412">
            <v>15655</v>
          </cell>
          <cell r="V412">
            <v>28036</v>
          </cell>
          <cell r="W412">
            <v>28036</v>
          </cell>
          <cell r="X412">
            <v>158933.5</v>
          </cell>
          <cell r="Y412">
            <v>64208.7</v>
          </cell>
          <cell r="Z412">
            <v>0</v>
          </cell>
          <cell r="AA412">
            <v>0</v>
          </cell>
          <cell r="AB412">
            <v>0</v>
          </cell>
          <cell r="AC412">
            <v>0</v>
          </cell>
          <cell r="AD412">
            <v>0</v>
          </cell>
          <cell r="AE412">
            <v>0</v>
          </cell>
          <cell r="AF412">
            <v>294869.2</v>
          </cell>
          <cell r="AG412">
            <v>9651</v>
          </cell>
          <cell r="AH412">
            <v>7000</v>
          </cell>
          <cell r="AI412">
            <v>14000</v>
          </cell>
          <cell r="AJ412">
            <v>27817</v>
          </cell>
          <cell r="AK412">
            <v>318388.63</v>
          </cell>
          <cell r="AL412">
            <v>26688.33</v>
          </cell>
          <cell r="AM412">
            <v>0</v>
          </cell>
          <cell r="AN412">
            <v>0</v>
          </cell>
          <cell r="AO412">
            <v>0</v>
          </cell>
          <cell r="AP412">
            <v>0</v>
          </cell>
          <cell r="AQ412">
            <v>0</v>
          </cell>
          <cell r="AR412">
            <v>0</v>
          </cell>
          <cell r="AS412">
            <v>0</v>
          </cell>
          <cell r="AT412">
            <v>0</v>
          </cell>
          <cell r="AU412">
            <v>372893.96</v>
          </cell>
          <cell r="AV412">
            <v>0.16</v>
          </cell>
          <cell r="AW412">
            <v>0</v>
          </cell>
          <cell r="AX412" t="str">
            <v>1 rozwojowo-modernizacyjne</v>
          </cell>
          <cell r="AY412">
            <v>1</v>
          </cell>
          <cell r="AZ412">
            <v>0</v>
          </cell>
          <cell r="BA412">
            <v>0</v>
          </cell>
          <cell r="BF412" t="str">
            <v>Z zadania wydzielono zad. 20-016. Potrzeba budowy sieci wodociągowej w związku z planowana rozbudową obiektów na terenie Nowego Ogrodu Zoologicznego</v>
          </cell>
          <cell r="BG412" t="str">
            <v>Rozbudowa sieci wodociągowej DN 100 mm o długości 157,39 m w ul. Kaprala Wojtka, Sędziwoja wraz z przyłączem 2020 - 2023 - dokumentacja projektowa 2024 - 2025 - roboty budowlano - montażowe</v>
          </cell>
          <cell r="BH412" t="str">
            <v>-</v>
          </cell>
          <cell r="BI412" t="str">
            <v>-</v>
          </cell>
          <cell r="BJ412">
            <v>0</v>
          </cell>
          <cell r="BK412">
            <v>386893.96</v>
          </cell>
          <cell r="BL412"/>
          <cell r="BM412"/>
          <cell r="BN412"/>
        </row>
        <row r="413">
          <cell r="B413" t="str">
            <v>3-03-18-109-0</v>
          </cell>
          <cell r="C413" t="str">
            <v>3</v>
          </cell>
          <cell r="D413" t="str">
            <v>Mosina - sieć wodociągowa w ul. bocznej od ul. Wiejskiej w Krosinku</v>
          </cell>
          <cell r="E413" t="str">
            <v>Realizowane-RBM-w toku</v>
          </cell>
          <cell r="G413" t="str">
            <v>rezerwa na zaspokojenie roszczeń z tyt realizacji sieci wod-kan</v>
          </cell>
          <cell r="H413" t="str">
            <v>pierwsza</v>
          </cell>
          <cell r="I413" t="str">
            <v>sieci rozdzielcze</v>
          </cell>
          <cell r="J413" t="str">
            <v>rozwojowe</v>
          </cell>
          <cell r="K413" t="str">
            <v>wykupy</v>
          </cell>
          <cell r="L413" t="str">
            <v>Mosina</v>
          </cell>
          <cell r="M413">
            <v>0</v>
          </cell>
          <cell r="N413">
            <v>0</v>
          </cell>
          <cell r="O413">
            <v>0</v>
          </cell>
          <cell r="P413" t="str">
            <v>Magdalena Borowska</v>
          </cell>
          <cell r="Q413">
            <v>0</v>
          </cell>
          <cell r="R413" t="str">
            <v>03</v>
          </cell>
          <cell r="S413" t="str">
            <v>nd</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13692.03</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t="str">
            <v xml:space="preserve"> </v>
          </cell>
          <cell r="AY413">
            <v>0</v>
          </cell>
          <cell r="AZ413">
            <v>0</v>
          </cell>
          <cell r="BA413">
            <v>0</v>
          </cell>
          <cell r="BF413">
            <v>0</v>
          </cell>
          <cell r="BG413">
            <v>0</v>
          </cell>
          <cell r="BH413" t="str">
            <v>-</v>
          </cell>
          <cell r="BI413" t="str">
            <v>-</v>
          </cell>
          <cell r="BJ413">
            <v>13692.03</v>
          </cell>
          <cell r="BK413">
            <v>0</v>
          </cell>
          <cell r="BL413"/>
          <cell r="BM413"/>
          <cell r="BN413"/>
          <cell r="BO413">
            <v>0</v>
          </cell>
        </row>
        <row r="414">
          <cell r="B414" t="str">
            <v>3-05-18-047-0</v>
          </cell>
          <cell r="C414" t="str">
            <v>3</v>
          </cell>
          <cell r="D414" t="str">
            <v>Poznań – sieć wodociągowa w ul. Torfowej i Skrajnej</v>
          </cell>
          <cell r="E414" t="str">
            <v>Realizowane-dokumentacja-w toku</v>
          </cell>
          <cell r="G414" t="str">
            <v>rury azbestowo-cementowe</v>
          </cell>
          <cell r="H414" t="str">
            <v>pierwsza</v>
          </cell>
          <cell r="I414" t="str">
            <v>sieci rozdzielcze</v>
          </cell>
          <cell r="J414" t="str">
            <v>modernizacyjne</v>
          </cell>
          <cell r="K414" t="str">
            <v>azbestocement</v>
          </cell>
          <cell r="L414" t="str">
            <v>Poznań</v>
          </cell>
          <cell r="M414" t="str">
            <v>Kamilla Oberenkowska</v>
          </cell>
          <cell r="N414" t="str">
            <v>Wioletta Frankowska</v>
          </cell>
          <cell r="O414" t="str">
            <v>Jolanta Kowalczyk</v>
          </cell>
          <cell r="P414" t="str">
            <v>Mateusz Opaluch</v>
          </cell>
          <cell r="Q414" t="str">
            <v>Anna Michałowicz</v>
          </cell>
          <cell r="R414" t="str">
            <v>05</v>
          </cell>
          <cell r="S414" t="str">
            <v>nd</v>
          </cell>
          <cell r="T414">
            <v>2613</v>
          </cell>
          <cell r="U414">
            <v>13600</v>
          </cell>
          <cell r="V414">
            <v>20400</v>
          </cell>
          <cell r="W414">
            <v>217306</v>
          </cell>
          <cell r="X414">
            <v>200085</v>
          </cell>
          <cell r="Y414">
            <v>0</v>
          </cell>
          <cell r="Z414">
            <v>0</v>
          </cell>
          <cell r="AA414">
            <v>0</v>
          </cell>
          <cell r="AB414">
            <v>0</v>
          </cell>
          <cell r="AC414">
            <v>0</v>
          </cell>
          <cell r="AD414">
            <v>0</v>
          </cell>
          <cell r="AE414">
            <v>0</v>
          </cell>
          <cell r="AF414">
            <v>451391</v>
          </cell>
          <cell r="AG414">
            <v>13600</v>
          </cell>
          <cell r="AH414">
            <v>492</v>
          </cell>
          <cell r="AI414">
            <v>13600</v>
          </cell>
          <cell r="AJ414">
            <v>6800</v>
          </cell>
          <cell r="AK414">
            <v>810780</v>
          </cell>
          <cell r="AL414">
            <v>0</v>
          </cell>
          <cell r="AM414">
            <v>0</v>
          </cell>
          <cell r="AN414">
            <v>0</v>
          </cell>
          <cell r="AO414">
            <v>0</v>
          </cell>
          <cell r="AP414">
            <v>0</v>
          </cell>
          <cell r="AQ414">
            <v>0</v>
          </cell>
          <cell r="AR414">
            <v>0</v>
          </cell>
          <cell r="AS414">
            <v>0</v>
          </cell>
          <cell r="AT414">
            <v>0</v>
          </cell>
          <cell r="AU414">
            <v>817580</v>
          </cell>
          <cell r="AV414">
            <v>0.31</v>
          </cell>
          <cell r="AW414">
            <v>0</v>
          </cell>
          <cell r="AX414" t="str">
            <v>1 rozwojowo-modernizacyjne</v>
          </cell>
          <cell r="AY414">
            <v>0</v>
          </cell>
          <cell r="AZ414">
            <v>0</v>
          </cell>
          <cell r="BA414">
            <v>9</v>
          </cell>
          <cell r="BF414" t="str">
            <v>Wymiana sieci azbestocementowych. Wymiana sieci o niewystarczających parametrach. Budowa brakujących odcinków sieci.</v>
          </cell>
          <cell r="BG414" t="str">
            <v>Wymiana i budowa sieci wodociągowej w ul. Skrajna, Torfowa, Kopanina: DN100mm, dł. 305m wraz z przyłączami. 2019 - 2022 - dokumentacja projektowa 2023 - 2024 - roboty budowlano-montażowe</v>
          </cell>
          <cell r="BH414" t="str">
            <v>-</v>
          </cell>
          <cell r="BI414" t="str">
            <v>-</v>
          </cell>
          <cell r="BJ414">
            <v>0</v>
          </cell>
          <cell r="BK414">
            <v>831180</v>
          </cell>
          <cell r="BL414"/>
          <cell r="BM414"/>
          <cell r="BN414"/>
        </row>
        <row r="415">
          <cell r="B415" t="str">
            <v>3-02-15-075-1</v>
          </cell>
          <cell r="C415" t="str">
            <v>3</v>
          </cell>
          <cell r="D415" t="str">
            <v>Luboń - sieć wodociągowa w ul. bocznej od 3 Maja</v>
          </cell>
          <cell r="E415" t="str">
            <v>Realizowane-RBM-w toku</v>
          </cell>
          <cell r="G415" t="str">
            <v>rezerwa "białe plamy"</v>
          </cell>
          <cell r="H415" t="str">
            <v>druga</v>
          </cell>
          <cell r="I415" t="str">
            <v>sieci rozdzielcze</v>
          </cell>
          <cell r="J415" t="str">
            <v>rozwojowe</v>
          </cell>
          <cell r="K415" t="str">
            <v>nieopłacalne tak</v>
          </cell>
          <cell r="L415" t="str">
            <v>Luboń</v>
          </cell>
          <cell r="M415" t="str">
            <v>Agata Chmurzyńska</v>
          </cell>
          <cell r="N415" t="str">
            <v>Katarzyna Grala</v>
          </cell>
          <cell r="O415" t="str">
            <v>Monika Mrozińska</v>
          </cell>
          <cell r="P415" t="str">
            <v>Michał Garbicz</v>
          </cell>
          <cell r="Q415" t="str">
            <v>Maciej Urbaniak</v>
          </cell>
          <cell r="R415" t="str">
            <v>02</v>
          </cell>
          <cell r="S415" t="str">
            <v>nd</v>
          </cell>
          <cell r="T415">
            <v>1509</v>
          </cell>
          <cell r="U415">
            <v>6300</v>
          </cell>
          <cell r="V415">
            <v>25200</v>
          </cell>
          <cell r="W415">
            <v>43492.5</v>
          </cell>
          <cell r="X415">
            <v>57410.5</v>
          </cell>
          <cell r="Y415">
            <v>0</v>
          </cell>
          <cell r="Z415">
            <v>0</v>
          </cell>
          <cell r="AA415">
            <v>0</v>
          </cell>
          <cell r="AB415">
            <v>0</v>
          </cell>
          <cell r="AC415">
            <v>0</v>
          </cell>
          <cell r="AD415">
            <v>0</v>
          </cell>
          <cell r="AE415">
            <v>0</v>
          </cell>
          <cell r="AF415">
            <v>132403</v>
          </cell>
          <cell r="AG415">
            <v>12000</v>
          </cell>
          <cell r="AH415">
            <v>6000</v>
          </cell>
          <cell r="AI415">
            <v>13600</v>
          </cell>
          <cell r="AJ415">
            <v>112395</v>
          </cell>
          <cell r="AK415">
            <v>0</v>
          </cell>
          <cell r="AL415">
            <v>0</v>
          </cell>
          <cell r="AM415">
            <v>0</v>
          </cell>
          <cell r="AN415">
            <v>0</v>
          </cell>
          <cell r="AO415">
            <v>0</v>
          </cell>
          <cell r="AP415">
            <v>0</v>
          </cell>
          <cell r="AQ415">
            <v>0</v>
          </cell>
          <cell r="AR415">
            <v>0</v>
          </cell>
          <cell r="AS415">
            <v>0</v>
          </cell>
          <cell r="AT415">
            <v>0</v>
          </cell>
          <cell r="AU415">
            <v>112395</v>
          </cell>
          <cell r="AV415">
            <v>0</v>
          </cell>
          <cell r="AW415">
            <v>0</v>
          </cell>
          <cell r="AX415" t="str">
            <v>1 rozwojowo-modernizacyjne</v>
          </cell>
          <cell r="AY415">
            <v>2</v>
          </cell>
          <cell r="AZ415">
            <v>0</v>
          </cell>
          <cell r="BA415">
            <v>0</v>
          </cell>
          <cell r="BB415" t="str">
            <v>NIE</v>
          </cell>
          <cell r="BC415" t="str">
            <v>Zadanie z przekazaną dokumentacją z IPD</v>
          </cell>
          <cell r="BF415" t="str">
            <v>Zaopatrzenie w wodę nowych odbiorców.</v>
          </cell>
          <cell r="BG415" t="str">
            <v>Budowa sieci wodociągowej w ul. bocznej od 3 Maja DN100 mm, dł. 55 m wraz z przyłączami 2020-2021 - dokumentacja projektowa 2022-2023 - roboty budowlano-montażowe</v>
          </cell>
          <cell r="BH415" t="str">
            <v>-</v>
          </cell>
          <cell r="BI415" t="str">
            <v>-</v>
          </cell>
          <cell r="BJ415">
            <v>13000</v>
          </cell>
          <cell r="BK415">
            <v>112995</v>
          </cell>
          <cell r="BL415"/>
          <cell r="BM415">
            <v>16949.25</v>
          </cell>
          <cell r="BO415">
            <v>7909.6500000000005</v>
          </cell>
        </row>
        <row r="416">
          <cell r="B416" t="str">
            <v>5-03-17-106-1</v>
          </cell>
          <cell r="C416" t="str">
            <v>5</v>
          </cell>
          <cell r="D416" t="str">
            <v>Mosina - kanalizacja sanitarna w ul. Cybisa w Mosinie i ul. Polnej w Krośnie</v>
          </cell>
          <cell r="E416" t="str">
            <v>Realizowane-dokumentacja-w toku</v>
          </cell>
          <cell r="G416" t="str">
            <v>Pule</v>
          </cell>
          <cell r="H416" t="str">
            <v>druga</v>
          </cell>
          <cell r="I416" t="str">
            <v>sieci rozdzielcze</v>
          </cell>
          <cell r="J416" t="str">
            <v>rozwojowe</v>
          </cell>
          <cell r="K416" t="str">
            <v>opłacalne</v>
          </cell>
          <cell r="L416" t="str">
            <v>Mosina</v>
          </cell>
          <cell r="M416" t="str">
            <v>Zuzanna Kaczmarek</v>
          </cell>
          <cell r="N416" t="str">
            <v>Julia Szczepańska</v>
          </cell>
          <cell r="O416" t="str">
            <v>Jolanta Kowalczyk</v>
          </cell>
          <cell r="P416" t="str">
            <v>Sonia Sperling</v>
          </cell>
          <cell r="Q416" t="str">
            <v>Maciej Urbaniak</v>
          </cell>
          <cell r="R416" t="str">
            <v>03</v>
          </cell>
          <cell r="S416" t="str">
            <v>nd</v>
          </cell>
          <cell r="T416">
            <v>0</v>
          </cell>
          <cell r="U416">
            <v>433</v>
          </cell>
          <cell r="V416">
            <v>28074</v>
          </cell>
          <cell r="W416">
            <v>42112</v>
          </cell>
          <cell r="X416">
            <v>165924</v>
          </cell>
          <cell r="Y416">
            <v>42787</v>
          </cell>
          <cell r="Z416">
            <v>0</v>
          </cell>
          <cell r="AA416">
            <v>0</v>
          </cell>
          <cell r="AB416">
            <v>0</v>
          </cell>
          <cell r="AC416">
            <v>0</v>
          </cell>
          <cell r="AD416">
            <v>0</v>
          </cell>
          <cell r="AE416">
            <v>0</v>
          </cell>
          <cell r="AF416">
            <v>279330</v>
          </cell>
          <cell r="AG416">
            <v>4933</v>
          </cell>
          <cell r="AH416">
            <v>4500</v>
          </cell>
          <cell r="AI416">
            <v>13500</v>
          </cell>
          <cell r="AJ416">
            <v>44000</v>
          </cell>
          <cell r="AK416">
            <v>185632</v>
          </cell>
          <cell r="AL416">
            <v>0</v>
          </cell>
          <cell r="AM416">
            <v>0</v>
          </cell>
          <cell r="AN416">
            <v>0</v>
          </cell>
          <cell r="AO416">
            <v>0</v>
          </cell>
          <cell r="AP416">
            <v>0</v>
          </cell>
          <cell r="AQ416">
            <v>0</v>
          </cell>
          <cell r="AR416">
            <v>0</v>
          </cell>
          <cell r="AS416">
            <v>0</v>
          </cell>
          <cell r="AT416">
            <v>0</v>
          </cell>
          <cell r="AU416">
            <v>229632</v>
          </cell>
          <cell r="AV416">
            <v>0.11</v>
          </cell>
          <cell r="AW416">
            <v>218</v>
          </cell>
          <cell r="AX416" t="str">
            <v>1 rozwojowo-modernizacyjne</v>
          </cell>
          <cell r="AY416">
            <v>1</v>
          </cell>
          <cell r="AZ416">
            <v>2</v>
          </cell>
          <cell r="BA416">
            <v>0</v>
          </cell>
          <cell r="BF416" t="str">
            <v>Odbiór ścieków sanitarnych od nowych klientów.</v>
          </cell>
          <cell r="BG416" t="str">
            <v>Budowa kanalizacji sanitarnej w ul. Cybisa w Mosinie i ul. Polnej w Krośnie DN200, dł. 110m wraz z przyłączami 2020-2022 dokumentacja projektowa 2023-2024 roboty budowlano-montażowe</v>
          </cell>
          <cell r="BH416" t="str">
            <v>-</v>
          </cell>
          <cell r="BI416" t="str">
            <v>-</v>
          </cell>
          <cell r="BJ416">
            <v>0</v>
          </cell>
          <cell r="BK416">
            <v>243132</v>
          </cell>
          <cell r="BL416"/>
          <cell r="BM416"/>
          <cell r="BN416"/>
        </row>
        <row r="417">
          <cell r="B417" t="str">
            <v>5-05-16-022-1</v>
          </cell>
          <cell r="C417" t="str">
            <v>5</v>
          </cell>
          <cell r="D417" t="str">
            <v>Poznań - kanalizacja sanitarna w ul. Żlebowej</v>
          </cell>
          <cell r="E417" t="str">
            <v>Realizowane-dokumentacja-w toku</v>
          </cell>
          <cell r="G417" t="str">
            <v>rezerwa "białe plamy"</v>
          </cell>
          <cell r="H417" t="str">
            <v>druga</v>
          </cell>
          <cell r="I417" t="str">
            <v>sieci rozdzielcze</v>
          </cell>
          <cell r="J417" t="str">
            <v>rozwojowe</v>
          </cell>
          <cell r="K417" t="str">
            <v>nieopłacalne nie</v>
          </cell>
          <cell r="L417" t="str">
            <v>Poznań</v>
          </cell>
          <cell r="M417" t="str">
            <v>Irena Romaszewska-Malak</v>
          </cell>
          <cell r="N417" t="str">
            <v>Wioletta Frankowska</v>
          </cell>
          <cell r="O417" t="str">
            <v>Jolanta Kowalczyk</v>
          </cell>
          <cell r="P417">
            <v>0</v>
          </cell>
          <cell r="Q417">
            <v>0</v>
          </cell>
          <cell r="R417" t="str">
            <v>05</v>
          </cell>
          <cell r="S417" t="str">
            <v>nd</v>
          </cell>
          <cell r="T417">
            <v>1984</v>
          </cell>
          <cell r="U417">
            <v>0</v>
          </cell>
          <cell r="V417">
            <v>30469.599999999999</v>
          </cell>
          <cell r="W417">
            <v>45704.4</v>
          </cell>
          <cell r="X417">
            <v>200000</v>
          </cell>
          <cell r="Y417">
            <v>104695</v>
          </cell>
          <cell r="Z417">
            <v>0</v>
          </cell>
          <cell r="AA417">
            <v>0</v>
          </cell>
          <cell r="AB417">
            <v>0</v>
          </cell>
          <cell r="AC417">
            <v>0</v>
          </cell>
          <cell r="AD417">
            <v>0</v>
          </cell>
          <cell r="AE417">
            <v>0</v>
          </cell>
          <cell r="AF417">
            <v>380869</v>
          </cell>
          <cell r="AG417">
            <v>0</v>
          </cell>
          <cell r="AH417">
            <v>14270</v>
          </cell>
          <cell r="AI417">
            <v>13380</v>
          </cell>
          <cell r="AJ417">
            <v>40140</v>
          </cell>
          <cell r="AK417">
            <v>315500</v>
          </cell>
          <cell r="AL417">
            <v>133227</v>
          </cell>
          <cell r="AM417">
            <v>0</v>
          </cell>
          <cell r="AN417">
            <v>0</v>
          </cell>
          <cell r="AO417">
            <v>0</v>
          </cell>
          <cell r="AP417">
            <v>0</v>
          </cell>
          <cell r="AQ417">
            <v>0</v>
          </cell>
          <cell r="AR417">
            <v>0</v>
          </cell>
          <cell r="AS417">
            <v>0</v>
          </cell>
          <cell r="AT417">
            <v>0</v>
          </cell>
          <cell r="AU417">
            <v>488867</v>
          </cell>
          <cell r="AV417">
            <v>0.08</v>
          </cell>
          <cell r="AW417">
            <v>437.5</v>
          </cell>
          <cell r="AX417" t="str">
            <v>1 rozwojowo-modernizacyjne</v>
          </cell>
          <cell r="AY417">
            <v>10</v>
          </cell>
          <cell r="AZ417">
            <v>0</v>
          </cell>
          <cell r="BA417">
            <v>0</v>
          </cell>
          <cell r="BF417" t="str">
            <v>Odbiór ścieków sanitarnych od nowych klientów.</v>
          </cell>
          <cell r="BG417" t="str">
            <v>Budowa kanalizacji sanitarnej w ul. Żlebowej wraz z przyłączami: - kanały grawitacyjne DN 200 mm, dł. 75 m - rurociąg tłoczny DN 80 mm, dł. 5 m - przepompownia - 1 szt. - zakup działki pod przepompownię 2021-2023 - dokumentacja projektowa 2024-2025 - roboty budowlano-montażowe</v>
          </cell>
          <cell r="BH417" t="str">
            <v>-</v>
          </cell>
          <cell r="BI417" t="str">
            <v>-</v>
          </cell>
          <cell r="BJ417">
            <v>13380</v>
          </cell>
          <cell r="BK417">
            <v>488867</v>
          </cell>
          <cell r="BL417"/>
          <cell r="BM417"/>
          <cell r="BN417"/>
        </row>
        <row r="418">
          <cell r="B418" t="str">
            <v>3-11-19-263-0</v>
          </cell>
          <cell r="C418" t="str">
            <v>3</v>
          </cell>
          <cell r="D418" t="str">
            <v>Kórnik - sieć wodociągowa w ul. Wiśniowej, Leśnej i Szkolnej w Skrzynkach</v>
          </cell>
          <cell r="E418" t="str">
            <v>Realizowane-dokumentacja-w toku</v>
          </cell>
          <cell r="G418" t="str">
            <v>rezerwa zadania wielozakresowe</v>
          </cell>
          <cell r="H418" t="str">
            <v>druga</v>
          </cell>
          <cell r="I418" t="str">
            <v>sieci rozdzielcze</v>
          </cell>
          <cell r="J418" t="str">
            <v>rozwojowe</v>
          </cell>
          <cell r="K418" t="str">
            <v>nieopłacalne tak</v>
          </cell>
          <cell r="L418" t="str">
            <v>Kórnik</v>
          </cell>
          <cell r="M418" t="str">
            <v>Kamilla Oberenkowska</v>
          </cell>
          <cell r="N418" t="str">
            <v>Michał Kamiński</v>
          </cell>
          <cell r="O418" t="str">
            <v>Jolanta Kowalczyk</v>
          </cell>
          <cell r="P418" t="str">
            <v>Monika Mazurczak-Sadowska</v>
          </cell>
          <cell r="Q418" t="str">
            <v>Maciej Antecki</v>
          </cell>
          <cell r="R418" t="str">
            <v>11</v>
          </cell>
          <cell r="S418" t="str">
            <v>nd</v>
          </cell>
          <cell r="T418">
            <v>0</v>
          </cell>
          <cell r="U418">
            <v>36246</v>
          </cell>
          <cell r="V418">
            <v>38981.5</v>
          </cell>
          <cell r="W418">
            <v>253631</v>
          </cell>
          <cell r="X418">
            <v>253631</v>
          </cell>
          <cell r="Y418">
            <v>233888.5</v>
          </cell>
          <cell r="Z418">
            <v>0</v>
          </cell>
          <cell r="AA418">
            <v>0</v>
          </cell>
          <cell r="AB418">
            <v>0</v>
          </cell>
          <cell r="AC418">
            <v>0</v>
          </cell>
          <cell r="AD418">
            <v>0</v>
          </cell>
          <cell r="AE418">
            <v>0</v>
          </cell>
          <cell r="AF418">
            <v>816378</v>
          </cell>
          <cell r="AG418">
            <v>0</v>
          </cell>
          <cell r="AH418">
            <v>20716.599999999999</v>
          </cell>
          <cell r="AI418">
            <v>13378.4</v>
          </cell>
          <cell r="AJ418">
            <v>198066.68</v>
          </cell>
          <cell r="AK418">
            <v>495208.37</v>
          </cell>
          <cell r="AL418">
            <v>0</v>
          </cell>
          <cell r="AM418">
            <v>0</v>
          </cell>
          <cell r="AN418">
            <v>0</v>
          </cell>
          <cell r="AO418">
            <v>0</v>
          </cell>
          <cell r="AP418">
            <v>0</v>
          </cell>
          <cell r="AQ418">
            <v>0</v>
          </cell>
          <cell r="AR418">
            <v>0</v>
          </cell>
          <cell r="AS418">
            <v>0</v>
          </cell>
          <cell r="AT418">
            <v>0</v>
          </cell>
          <cell r="AU418">
            <v>693275.05</v>
          </cell>
          <cell r="AV418">
            <v>0</v>
          </cell>
          <cell r="AW418">
            <v>0</v>
          </cell>
          <cell r="AX418" t="str">
            <v>1 rozwojowo-modernizacyjne</v>
          </cell>
          <cell r="AY418">
            <v>0</v>
          </cell>
          <cell r="AZ418">
            <v>0</v>
          </cell>
          <cell r="BA418">
            <v>16</v>
          </cell>
          <cell r="BC418" t="str">
            <v xml:space="preserve">Zdanie na ukończeniu w IPD </v>
          </cell>
          <cell r="BF418" t="str">
            <v>Zadanie zostało wydzielone z zadania nr 14-130. Uporządkowanie istniejącej sieci wodociągowej.</v>
          </cell>
          <cell r="BG418" t="str">
            <v>Przeniesienie wodociągu z działek prywatnych: ul. Wiśniowa DN100 77+63 m ul. Leśna/Wiśniowa DN100 160 m Przełączenie przyłączy ul. Szkolna DN100 218 m Przełączenie przyłączy 2019-2020 - dokumentacja projektowa 2021-2024 - roboty budowlano-montażowe</v>
          </cell>
          <cell r="BH418" t="str">
            <v>-</v>
          </cell>
          <cell r="BI418" t="str">
            <v>-</v>
          </cell>
          <cell r="BJ418">
            <v>0</v>
          </cell>
          <cell r="BK418">
            <v>706653.45</v>
          </cell>
          <cell r="BL418"/>
          <cell r="BM418">
            <v>105998.01749999999</v>
          </cell>
        </row>
        <row r="419">
          <cell r="B419" t="str">
            <v>3-16-19-081-0</v>
          </cell>
          <cell r="C419" t="str">
            <v>3</v>
          </cell>
          <cell r="D419" t="str">
            <v>Suchy Las - sieć wodociągowa i kanalizacja sanitarna w ul. Jesionowej, Borowikowej, Kurkowej, Podgrzybkowej, Smardzowej, Truflowej, Maślakowej i Koźlakowej w Biedrusku</v>
          </cell>
          <cell r="E419">
            <v>0</v>
          </cell>
          <cell r="G419" t="str">
            <v>rezerwa na zaspokojenie roszczeń z tyt realizacji sieci wod-kan</v>
          </cell>
          <cell r="H419" t="str">
            <v>pierwsza</v>
          </cell>
          <cell r="I419" t="str">
            <v>sieci rozdzielcze</v>
          </cell>
          <cell r="J419" t="str">
            <v>rozwojowe</v>
          </cell>
          <cell r="K419" t="str">
            <v>wykupy</v>
          </cell>
          <cell r="L419" t="str">
            <v>Suchy Las</v>
          </cell>
          <cell r="M419">
            <v>0</v>
          </cell>
          <cell r="N419">
            <v>0</v>
          </cell>
          <cell r="O419">
            <v>0</v>
          </cell>
          <cell r="P419">
            <v>0</v>
          </cell>
          <cell r="Q419">
            <v>0</v>
          </cell>
          <cell r="R419" t="str">
            <v>16</v>
          </cell>
          <cell r="S419" t="str">
            <v>nd</v>
          </cell>
          <cell r="T419">
            <v>0</v>
          </cell>
          <cell r="U419">
            <v>2200</v>
          </cell>
          <cell r="V419">
            <v>0</v>
          </cell>
          <cell r="W419">
            <v>0</v>
          </cell>
          <cell r="X419">
            <v>0</v>
          </cell>
          <cell r="Y419">
            <v>0</v>
          </cell>
          <cell r="Z419">
            <v>0</v>
          </cell>
          <cell r="AA419">
            <v>0</v>
          </cell>
          <cell r="AB419">
            <v>0</v>
          </cell>
          <cell r="AC419">
            <v>0</v>
          </cell>
          <cell r="AD419">
            <v>0</v>
          </cell>
          <cell r="AE419">
            <v>0</v>
          </cell>
          <cell r="AF419">
            <v>2200</v>
          </cell>
          <cell r="AG419">
            <v>1559616.77</v>
          </cell>
          <cell r="AH419">
            <v>13203.2</v>
          </cell>
          <cell r="AI419">
            <v>13186.2</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F419">
            <v>0</v>
          </cell>
          <cell r="BG419">
            <v>0</v>
          </cell>
          <cell r="BH419" t="str">
            <v>-</v>
          </cell>
          <cell r="BI419" t="str">
            <v>-</v>
          </cell>
          <cell r="BJ419">
            <v>13186.2</v>
          </cell>
          <cell r="BK419">
            <v>0</v>
          </cell>
          <cell r="BL419"/>
          <cell r="BM419"/>
          <cell r="BN419"/>
        </row>
        <row r="420">
          <cell r="B420" t="str">
            <v>4-05-19-334-1</v>
          </cell>
          <cell r="C420" t="str">
            <v>4</v>
          </cell>
          <cell r="D420" t="str">
            <v>OŚ - fotowoltaika - zakres II - Mosina</v>
          </cell>
          <cell r="E420" t="str">
            <v>Realizowane-RBM-w toku</v>
          </cell>
          <cell r="G420" t="str">
            <v>rezerwa zadania wielozakresowe</v>
          </cell>
          <cell r="H420" t="str">
            <v>pierwsza</v>
          </cell>
          <cell r="I420" t="str">
            <v>wspólne</v>
          </cell>
          <cell r="J420" t="str">
            <v>rozwojowe</v>
          </cell>
          <cell r="K420" t="str">
            <v>OŚ</v>
          </cell>
          <cell r="L420" t="str">
            <v>Poznań</v>
          </cell>
          <cell r="M420" t="str">
            <v>Agnieszka Mitura-Grabowska</v>
          </cell>
          <cell r="N420" t="str">
            <v>Daniel Michalik</v>
          </cell>
          <cell r="O420" t="str">
            <v>Anna Padurska</v>
          </cell>
          <cell r="P420" t="str">
            <v>Daniel Michalik</v>
          </cell>
          <cell r="Q420" t="str">
            <v>Robert Kołacki</v>
          </cell>
          <cell r="R420" t="str">
            <v>05</v>
          </cell>
          <cell r="S420" t="str">
            <v>nd</v>
          </cell>
          <cell r="T420">
            <v>0</v>
          </cell>
          <cell r="U420">
            <v>0</v>
          </cell>
          <cell r="V420">
            <v>336004.27</v>
          </cell>
          <cell r="W420">
            <v>36222</v>
          </cell>
          <cell r="X420">
            <v>0</v>
          </cell>
          <cell r="Y420">
            <v>0</v>
          </cell>
          <cell r="Z420">
            <v>0</v>
          </cell>
          <cell r="AA420">
            <v>0</v>
          </cell>
          <cell r="AB420">
            <v>0</v>
          </cell>
          <cell r="AC420">
            <v>0</v>
          </cell>
          <cell r="AD420">
            <v>0</v>
          </cell>
          <cell r="AE420">
            <v>0</v>
          </cell>
          <cell r="AF420">
            <v>372226.27</v>
          </cell>
          <cell r="AG420">
            <v>1019.63</v>
          </cell>
          <cell r="AH420">
            <v>14980.740000000002</v>
          </cell>
          <cell r="AI420">
            <v>13058.890000000014</v>
          </cell>
          <cell r="AJ420">
            <v>362217.14</v>
          </cell>
          <cell r="AK420">
            <v>0</v>
          </cell>
          <cell r="AL420">
            <v>0</v>
          </cell>
          <cell r="AM420">
            <v>0</v>
          </cell>
          <cell r="AN420">
            <v>0</v>
          </cell>
          <cell r="AO420">
            <v>0</v>
          </cell>
          <cell r="AP420">
            <v>0</v>
          </cell>
          <cell r="AQ420">
            <v>0</v>
          </cell>
          <cell r="AR420">
            <v>0</v>
          </cell>
          <cell r="AS420">
            <v>0</v>
          </cell>
          <cell r="AT420">
            <v>0</v>
          </cell>
          <cell r="AU420">
            <v>362217.14</v>
          </cell>
          <cell r="AV420">
            <v>0</v>
          </cell>
          <cell r="AW420">
            <v>0</v>
          </cell>
          <cell r="AX420" t="str">
            <v>3 inne</v>
          </cell>
          <cell r="AY420">
            <v>0</v>
          </cell>
          <cell r="AZ420">
            <v>0</v>
          </cell>
          <cell r="BA420">
            <v>0</v>
          </cell>
          <cell r="BB420" t="str">
            <v>NIE</v>
          </cell>
          <cell r="BD420" t="str">
            <v xml:space="preserve">TAK </v>
          </cell>
          <cell r="BE420" t="str">
            <v>pismo informacyjne od Wykonawcy, wstępne roszczenie</v>
          </cell>
          <cell r="BF420" t="str">
            <v>Zadanie zostało wydzielone z zadania nr 17-117. Oszczędności energetyczne w Spółce. Produkcja energii ze źródeł odnawialnych.</v>
          </cell>
          <cell r="BG420" t="str">
            <v>Budowa instalacji fotowoltaicznych na Oczyszczalni Ścieków Mosina. 2015 - 2017 - koncepcja 2020 - 2023 - dokumentacja projektowa i roboty budowlano-montażowe</v>
          </cell>
          <cell r="BH420" t="str">
            <v>-</v>
          </cell>
          <cell r="BI420" t="str">
            <v>-</v>
          </cell>
          <cell r="BJ420">
            <v>3649.76</v>
          </cell>
          <cell r="BK420">
            <v>371626.27</v>
          </cell>
          <cell r="BL420"/>
          <cell r="BM420"/>
          <cell r="BN420"/>
          <cell r="BO420">
            <v>26013.838900000002</v>
          </cell>
        </row>
        <row r="421">
          <cell r="B421" t="str">
            <v>3-07-19-240-1</v>
          </cell>
          <cell r="C421" t="str">
            <v>3</v>
          </cell>
          <cell r="D421" t="str">
            <v>Swarzędz - sieć wodociągowa w ul. Rutkowskiego, Piasta, Leszka i Bolesława w Jasinie</v>
          </cell>
          <cell r="E421" t="str">
            <v>Realizowane-dokumentacja-w toku</v>
          </cell>
          <cell r="G421" t="str">
            <v>rezerwa zadania wielozakresowe</v>
          </cell>
          <cell r="H421" t="str">
            <v>druga</v>
          </cell>
          <cell r="I421" t="str">
            <v>sieci rozdzielcze</v>
          </cell>
          <cell r="J421" t="str">
            <v>rozwojowe</v>
          </cell>
          <cell r="K421" t="str">
            <v>nieopłacalne tak</v>
          </cell>
          <cell r="L421" t="str">
            <v>Swarzędz</v>
          </cell>
          <cell r="M421" t="str">
            <v>Przemysław Jasiński</v>
          </cell>
          <cell r="N421" t="str">
            <v>Alina Wachowska</v>
          </cell>
          <cell r="O421" t="str">
            <v>Mariusz Dados</v>
          </cell>
          <cell r="P421" t="str">
            <v>Julita Andrzejewska</v>
          </cell>
          <cell r="Q421" t="str">
            <v>Michał Plewa</v>
          </cell>
          <cell r="R421" t="str">
            <v>07</v>
          </cell>
          <cell r="S421" t="str">
            <v>Gmina Swarzędz</v>
          </cell>
          <cell r="T421">
            <v>0</v>
          </cell>
          <cell r="U421">
            <v>338</v>
          </cell>
          <cell r="V421">
            <v>275677</v>
          </cell>
          <cell r="W421">
            <v>790658</v>
          </cell>
          <cell r="X421">
            <v>0</v>
          </cell>
          <cell r="Y421">
            <v>0</v>
          </cell>
          <cell r="Z421">
            <v>0</v>
          </cell>
          <cell r="AA421">
            <v>0</v>
          </cell>
          <cell r="AB421">
            <v>0</v>
          </cell>
          <cell r="AC421">
            <v>0</v>
          </cell>
          <cell r="AD421">
            <v>0</v>
          </cell>
          <cell r="AE421">
            <v>0</v>
          </cell>
          <cell r="AF421">
            <v>1066673</v>
          </cell>
          <cell r="AG421">
            <v>914</v>
          </cell>
          <cell r="AH421">
            <v>1020</v>
          </cell>
          <cell r="AI421">
            <v>12746.66</v>
          </cell>
          <cell r="AJ421">
            <v>7000</v>
          </cell>
          <cell r="AK421">
            <v>309514</v>
          </cell>
          <cell r="AL421">
            <v>912792</v>
          </cell>
          <cell r="AM421">
            <v>0</v>
          </cell>
          <cell r="AN421">
            <v>0</v>
          </cell>
          <cell r="AO421">
            <v>0</v>
          </cell>
          <cell r="AP421">
            <v>0</v>
          </cell>
          <cell r="AQ421">
            <v>0</v>
          </cell>
          <cell r="AR421">
            <v>0</v>
          </cell>
          <cell r="AS421">
            <v>0</v>
          </cell>
          <cell r="AT421">
            <v>0</v>
          </cell>
          <cell r="AU421">
            <v>1229306</v>
          </cell>
          <cell r="AV421">
            <v>0</v>
          </cell>
          <cell r="AW421">
            <v>0</v>
          </cell>
          <cell r="AX421" t="str">
            <v>1 rozwojowo-modernizacyjne</v>
          </cell>
          <cell r="AY421">
            <v>0</v>
          </cell>
          <cell r="AZ421">
            <v>8</v>
          </cell>
          <cell r="BA421">
            <v>0</v>
          </cell>
          <cell r="BF421" t="str">
            <v>Zadanie zostało wydzielone z zadania nr 15-051. Zaopatrzenie w wodę nowych odbiorców.</v>
          </cell>
          <cell r="BG421" t="str">
            <v>Budowa sieci wodociągowej o średnicy DN = 150 mm wraz z przyłączami w ulicach: ul. Rutkowskiego DN 150 mm, dł. ok. 310 m ; ul. Piasta DN 150 mm, dł. ok. 260 m; ul. Leszka DN 150 mm, dł. ok. 65 m; ul. Bolesława DN 150 mm, dł. 171m, przyłącza wodociągowe 5 szt. 2018-2023 - dokumentacja projektowa (Inwestor Zastępczy - Gmina Swarzędz) 2024-2025 - roboty budowlano-montażowe</v>
          </cell>
          <cell r="BH421" t="str">
            <v>-</v>
          </cell>
          <cell r="BI421" t="str">
            <v>-</v>
          </cell>
          <cell r="BJ421">
            <v>0</v>
          </cell>
          <cell r="BK421">
            <v>1242052.6599999999</v>
          </cell>
          <cell r="BL421"/>
          <cell r="BM421"/>
          <cell r="BN421"/>
        </row>
        <row r="422">
          <cell r="B422" t="str">
            <v>5-05-19-259-1</v>
          </cell>
          <cell r="C422" t="str">
            <v>5</v>
          </cell>
          <cell r="D422" t="str">
            <v>Poznań - kanalizacja sanitarna w zlewni programowanego Kolektora Moraskiego - ETAP I</v>
          </cell>
          <cell r="E422" t="str">
            <v>Realizowane-koncepcja-w toku</v>
          </cell>
          <cell r="G422" t="str">
            <v>rezerwa zadania wielozakresowe</v>
          </cell>
          <cell r="H422" t="str">
            <v>druga</v>
          </cell>
          <cell r="I422" t="str">
            <v>sieci rozdzielcze</v>
          </cell>
          <cell r="J422" t="str">
            <v>rozwojowe</v>
          </cell>
          <cell r="K422" t="str">
            <v>nieopłacalne nie</v>
          </cell>
          <cell r="L422" t="str">
            <v>Poznań</v>
          </cell>
          <cell r="M422" t="str">
            <v>Katarzyna Stawińska</v>
          </cell>
          <cell r="N422">
            <v>0</v>
          </cell>
          <cell r="O422" t="str">
            <v>Monika Mrozińska</v>
          </cell>
          <cell r="P422">
            <v>0</v>
          </cell>
          <cell r="Q422">
            <v>0</v>
          </cell>
          <cell r="R422" t="str">
            <v>05</v>
          </cell>
          <cell r="S422" t="str">
            <v>nd</v>
          </cell>
          <cell r="T422">
            <v>0</v>
          </cell>
          <cell r="U422">
            <v>0</v>
          </cell>
          <cell r="V422">
            <v>0</v>
          </cell>
          <cell r="W422">
            <v>0</v>
          </cell>
          <cell r="X422">
            <v>58000</v>
          </cell>
          <cell r="Y422">
            <v>58000</v>
          </cell>
          <cell r="Z422">
            <v>174000</v>
          </cell>
          <cell r="AA422">
            <v>1980000</v>
          </cell>
          <cell r="AB422">
            <v>6730000</v>
          </cell>
          <cell r="AC422">
            <v>1980000</v>
          </cell>
          <cell r="AD422">
            <v>0</v>
          </cell>
          <cell r="AE422">
            <v>0</v>
          </cell>
          <cell r="AF422">
            <v>10980000</v>
          </cell>
          <cell r="AG422">
            <v>0</v>
          </cell>
          <cell r="AH422">
            <v>0</v>
          </cell>
          <cell r="AI422">
            <v>12500</v>
          </cell>
          <cell r="AJ422">
            <v>0</v>
          </cell>
          <cell r="AK422">
            <v>0</v>
          </cell>
          <cell r="AL422">
            <v>160000</v>
          </cell>
          <cell r="AM422">
            <v>240000</v>
          </cell>
          <cell r="AN422">
            <v>0</v>
          </cell>
          <cell r="AO422">
            <v>2037000</v>
          </cell>
          <cell r="AP422">
            <v>6821000</v>
          </cell>
          <cell r="AQ422">
            <v>2037000</v>
          </cell>
          <cell r="AR422">
            <v>0</v>
          </cell>
          <cell r="AS422">
            <v>0</v>
          </cell>
          <cell r="AT422">
            <v>0</v>
          </cell>
          <cell r="AU422">
            <v>11295000</v>
          </cell>
          <cell r="AV422">
            <v>5.96</v>
          </cell>
          <cell r="AW422">
            <v>65</v>
          </cell>
          <cell r="AX422" t="str">
            <v>1 rozwojowo-modernizacyjne</v>
          </cell>
          <cell r="AY422">
            <v>114</v>
          </cell>
          <cell r="AZ422">
            <v>143</v>
          </cell>
          <cell r="BA422">
            <v>0</v>
          </cell>
          <cell r="BF422" t="str">
            <v>Zadanie wydzielone z zadania nr 13-135. Odbiór ścieków sanitarnych od nowych klientów.</v>
          </cell>
          <cell r="BG422" t="str">
            <v>Budowa kanalizacji w ulicach: Bożywoja, Figowa, Kopcowa, Rubież, Malachitowa, Dolna, Brylantowa, Cyrkoniowa, Miętowa, Tymiankowa, Skrzypowa, Szałwiowa, Naramowicka, Dziurawcowa, Gorczycowa, Bazyliowa: - rurociąg tłoczny: PE140, dł. ok. 449m - przepompownia ścieków: P15 - kanały grawitacyjne: DN 200 mm, dł.ok. 5510m wraz z przyłączami. 2024-2026 - dokumentacja projektowa 2028-2030 - roboty budowlano-montażowe</v>
          </cell>
          <cell r="BH422" t="str">
            <v>-</v>
          </cell>
          <cell r="BI422" t="str">
            <v>-</v>
          </cell>
          <cell r="BJ422">
            <v>12500</v>
          </cell>
          <cell r="BK422">
            <v>11295000</v>
          </cell>
          <cell r="BL422"/>
          <cell r="BM422"/>
          <cell r="BN422"/>
        </row>
        <row r="423">
          <cell r="B423" t="str">
            <v>5-01-19-337-1</v>
          </cell>
          <cell r="C423" t="str">
            <v>5</v>
          </cell>
          <cell r="D423" t="str">
            <v>Czerwonak - kanalizacja sanitarna w ul. Poprzeczna, Parkowa, Sportowa i Dworcowa w Owińskach - zakres III</v>
          </cell>
          <cell r="E423" t="str">
            <v>Realizowane-RBM-w toku</v>
          </cell>
          <cell r="G423" t="str">
            <v>rezerwa zadania wielozakresowe</v>
          </cell>
          <cell r="H423" t="str">
            <v>pierwsza</v>
          </cell>
          <cell r="I423" t="str">
            <v>sieci rozdzielcze</v>
          </cell>
          <cell r="J423" t="str">
            <v>modernizacyjne</v>
          </cell>
          <cell r="K423" t="str">
            <v>PSK</v>
          </cell>
          <cell r="L423" t="str">
            <v>Czerwonak</v>
          </cell>
          <cell r="M423" t="str">
            <v>Przemysław Jasiński</v>
          </cell>
          <cell r="N423">
            <v>0</v>
          </cell>
          <cell r="O423" t="str">
            <v>Mariusz Dados</v>
          </cell>
          <cell r="P423" t="str">
            <v>Justyna Czarnecka</v>
          </cell>
          <cell r="Q423">
            <v>0</v>
          </cell>
          <cell r="R423" t="str">
            <v>01</v>
          </cell>
          <cell r="S423" t="str">
            <v>Gmina Czerwonak</v>
          </cell>
          <cell r="T423">
            <v>0</v>
          </cell>
          <cell r="U423">
            <v>338.65</v>
          </cell>
          <cell r="V423">
            <v>12500</v>
          </cell>
          <cell r="W423">
            <v>0</v>
          </cell>
          <cell r="X423">
            <v>0</v>
          </cell>
          <cell r="Y423">
            <v>0</v>
          </cell>
          <cell r="Z423">
            <v>0</v>
          </cell>
          <cell r="AA423">
            <v>0</v>
          </cell>
          <cell r="AB423">
            <v>0</v>
          </cell>
          <cell r="AC423">
            <v>0</v>
          </cell>
          <cell r="AD423">
            <v>0</v>
          </cell>
          <cell r="AE423">
            <v>0</v>
          </cell>
          <cell r="AF423">
            <v>12838.65</v>
          </cell>
          <cell r="AG423">
            <v>338.65</v>
          </cell>
          <cell r="AH423">
            <v>2641</v>
          </cell>
          <cell r="AI423">
            <v>12500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t="str">
            <v>1 rozwojowo-modernizacyjne</v>
          </cell>
          <cell r="AY423">
            <v>3</v>
          </cell>
          <cell r="AZ423">
            <v>0</v>
          </cell>
          <cell r="BA423">
            <v>2</v>
          </cell>
          <cell r="BF423" t="str">
            <v>Zadanie zostało wydzielone z zadania nr 15-191. Porządkowanie systemu kanalizacyjnego przebiegającego po terenach prywatnych. Odbiór ścieków od nowych klientów oraz przełączenia 2 posesji.</v>
          </cell>
          <cell r="BG423" t="str">
            <v>Kanalizacja sanitarna DN200mm o dł. 32m w ul.: Poprzeczna i Dworcowa wraz z przyłączami. 2018 - 2019 - opracowanie dokumentacji przez Gminę 2020 - 2021 - roboty budowlano-montażowe</v>
          </cell>
          <cell r="BH423" t="str">
            <v>-</v>
          </cell>
          <cell r="BI423" t="str">
            <v>-</v>
          </cell>
          <cell r="BJ423">
            <v>0</v>
          </cell>
          <cell r="BK423">
            <v>12500</v>
          </cell>
          <cell r="BL423"/>
          <cell r="BM423"/>
          <cell r="BN423"/>
          <cell r="BO423">
            <v>875.00000000000011</v>
          </cell>
        </row>
        <row r="424">
          <cell r="B424" t="str">
            <v>3-01-12-063-0</v>
          </cell>
          <cell r="C424" t="str">
            <v>3</v>
          </cell>
          <cell r="D424" t="str">
            <v>Czerwonak - sieć wodociągowa w Koziegłowach</v>
          </cell>
          <cell r="E424" t="str">
            <v>Realizowane-RBM-w toku</v>
          </cell>
          <cell r="G424" t="str">
            <v>Plan</v>
          </cell>
          <cell r="H424" t="str">
            <v>pierwsza</v>
          </cell>
          <cell r="I424" t="str">
            <v>sieci rozdzielcze</v>
          </cell>
          <cell r="J424" t="str">
            <v>modernizacyjne</v>
          </cell>
          <cell r="K424" t="str">
            <v>PSW</v>
          </cell>
          <cell r="L424" t="str">
            <v>Czerwonak</v>
          </cell>
          <cell r="M424" t="str">
            <v>Przemysław Jasiński</v>
          </cell>
          <cell r="N424" t="str">
            <v>Julita Andrzejewska</v>
          </cell>
          <cell r="O424" t="str">
            <v>Mariusz Dados</v>
          </cell>
          <cell r="P424" t="str">
            <v>Łukasz Dąbrowski</v>
          </cell>
          <cell r="Q424">
            <v>0</v>
          </cell>
          <cell r="R424" t="str">
            <v>01</v>
          </cell>
          <cell r="S424" t="str">
            <v>Gmina Czerwonak</v>
          </cell>
          <cell r="T424">
            <v>29779.200000000001</v>
          </cell>
          <cell r="U424">
            <v>188788.26</v>
          </cell>
          <cell r="V424">
            <v>0</v>
          </cell>
          <cell r="W424">
            <v>0</v>
          </cell>
          <cell r="X424">
            <v>0</v>
          </cell>
          <cell r="Y424">
            <v>0</v>
          </cell>
          <cell r="Z424">
            <v>0</v>
          </cell>
          <cell r="AA424">
            <v>0</v>
          </cell>
          <cell r="AB424">
            <v>0</v>
          </cell>
          <cell r="AC424">
            <v>0</v>
          </cell>
          <cell r="AD424">
            <v>0</v>
          </cell>
          <cell r="AE424">
            <v>0</v>
          </cell>
          <cell r="AF424">
            <v>188788.26</v>
          </cell>
          <cell r="AG424">
            <v>13208.009999999998</v>
          </cell>
          <cell r="AH424">
            <v>32085.729999999996</v>
          </cell>
          <cell r="AI424">
            <v>12459.029999999999</v>
          </cell>
          <cell r="AJ424">
            <v>0</v>
          </cell>
          <cell r="AK424">
            <v>0</v>
          </cell>
          <cell r="AL424">
            <v>0</v>
          </cell>
          <cell r="AM424">
            <v>185684.35</v>
          </cell>
          <cell r="AN424">
            <v>0</v>
          </cell>
          <cell r="AO424">
            <v>0</v>
          </cell>
          <cell r="AP424">
            <v>0</v>
          </cell>
          <cell r="AQ424">
            <v>0</v>
          </cell>
          <cell r="AR424">
            <v>0</v>
          </cell>
          <cell r="AS424">
            <v>0</v>
          </cell>
          <cell r="AT424">
            <v>0</v>
          </cell>
          <cell r="AU424">
            <v>185684.35</v>
          </cell>
          <cell r="AV424">
            <v>0</v>
          </cell>
          <cell r="AW424">
            <v>0</v>
          </cell>
          <cell r="AX424" t="str">
            <v>2 racjonalizujące zużycie wody i odprowadzanie ścieków</v>
          </cell>
          <cell r="AY424">
            <v>0</v>
          </cell>
          <cell r="AZ424">
            <v>0</v>
          </cell>
          <cell r="BA424">
            <v>0</v>
          </cell>
          <cell r="BF424" t="str">
            <v>Drugostronne zaopatrzenie w wodę Koziegłów. Eliminacja stagnacji wody w istniejącym wodociągu.</v>
          </cell>
          <cell r="BG424" t="str">
            <v>Budowa sieci wodociągowej DN180 na odcinku ok. 208m łączącego istniejący wodociąg DN180 zasilający COŚ z końcówką wodociągu DN160 w rejonie ulic: Gdyńskiej i Poznańskiej w Koziegłowach. W ramach realizacji należy dokonać przejścia przeciskiem na dł. 42m pod torami kolejowymi: Poznań - Wągrowiec i pod drogą wojewódzką: Poznań - Wągrowiec - Bydgoszcz. Formuła "zaprojektuj - wybuduj" realizowana przez PIM. 2018 - 2019 - dokumentacja projektowa 2020 - roboty budowlano-montażowe</v>
          </cell>
          <cell r="BH424" t="str">
            <v>-</v>
          </cell>
          <cell r="BI424" t="str">
            <v>-</v>
          </cell>
          <cell r="BJ424">
            <v>7399.2699999999995</v>
          </cell>
          <cell r="BK424">
            <v>190744.11000000002</v>
          </cell>
          <cell r="BL424"/>
          <cell r="BM424"/>
          <cell r="BN424"/>
          <cell r="BO424">
            <v>13352.087700000002</v>
          </cell>
        </row>
        <row r="425">
          <cell r="B425" t="str">
            <v>2-07-19-332-1</v>
          </cell>
          <cell r="C425" t="str">
            <v>2</v>
          </cell>
          <cell r="D425" t="str">
            <v>SUW Długa Goślina - fotowoltaika</v>
          </cell>
          <cell r="E425" t="str">
            <v>Realizowane-RBM-w toku</v>
          </cell>
          <cell r="G425" t="str">
            <v>rezerwa zadania wielozakresowe</v>
          </cell>
          <cell r="H425" t="str">
            <v>pierwsza</v>
          </cell>
          <cell r="I425" t="str">
            <v>wspólne</v>
          </cell>
          <cell r="J425" t="str">
            <v>modernizacyjne</v>
          </cell>
          <cell r="K425" t="str">
            <v>SUW</v>
          </cell>
          <cell r="L425" t="str">
            <v>Swarzędz</v>
          </cell>
          <cell r="M425" t="str">
            <v>Agnieszka Mitura-Grabowska</v>
          </cell>
          <cell r="N425" t="str">
            <v>Daniel Michalik</v>
          </cell>
          <cell r="O425" t="str">
            <v>Anna Padurska</v>
          </cell>
          <cell r="P425" t="str">
            <v>Daniel Michalik</v>
          </cell>
          <cell r="Q425" t="str">
            <v>Robert Kołacki</v>
          </cell>
          <cell r="R425" t="str">
            <v>07</v>
          </cell>
          <cell r="S425" t="str">
            <v>nd</v>
          </cell>
          <cell r="T425">
            <v>0</v>
          </cell>
          <cell r="U425">
            <v>0</v>
          </cell>
          <cell r="V425">
            <v>208429.8</v>
          </cell>
          <cell r="W425">
            <v>27563.42</v>
          </cell>
          <cell r="X425">
            <v>0</v>
          </cell>
          <cell r="Y425">
            <v>0</v>
          </cell>
          <cell r="Z425">
            <v>0</v>
          </cell>
          <cell r="AA425">
            <v>0</v>
          </cell>
          <cell r="AB425">
            <v>0</v>
          </cell>
          <cell r="AC425">
            <v>0</v>
          </cell>
          <cell r="AD425">
            <v>0</v>
          </cell>
          <cell r="AE425">
            <v>0</v>
          </cell>
          <cell r="AF425">
            <v>235993.21999999997</v>
          </cell>
          <cell r="AG425">
            <v>904.46</v>
          </cell>
          <cell r="AH425">
            <v>10043.16</v>
          </cell>
          <cell r="AI425">
            <v>12062.670000000013</v>
          </cell>
          <cell r="AJ425">
            <v>205382.46</v>
          </cell>
          <cell r="AK425">
            <v>0</v>
          </cell>
          <cell r="AL425">
            <v>0</v>
          </cell>
          <cell r="AM425">
            <v>0</v>
          </cell>
          <cell r="AN425">
            <v>0</v>
          </cell>
          <cell r="AO425">
            <v>0</v>
          </cell>
          <cell r="AP425">
            <v>0</v>
          </cell>
          <cell r="AQ425">
            <v>0</v>
          </cell>
          <cell r="AR425">
            <v>0</v>
          </cell>
          <cell r="AS425">
            <v>0</v>
          </cell>
          <cell r="AT425">
            <v>0</v>
          </cell>
          <cell r="AU425">
            <v>205382.46</v>
          </cell>
          <cell r="AV425">
            <v>0</v>
          </cell>
          <cell r="AW425">
            <v>0</v>
          </cell>
          <cell r="AX425" t="str">
            <v>3 inne</v>
          </cell>
          <cell r="AY425">
            <v>0</v>
          </cell>
          <cell r="AZ425">
            <v>0</v>
          </cell>
          <cell r="BA425">
            <v>0</v>
          </cell>
          <cell r="BB425" t="str">
            <v>NIE</v>
          </cell>
          <cell r="BD425" t="str">
            <v xml:space="preserve">TAK </v>
          </cell>
          <cell r="BE425" t="str">
            <v>pismo informacyjne od Wykonawcy, wstępne roszczenie 47256,00</v>
          </cell>
          <cell r="BF425" t="str">
            <v>Zadanie zostało wydzielone z zadania nr 17-119. Oszczędności energetyczne w Spółce. Produkcja energii ze źródeł odnawialnych.</v>
          </cell>
          <cell r="BG425" t="str">
            <v>Budowa instalacji fotowoltaicznych na SUW Długa Goślina 2015 - 2018 - koncepcja 2020 - 2022 dokumentacja projektowa 2022 - 2022 - roboty budowlano-montażowe.</v>
          </cell>
          <cell r="BH425" t="str">
            <v>-</v>
          </cell>
          <cell r="BI425" t="str">
            <v>-</v>
          </cell>
          <cell r="BJ425">
            <v>2068.67</v>
          </cell>
          <cell r="BK425">
            <v>215376.46</v>
          </cell>
          <cell r="BL425"/>
          <cell r="BM425"/>
          <cell r="BN425"/>
          <cell r="BO425">
            <v>47256</v>
          </cell>
        </row>
        <row r="426">
          <cell r="B426" t="str">
            <v>1-10-17-005-0</v>
          </cell>
          <cell r="C426" t="str">
            <v>1</v>
          </cell>
          <cell r="D426" t="str">
            <v>Ujęcie Promienko - zasilanie rezerwowe</v>
          </cell>
          <cell r="E426" t="str">
            <v>Realizowane-dokumentacja-w toku</v>
          </cell>
          <cell r="G426" t="str">
            <v>SUW - sieci i obiekty</v>
          </cell>
          <cell r="H426" t="str">
            <v>pierwsza</v>
          </cell>
          <cell r="I426" t="str">
            <v>wspólne</v>
          </cell>
          <cell r="J426" t="str">
            <v>modernizacyjne</v>
          </cell>
          <cell r="K426" t="str">
            <v>UW</v>
          </cell>
          <cell r="L426" t="str">
            <v>Promienko</v>
          </cell>
          <cell r="M426" t="str">
            <v>Danuta Kijko</v>
          </cell>
          <cell r="N426" t="str">
            <v>Marcin Krawczyk</v>
          </cell>
          <cell r="O426" t="str">
            <v>Anna Padurska</v>
          </cell>
          <cell r="P426" t="str">
            <v>Wojciech Wróblewski</v>
          </cell>
          <cell r="Q426" t="str">
            <v>Zbigniew Narożny</v>
          </cell>
          <cell r="R426" t="str">
            <v>10</v>
          </cell>
          <cell r="S426" t="str">
            <v>nd</v>
          </cell>
          <cell r="T426">
            <v>0</v>
          </cell>
          <cell r="U426">
            <v>338</v>
          </cell>
          <cell r="V426">
            <v>40002</v>
          </cell>
          <cell r="W426">
            <v>171670</v>
          </cell>
          <cell r="X426">
            <v>34334</v>
          </cell>
          <cell r="Y426">
            <v>0</v>
          </cell>
          <cell r="Z426">
            <v>0</v>
          </cell>
          <cell r="AA426">
            <v>0</v>
          </cell>
          <cell r="AB426">
            <v>0</v>
          </cell>
          <cell r="AC426">
            <v>0</v>
          </cell>
          <cell r="AD426">
            <v>0</v>
          </cell>
          <cell r="AE426">
            <v>0</v>
          </cell>
          <cell r="AF426">
            <v>246344</v>
          </cell>
          <cell r="AG426">
            <v>338</v>
          </cell>
          <cell r="AH426">
            <v>8000</v>
          </cell>
          <cell r="AI426">
            <v>12000</v>
          </cell>
          <cell r="AJ426">
            <v>0</v>
          </cell>
          <cell r="AK426">
            <v>599011</v>
          </cell>
          <cell r="AL426">
            <v>54251</v>
          </cell>
          <cell r="AM426">
            <v>0</v>
          </cell>
          <cell r="AN426">
            <v>0</v>
          </cell>
          <cell r="AO426">
            <v>0</v>
          </cell>
          <cell r="AP426">
            <v>0</v>
          </cell>
          <cell r="AQ426">
            <v>0</v>
          </cell>
          <cell r="AR426">
            <v>0</v>
          </cell>
          <cell r="AS426">
            <v>0</v>
          </cell>
          <cell r="AT426">
            <v>0</v>
          </cell>
          <cell r="AU426">
            <v>653262</v>
          </cell>
          <cell r="AV426">
            <v>0</v>
          </cell>
          <cell r="AW426">
            <v>0</v>
          </cell>
          <cell r="AX426" t="str">
            <v>1 rozwojowo-modernizacyjne</v>
          </cell>
          <cell r="AY426">
            <v>0</v>
          </cell>
          <cell r="AZ426">
            <v>0</v>
          </cell>
          <cell r="BA426">
            <v>0</v>
          </cell>
          <cell r="BB426" t="str">
            <v>NIE</v>
          </cell>
          <cell r="BD426" t="str">
            <v>NIE</v>
          </cell>
          <cell r="BF426" t="str">
            <v>Bezpieczeństwo dostaw wody.</v>
          </cell>
          <cell r="BG426" t="str">
            <v>Montaż kontenerowego agregatu prądotwórczego wraz z podłączeniem do rozdzielnicy RG-nn., montaż w rozdzielnicy układu SZR- samoczynnego załączania rezerwy . 2021 - dokumentacja projektowa 2022 - 2023 - roboty budowlano-montażowe</v>
          </cell>
          <cell r="BH426" t="str">
            <v>-</v>
          </cell>
          <cell r="BI426" t="str">
            <v>-</v>
          </cell>
          <cell r="BJ426">
            <v>0</v>
          </cell>
          <cell r="BK426">
            <v>665262</v>
          </cell>
          <cell r="BL426"/>
          <cell r="BM426"/>
          <cell r="BN426"/>
        </row>
        <row r="427">
          <cell r="B427" t="str">
            <v>5-05-15-203-1</v>
          </cell>
          <cell r="C427" t="str">
            <v>5</v>
          </cell>
          <cell r="D427" t="str">
            <v>Poznań - kanalizacja sanitarna w ul. Sielawy</v>
          </cell>
          <cell r="E427" t="str">
            <v>Realizowane-dokumentacja-w toku</v>
          </cell>
          <cell r="G427" t="str">
            <v>budżet - modernizacja PSK</v>
          </cell>
          <cell r="H427" t="str">
            <v>pierwsza</v>
          </cell>
          <cell r="I427" t="str">
            <v>sieci rozdzielcze</v>
          </cell>
          <cell r="J427" t="str">
            <v>modernizacyjne</v>
          </cell>
          <cell r="K427" t="str">
            <v>PSK</v>
          </cell>
          <cell r="L427" t="str">
            <v>Poznań</v>
          </cell>
          <cell r="M427" t="str">
            <v>Katarzyna Stawińska</v>
          </cell>
          <cell r="N427" t="str">
            <v>Marcin Krawczyk</v>
          </cell>
          <cell r="O427" t="str">
            <v>Monika Mrozińska</v>
          </cell>
          <cell r="P427" t="str">
            <v>Łukasz Bil</v>
          </cell>
          <cell r="Q427" t="str">
            <v>Łukasz Bil</v>
          </cell>
          <cell r="R427" t="str">
            <v>05</v>
          </cell>
          <cell r="S427" t="str">
            <v>nd</v>
          </cell>
          <cell r="T427">
            <v>21285.200000000001</v>
          </cell>
          <cell r="U427">
            <v>17892.04</v>
          </cell>
          <cell r="V427">
            <v>144000</v>
          </cell>
          <cell r="W427">
            <v>493276</v>
          </cell>
          <cell r="X427">
            <v>0</v>
          </cell>
          <cell r="Y427">
            <v>0</v>
          </cell>
          <cell r="Z427">
            <v>0</v>
          </cell>
          <cell r="AA427">
            <v>0</v>
          </cell>
          <cell r="AB427">
            <v>0</v>
          </cell>
          <cell r="AC427">
            <v>0</v>
          </cell>
          <cell r="AD427">
            <v>0</v>
          </cell>
          <cell r="AE427">
            <v>0</v>
          </cell>
          <cell r="AF427">
            <v>655168.04</v>
          </cell>
          <cell r="AG427">
            <v>11878.5</v>
          </cell>
          <cell r="AH427">
            <v>2857.38</v>
          </cell>
          <cell r="AI427">
            <v>11800</v>
          </cell>
          <cell r="AJ427">
            <v>0</v>
          </cell>
          <cell r="AK427">
            <v>412734</v>
          </cell>
          <cell r="AL427">
            <v>185720</v>
          </cell>
          <cell r="AM427">
            <v>0</v>
          </cell>
          <cell r="AN427">
            <v>0</v>
          </cell>
          <cell r="AO427">
            <v>0</v>
          </cell>
          <cell r="AP427">
            <v>0</v>
          </cell>
          <cell r="AQ427">
            <v>0</v>
          </cell>
          <cell r="AR427">
            <v>0</v>
          </cell>
          <cell r="AS427">
            <v>0</v>
          </cell>
          <cell r="AT427">
            <v>0</v>
          </cell>
          <cell r="AU427">
            <v>598454</v>
          </cell>
          <cell r="AV427">
            <v>0.214</v>
          </cell>
          <cell r="AW427">
            <v>50</v>
          </cell>
          <cell r="AX427" t="str">
            <v>1 rozwojowo-modernizacyjne</v>
          </cell>
          <cell r="AY427">
            <v>3</v>
          </cell>
          <cell r="AZ427">
            <v>0</v>
          </cell>
          <cell r="BA427">
            <v>0</v>
          </cell>
          <cell r="BF427" t="str">
            <v>Umożliwienie odprowadzenia ścieków z posesji przy ulicy Sielawy. Uporządkowanie gospodarki ściekowej.</v>
          </cell>
          <cell r="BG427" t="str">
            <v>Budowa kanalizacji sanitarnej DN200mm, dł. 214m i przyłączy kanalizacyjnych Przełączenie istniejących sieci do nowej kanalizacji. 2017 - 2020 - dokumentacja projektowa 2021 - 2022 - roboty budowlano-montażowe</v>
          </cell>
          <cell r="BH427" t="str">
            <v>-</v>
          </cell>
          <cell r="BI427" t="str">
            <v>-</v>
          </cell>
          <cell r="BJ427">
            <v>0</v>
          </cell>
          <cell r="BK427">
            <v>610254</v>
          </cell>
          <cell r="BL427"/>
          <cell r="BM427"/>
          <cell r="BN427"/>
        </row>
        <row r="428">
          <cell r="B428" t="str">
            <v>3-11-19-283-0</v>
          </cell>
          <cell r="C428" t="str">
            <v>3</v>
          </cell>
          <cell r="D428" t="str">
            <v>Kórnik – sieć wodociągowa w ul. Szczególnej w Szczytnikach</v>
          </cell>
          <cell r="E428" t="str">
            <v>Realizowane-dokumentacja-w toku</v>
          </cell>
          <cell r="H428" t="str">
            <v>pierwsza</v>
          </cell>
          <cell r="I428" t="str">
            <v>sieci rozdzielcze</v>
          </cell>
          <cell r="J428" t="str">
            <v>modernizacyjne</v>
          </cell>
          <cell r="K428" t="str">
            <v>PSW</v>
          </cell>
          <cell r="L428" t="str">
            <v>Kórnik</v>
          </cell>
          <cell r="M428" t="str">
            <v>Kamilla Oberenkowska</v>
          </cell>
          <cell r="N428" t="str">
            <v>Michał Kamiński</v>
          </cell>
          <cell r="O428">
            <v>0</v>
          </cell>
          <cell r="P428">
            <v>0</v>
          </cell>
          <cell r="Q428">
            <v>0</v>
          </cell>
          <cell r="R428" t="str">
            <v>11</v>
          </cell>
          <cell r="T428">
            <v>0</v>
          </cell>
          <cell r="U428">
            <v>0</v>
          </cell>
          <cell r="V428">
            <v>0</v>
          </cell>
          <cell r="W428">
            <v>14000</v>
          </cell>
          <cell r="X428">
            <v>22000</v>
          </cell>
          <cell r="Y428">
            <v>110000</v>
          </cell>
          <cell r="Z428">
            <v>285000</v>
          </cell>
          <cell r="AA428">
            <v>0</v>
          </cell>
          <cell r="AB428">
            <v>0</v>
          </cell>
          <cell r="AC428">
            <v>0</v>
          </cell>
          <cell r="AD428">
            <v>0</v>
          </cell>
          <cell r="AE428">
            <v>0</v>
          </cell>
          <cell r="AF428">
            <v>431000</v>
          </cell>
          <cell r="AG428">
            <v>0</v>
          </cell>
          <cell r="AH428">
            <v>13058</v>
          </cell>
          <cell r="AI428">
            <v>11760</v>
          </cell>
          <cell r="AJ428">
            <v>35280</v>
          </cell>
          <cell r="AK428">
            <v>600</v>
          </cell>
          <cell r="AL428">
            <v>441589.49</v>
          </cell>
          <cell r="AM428">
            <v>162055.51</v>
          </cell>
          <cell r="AN428">
            <v>0</v>
          </cell>
          <cell r="AO428">
            <v>0</v>
          </cell>
          <cell r="AP428">
            <v>0</v>
          </cell>
          <cell r="AQ428">
            <v>0</v>
          </cell>
          <cell r="AR428">
            <v>0</v>
          </cell>
          <cell r="AS428">
            <v>0</v>
          </cell>
          <cell r="AT428">
            <v>0</v>
          </cell>
          <cell r="AU428">
            <v>639525</v>
          </cell>
          <cell r="AV428">
            <v>0.5</v>
          </cell>
          <cell r="AW428">
            <v>0</v>
          </cell>
          <cell r="AX428" t="str">
            <v>1 rozwojowo-modernizacyjne</v>
          </cell>
          <cell r="AY428">
            <v>0</v>
          </cell>
          <cell r="AZ428">
            <v>0</v>
          </cell>
          <cell r="BA428">
            <v>7</v>
          </cell>
          <cell r="BF428" t="str">
            <v>Wymiana ze względu na zbyt małą średnicę. Wspólna realizacja z zad. 17-177.</v>
          </cell>
          <cell r="BG428" t="str">
            <v>Wymiana i budowa sieci wodociągowej w ul. Szczególnej DN150mm, dł. 500m, likwidacja istn. sieci wodociągowej DN65mm dł. 285m oraz DN100mm dł. 40m, wraz z przyłączami. 2022 - 2024 - dokumentacja projektowa 2025 - 2026 - roboty budowlano-montażowe</v>
          </cell>
          <cell r="BH428" t="str">
            <v>-</v>
          </cell>
          <cell r="BI428" t="str">
            <v>-</v>
          </cell>
          <cell r="BJ428">
            <v>11760</v>
          </cell>
          <cell r="BK428">
            <v>639525</v>
          </cell>
          <cell r="BL428"/>
          <cell r="BM428"/>
          <cell r="BN428"/>
        </row>
        <row r="429">
          <cell r="B429" t="str">
            <v>3-11-17-087-1</v>
          </cell>
          <cell r="C429" t="str">
            <v>3</v>
          </cell>
          <cell r="D429" t="str">
            <v>Kórnik - sieć wodociągowa z Gądek do Szczodrzykowa - zakres I</v>
          </cell>
          <cell r="E429" t="str">
            <v>Realizowane-RBM-zakończono</v>
          </cell>
          <cell r="G429" t="str">
            <v>koordynacja z innymi jednostkami</v>
          </cell>
          <cell r="H429" t="str">
            <v>pierwsza</v>
          </cell>
          <cell r="I429" t="str">
            <v>sieci rozdzielcze</v>
          </cell>
          <cell r="J429" t="str">
            <v>modernizacyjne</v>
          </cell>
          <cell r="K429" t="str">
            <v>koordynacja</v>
          </cell>
          <cell r="L429" t="str">
            <v>Kórnik</v>
          </cell>
          <cell r="M429" t="str">
            <v>Kamilla Oberenkowska</v>
          </cell>
          <cell r="N429">
            <v>0</v>
          </cell>
          <cell r="O429" t="str">
            <v>Jolanta Kowalczyk</v>
          </cell>
          <cell r="P429" t="str">
            <v>Aleksandra Jukiewicz</v>
          </cell>
          <cell r="Q429">
            <v>0</v>
          </cell>
          <cell r="R429" t="str">
            <v>11</v>
          </cell>
          <cell r="S429" t="str">
            <v>Gmina Kórnik</v>
          </cell>
          <cell r="T429">
            <v>2015691.16</v>
          </cell>
          <cell r="U429">
            <v>1000000</v>
          </cell>
          <cell r="V429">
            <v>960000</v>
          </cell>
          <cell r="W429">
            <v>0</v>
          </cell>
          <cell r="X429">
            <v>0</v>
          </cell>
          <cell r="Y429">
            <v>0</v>
          </cell>
          <cell r="Z429">
            <v>0</v>
          </cell>
          <cell r="AA429">
            <v>0</v>
          </cell>
          <cell r="AB429">
            <v>0</v>
          </cell>
          <cell r="AC429">
            <v>0</v>
          </cell>
          <cell r="AD429">
            <v>0</v>
          </cell>
          <cell r="AE429">
            <v>0</v>
          </cell>
          <cell r="AF429">
            <v>1960000</v>
          </cell>
          <cell r="AG429">
            <v>21554.130000000005</v>
          </cell>
          <cell r="AH429">
            <v>774718.41</v>
          </cell>
          <cell r="AI429">
            <v>11737.8</v>
          </cell>
          <cell r="AJ429">
            <v>0</v>
          </cell>
          <cell r="AK429">
            <v>0</v>
          </cell>
          <cell r="AL429">
            <v>0</v>
          </cell>
          <cell r="AM429">
            <v>0</v>
          </cell>
          <cell r="AN429">
            <v>0</v>
          </cell>
          <cell r="AO429">
            <v>0</v>
          </cell>
          <cell r="AP429">
            <v>0</v>
          </cell>
          <cell r="AQ429">
            <v>0</v>
          </cell>
          <cell r="AR429">
            <v>0</v>
          </cell>
          <cell r="AS429">
            <v>0</v>
          </cell>
          <cell r="AT429">
            <v>0</v>
          </cell>
          <cell r="AU429">
            <v>0</v>
          </cell>
          <cell r="AV429">
            <v>5.22</v>
          </cell>
          <cell r="AW429">
            <v>0</v>
          </cell>
          <cell r="AX429" t="str">
            <v>1 rozwojowo-modernizacyjne</v>
          </cell>
          <cell r="AY429">
            <v>24</v>
          </cell>
          <cell r="AZ429">
            <v>1</v>
          </cell>
          <cell r="BA429">
            <v>10</v>
          </cell>
          <cell r="BD429" t="str">
            <v>NIE</v>
          </cell>
          <cell r="BF429" t="str">
            <v>Uporządkowanie istniejącej sieci wodociągowej. Wniosek Gminy Kórnik. Koordynacja z modernizacją drogi realizowaną przez ZDP.</v>
          </cell>
          <cell r="BG429" t="str">
            <v>I etap: - budowa sieci wodociągowej o dł. 2,3 km na odcinku od węzła Gądki do miejscowości Dachowa - zakończone II etap: - przebudowa i budowa sieci wodociągowej w ul. Poznańskiej we wsi Dachowa: DN225mm dł. 1570m; DN125mm 122m; DN90mm 64m wzdłuż drogi powiatowej 2477P Gądki – Szczodrzykowo, wraz z przyłączami, 2018-2019 - dokumentacja projektowa opracowana przez Gm. Kórnik 2019-2021 - roboty budowlano-montażowe. Gmina Kórnik jako Inwestor Zastępczy</v>
          </cell>
          <cell r="BH429" t="str">
            <v>-</v>
          </cell>
          <cell r="BI429" t="str">
            <v>-</v>
          </cell>
          <cell r="BJ429">
            <v>11737.8</v>
          </cell>
          <cell r="BK429">
            <v>0</v>
          </cell>
          <cell r="BL429"/>
          <cell r="BM429"/>
          <cell r="BN429"/>
          <cell r="BO429">
            <v>0</v>
          </cell>
        </row>
        <row r="430">
          <cell r="B430" t="str">
            <v>3-04-16-128-1</v>
          </cell>
          <cell r="C430" t="str">
            <v>3</v>
          </cell>
          <cell r="D430" t="str">
            <v>Murowana Goślina - sieć wodociagowa w Trojanowie</v>
          </cell>
          <cell r="E430" t="str">
            <v>Realizowane-dokumentacja-w toku</v>
          </cell>
          <cell r="G430" t="str">
            <v>rezerwa "białe plamy"</v>
          </cell>
          <cell r="H430" t="str">
            <v>druga</v>
          </cell>
          <cell r="I430" t="str">
            <v>sieci rozdzielcze</v>
          </cell>
          <cell r="J430" t="str">
            <v>rozwojowe</v>
          </cell>
          <cell r="K430" t="str">
            <v>nieopłacalne tak</v>
          </cell>
          <cell r="L430" t="str">
            <v>Murowana Goślina</v>
          </cell>
          <cell r="M430" t="str">
            <v>Paulina Wilińska-Kałka</v>
          </cell>
          <cell r="N430" t="str">
            <v>Anna Szaszczak</v>
          </cell>
          <cell r="O430" t="str">
            <v>Monika Mrozińska</v>
          </cell>
          <cell r="P430" t="str">
            <v>Monika Mrozińska</v>
          </cell>
          <cell r="Q430" t="str">
            <v>Łukasz Wędrychowicz</v>
          </cell>
          <cell r="R430" t="str">
            <v>04</v>
          </cell>
          <cell r="S430" t="str">
            <v>nd</v>
          </cell>
          <cell r="T430">
            <v>10059.470000000001</v>
          </cell>
          <cell r="U430">
            <v>0</v>
          </cell>
          <cell r="V430">
            <v>14000</v>
          </cell>
          <cell r="W430">
            <v>28000</v>
          </cell>
          <cell r="X430">
            <v>28000</v>
          </cell>
          <cell r="Y430">
            <v>197000</v>
          </cell>
          <cell r="Z430">
            <v>0</v>
          </cell>
          <cell r="AA430">
            <v>0</v>
          </cell>
          <cell r="AB430">
            <v>0</v>
          </cell>
          <cell r="AC430">
            <v>0</v>
          </cell>
          <cell r="AD430">
            <v>0</v>
          </cell>
          <cell r="AE430">
            <v>0</v>
          </cell>
          <cell r="AF430">
            <v>267000</v>
          </cell>
          <cell r="AG430">
            <v>0</v>
          </cell>
          <cell r="AH430">
            <v>510</v>
          </cell>
          <cell r="AI430">
            <v>11456</v>
          </cell>
          <cell r="AJ430">
            <v>11456</v>
          </cell>
          <cell r="AK430">
            <v>34368</v>
          </cell>
          <cell r="AL430">
            <v>363000</v>
          </cell>
          <cell r="AM430">
            <v>0</v>
          </cell>
          <cell r="AN430">
            <v>0</v>
          </cell>
          <cell r="AO430">
            <v>0</v>
          </cell>
          <cell r="AP430">
            <v>0</v>
          </cell>
          <cell r="AQ430">
            <v>0</v>
          </cell>
          <cell r="AR430">
            <v>0</v>
          </cell>
          <cell r="AS430">
            <v>0</v>
          </cell>
          <cell r="AT430">
            <v>0</v>
          </cell>
          <cell r="AU430">
            <v>408824</v>
          </cell>
          <cell r="AV430">
            <v>0.18</v>
          </cell>
          <cell r="AW430">
            <v>39</v>
          </cell>
          <cell r="AX430" t="str">
            <v>1 rozwojowo-modernizacyjne</v>
          </cell>
          <cell r="AY430">
            <v>2</v>
          </cell>
          <cell r="AZ430">
            <v>6</v>
          </cell>
          <cell r="BA430">
            <v>0</v>
          </cell>
          <cell r="BF430" t="str">
            <v>Zaopatrzenie w wodę nowych odbiorców.</v>
          </cell>
          <cell r="BG430" t="str">
            <v>Budowa sieci wodociągowej w Trojanowie DN 100 mm o dł. ok. 175 m wraz z przyłączami 2022-2024 dokumentacja projektowa 2025-2026 roboty budowlano-montażowe</v>
          </cell>
          <cell r="BH430" t="str">
            <v>-</v>
          </cell>
          <cell r="BI430" t="str">
            <v>-</v>
          </cell>
          <cell r="BJ430">
            <v>0</v>
          </cell>
          <cell r="BK430">
            <v>420280</v>
          </cell>
          <cell r="BL430"/>
          <cell r="BM430"/>
          <cell r="BN430"/>
        </row>
        <row r="431">
          <cell r="B431" t="str">
            <v>5-11-17-170-1</v>
          </cell>
          <cell r="C431" t="str">
            <v>5</v>
          </cell>
          <cell r="D431" t="str">
            <v>Kórnik - kanalizacja sanitarna w Robakowie i Gądkach - etap I</v>
          </cell>
          <cell r="E431" t="str">
            <v>Realizowane-koncepcja-w toku</v>
          </cell>
          <cell r="H431" t="str">
            <v>druga</v>
          </cell>
          <cell r="I431" t="str">
            <v>sieci rozdzielcze</v>
          </cell>
          <cell r="J431" t="str">
            <v>rozwojowe</v>
          </cell>
          <cell r="K431" t="str">
            <v>nieopłacalne Nie</v>
          </cell>
          <cell r="L431" t="str">
            <v>Kórnik</v>
          </cell>
          <cell r="M431" t="str">
            <v>Kamilla Oberenkowska</v>
          </cell>
          <cell r="N431" t="str">
            <v>Julia Szczepańska</v>
          </cell>
          <cell r="O431">
            <v>0</v>
          </cell>
          <cell r="P431">
            <v>0</v>
          </cell>
          <cell r="Q431">
            <v>0</v>
          </cell>
          <cell r="R431" t="str">
            <v>11</v>
          </cell>
          <cell r="S431" t="str">
            <v>nd</v>
          </cell>
          <cell r="T431">
            <v>0</v>
          </cell>
          <cell r="U431">
            <v>0</v>
          </cell>
          <cell r="V431">
            <v>366000</v>
          </cell>
          <cell r="W431">
            <v>367000</v>
          </cell>
          <cell r="X431">
            <v>183000</v>
          </cell>
          <cell r="Y431">
            <v>2801584</v>
          </cell>
          <cell r="Z431">
            <v>0</v>
          </cell>
          <cell r="AA431">
            <v>0</v>
          </cell>
          <cell r="AB431">
            <v>0</v>
          </cell>
          <cell r="AC431">
            <v>0</v>
          </cell>
          <cell r="AD431">
            <v>0</v>
          </cell>
          <cell r="AE431">
            <v>0</v>
          </cell>
          <cell r="AF431">
            <v>3717584</v>
          </cell>
          <cell r="AG431">
            <v>0</v>
          </cell>
          <cell r="AH431">
            <v>15825.939999999999</v>
          </cell>
          <cell r="AI431">
            <v>11368.5</v>
          </cell>
          <cell r="AJ431">
            <v>376000</v>
          </cell>
          <cell r="AK431">
            <v>376000</v>
          </cell>
          <cell r="AL431">
            <v>188000</v>
          </cell>
          <cell r="AM431">
            <v>7154000</v>
          </cell>
          <cell r="AN431">
            <v>12264000</v>
          </cell>
          <cell r="AO431">
            <v>14472000</v>
          </cell>
          <cell r="AP431">
            <v>5114000</v>
          </cell>
          <cell r="AQ431">
            <v>0</v>
          </cell>
          <cell r="AR431">
            <v>0</v>
          </cell>
          <cell r="AS431">
            <v>0</v>
          </cell>
          <cell r="AT431">
            <v>0</v>
          </cell>
          <cell r="AU431">
            <v>39944000</v>
          </cell>
          <cell r="AV431">
            <v>13.44</v>
          </cell>
          <cell r="AW431">
            <v>164.6</v>
          </cell>
          <cell r="AX431" t="str">
            <v>1 rozwojowo-modernizacyjne</v>
          </cell>
          <cell r="AY431">
            <v>676</v>
          </cell>
          <cell r="AZ431">
            <v>106</v>
          </cell>
          <cell r="BA431">
            <v>0</v>
          </cell>
          <cell r="BF431" t="str">
            <v>Z zadania wydzielono zad. nr 20-236. Odbiór ścieków sanitarnych od nowych klientów. Koordynacja z budową drogi przez Gminę Kórnik.</v>
          </cell>
          <cell r="BG431" t="str">
            <v>Budowa kanalizacji sanitarnej w Gądkach w ulicach: Szkolna (część), Dworcowa oraz w Robakowie w ulicach: Agrestowa, Aroniowa, Azaliowa, Błękitna, Błotna, Dworcowa, Forsycjowa, Gajowa, Jaśminowa, Kolejowa (część), Kórnicka, Krokusowa, Krótka, Liliowa (część), Łączna, Magnoliowa, Malinowa, Malwowa (część), Narcyzowa, Nowa, Nowina (część), Ogrodowa, Pocztowa, Podgórna, Pogodna, Polna (część), Przyjazna, Różana, Szafirowa, Szeroka (część), Szkolna (część), Tęczowa, Topolowa, os. Tygrysie, Zagajnik: - kanały grawitacyjne: DN200 dł. 10200m, DN250 dł. 860m, DN300 dł. 110m, DN400 dł. 10m, DN500 dł. 970m wraz z przyłączami - rurociągi tłoczne: DN80 dł. 250m, DN225 dł. 415m, DN250 dł. 620 m - przepompownie - 3 szt. - zakup działek pod przepompownie 2022-2025 - dokumentacja projektowa 2026-2029 - roboty budowlano-montażowe</v>
          </cell>
          <cell r="BH431" t="str">
            <v>-</v>
          </cell>
          <cell r="BI431" t="str">
            <v>-</v>
          </cell>
          <cell r="BJ431">
            <v>7778.17</v>
          </cell>
          <cell r="BK431">
            <v>39947590.329999998</v>
          </cell>
          <cell r="BL431"/>
          <cell r="BM431"/>
          <cell r="BN431"/>
        </row>
        <row r="432">
          <cell r="B432" t="str">
            <v>3-04-17-079-1</v>
          </cell>
          <cell r="C432" t="str">
            <v>3</v>
          </cell>
          <cell r="D432" t="str">
            <v>Murowana Goślina - sieć wodociągowa w Białężynie</v>
          </cell>
          <cell r="E432" t="str">
            <v>Realizowane-dokumentacja-w toku</v>
          </cell>
          <cell r="G432" t="str">
            <v>Pule</v>
          </cell>
          <cell r="H432" t="str">
            <v>druga</v>
          </cell>
          <cell r="I432" t="str">
            <v>sieci rozdzielcze</v>
          </cell>
          <cell r="J432" t="str">
            <v>rozwojowe</v>
          </cell>
          <cell r="K432" t="str">
            <v>opłacalne</v>
          </cell>
          <cell r="L432" t="str">
            <v>Murowana Goślina</v>
          </cell>
          <cell r="M432" t="str">
            <v>Agnieszka Mitura-Grabowska</v>
          </cell>
          <cell r="N432" t="str">
            <v>Anna Szaszczak</v>
          </cell>
          <cell r="O432" t="str">
            <v>Monika Mrozińska</v>
          </cell>
          <cell r="P432">
            <v>0</v>
          </cell>
          <cell r="Q432">
            <v>0</v>
          </cell>
          <cell r="R432" t="str">
            <v>04</v>
          </cell>
          <cell r="S432" t="str">
            <v>nd</v>
          </cell>
          <cell r="T432">
            <v>0</v>
          </cell>
          <cell r="U432">
            <v>0</v>
          </cell>
          <cell r="V432">
            <v>0</v>
          </cell>
          <cell r="W432">
            <v>18000</v>
          </cell>
          <cell r="X432">
            <v>25000</v>
          </cell>
          <cell r="Y432">
            <v>18000</v>
          </cell>
          <cell r="Z432">
            <v>94000</v>
          </cell>
          <cell r="AA432">
            <v>0</v>
          </cell>
          <cell r="AB432">
            <v>0</v>
          </cell>
          <cell r="AC432">
            <v>0</v>
          </cell>
          <cell r="AD432">
            <v>0</v>
          </cell>
          <cell r="AE432">
            <v>0</v>
          </cell>
          <cell r="AF432">
            <v>155000</v>
          </cell>
          <cell r="AG432">
            <v>0</v>
          </cell>
          <cell r="AH432">
            <v>0</v>
          </cell>
          <cell r="AI432">
            <v>11320</v>
          </cell>
          <cell r="AJ432">
            <v>21900</v>
          </cell>
          <cell r="AK432">
            <v>40000</v>
          </cell>
          <cell r="AL432">
            <v>83100</v>
          </cell>
          <cell r="AM432">
            <v>0</v>
          </cell>
          <cell r="AN432">
            <v>0</v>
          </cell>
          <cell r="AO432">
            <v>0</v>
          </cell>
          <cell r="AP432">
            <v>0</v>
          </cell>
          <cell r="AQ432">
            <v>0</v>
          </cell>
          <cell r="AR432">
            <v>0</v>
          </cell>
          <cell r="AS432">
            <v>0</v>
          </cell>
          <cell r="AT432">
            <v>0</v>
          </cell>
          <cell r="AU432">
            <v>145000</v>
          </cell>
          <cell r="AV432">
            <v>0.9</v>
          </cell>
          <cell r="AW432">
            <v>0</v>
          </cell>
          <cell r="AX432" t="str">
            <v>1 rozwojowo-modernizacyjne</v>
          </cell>
          <cell r="AY432">
            <v>0</v>
          </cell>
          <cell r="AZ432">
            <v>42</v>
          </cell>
          <cell r="BA432">
            <v>0</v>
          </cell>
          <cell r="BF432" t="str">
            <v>Zaopatrzenie w wodę nowych odbiorców. Zabezpieczona kwota udziału AQUANET - 155 000,00 zł Szacowane całkowite nakłady dla inwestycji 1 256 000,00 zł</v>
          </cell>
          <cell r="BG432" t="str">
            <v>Budowa sieci wodociągowej w dz. nr 122, 123/3, 123/4 DN 100mm, dł. 900 m wraz z przyłączami 2022- 2024 - dokumentacja projektowa 2025- 2026 - roboty budowlano-montażowe</v>
          </cell>
          <cell r="BH432" t="str">
            <v>-</v>
          </cell>
          <cell r="BI432" t="str">
            <v>-</v>
          </cell>
          <cell r="BJ432">
            <v>1320</v>
          </cell>
          <cell r="BK432">
            <v>155000</v>
          </cell>
          <cell r="BL432"/>
          <cell r="BM432"/>
          <cell r="BN432"/>
        </row>
        <row r="433">
          <cell r="B433" t="str">
            <v>3-05-16-067-1</v>
          </cell>
          <cell r="C433" t="str">
            <v>3</v>
          </cell>
          <cell r="D433" t="str">
            <v>Poznań – sieć wodociągowa przy placu Światowida ZADANIE DO USUNIĘCIA Z PLANU - SIEĆ ZREALIZOWANA PRZEZ INWESTORA PRYWATNEGO</v>
          </cell>
          <cell r="E433" t="str">
            <v>Realizowane-dokumentacja-w toku</v>
          </cell>
          <cell r="G433" t="str">
            <v>budżet - modernizacja PSW</v>
          </cell>
          <cell r="H433" t="str">
            <v>pierwsza</v>
          </cell>
          <cell r="I433" t="str">
            <v>sieci rozdzielcze</v>
          </cell>
          <cell r="J433" t="str">
            <v>modernizacyjne</v>
          </cell>
          <cell r="K433" t="str">
            <v>PSW</v>
          </cell>
          <cell r="L433" t="str">
            <v>Poznań</v>
          </cell>
          <cell r="M433" t="str">
            <v>Kamilla Oberenkowska</v>
          </cell>
          <cell r="N433" t="str">
            <v>Barbara Bartkowiak</v>
          </cell>
          <cell r="O433" t="str">
            <v>Jolanta Kowalczyk</v>
          </cell>
          <cell r="P433">
            <v>0</v>
          </cell>
          <cell r="Q433">
            <v>0</v>
          </cell>
          <cell r="R433" t="str">
            <v>05</v>
          </cell>
          <cell r="S433" t="str">
            <v>nd</v>
          </cell>
          <cell r="T433">
            <v>0</v>
          </cell>
          <cell r="U433">
            <v>0</v>
          </cell>
          <cell r="V433">
            <v>20000</v>
          </cell>
          <cell r="W433">
            <v>40000</v>
          </cell>
          <cell r="X433">
            <v>50000</v>
          </cell>
          <cell r="Y433">
            <v>0</v>
          </cell>
          <cell r="Z433">
            <v>0</v>
          </cell>
          <cell r="AA433">
            <v>0</v>
          </cell>
          <cell r="AB433">
            <v>0</v>
          </cell>
          <cell r="AC433">
            <v>0</v>
          </cell>
          <cell r="AD433">
            <v>0</v>
          </cell>
          <cell r="AE433">
            <v>0</v>
          </cell>
          <cell r="AF433">
            <v>110000</v>
          </cell>
          <cell r="AG433">
            <v>478</v>
          </cell>
          <cell r="AH433">
            <v>3609</v>
          </cell>
          <cell r="AI433">
            <v>10800</v>
          </cell>
          <cell r="AJ433">
            <v>16200</v>
          </cell>
          <cell r="AK433">
            <v>16746.66</v>
          </cell>
          <cell r="AL433">
            <v>78933.3</v>
          </cell>
          <cell r="AM433">
            <v>0</v>
          </cell>
          <cell r="AN433">
            <v>0</v>
          </cell>
          <cell r="AO433">
            <v>0</v>
          </cell>
          <cell r="AP433">
            <v>0</v>
          </cell>
          <cell r="AQ433">
            <v>0</v>
          </cell>
          <cell r="AR433">
            <v>0</v>
          </cell>
          <cell r="AS433">
            <v>0</v>
          </cell>
          <cell r="AT433">
            <v>0</v>
          </cell>
          <cell r="AU433">
            <v>111879.96</v>
          </cell>
          <cell r="AV433">
            <v>0.03</v>
          </cell>
          <cell r="AW433">
            <v>0</v>
          </cell>
          <cell r="AX433" t="str">
            <v>1 rozwojowo-modernizacyjne</v>
          </cell>
          <cell r="AY433">
            <v>0</v>
          </cell>
          <cell r="AZ433">
            <v>0</v>
          </cell>
          <cell r="BA433">
            <v>4</v>
          </cell>
          <cell r="BF433" t="str">
            <v>Uporządkowanie istn. sieci wodociągowej.</v>
          </cell>
          <cell r="BG433" t="str">
            <v>Budowa sieci wodociągowej w ul. Plac Światowida: DN100mm, dł. 25 m. Rozdział instalacji - 2 szt. Wraz z przyłączami. 2021 - 2023 - dokumentacja projektowa 2023 - 2024 - roboty budowlano-montażowe.</v>
          </cell>
          <cell r="BH433" t="str">
            <v>-</v>
          </cell>
          <cell r="BI433" t="str">
            <v>-</v>
          </cell>
          <cell r="BJ433">
            <v>10800</v>
          </cell>
          <cell r="BK433">
            <v>111879.96</v>
          </cell>
          <cell r="BL433"/>
          <cell r="BM433"/>
          <cell r="BN433"/>
        </row>
        <row r="434">
          <cell r="B434" t="str">
            <v>3-03-20-161-1</v>
          </cell>
          <cell r="C434" t="str">
            <v>3</v>
          </cell>
          <cell r="D434" t="str">
            <v>Mosina - sieć wodociągowa w Mieczewie (połączenie z magistralą)</v>
          </cell>
          <cell r="E434" t="str">
            <v>Realizowane-koncepcja-zakończono</v>
          </cell>
          <cell r="H434" t="str">
            <v>druga</v>
          </cell>
          <cell r="I434" t="str">
            <v>sieci rozdzielcze</v>
          </cell>
          <cell r="J434" t="str">
            <v>rozwojowe</v>
          </cell>
          <cell r="K434" t="str">
            <v>opłacalne</v>
          </cell>
          <cell r="L434" t="str">
            <v>Mosina</v>
          </cell>
          <cell r="M434" t="str">
            <v>Zuzanna Kaczmarek</v>
          </cell>
          <cell r="N434" t="str">
            <v>Barbara Bartkowiak</v>
          </cell>
          <cell r="O434">
            <v>0</v>
          </cell>
          <cell r="P434">
            <v>0</v>
          </cell>
          <cell r="Q434">
            <v>0</v>
          </cell>
          <cell r="R434" t="str">
            <v>03</v>
          </cell>
          <cell r="S434" t="str">
            <v>nd</v>
          </cell>
          <cell r="T434">
            <v>0</v>
          </cell>
          <cell r="U434">
            <v>0</v>
          </cell>
          <cell r="V434">
            <v>0</v>
          </cell>
          <cell r="W434">
            <v>0</v>
          </cell>
          <cell r="X434">
            <v>42000</v>
          </cell>
          <cell r="Y434">
            <v>63000</v>
          </cell>
          <cell r="Z434">
            <v>395500</v>
          </cell>
          <cell r="AA434">
            <v>352500</v>
          </cell>
          <cell r="AB434">
            <v>0</v>
          </cell>
          <cell r="AC434">
            <v>0</v>
          </cell>
          <cell r="AD434">
            <v>0</v>
          </cell>
          <cell r="AE434">
            <v>0</v>
          </cell>
          <cell r="AF434">
            <v>853000</v>
          </cell>
          <cell r="AG434">
            <v>0</v>
          </cell>
          <cell r="AH434">
            <v>0</v>
          </cell>
          <cell r="AI434">
            <v>10552</v>
          </cell>
          <cell r="AJ434">
            <v>9204</v>
          </cell>
          <cell r="AK434">
            <v>73632</v>
          </cell>
          <cell r="AL434">
            <v>313645</v>
          </cell>
          <cell r="AM434">
            <v>499375</v>
          </cell>
          <cell r="AN434">
            <v>0</v>
          </cell>
          <cell r="AO434">
            <v>0</v>
          </cell>
          <cell r="AP434">
            <v>0</v>
          </cell>
          <cell r="AQ434">
            <v>0</v>
          </cell>
          <cell r="AR434">
            <v>0</v>
          </cell>
          <cell r="AS434">
            <v>0</v>
          </cell>
          <cell r="AT434">
            <v>0</v>
          </cell>
          <cell r="AU434">
            <v>895856</v>
          </cell>
          <cell r="AV434">
            <v>0.35</v>
          </cell>
          <cell r="AW434">
            <v>0</v>
          </cell>
          <cell r="AX434" t="str">
            <v>1 rozwojowo-modernizacyjne</v>
          </cell>
          <cell r="AY434">
            <v>0</v>
          </cell>
          <cell r="AZ434">
            <v>0</v>
          </cell>
          <cell r="BA434">
            <v>0</v>
          </cell>
          <cell r="BF434" t="str">
            <v>Zaopatrzenie w wodę nowych odbiorców.</v>
          </cell>
          <cell r="BG434" t="str">
            <v>Budowa sieci wodociągowej DN 150mm, L = 10m na skrzyżowaniu Szeroka/Kamionecka od magistrali DN 300mm do połączenia z istniejącą siecią DN 100mm. Budowa sieci wodociągowej DN 150mm, L = 340m od magistrali wodociągowej DN 500mm do końcówki istniejącej sieci wodociągowej DN 100mm (Osada Mieczewo). Budowa komór pomiarowych - 2 szt. 2022 - 2024 - dokumentacja projektowa 2025 - 2026 - roboty budowlano - montażowe</v>
          </cell>
          <cell r="BH434" t="str">
            <v>-</v>
          </cell>
          <cell r="BI434" t="str">
            <v>-</v>
          </cell>
          <cell r="BJ434">
            <v>1348</v>
          </cell>
          <cell r="BK434">
            <v>905060</v>
          </cell>
          <cell r="BL434"/>
          <cell r="BM434"/>
          <cell r="BN434"/>
        </row>
        <row r="435">
          <cell r="B435" t="str">
            <v>3-05-11-070-1</v>
          </cell>
          <cell r="C435" t="str">
            <v>3</v>
          </cell>
          <cell r="D435" t="str">
            <v>Poznań - sieć wodociągowa w ul. Aleje Solidarności</v>
          </cell>
          <cell r="E435" t="str">
            <v>Realizowane-dokumentacja-w toku</v>
          </cell>
          <cell r="G435" t="str">
            <v>Plan</v>
          </cell>
          <cell r="H435" t="str">
            <v>pierwsza</v>
          </cell>
          <cell r="I435" t="str">
            <v>sieci rozdzielcze</v>
          </cell>
          <cell r="J435" t="str">
            <v>modernizacyjne</v>
          </cell>
          <cell r="K435" t="str">
            <v>PSW</v>
          </cell>
          <cell r="L435" t="str">
            <v>Poznań</v>
          </cell>
          <cell r="M435" t="str">
            <v>Marcin Ostrzycki</v>
          </cell>
          <cell r="N435" t="str">
            <v>Julia Szczepańska</v>
          </cell>
          <cell r="O435" t="str">
            <v>Monika Mrozińska</v>
          </cell>
          <cell r="P435">
            <v>0</v>
          </cell>
          <cell r="Q435">
            <v>0</v>
          </cell>
          <cell r="R435" t="str">
            <v>05</v>
          </cell>
          <cell r="S435" t="str">
            <v>nd</v>
          </cell>
          <cell r="T435">
            <v>0</v>
          </cell>
          <cell r="U435">
            <v>805</v>
          </cell>
          <cell r="V435">
            <v>0</v>
          </cell>
          <cell r="W435">
            <v>30000</v>
          </cell>
          <cell r="X435">
            <v>20000</v>
          </cell>
          <cell r="Y435">
            <v>45685</v>
          </cell>
          <cell r="Z435">
            <v>95685</v>
          </cell>
          <cell r="AA435">
            <v>0</v>
          </cell>
          <cell r="AB435">
            <v>0</v>
          </cell>
          <cell r="AC435">
            <v>0</v>
          </cell>
          <cell r="AD435">
            <v>0</v>
          </cell>
          <cell r="AE435">
            <v>0</v>
          </cell>
          <cell r="AF435">
            <v>192175</v>
          </cell>
          <cell r="AG435">
            <v>804</v>
          </cell>
          <cell r="AH435">
            <v>0</v>
          </cell>
          <cell r="AI435">
            <v>10440</v>
          </cell>
          <cell r="AJ435">
            <v>40000</v>
          </cell>
          <cell r="AK435">
            <v>0</v>
          </cell>
          <cell r="AL435">
            <v>75902</v>
          </cell>
          <cell r="AM435">
            <v>0</v>
          </cell>
          <cell r="AN435">
            <v>0</v>
          </cell>
          <cell r="AO435">
            <v>0</v>
          </cell>
          <cell r="AP435">
            <v>0</v>
          </cell>
          <cell r="AQ435">
            <v>0</v>
          </cell>
          <cell r="AR435">
            <v>0</v>
          </cell>
          <cell r="AS435">
            <v>0</v>
          </cell>
          <cell r="AT435">
            <v>0</v>
          </cell>
          <cell r="AU435">
            <v>115902</v>
          </cell>
          <cell r="AV435">
            <v>0.03</v>
          </cell>
          <cell r="AW435">
            <v>0</v>
          </cell>
          <cell r="AX435" t="str">
            <v>1 rozwojowo-modernizacyjne</v>
          </cell>
          <cell r="AY435">
            <v>0</v>
          </cell>
          <cell r="AZ435">
            <v>0</v>
          </cell>
          <cell r="BA435">
            <v>0</v>
          </cell>
          <cell r="BF435" t="str">
            <v>Spięcie sieci wodociągowej w pierścień, stworzenie dwustronnego zasilania dla Centrum Handlowego Kaufland i biurowca Winogradzkie Centrum Biznesu.</v>
          </cell>
          <cell r="BG435" t="str">
            <v>Budowa sieci wodociągowej w ulicy Aleje Solidarności, DN150mm, o dł. ok. 30 m. 2022 - 2023 - dokumentacja projektowa 2025 - roboty budowlano-montażowe</v>
          </cell>
          <cell r="BH435" t="str">
            <v>-</v>
          </cell>
          <cell r="BI435" t="str">
            <v>-</v>
          </cell>
          <cell r="BJ435">
            <v>440</v>
          </cell>
          <cell r="BK435">
            <v>125902</v>
          </cell>
          <cell r="BL435"/>
          <cell r="BM435"/>
          <cell r="BN435"/>
        </row>
        <row r="436">
          <cell r="B436" t="str">
            <v>3-22-14-018-1</v>
          </cell>
          <cell r="C436" t="str">
            <v>3</v>
          </cell>
          <cell r="D436" t="str">
            <v>Brodnica - sieć wodociągowa w drodze dz. nr geod. 62/7 w Żabnie</v>
          </cell>
          <cell r="E436" t="str">
            <v>Realizowane-RBM-w toku</v>
          </cell>
          <cell r="G436" t="str">
            <v>rezerwa oszczędności przetargowe</v>
          </cell>
          <cell r="H436" t="str">
            <v>druga</v>
          </cell>
          <cell r="I436" t="str">
            <v>sieci rozdzielcze</v>
          </cell>
          <cell r="J436" t="str">
            <v>rozwojowe</v>
          </cell>
          <cell r="K436" t="str">
            <v>oszczędności przetargowe</v>
          </cell>
          <cell r="L436" t="str">
            <v>Brodnica</v>
          </cell>
          <cell r="M436" t="str">
            <v>Irena Romaszewska-Malak</v>
          </cell>
          <cell r="N436" t="str">
            <v>Anna Szaszczak</v>
          </cell>
          <cell r="O436" t="str">
            <v>Jolanta Kowalczyk</v>
          </cell>
          <cell r="P436" t="str">
            <v>Małgorzata Stopińska-Khrystych</v>
          </cell>
          <cell r="Q436" t="str">
            <v>Maciej Antecki</v>
          </cell>
          <cell r="R436" t="str">
            <v>22</v>
          </cell>
          <cell r="S436" t="str">
            <v>nd</v>
          </cell>
          <cell r="T436">
            <v>11064</v>
          </cell>
          <cell r="U436">
            <v>10100</v>
          </cell>
          <cell r="V436">
            <v>15050</v>
          </cell>
          <cell r="W436">
            <v>14000</v>
          </cell>
          <cell r="X436">
            <v>0</v>
          </cell>
          <cell r="Y436">
            <v>0</v>
          </cell>
          <cell r="Z436">
            <v>0</v>
          </cell>
          <cell r="AA436">
            <v>0</v>
          </cell>
          <cell r="AB436">
            <v>0</v>
          </cell>
          <cell r="AC436">
            <v>0</v>
          </cell>
          <cell r="AD436">
            <v>0</v>
          </cell>
          <cell r="AE436">
            <v>0</v>
          </cell>
          <cell r="AF436">
            <v>39150</v>
          </cell>
          <cell r="AG436">
            <v>5050</v>
          </cell>
          <cell r="AH436">
            <v>510</v>
          </cell>
          <cell r="AI436">
            <v>10100</v>
          </cell>
          <cell r="AJ436">
            <v>277178.78999999998</v>
          </cell>
          <cell r="AK436">
            <v>0</v>
          </cell>
          <cell r="AL436">
            <v>0</v>
          </cell>
          <cell r="AM436">
            <v>0</v>
          </cell>
          <cell r="AN436">
            <v>0</v>
          </cell>
          <cell r="AO436">
            <v>0</v>
          </cell>
          <cell r="AP436">
            <v>0</v>
          </cell>
          <cell r="AQ436">
            <v>0</v>
          </cell>
          <cell r="AR436">
            <v>0</v>
          </cell>
          <cell r="AS436">
            <v>0</v>
          </cell>
          <cell r="AT436">
            <v>0</v>
          </cell>
          <cell r="AU436">
            <v>277178.78999999998</v>
          </cell>
          <cell r="AV436">
            <v>0</v>
          </cell>
          <cell r="AW436">
            <v>0</v>
          </cell>
          <cell r="AX436" t="str">
            <v>1 rozwojowo-modernizacyjne</v>
          </cell>
          <cell r="AY436">
            <v>2</v>
          </cell>
          <cell r="AZ436">
            <v>3</v>
          </cell>
          <cell r="BA436">
            <v>0</v>
          </cell>
          <cell r="BB436" t="str">
            <v>NIE</v>
          </cell>
          <cell r="BD436" t="str">
            <v>NIE</v>
          </cell>
          <cell r="BF436" t="str">
            <v>Zaopatrzenie w wodę nowych odbiorców.</v>
          </cell>
          <cell r="BG436" t="str">
            <v>Budowa sieci wodociągowej DN 100 mm o dł. 180 m, w ul. bez nazwy wraz przyłączami w Żabnie 2019 - 2021 - dokumentacja projektowa 2022 - 2023 - roboty budowlano-montażowe</v>
          </cell>
          <cell r="BH436" t="str">
            <v>-</v>
          </cell>
          <cell r="BI436" t="str">
            <v>-</v>
          </cell>
          <cell r="BJ436">
            <v>10100</v>
          </cell>
          <cell r="BK436">
            <v>277178.78999999998</v>
          </cell>
          <cell r="BL436"/>
          <cell r="BM436"/>
          <cell r="BN436"/>
          <cell r="BO436">
            <v>19402.515299999999</v>
          </cell>
        </row>
        <row r="437">
          <cell r="B437" t="str">
            <v>5-02-15-181-1</v>
          </cell>
          <cell r="C437" t="str">
            <v>5</v>
          </cell>
          <cell r="D437" t="str">
            <v>Luboń - kanalizacja sanitarna w ulicy bocznej od 3 Maja</v>
          </cell>
          <cell r="E437" t="str">
            <v>Realizowane-RBM-w toku</v>
          </cell>
          <cell r="G437" t="str">
            <v>rezerwa "białe plamy"</v>
          </cell>
          <cell r="H437" t="str">
            <v>pierwsza</v>
          </cell>
          <cell r="I437" t="str">
            <v>sieci rozdzielcze</v>
          </cell>
          <cell r="J437" t="str">
            <v>rozwojowe</v>
          </cell>
          <cell r="K437" t="str">
            <v>KPOŚK</v>
          </cell>
          <cell r="L437" t="str">
            <v>Luboń</v>
          </cell>
          <cell r="M437" t="str">
            <v>Agata Chmurzyńska</v>
          </cell>
          <cell r="N437" t="str">
            <v>Katarzyna Grala</v>
          </cell>
          <cell r="O437" t="str">
            <v>Monika Mrozińska</v>
          </cell>
          <cell r="P437" t="str">
            <v>Michał Garbicz</v>
          </cell>
          <cell r="Q437" t="str">
            <v>Maciej Urbaniak</v>
          </cell>
          <cell r="R437" t="str">
            <v>02</v>
          </cell>
          <cell r="S437" t="str">
            <v>nd</v>
          </cell>
          <cell r="T437">
            <v>1509</v>
          </cell>
          <cell r="U437">
            <v>5300</v>
          </cell>
          <cell r="V437">
            <v>21200</v>
          </cell>
          <cell r="W437">
            <v>25885.98</v>
          </cell>
          <cell r="X437">
            <v>34169.019999999997</v>
          </cell>
          <cell r="Y437">
            <v>0</v>
          </cell>
          <cell r="Z437">
            <v>0</v>
          </cell>
          <cell r="AA437">
            <v>0</v>
          </cell>
          <cell r="AB437">
            <v>0</v>
          </cell>
          <cell r="AC437">
            <v>0</v>
          </cell>
          <cell r="AD437">
            <v>0</v>
          </cell>
          <cell r="AE437">
            <v>0</v>
          </cell>
          <cell r="AF437">
            <v>86555</v>
          </cell>
          <cell r="AG437">
            <v>10000</v>
          </cell>
          <cell r="AH437">
            <v>5000</v>
          </cell>
          <cell r="AI437">
            <v>10000</v>
          </cell>
          <cell r="AJ437">
            <v>67060</v>
          </cell>
          <cell r="AK437">
            <v>0</v>
          </cell>
          <cell r="AL437">
            <v>0</v>
          </cell>
          <cell r="AM437">
            <v>0</v>
          </cell>
          <cell r="AN437">
            <v>0</v>
          </cell>
          <cell r="AO437">
            <v>0</v>
          </cell>
          <cell r="AP437">
            <v>0</v>
          </cell>
          <cell r="AQ437">
            <v>0</v>
          </cell>
          <cell r="AR437">
            <v>0</v>
          </cell>
          <cell r="AS437">
            <v>0</v>
          </cell>
          <cell r="AT437">
            <v>0</v>
          </cell>
          <cell r="AU437">
            <v>67060</v>
          </cell>
          <cell r="AV437">
            <v>0.03</v>
          </cell>
          <cell r="AW437">
            <v>0</v>
          </cell>
          <cell r="AX437" t="str">
            <v>1 rozwojowo-modernizacyjne</v>
          </cell>
          <cell r="AY437">
            <v>2</v>
          </cell>
          <cell r="AZ437">
            <v>0</v>
          </cell>
          <cell r="BA437">
            <v>0</v>
          </cell>
          <cell r="BF437" t="str">
            <v>Odbiór ścieków sanitarnych od nowych klientów.</v>
          </cell>
          <cell r="BG437" t="str">
            <v>Budowa sieci kanalizacji sanitarnej w ul. bocznej od 3 Maja DN200mm, dł. 27m wraz z przyłączami. 2020 - 2021 - dokumentacja projektowa 2022 - 2023 - roboty budowlano-montażowe</v>
          </cell>
          <cell r="BH437" t="str">
            <v>-</v>
          </cell>
          <cell r="BI437" t="str">
            <v>-</v>
          </cell>
          <cell r="BJ437">
            <v>10000</v>
          </cell>
          <cell r="BK437">
            <v>67060</v>
          </cell>
          <cell r="BL437"/>
          <cell r="BM437"/>
          <cell r="BN437"/>
          <cell r="BO437">
            <v>4694.2000000000007</v>
          </cell>
        </row>
        <row r="438">
          <cell r="B438" t="str">
            <v>3-11-19-340-1</v>
          </cell>
          <cell r="C438" t="str">
            <v>3</v>
          </cell>
          <cell r="D438" t="str">
            <v>Kórnik – sieć wodociągowa w ul. Ładnej w Borówcu</v>
          </cell>
          <cell r="E438" t="str">
            <v>Realizowane-dokumentacja-w toku</v>
          </cell>
          <cell r="H438" t="str">
            <v>druga</v>
          </cell>
          <cell r="I438" t="str">
            <v>sieci rozdzielcze</v>
          </cell>
          <cell r="J438" t="str">
            <v>rozwojowe</v>
          </cell>
          <cell r="K438" t="str">
            <v>nieopłacalne Nie</v>
          </cell>
          <cell r="L438" t="str">
            <v>Kórnik</v>
          </cell>
          <cell r="M438" t="str">
            <v>Kamilla Oberenkowska</v>
          </cell>
          <cell r="N438" t="str">
            <v>Michał Kamiński</v>
          </cell>
          <cell r="O438">
            <v>0</v>
          </cell>
          <cell r="P438">
            <v>0</v>
          </cell>
          <cell r="Q438">
            <v>0</v>
          </cell>
          <cell r="R438" t="str">
            <v>11</v>
          </cell>
          <cell r="T438">
            <v>0</v>
          </cell>
          <cell r="U438">
            <v>0</v>
          </cell>
          <cell r="V438">
            <v>0</v>
          </cell>
          <cell r="W438">
            <v>10000</v>
          </cell>
          <cell r="X438">
            <v>18000</v>
          </cell>
          <cell r="Y438">
            <v>39000</v>
          </cell>
          <cell r="Z438">
            <v>12000</v>
          </cell>
          <cell r="AA438">
            <v>0</v>
          </cell>
          <cell r="AB438">
            <v>0</v>
          </cell>
          <cell r="AC438">
            <v>0</v>
          </cell>
          <cell r="AD438">
            <v>0</v>
          </cell>
          <cell r="AE438">
            <v>0</v>
          </cell>
          <cell r="AF438">
            <v>79000</v>
          </cell>
          <cell r="AG438">
            <v>0</v>
          </cell>
          <cell r="AH438">
            <v>1845</v>
          </cell>
          <cell r="AI438">
            <v>9952</v>
          </cell>
          <cell r="AJ438">
            <v>14928</v>
          </cell>
          <cell r="AK438">
            <v>0</v>
          </cell>
          <cell r="AL438">
            <v>92635</v>
          </cell>
          <cell r="AM438">
            <v>400</v>
          </cell>
          <cell r="AN438">
            <v>0</v>
          </cell>
          <cell r="AO438">
            <v>0</v>
          </cell>
          <cell r="AP438">
            <v>0</v>
          </cell>
          <cell r="AQ438">
            <v>0</v>
          </cell>
          <cell r="AR438">
            <v>0</v>
          </cell>
          <cell r="AS438">
            <v>0</v>
          </cell>
          <cell r="AT438">
            <v>0</v>
          </cell>
          <cell r="AU438">
            <v>107963</v>
          </cell>
          <cell r="AV438">
            <v>7.4999999999999997E-2</v>
          </cell>
          <cell r="AW438">
            <v>0</v>
          </cell>
          <cell r="AX438" t="str">
            <v>1 rozwojowo-modernizacyjne</v>
          </cell>
          <cell r="AY438">
            <v>1</v>
          </cell>
          <cell r="AZ438">
            <v>0</v>
          </cell>
          <cell r="BA438">
            <v>0</v>
          </cell>
          <cell r="BF438" t="str">
            <v>Zaopatrzenie w wodę nowych odbiorców.</v>
          </cell>
          <cell r="BG438" t="str">
            <v>Budowa sieci wodociągowej w ul. Ładnej DN 100 mm, dł. 75 m wraz z przyłączami 2022-2024 - dokumentacja projektowa 2024-2025 - roboty budowlano-montażowe</v>
          </cell>
          <cell r="BH438" t="str">
            <v>-</v>
          </cell>
          <cell r="BI438" t="str">
            <v>-</v>
          </cell>
          <cell r="BJ438">
            <v>9952</v>
          </cell>
          <cell r="BK438">
            <v>107963</v>
          </cell>
          <cell r="BL438"/>
          <cell r="BM438"/>
          <cell r="BN438"/>
        </row>
        <row r="439">
          <cell r="B439" t="str">
            <v>3-11-18-096-1</v>
          </cell>
          <cell r="C439" t="str">
            <v>3</v>
          </cell>
          <cell r="D439" t="str">
            <v>Kórnik – sieć wodociągowa w ul. Sportowej w Kamionkach</v>
          </cell>
          <cell r="E439" t="str">
            <v>Realizowane-dokumentacja-w toku</v>
          </cell>
          <cell r="H439" t="str">
            <v>druga</v>
          </cell>
          <cell r="I439" t="str">
            <v>sieci rozdzielcze</v>
          </cell>
          <cell r="J439" t="str">
            <v>rozwojowe</v>
          </cell>
          <cell r="K439" t="str">
            <v>nieopłacalne Nie</v>
          </cell>
          <cell r="L439" t="str">
            <v>Kórnik</v>
          </cell>
          <cell r="M439" t="str">
            <v>Kamilla Oberenkowska</v>
          </cell>
          <cell r="N439" t="str">
            <v>Barbara Bartkowiak</v>
          </cell>
          <cell r="O439">
            <v>0</v>
          </cell>
          <cell r="P439">
            <v>0</v>
          </cell>
          <cell r="Q439">
            <v>0</v>
          </cell>
          <cell r="R439" t="str">
            <v>11</v>
          </cell>
          <cell r="S439" t="str">
            <v>nd</v>
          </cell>
          <cell r="T439">
            <v>0</v>
          </cell>
          <cell r="U439">
            <v>0</v>
          </cell>
          <cell r="V439">
            <v>28000</v>
          </cell>
          <cell r="W439">
            <v>42000</v>
          </cell>
          <cell r="X439">
            <v>72000</v>
          </cell>
          <cell r="Y439">
            <v>27000</v>
          </cell>
          <cell r="Z439">
            <v>0</v>
          </cell>
          <cell r="AA439">
            <v>0</v>
          </cell>
          <cell r="AB439">
            <v>0</v>
          </cell>
          <cell r="AC439">
            <v>0</v>
          </cell>
          <cell r="AD439">
            <v>0</v>
          </cell>
          <cell r="AE439">
            <v>0</v>
          </cell>
          <cell r="AF439">
            <v>169000</v>
          </cell>
          <cell r="AG439">
            <v>0</v>
          </cell>
          <cell r="AH439">
            <v>12642</v>
          </cell>
          <cell r="AI439">
            <v>9820</v>
          </cell>
          <cell r="AJ439">
            <v>29460</v>
          </cell>
          <cell r="AK439">
            <v>106890.52</v>
          </cell>
          <cell r="AL439">
            <v>105992.52</v>
          </cell>
          <cell r="AM439">
            <v>0</v>
          </cell>
          <cell r="AN439">
            <v>0</v>
          </cell>
          <cell r="AO439">
            <v>0</v>
          </cell>
          <cell r="AP439">
            <v>0</v>
          </cell>
          <cell r="AQ439">
            <v>0</v>
          </cell>
          <cell r="AR439">
            <v>0</v>
          </cell>
          <cell r="AS439">
            <v>0</v>
          </cell>
          <cell r="AT439">
            <v>0</v>
          </cell>
          <cell r="AU439">
            <v>242343.04000000004</v>
          </cell>
          <cell r="AV439">
            <v>0.12</v>
          </cell>
          <cell r="AW439">
            <v>0</v>
          </cell>
          <cell r="AX439" t="str">
            <v>1 rozwojowo-modernizacyjne</v>
          </cell>
          <cell r="AY439">
            <v>5</v>
          </cell>
          <cell r="AZ439">
            <v>2</v>
          </cell>
          <cell r="BA439">
            <v>0</v>
          </cell>
          <cell r="BF439" t="str">
            <v>Zaopatrzenie w wodę nowych odbiorców. Wymiana istn. przewodów wodociągowych o niewystarczających parametrach.</v>
          </cell>
          <cell r="BG439" t="str">
            <v>Budowa sieci wodociągowej w ul. Sportowej: DN100 mm, dł. 115 m wraz z przyłączami do budynku 4szt do studni 3 szt 2021-2023 - dokumentacja projektowa 2024-2025 - roboty budowlano-montażowe</v>
          </cell>
          <cell r="BH439" t="str">
            <v>-</v>
          </cell>
          <cell r="BI439" t="str">
            <v>-</v>
          </cell>
          <cell r="BJ439">
            <v>0</v>
          </cell>
          <cell r="BK439">
            <v>252163.04000000004</v>
          </cell>
          <cell r="BL439"/>
          <cell r="BM439"/>
          <cell r="BN439"/>
        </row>
        <row r="440">
          <cell r="B440" t="str">
            <v>5-11-19-229-1</v>
          </cell>
          <cell r="C440" t="str">
            <v>5</v>
          </cell>
          <cell r="D440" t="str">
            <v>Kórnik – kanalizacja sanitarna w ul. Piaskowej w Kamionkach</v>
          </cell>
          <cell r="E440" t="str">
            <v>Realizowane-dokumentacja-w toku</v>
          </cell>
          <cell r="H440" t="str">
            <v>pierwsza</v>
          </cell>
          <cell r="I440" t="str">
            <v>sieci rozdzielcze</v>
          </cell>
          <cell r="J440" t="str">
            <v>rozwojowe</v>
          </cell>
          <cell r="K440" t="str">
            <v>KPOŚK</v>
          </cell>
          <cell r="L440" t="str">
            <v>Kórnik</v>
          </cell>
          <cell r="M440" t="str">
            <v>Kamilla Oberenkowska</v>
          </cell>
          <cell r="N440" t="str">
            <v>Barbara Bartkowiak</v>
          </cell>
          <cell r="O440">
            <v>0</v>
          </cell>
          <cell r="P440">
            <v>0</v>
          </cell>
          <cell r="Q440">
            <v>0</v>
          </cell>
          <cell r="R440" t="str">
            <v>11</v>
          </cell>
          <cell r="S440" t="str">
            <v>nd</v>
          </cell>
          <cell r="T440">
            <v>0</v>
          </cell>
          <cell r="U440">
            <v>0</v>
          </cell>
          <cell r="V440">
            <v>0</v>
          </cell>
          <cell r="W440">
            <v>28000</v>
          </cell>
          <cell r="X440">
            <v>42000</v>
          </cell>
          <cell r="Y440">
            <v>137000</v>
          </cell>
          <cell r="Z440">
            <v>38000</v>
          </cell>
          <cell r="AA440">
            <v>0</v>
          </cell>
          <cell r="AB440">
            <v>0</v>
          </cell>
          <cell r="AC440">
            <v>0</v>
          </cell>
          <cell r="AD440">
            <v>0</v>
          </cell>
          <cell r="AE440">
            <v>0</v>
          </cell>
          <cell r="AF440">
            <v>245000</v>
          </cell>
          <cell r="AG440">
            <v>0</v>
          </cell>
          <cell r="AH440">
            <v>12642</v>
          </cell>
          <cell r="AI440">
            <v>9820</v>
          </cell>
          <cell r="AJ440">
            <v>29460</v>
          </cell>
          <cell r="AK440">
            <v>134130.44</v>
          </cell>
          <cell r="AL440">
            <v>116345.52</v>
          </cell>
          <cell r="AM440">
            <v>0</v>
          </cell>
          <cell r="AN440">
            <v>0</v>
          </cell>
          <cell r="AO440">
            <v>0</v>
          </cell>
          <cell r="AP440">
            <v>0</v>
          </cell>
          <cell r="AQ440">
            <v>0</v>
          </cell>
          <cell r="AR440">
            <v>0</v>
          </cell>
          <cell r="AS440">
            <v>0</v>
          </cell>
          <cell r="AT440">
            <v>0</v>
          </cell>
          <cell r="AU440">
            <v>279935.96000000002</v>
          </cell>
          <cell r="AV440">
            <v>0.105</v>
          </cell>
          <cell r="AW440">
            <v>254</v>
          </cell>
          <cell r="AX440" t="str">
            <v>1 rozwojowo-modernizacyjne</v>
          </cell>
          <cell r="AY440">
            <v>8</v>
          </cell>
          <cell r="AZ440">
            <v>4</v>
          </cell>
          <cell r="BA440">
            <v>0</v>
          </cell>
          <cell r="BF440" t="str">
            <v>Odbiór ścieków sanitarnych od nowych klientów.</v>
          </cell>
          <cell r="BG440" t="str">
            <v>Budowa kanalizacji sanitarnej w ul. Piaskowej DN200mm, dł. 105m wraz z przyłączami. 2021 - 2023 - dokumentacja projektowa 2024 - 2025 - roboty budowlano - montażowe Zalecana wspólna realizacja z zad. 16-097 i 18-096</v>
          </cell>
          <cell r="BH440" t="str">
            <v>-</v>
          </cell>
          <cell r="BI440" t="str">
            <v>-</v>
          </cell>
          <cell r="BJ440">
            <v>0</v>
          </cell>
          <cell r="BK440">
            <v>289755.96000000002</v>
          </cell>
          <cell r="BL440"/>
          <cell r="BM440"/>
          <cell r="BN440"/>
        </row>
        <row r="441">
          <cell r="B441" t="str">
            <v>3-03-17-070-1</v>
          </cell>
          <cell r="C441" t="str">
            <v>3</v>
          </cell>
          <cell r="D441" t="str">
            <v>Mosina - sieć wodociągowa w ul. Cybisa w Mosinie, ul. Polna w Krośnie</v>
          </cell>
          <cell r="E441" t="str">
            <v>Realizowane-dokumentacja-w toku</v>
          </cell>
          <cell r="G441" t="str">
            <v>Pule</v>
          </cell>
          <cell r="H441" t="str">
            <v>druga</v>
          </cell>
          <cell r="I441" t="str">
            <v>sieci rozdzielcze</v>
          </cell>
          <cell r="J441" t="str">
            <v>rozwojowe</v>
          </cell>
          <cell r="K441" t="str">
            <v>opłacalne</v>
          </cell>
          <cell r="L441" t="str">
            <v>Mosina</v>
          </cell>
          <cell r="M441" t="str">
            <v>Zuzanna Kaczmarek</v>
          </cell>
          <cell r="N441" t="str">
            <v>Julia Szczepańska</v>
          </cell>
          <cell r="O441" t="str">
            <v>Jolanta Kowalczyk</v>
          </cell>
          <cell r="P441" t="str">
            <v>Sonia Sperling</v>
          </cell>
          <cell r="Q441" t="str">
            <v>Maciej Urbaniak</v>
          </cell>
          <cell r="R441" t="str">
            <v>03</v>
          </cell>
          <cell r="S441" t="str">
            <v>nd</v>
          </cell>
          <cell r="T441">
            <v>0</v>
          </cell>
          <cell r="U441">
            <v>433</v>
          </cell>
          <cell r="V441">
            <v>28000</v>
          </cell>
          <cell r="W441">
            <v>42001</v>
          </cell>
          <cell r="X441">
            <v>161243</v>
          </cell>
          <cell r="Y441">
            <v>41581</v>
          </cell>
          <cell r="Z441">
            <v>0</v>
          </cell>
          <cell r="AA441">
            <v>0</v>
          </cell>
          <cell r="AB441">
            <v>0</v>
          </cell>
          <cell r="AC441">
            <v>0</v>
          </cell>
          <cell r="AD441">
            <v>0</v>
          </cell>
          <cell r="AE441">
            <v>0</v>
          </cell>
          <cell r="AF441">
            <v>273258</v>
          </cell>
          <cell r="AG441">
            <v>3533</v>
          </cell>
          <cell r="AH441">
            <v>3100</v>
          </cell>
          <cell r="AI441">
            <v>9300</v>
          </cell>
          <cell r="AJ441">
            <v>47400</v>
          </cell>
          <cell r="AK441">
            <v>206934</v>
          </cell>
          <cell r="AL441">
            <v>0</v>
          </cell>
          <cell r="AM441">
            <v>0</v>
          </cell>
          <cell r="AN441">
            <v>0</v>
          </cell>
          <cell r="AO441">
            <v>0</v>
          </cell>
          <cell r="AP441">
            <v>0</v>
          </cell>
          <cell r="AQ441">
            <v>0</v>
          </cell>
          <cell r="AR441">
            <v>0</v>
          </cell>
          <cell r="AS441">
            <v>0</v>
          </cell>
          <cell r="AT441">
            <v>0</v>
          </cell>
          <cell r="AU441">
            <v>254334</v>
          </cell>
          <cell r="AV441">
            <v>0.14000000000000001</v>
          </cell>
          <cell r="AW441">
            <v>0</v>
          </cell>
          <cell r="AX441" t="str">
            <v>1 rozwojowo-modernizacyjne</v>
          </cell>
          <cell r="AY441">
            <v>0</v>
          </cell>
          <cell r="AZ441">
            <v>2</v>
          </cell>
          <cell r="BA441">
            <v>0</v>
          </cell>
          <cell r="BF441" t="str">
            <v>Zaopatrzenie w wodę nowych odbiorców.</v>
          </cell>
          <cell r="BG441" t="str">
            <v>Budowa sieci wodociągowej w ulicy Polna, Cybisa DN 100mm, dł. 145m wraz z przyłączami 2020-2022 dokumentacja projektowa 2023-2024 roboty budowlano-montażowe</v>
          </cell>
          <cell r="BH441" t="str">
            <v>-</v>
          </cell>
          <cell r="BI441" t="str">
            <v>-</v>
          </cell>
          <cell r="BJ441">
            <v>0</v>
          </cell>
          <cell r="BK441">
            <v>263634</v>
          </cell>
          <cell r="BL441"/>
          <cell r="BM441"/>
          <cell r="BN441"/>
        </row>
        <row r="442">
          <cell r="B442" t="str">
            <v>5-05-17-085-1</v>
          </cell>
          <cell r="C442" t="str">
            <v>5</v>
          </cell>
          <cell r="D442" t="str">
            <v>Poznań - kanalizacja sanitarna w ul. Krzywej</v>
          </cell>
          <cell r="E442" t="str">
            <v>Realizowane-koncepcja-w toku</v>
          </cell>
          <cell r="G442" t="str">
            <v>rezerwa "białe plamy"</v>
          </cell>
          <cell r="H442" t="str">
            <v>druga</v>
          </cell>
          <cell r="I442" t="str">
            <v>sieci rozdzielcze</v>
          </cell>
          <cell r="J442" t="str">
            <v>rozwojowe</v>
          </cell>
          <cell r="K442" t="str">
            <v>nieopłacalne tak</v>
          </cell>
          <cell r="L442" t="str">
            <v>Poznań</v>
          </cell>
          <cell r="M442" t="str">
            <v>Kamilla Oberenkowska</v>
          </cell>
          <cell r="N442" t="str">
            <v>Wioletta Frankowska</v>
          </cell>
          <cell r="O442" t="str">
            <v>Jolanta Kowalczyk</v>
          </cell>
          <cell r="P442">
            <v>0</v>
          </cell>
          <cell r="Q442" t="str">
            <v>Maciej Antecki</v>
          </cell>
          <cell r="R442" t="str">
            <v>05</v>
          </cell>
          <cell r="S442" t="str">
            <v>nd</v>
          </cell>
          <cell r="T442">
            <v>1202</v>
          </cell>
          <cell r="U442">
            <v>33820</v>
          </cell>
          <cell r="V442">
            <v>70000</v>
          </cell>
          <cell r="W442">
            <v>28000</v>
          </cell>
          <cell r="X442">
            <v>46000</v>
          </cell>
          <cell r="Y442">
            <v>498000</v>
          </cell>
          <cell r="Z442">
            <v>351000</v>
          </cell>
          <cell r="AA442">
            <v>0</v>
          </cell>
          <cell r="AB442">
            <v>0</v>
          </cell>
          <cell r="AC442">
            <v>0</v>
          </cell>
          <cell r="AD442">
            <v>0</v>
          </cell>
          <cell r="AE442">
            <v>0</v>
          </cell>
          <cell r="AF442">
            <v>1026820</v>
          </cell>
          <cell r="AG442">
            <v>33820</v>
          </cell>
          <cell r="AH442">
            <v>500</v>
          </cell>
          <cell r="AI442">
            <v>9000</v>
          </cell>
          <cell r="AJ442">
            <v>260000</v>
          </cell>
          <cell r="AK442">
            <v>28000</v>
          </cell>
          <cell r="AL442">
            <v>29000</v>
          </cell>
          <cell r="AM442">
            <v>87000</v>
          </cell>
          <cell r="AN442">
            <v>950000</v>
          </cell>
          <cell r="AO442">
            <v>213000</v>
          </cell>
          <cell r="AP442">
            <v>0</v>
          </cell>
          <cell r="AQ442">
            <v>0</v>
          </cell>
          <cell r="AR442">
            <v>0</v>
          </cell>
          <cell r="AS442">
            <v>0</v>
          </cell>
          <cell r="AT442">
            <v>0</v>
          </cell>
          <cell r="AU442">
            <v>1567000</v>
          </cell>
          <cell r="AV442">
            <v>0.34</v>
          </cell>
          <cell r="AW442">
            <v>0</v>
          </cell>
          <cell r="AX442" t="str">
            <v>1 rozwojowo-modernizacyjne</v>
          </cell>
          <cell r="AY442">
            <v>0</v>
          </cell>
          <cell r="AZ442">
            <v>0</v>
          </cell>
          <cell r="BA442">
            <v>11</v>
          </cell>
          <cell r="BF442" t="str">
            <v>Odbiór ścieków sanitarnych od nowych klientów.</v>
          </cell>
          <cell r="BG442" t="str">
            <v>Budowa kanalizacji sanitarnej w ul. Krzywej i Miedzianej: DN200, dł. 340m wraz z przyłączami. wariant I: 2022 - pozyskanie dokumentacji projektowej przyłączy 2023 - budowa przyłączy wariant II: 2023-2026 - dokumentacja projektowa 2026-2028 - roboty budowlano-montażowe</v>
          </cell>
          <cell r="BH442" t="str">
            <v>-</v>
          </cell>
          <cell r="BI442" t="str">
            <v>-</v>
          </cell>
          <cell r="BJ442">
            <v>0</v>
          </cell>
          <cell r="BK442">
            <v>1576000</v>
          </cell>
          <cell r="BL442"/>
          <cell r="BM442"/>
          <cell r="BN442"/>
        </row>
        <row r="443">
          <cell r="B443" t="str">
            <v>3-11-17-007-1</v>
          </cell>
          <cell r="C443" t="str">
            <v>3</v>
          </cell>
          <cell r="D443" t="str">
            <v>Kórnik - sieć wodociągowa w rejonie ul. 20 Października</v>
          </cell>
          <cell r="E443" t="str">
            <v>Realizowane-dokumentacja-w toku</v>
          </cell>
          <cell r="G443" t="str">
            <v>rezerwa "białe plamy"</v>
          </cell>
          <cell r="H443" t="str">
            <v>druga</v>
          </cell>
          <cell r="I443" t="str">
            <v>sieci rozdzielcze</v>
          </cell>
          <cell r="J443" t="str">
            <v>rozwojowe</v>
          </cell>
          <cell r="K443" t="str">
            <v>nieopłacalne tak</v>
          </cell>
          <cell r="L443" t="str">
            <v>Kórnik</v>
          </cell>
          <cell r="M443" t="str">
            <v>Kamilla Oberenkowska</v>
          </cell>
          <cell r="N443" t="str">
            <v>Alina Wachowska</v>
          </cell>
          <cell r="O443" t="str">
            <v>Jolanta Kowalczyk</v>
          </cell>
          <cell r="P443">
            <v>0</v>
          </cell>
          <cell r="Q443">
            <v>0</v>
          </cell>
          <cell r="R443" t="str">
            <v>11</v>
          </cell>
          <cell r="S443" t="str">
            <v>nd</v>
          </cell>
          <cell r="T443">
            <v>0</v>
          </cell>
          <cell r="U443">
            <v>0</v>
          </cell>
          <cell r="V443">
            <v>18000</v>
          </cell>
          <cell r="W443">
            <v>18000</v>
          </cell>
          <cell r="X443">
            <v>58000</v>
          </cell>
          <cell r="Y443">
            <v>420000</v>
          </cell>
          <cell r="Z443">
            <v>1386000</v>
          </cell>
          <cell r="AA443">
            <v>0</v>
          </cell>
          <cell r="AB443">
            <v>0</v>
          </cell>
          <cell r="AC443">
            <v>0</v>
          </cell>
          <cell r="AD443">
            <v>0</v>
          </cell>
          <cell r="AE443">
            <v>0</v>
          </cell>
          <cell r="AF443">
            <v>1900000</v>
          </cell>
          <cell r="AG443">
            <v>0</v>
          </cell>
          <cell r="AH443">
            <v>9886</v>
          </cell>
          <cell r="AI443">
            <v>9000</v>
          </cell>
          <cell r="AJ443">
            <v>27000</v>
          </cell>
          <cell r="AK443">
            <v>1500</v>
          </cell>
          <cell r="AL443">
            <v>1212300</v>
          </cell>
          <cell r="AM443">
            <v>942900</v>
          </cell>
          <cell r="AN443">
            <v>0</v>
          </cell>
          <cell r="AO443">
            <v>0</v>
          </cell>
          <cell r="AP443">
            <v>0</v>
          </cell>
          <cell r="AQ443">
            <v>0</v>
          </cell>
          <cell r="AR443">
            <v>0</v>
          </cell>
          <cell r="AS443">
            <v>0</v>
          </cell>
          <cell r="AT443">
            <v>0</v>
          </cell>
          <cell r="AU443">
            <v>2183700</v>
          </cell>
          <cell r="AV443">
            <v>0.97</v>
          </cell>
          <cell r="AW443">
            <v>0</v>
          </cell>
          <cell r="AX443" t="str">
            <v>1 rozwojowo-modernizacyjne</v>
          </cell>
          <cell r="AY443">
            <v>7</v>
          </cell>
          <cell r="AZ443">
            <v>5</v>
          </cell>
          <cell r="BA443">
            <v>34</v>
          </cell>
          <cell r="BF443" t="str">
            <v>Zaopatrzenie w wodę nowych odbiorców. Wymiana sieci o niewystarczających parametrach. Budowa możliwa po wykonaniu magistrali Kórnickiej.</v>
          </cell>
          <cell r="BG443" t="str">
            <v>Budowa i wymiana sieci wodociągowej wraz z przyłączami w ulicach: 20 Października, Dworcowa, Młyńska, Jabłońskiego, Św. Floriana, Weymana: - DN 100 mm, dł. 175 m - DN 150 mm, dł. 795 m 2021-2023 - dokumentacja projektowa 2025-2026 - roboty budowlano-montażowe (rozpoczęcie budowy możliwe po zakończeniu budowy magistrali kórnickiej)</v>
          </cell>
          <cell r="BH443" t="str">
            <v>-</v>
          </cell>
          <cell r="BI443" t="str">
            <v>-</v>
          </cell>
          <cell r="BJ443">
            <v>0</v>
          </cell>
          <cell r="BK443">
            <v>2192700</v>
          </cell>
          <cell r="BL443"/>
          <cell r="BM443"/>
          <cell r="BN443"/>
        </row>
        <row r="444">
          <cell r="B444" t="str">
            <v>5-09-15-122-1</v>
          </cell>
          <cell r="C444" t="str">
            <v>5</v>
          </cell>
          <cell r="D444" t="str">
            <v>Puszczykowo - kanalizacja sanitarna w ul. bocznej od Gołębiej</v>
          </cell>
          <cell r="E444" t="str">
            <v>Realizowane-dokumentacja-w toku</v>
          </cell>
          <cell r="G444" t="str">
            <v>rezerwa "białe plamy"</v>
          </cell>
          <cell r="H444" t="str">
            <v>druga</v>
          </cell>
          <cell r="I444" t="str">
            <v>sieci rozdzielcze</v>
          </cell>
          <cell r="J444" t="str">
            <v>rozwojowe</v>
          </cell>
          <cell r="K444" t="str">
            <v>nieopłacalne tak</v>
          </cell>
          <cell r="L444" t="str">
            <v>Puszczykowo</v>
          </cell>
          <cell r="M444" t="str">
            <v>Irena Romaszewska-Malak</v>
          </cell>
          <cell r="N444" t="str">
            <v>Michał Garbicz</v>
          </cell>
          <cell r="O444" t="str">
            <v>Monika Mrozińska</v>
          </cell>
          <cell r="P444" t="str">
            <v>Michał Garbicz</v>
          </cell>
          <cell r="Q444" t="str">
            <v>Maciej Urbaniak</v>
          </cell>
          <cell r="R444" t="str">
            <v>09</v>
          </cell>
          <cell r="S444" t="str">
            <v>Gmina Puszczykowo</v>
          </cell>
          <cell r="T444">
            <v>41412.030000000006</v>
          </cell>
          <cell r="U444">
            <v>0</v>
          </cell>
          <cell r="V444">
            <v>0</v>
          </cell>
          <cell r="W444">
            <v>399000</v>
          </cell>
          <cell r="X444">
            <v>0</v>
          </cell>
          <cell r="Y444">
            <v>0</v>
          </cell>
          <cell r="Z444">
            <v>0</v>
          </cell>
          <cell r="AA444">
            <v>0</v>
          </cell>
          <cell r="AB444">
            <v>0</v>
          </cell>
          <cell r="AC444">
            <v>0</v>
          </cell>
          <cell r="AD444">
            <v>0</v>
          </cell>
          <cell r="AE444">
            <v>0</v>
          </cell>
          <cell r="AF444">
            <v>399000</v>
          </cell>
          <cell r="AG444">
            <v>0</v>
          </cell>
          <cell r="AH444">
            <v>2503.9899999999998</v>
          </cell>
          <cell r="AI444">
            <v>8191</v>
          </cell>
          <cell r="AJ444">
            <v>596531.38</v>
          </cell>
          <cell r="AK444">
            <v>0</v>
          </cell>
          <cell r="AL444">
            <v>0</v>
          </cell>
          <cell r="AM444">
            <v>0</v>
          </cell>
          <cell r="AN444">
            <v>0</v>
          </cell>
          <cell r="AO444">
            <v>0</v>
          </cell>
          <cell r="AP444">
            <v>0</v>
          </cell>
          <cell r="AQ444">
            <v>0</v>
          </cell>
          <cell r="AR444">
            <v>0</v>
          </cell>
          <cell r="AS444">
            <v>0</v>
          </cell>
          <cell r="AT444">
            <v>0</v>
          </cell>
          <cell r="AU444">
            <v>596531.38</v>
          </cell>
          <cell r="AV444">
            <v>0.26</v>
          </cell>
          <cell r="AW444">
            <v>0</v>
          </cell>
          <cell r="AX444" t="str">
            <v>1 rozwojowo-modernizacyjne</v>
          </cell>
          <cell r="AY444">
            <v>4</v>
          </cell>
          <cell r="AZ444">
            <v>0</v>
          </cell>
          <cell r="BA444">
            <v>0</v>
          </cell>
          <cell r="BB444" t="str">
            <v>NIE</v>
          </cell>
          <cell r="BD444" t="str">
            <v>NIE</v>
          </cell>
          <cell r="BF444" t="str">
            <v>Odbiór ścieków sanitarnych od nowych klientów.</v>
          </cell>
          <cell r="BG444" t="str">
            <v>Budowa kanalizacji sanitarne: - kanał sanitarny DN 200 mm o dł. 2-3 m - doprowadzający ścieki do tłoczni ścieków - tłocznia ścieków - rurociąg tłoczny DN 63 mm o dł. 90 m - studnia rozprężna - kan. san DN 200 mm o dł. 2-3 m - łączący studnię rozprężną ze studzienka na istn. kan. san. Gmina inwestorem zastępczym 2019-2022 - tryb zaprojektuj i wybuduj</v>
          </cell>
          <cell r="BH444" t="str">
            <v>-</v>
          </cell>
          <cell r="BI444" t="str">
            <v>-</v>
          </cell>
          <cell r="BJ444">
            <v>5191</v>
          </cell>
          <cell r="BK444">
            <v>599531.38</v>
          </cell>
          <cell r="BL444"/>
          <cell r="BM444"/>
          <cell r="BN444"/>
        </row>
        <row r="445">
          <cell r="B445" t="str">
            <v>3-11-19-065-0</v>
          </cell>
          <cell r="C445" t="str">
            <v>3</v>
          </cell>
          <cell r="D445" t="str">
            <v>Kórnik - sieć wodociągowa w ul.Malinowej w Robakowie</v>
          </cell>
          <cell r="E445" t="str">
            <v>Realizowane-RBM-w toku</v>
          </cell>
          <cell r="G445" t="str">
            <v>rezerwa na zaspokojenie roszczeń z tyt realizacji sieci wod-kan</v>
          </cell>
          <cell r="H445" t="str">
            <v>pierwsza</v>
          </cell>
          <cell r="I445" t="str">
            <v>sieci rozdzielcze</v>
          </cell>
          <cell r="J445" t="str">
            <v>rozwojowe</v>
          </cell>
          <cell r="K445" t="str">
            <v>wykupy</v>
          </cell>
          <cell r="L445" t="str">
            <v>Kórnik</v>
          </cell>
          <cell r="M445">
            <v>0</v>
          </cell>
          <cell r="N445">
            <v>0</v>
          </cell>
          <cell r="O445">
            <v>0</v>
          </cell>
          <cell r="P445" t="str">
            <v>Aleksandra Klecha</v>
          </cell>
          <cell r="Q445">
            <v>0</v>
          </cell>
          <cell r="R445" t="str">
            <v>11</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7599.54</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t="str">
            <v xml:space="preserve"> </v>
          </cell>
          <cell r="AY445">
            <v>0</v>
          </cell>
          <cell r="AZ445">
            <v>0</v>
          </cell>
          <cell r="BA445">
            <v>0</v>
          </cell>
          <cell r="BF445">
            <v>0</v>
          </cell>
          <cell r="BG445">
            <v>0</v>
          </cell>
          <cell r="BH445" t="str">
            <v>-</v>
          </cell>
          <cell r="BI445" t="str">
            <v>-</v>
          </cell>
          <cell r="BJ445">
            <v>7599.54</v>
          </cell>
          <cell r="BK445">
            <v>0</v>
          </cell>
          <cell r="BL445"/>
          <cell r="BM445"/>
          <cell r="BN445"/>
          <cell r="BO445">
            <v>0</v>
          </cell>
        </row>
        <row r="446">
          <cell r="B446" t="str">
            <v>5-16-15-007-1</v>
          </cell>
          <cell r="C446" t="str">
            <v>5</v>
          </cell>
          <cell r="D446" t="str">
            <v>Suchy Las - kanalizacja sanitarna w Golęczewie - zakres I</v>
          </cell>
          <cell r="E446" t="str">
            <v>Realizowane-RBM-zakończono</v>
          </cell>
          <cell r="G446" t="str">
            <v>rezerwa "białe plamy"</v>
          </cell>
          <cell r="H446" t="str">
            <v>pierwsza</v>
          </cell>
          <cell r="I446" t="str">
            <v>sieci rozdzielcze</v>
          </cell>
          <cell r="J446" t="str">
            <v>rozwojowe</v>
          </cell>
          <cell r="K446" t="str">
            <v>KPOŚK</v>
          </cell>
          <cell r="L446" t="str">
            <v>Suchy Las</v>
          </cell>
          <cell r="M446" t="str">
            <v>Agnieszka Mitura-Grabowska</v>
          </cell>
          <cell r="N446" t="str">
            <v>Katarzyna Grala</v>
          </cell>
          <cell r="O446" t="str">
            <v>Mariusz Dados</v>
          </cell>
          <cell r="P446" t="str">
            <v>Łukasz Dąbrowski</v>
          </cell>
          <cell r="Q446">
            <v>0</v>
          </cell>
          <cell r="R446" t="str">
            <v>16</v>
          </cell>
          <cell r="S446" t="str">
            <v>Gmina Suchy Las</v>
          </cell>
          <cell r="T446">
            <v>11810219.82</v>
          </cell>
          <cell r="U446">
            <v>3897807.92</v>
          </cell>
          <cell r="V446">
            <v>0</v>
          </cell>
          <cell r="W446">
            <v>0</v>
          </cell>
          <cell r="X446">
            <v>0</v>
          </cell>
          <cell r="Y446">
            <v>0</v>
          </cell>
          <cell r="Z446">
            <v>0</v>
          </cell>
          <cell r="AA446">
            <v>0</v>
          </cell>
          <cell r="AB446">
            <v>0</v>
          </cell>
          <cell r="AC446">
            <v>0</v>
          </cell>
          <cell r="AD446">
            <v>0</v>
          </cell>
          <cell r="AE446">
            <v>0</v>
          </cell>
          <cell r="AF446">
            <v>3897807.92</v>
          </cell>
          <cell r="AG446">
            <v>4103291.9000000008</v>
          </cell>
          <cell r="AH446">
            <v>13575.939999999999</v>
          </cell>
          <cell r="AI446">
            <v>6872.7</v>
          </cell>
          <cell r="AJ446">
            <v>0</v>
          </cell>
          <cell r="AK446">
            <v>0</v>
          </cell>
          <cell r="AL446">
            <v>0</v>
          </cell>
          <cell r="AM446">
            <v>0</v>
          </cell>
          <cell r="AN446">
            <v>0</v>
          </cell>
          <cell r="AO446">
            <v>0</v>
          </cell>
          <cell r="AP446">
            <v>0</v>
          </cell>
          <cell r="AQ446">
            <v>0</v>
          </cell>
          <cell r="AR446">
            <v>0</v>
          </cell>
          <cell r="AS446">
            <v>0</v>
          </cell>
          <cell r="AT446">
            <v>0</v>
          </cell>
          <cell r="AU446">
            <v>0</v>
          </cell>
          <cell r="AV446">
            <v>10.62</v>
          </cell>
          <cell r="AW446">
            <v>0</v>
          </cell>
          <cell r="AX446" t="str">
            <v>1 rozwojowo-modernizacyjne</v>
          </cell>
          <cell r="AY446">
            <v>308</v>
          </cell>
          <cell r="AZ446">
            <v>200</v>
          </cell>
          <cell r="BA446">
            <v>0</v>
          </cell>
          <cell r="BB446" t="str">
            <v xml:space="preserve">TAK </v>
          </cell>
          <cell r="BD446" t="str">
            <v xml:space="preserve">TAK </v>
          </cell>
          <cell r="BF446" t="str">
            <v>Odbiór ścieków sanitarnych od nowych klientów. Z zadania wydzielono zad. 20-001</v>
          </cell>
          <cell r="BG446" t="str">
            <v>Budowa kanalizacji grawitacyjnej: DN250, dł. 199,5 m , DN200, dł. 8667,30 m, kanalizacji ciśnieniowej: DN180, dł. 1235,55 m , DN160, dł. 29,60 m, DN110, dł. 256,06 m , DN90, dł. 233,32 m , Przepompownie ścieków: 7 etapy: I - ulice: Tysiąclecia - realizacja 2017 IIIa - ulice: Dworcowa - realizowany w 2 częściach: 1. od ul. Tysiąclecia do torów. 2. Od torów do DK11 - realizacja 2018 IIIb - ulice: Boczna, Polna, Czereśniowa, Kwiatowa, Wiśniowa, Modrakowa, Zbożowa, Pszenna, Rolna - realizacja 2020 IV - ulice: Lipowa, Dworcowa, Promienista, Strażacka, Akacjowa, Jesionowa, Jaworowa - realizacja 2020 Inwestorstwo Zastępcze wykonywane przez Gminę Suchy Las</v>
          </cell>
          <cell r="BH446" t="str">
            <v>-</v>
          </cell>
          <cell r="BI446" t="str">
            <v>-</v>
          </cell>
          <cell r="BJ446">
            <v>6872.7</v>
          </cell>
          <cell r="BK446">
            <v>0</v>
          </cell>
          <cell r="BL446">
            <v>0</v>
          </cell>
          <cell r="BM446"/>
          <cell r="BN446"/>
          <cell r="BO446">
            <v>0</v>
          </cell>
        </row>
        <row r="447">
          <cell r="B447" t="str">
            <v>5-05-07-031-1</v>
          </cell>
          <cell r="C447" t="str">
            <v>5</v>
          </cell>
          <cell r="D447" t="str">
            <v>Poznań - kanalizacja sanitarna na terenie Umultowa i Moraska</v>
          </cell>
          <cell r="E447" t="str">
            <v>Realizowane-RBM-zakończono</v>
          </cell>
          <cell r="F447" t="str">
            <v>FS 6</v>
          </cell>
          <cell r="G447" t="str">
            <v>rezerwa oszczędności przetargowe</v>
          </cell>
          <cell r="H447" t="str">
            <v>druga</v>
          </cell>
          <cell r="I447" t="str">
            <v>sieci rozdzielcze</v>
          </cell>
          <cell r="J447" t="str">
            <v>rozwojowe</v>
          </cell>
          <cell r="K447" t="str">
            <v>oszczędności przetargowe</v>
          </cell>
          <cell r="L447" t="str">
            <v>Poznań</v>
          </cell>
          <cell r="M447" t="str">
            <v>Katarzyna Stawińska</v>
          </cell>
          <cell r="N447">
            <v>0</v>
          </cell>
          <cell r="O447" t="str">
            <v>Monika Mrozińska</v>
          </cell>
          <cell r="P447" t="str">
            <v>Łukasz Bil</v>
          </cell>
          <cell r="Q447">
            <v>0</v>
          </cell>
          <cell r="R447" t="str">
            <v>05</v>
          </cell>
          <cell r="S447" t="str">
            <v>nd</v>
          </cell>
          <cell r="T447">
            <v>3067900.8699999996</v>
          </cell>
          <cell r="U447">
            <v>581546.44999999995</v>
          </cell>
          <cell r="V447">
            <v>0</v>
          </cell>
          <cell r="W447">
            <v>0</v>
          </cell>
          <cell r="X447">
            <v>0</v>
          </cell>
          <cell r="Y447">
            <v>0</v>
          </cell>
          <cell r="Z447">
            <v>0</v>
          </cell>
          <cell r="AA447">
            <v>0</v>
          </cell>
          <cell r="AB447">
            <v>0</v>
          </cell>
          <cell r="AC447">
            <v>0</v>
          </cell>
          <cell r="AD447">
            <v>0</v>
          </cell>
          <cell r="AE447">
            <v>0</v>
          </cell>
          <cell r="AF447">
            <v>581546.44999999995</v>
          </cell>
          <cell r="AG447">
            <v>589350.31999999995</v>
          </cell>
          <cell r="AH447">
            <v>6855</v>
          </cell>
          <cell r="AI447">
            <v>6855</v>
          </cell>
          <cell r="AJ447">
            <v>0</v>
          </cell>
          <cell r="AK447">
            <v>0</v>
          </cell>
          <cell r="AL447">
            <v>0</v>
          </cell>
          <cell r="AM447">
            <v>0</v>
          </cell>
          <cell r="AN447">
            <v>0</v>
          </cell>
          <cell r="AO447">
            <v>0</v>
          </cell>
          <cell r="AP447">
            <v>0</v>
          </cell>
          <cell r="AQ447">
            <v>0</v>
          </cell>
          <cell r="AR447">
            <v>0</v>
          </cell>
          <cell r="AS447">
            <v>0</v>
          </cell>
          <cell r="AT447">
            <v>0</v>
          </cell>
          <cell r="AU447">
            <v>0</v>
          </cell>
          <cell r="AV447">
            <v>1.71</v>
          </cell>
          <cell r="AW447">
            <v>0</v>
          </cell>
          <cell r="AX447" t="str">
            <v>1 rozwojowo-modernizacyjne</v>
          </cell>
          <cell r="AY447">
            <v>110</v>
          </cell>
          <cell r="AZ447">
            <v>13</v>
          </cell>
          <cell r="BA447">
            <v>0</v>
          </cell>
          <cell r="BF447" t="str">
            <v>Odbiór ścieków sanitarnych od nowych klientów.</v>
          </cell>
          <cell r="BG447" t="str">
            <v>Budowa kanalizacji sanitarnej w ul. Naramowickiej, Żywokostowej, Widłakowej DN 200mm, dł. ok. 1705m wraz z przyłączami: 2014 - 2017 dokumentacja projektowa 2018 - 2020 roboty budowlano-montażowe</v>
          </cell>
          <cell r="BH447" t="str">
            <v>-</v>
          </cell>
          <cell r="BI447" t="str">
            <v>-</v>
          </cell>
          <cell r="BJ447">
            <v>6855</v>
          </cell>
          <cell r="BK447">
            <v>0</v>
          </cell>
          <cell r="BL447"/>
          <cell r="BM447"/>
          <cell r="BN447"/>
          <cell r="BO447">
            <v>0</v>
          </cell>
        </row>
        <row r="448">
          <cell r="B448" t="str">
            <v>5-05-16-060-1</v>
          </cell>
          <cell r="C448" t="str">
            <v>5</v>
          </cell>
          <cell r="D448" t="str">
            <v>Poznań - kanalizacja sanitarna na Osiedlu Kwiatowym</v>
          </cell>
          <cell r="E448" t="str">
            <v>Realizowane-koncepcja-w toku</v>
          </cell>
          <cell r="G448" t="str">
            <v>rezerwa "białe plamy"</v>
          </cell>
          <cell r="H448" t="str">
            <v>druga</v>
          </cell>
          <cell r="I448" t="str">
            <v>sieci rozdzielcze</v>
          </cell>
          <cell r="J448" t="str">
            <v>rozwojowe</v>
          </cell>
          <cell r="K448" t="str">
            <v>nieopłacalne tak</v>
          </cell>
          <cell r="L448" t="str">
            <v>Poznań</v>
          </cell>
          <cell r="M448" t="str">
            <v>Kamilla Oberenkowska</v>
          </cell>
          <cell r="N448" t="str">
            <v>Michał Kamiński</v>
          </cell>
          <cell r="O448" t="str">
            <v>Jolanta Kowalczyk</v>
          </cell>
          <cell r="P448" t="str">
            <v>Małgorzata Stopińska-Khrystych</v>
          </cell>
          <cell r="Q448" t="str">
            <v>Michał Plewa</v>
          </cell>
          <cell r="R448" t="str">
            <v>05</v>
          </cell>
          <cell r="S448" t="str">
            <v>nd</v>
          </cell>
          <cell r="T448">
            <v>27093.29</v>
          </cell>
          <cell r="U448">
            <v>106717</v>
          </cell>
          <cell r="V448">
            <v>124695</v>
          </cell>
          <cell r="W448">
            <v>1300000</v>
          </cell>
          <cell r="X448">
            <v>1652089</v>
          </cell>
          <cell r="Y448">
            <v>1500000</v>
          </cell>
          <cell r="Z448">
            <v>0</v>
          </cell>
          <cell r="AA448">
            <v>0</v>
          </cell>
          <cell r="AB448">
            <v>0</v>
          </cell>
          <cell r="AC448">
            <v>0</v>
          </cell>
          <cell r="AD448">
            <v>0</v>
          </cell>
          <cell r="AE448">
            <v>0</v>
          </cell>
          <cell r="AF448">
            <v>4683501</v>
          </cell>
          <cell r="AG448">
            <v>8650.0400000000009</v>
          </cell>
          <cell r="AH448">
            <v>68964.959999999992</v>
          </cell>
          <cell r="AI448">
            <v>6603.16</v>
          </cell>
          <cell r="AJ448">
            <v>0</v>
          </cell>
          <cell r="AK448">
            <v>70000</v>
          </cell>
          <cell r="AL448">
            <v>73000</v>
          </cell>
          <cell r="AM448">
            <v>35000</v>
          </cell>
          <cell r="AN448">
            <v>2722000</v>
          </cell>
          <cell r="AO448">
            <v>1469000</v>
          </cell>
          <cell r="AP448">
            <v>0</v>
          </cell>
          <cell r="AQ448">
            <v>0</v>
          </cell>
          <cell r="AR448">
            <v>0</v>
          </cell>
          <cell r="AS448">
            <v>0</v>
          </cell>
          <cell r="AT448">
            <v>0</v>
          </cell>
          <cell r="AU448">
            <v>4369000</v>
          </cell>
          <cell r="AV448">
            <v>0.41499999999999998</v>
          </cell>
          <cell r="AW448">
            <v>118</v>
          </cell>
          <cell r="AX448" t="str">
            <v>1 rozwojowo-modernizacyjne</v>
          </cell>
          <cell r="AY448">
            <v>15</v>
          </cell>
          <cell r="AZ448">
            <v>15</v>
          </cell>
          <cell r="BA448">
            <v>1</v>
          </cell>
          <cell r="BE448"/>
          <cell r="BF448" t="str">
            <v>Odbiór ścieków sanitarnych od nowych klientów. Z zadania wydzielono zad. nr 21-152.</v>
          </cell>
          <cell r="BG448" t="str">
            <v>Budowa kanalizacji sanitarnej w ul. Begoniowej, Kaczeńcowej i Szarotkowej. - kanały grawitacyjne: DN200 dł. 390m, - rurociąg tłoczny DN80 dł. 25m, - przepompownia - 1 szt. - przyłącza 2024-2026 - dokumentacja projektowa 2027-2028 - roboty budowlano - montażowe</v>
          </cell>
          <cell r="BH448" t="str">
            <v>-</v>
          </cell>
          <cell r="BI448" t="str">
            <v>-</v>
          </cell>
          <cell r="BJ448">
            <v>4637.91</v>
          </cell>
          <cell r="BK448">
            <v>4370965.25</v>
          </cell>
          <cell r="BL448"/>
          <cell r="BM448"/>
          <cell r="BN448"/>
        </row>
        <row r="449">
          <cell r="B449" t="str">
            <v>3-07-17-080-1</v>
          </cell>
          <cell r="C449" t="str">
            <v>3</v>
          </cell>
          <cell r="D449" t="str">
            <v>Swarzędz - sieć wodociągowa w ul. Wiatrakowej w Kobylnicy. ETAP I</v>
          </cell>
          <cell r="E449" t="str">
            <v>Realizowane-RBM-zakończono</v>
          </cell>
          <cell r="G449" t="str">
            <v>rezerwa "białe plamy"</v>
          </cell>
          <cell r="H449" t="str">
            <v>druga</v>
          </cell>
          <cell r="I449" t="str">
            <v>sieci rozdzielcze</v>
          </cell>
          <cell r="J449" t="str">
            <v>rozwojowe</v>
          </cell>
          <cell r="K449" t="str">
            <v>nieopłacalne tak</v>
          </cell>
          <cell r="L449" t="str">
            <v>Swarzędz</v>
          </cell>
          <cell r="M449" t="str">
            <v>Przemysław Jasiński</v>
          </cell>
          <cell r="N449" t="str">
            <v>Alina Wachowska</v>
          </cell>
          <cell r="O449" t="str">
            <v>Mariusz Dados</v>
          </cell>
          <cell r="P449" t="str">
            <v>Julita Andrzejewska</v>
          </cell>
          <cell r="Q449" t="str">
            <v>Michał Plewa</v>
          </cell>
          <cell r="R449" t="str">
            <v>07</v>
          </cell>
          <cell r="S449" t="str">
            <v>nd</v>
          </cell>
          <cell r="T449">
            <v>26227.34</v>
          </cell>
          <cell r="U449">
            <v>31860</v>
          </cell>
          <cell r="V449">
            <v>180959</v>
          </cell>
          <cell r="W449">
            <v>504178</v>
          </cell>
          <cell r="X449">
            <v>0</v>
          </cell>
          <cell r="Y449">
            <v>0</v>
          </cell>
          <cell r="Z449">
            <v>0</v>
          </cell>
          <cell r="AA449">
            <v>0</v>
          </cell>
          <cell r="AB449">
            <v>0</v>
          </cell>
          <cell r="AC449">
            <v>0</v>
          </cell>
          <cell r="AD449">
            <v>0</v>
          </cell>
          <cell r="AE449">
            <v>0</v>
          </cell>
          <cell r="AF449">
            <v>716997</v>
          </cell>
          <cell r="AG449">
            <v>33883</v>
          </cell>
          <cell r="AH449">
            <v>456328.27</v>
          </cell>
          <cell r="AI449">
            <v>6500.65</v>
          </cell>
          <cell r="AJ449">
            <v>0</v>
          </cell>
          <cell r="AK449">
            <v>0</v>
          </cell>
          <cell r="AL449">
            <v>0</v>
          </cell>
          <cell r="AM449">
            <v>0</v>
          </cell>
          <cell r="AN449">
            <v>0</v>
          </cell>
          <cell r="AO449">
            <v>0</v>
          </cell>
          <cell r="AP449">
            <v>0</v>
          </cell>
          <cell r="AQ449">
            <v>0</v>
          </cell>
          <cell r="AR449">
            <v>0</v>
          </cell>
          <cell r="AS449">
            <v>0</v>
          </cell>
          <cell r="AT449">
            <v>0</v>
          </cell>
          <cell r="AU449">
            <v>0</v>
          </cell>
          <cell r="AV449">
            <v>0.63</v>
          </cell>
          <cell r="AW449">
            <v>0</v>
          </cell>
          <cell r="AX449" t="str">
            <v>1 rozwojowo-modernizacyjne</v>
          </cell>
          <cell r="AY449">
            <v>8</v>
          </cell>
          <cell r="AZ449">
            <v>21</v>
          </cell>
          <cell r="BA449">
            <v>0</v>
          </cell>
          <cell r="BF449" t="str">
            <v>Z zadania zostały wydzielone zakresy 19-295. Zaopatrzenie w wodę nowych odbiorców.</v>
          </cell>
          <cell r="BG449" t="str">
            <v>Budowa sieci wodociągowej w ul. Wiatrakowej DN100 mm, dł.630 m wraz z przyłączami 2018-2020 - dokumentacja projektowa 2021 - roboty budowlano-montażowe</v>
          </cell>
          <cell r="BH449" t="str">
            <v>-</v>
          </cell>
          <cell r="BI449" t="str">
            <v>-</v>
          </cell>
          <cell r="BJ449">
            <v>6500.65</v>
          </cell>
          <cell r="BK449">
            <v>0</v>
          </cell>
          <cell r="BL449"/>
          <cell r="BM449"/>
          <cell r="BN449"/>
          <cell r="BO449">
            <v>0</v>
          </cell>
        </row>
        <row r="450">
          <cell r="B450" t="str">
            <v>3-05-17-290-0</v>
          </cell>
          <cell r="C450" t="str">
            <v>3</v>
          </cell>
          <cell r="D450" t="str">
            <v>Poznań - sieć wodociagowa w ulicach: Warszawskiej, Nowogrodzkiej, Zambrowskiej, Augustowskiej, Kostrzyńskiej, Lidzkiej i Terespolskiej.</v>
          </cell>
          <cell r="E450" t="str">
            <v>Realizowane-dokumentacja-w toku</v>
          </cell>
          <cell r="G450" t="str">
            <v>rury azbestowo-cementowe</v>
          </cell>
          <cell r="H450" t="str">
            <v>pierwsza</v>
          </cell>
          <cell r="I450" t="str">
            <v>sieci rozdzielcze</v>
          </cell>
          <cell r="J450" t="str">
            <v>modernizacyjne</v>
          </cell>
          <cell r="K450" t="str">
            <v>azbestocement</v>
          </cell>
          <cell r="L450" t="str">
            <v>Poznań</v>
          </cell>
          <cell r="M450" t="str">
            <v>Przemysław Jasiński</v>
          </cell>
          <cell r="N450" t="str">
            <v>Marcin Krawczyk</v>
          </cell>
          <cell r="O450" t="str">
            <v>Mariusz Dados</v>
          </cell>
          <cell r="P450">
            <v>0</v>
          </cell>
          <cell r="Q450">
            <v>0</v>
          </cell>
          <cell r="R450" t="str">
            <v>05</v>
          </cell>
          <cell r="S450" t="str">
            <v>nd</v>
          </cell>
          <cell r="T450">
            <v>0</v>
          </cell>
          <cell r="U450">
            <v>947.21</v>
          </cell>
          <cell r="V450">
            <v>56374</v>
          </cell>
          <cell r="W450">
            <v>84561</v>
          </cell>
          <cell r="X450">
            <v>932669</v>
          </cell>
          <cell r="Y450">
            <v>503187</v>
          </cell>
          <cell r="Z450">
            <v>2000000</v>
          </cell>
          <cell r="AA450">
            <v>0</v>
          </cell>
          <cell r="AB450">
            <v>0</v>
          </cell>
          <cell r="AC450">
            <v>0</v>
          </cell>
          <cell r="AD450">
            <v>0</v>
          </cell>
          <cell r="AE450">
            <v>0</v>
          </cell>
          <cell r="AF450">
            <v>3577738.21</v>
          </cell>
          <cell r="AG450">
            <v>10290.6</v>
          </cell>
          <cell r="AH450">
            <v>27443.64</v>
          </cell>
          <cell r="AI450">
            <v>6497.21</v>
          </cell>
          <cell r="AJ450">
            <v>120000</v>
          </cell>
          <cell r="AK450">
            <v>80000</v>
          </cell>
          <cell r="AL450">
            <v>2231700</v>
          </cell>
          <cell r="AM450">
            <v>3719500</v>
          </cell>
          <cell r="AN450">
            <v>0</v>
          </cell>
          <cell r="AO450">
            <v>0</v>
          </cell>
          <cell r="AP450">
            <v>0</v>
          </cell>
          <cell r="AQ450">
            <v>0</v>
          </cell>
          <cell r="AR450">
            <v>0</v>
          </cell>
          <cell r="AS450">
            <v>0</v>
          </cell>
          <cell r="AT450">
            <v>0</v>
          </cell>
          <cell r="AU450">
            <v>6151200</v>
          </cell>
          <cell r="AV450">
            <v>0.87</v>
          </cell>
          <cell r="AW450">
            <v>0</v>
          </cell>
          <cell r="AX450" t="str">
            <v xml:space="preserve"> </v>
          </cell>
          <cell r="AY450">
            <v>0</v>
          </cell>
          <cell r="AZ450">
            <v>0</v>
          </cell>
          <cell r="BA450">
            <v>54</v>
          </cell>
          <cell r="BF450" t="str">
            <v>Wymiana sieci z rur azbestocementowych</v>
          </cell>
          <cell r="BG450" t="str">
            <v>Wodociąg DN150mm o dł. 403,76m w ulicach Warszawskiej i Kostrzyńskiej oraz DN100mm o dł. 461,32m w ulicach Zambrowskiej, Augustowskiej, Nowogrodzkiej, 2020 - 2022 - dokumentacja projektowa 2023 - 2025 - roboty budowlano-montażowe</v>
          </cell>
          <cell r="BH450" t="str">
            <v>-</v>
          </cell>
          <cell r="BI450" t="str">
            <v>-</v>
          </cell>
          <cell r="BJ450">
            <v>4547.8500000000004</v>
          </cell>
          <cell r="BK450">
            <v>6153149.3600000003</v>
          </cell>
          <cell r="BL450"/>
          <cell r="BM450"/>
          <cell r="BN450"/>
        </row>
        <row r="451">
          <cell r="B451" t="str">
            <v>5-05-15-109-1</v>
          </cell>
          <cell r="C451" t="str">
            <v>5</v>
          </cell>
          <cell r="D451" t="str">
            <v>Poznań - kanalizacja sanitarna w ul. Leśnych Skrzatów i Bukowskiej 248-254</v>
          </cell>
          <cell r="E451" t="str">
            <v>Realizowane-RBM-zakończono</v>
          </cell>
          <cell r="G451" t="str">
            <v>rezerwa "białe plamy"</v>
          </cell>
          <cell r="H451" t="str">
            <v>druga</v>
          </cell>
          <cell r="I451" t="str">
            <v>sieci rozdzielcze</v>
          </cell>
          <cell r="J451" t="str">
            <v>rozwojowe</v>
          </cell>
          <cell r="K451" t="str">
            <v>nieopłacalne tak</v>
          </cell>
          <cell r="L451" t="str">
            <v>Poznań</v>
          </cell>
          <cell r="M451" t="str">
            <v>Kamilla Oberenkowska</v>
          </cell>
          <cell r="N451" t="str">
            <v>Małgorzata Stopińska-Khrystych</v>
          </cell>
          <cell r="O451" t="str">
            <v>Jolanta Kowalczyk</v>
          </cell>
          <cell r="P451" t="str">
            <v>Aleksandra Wąsiak-Piechota</v>
          </cell>
          <cell r="Q451" t="str">
            <v>Maciej Antecki</v>
          </cell>
          <cell r="R451" t="str">
            <v>05</v>
          </cell>
          <cell r="S451" t="str">
            <v>nd</v>
          </cell>
          <cell r="T451">
            <v>265879.63</v>
          </cell>
          <cell r="U451">
            <v>84550.8</v>
          </cell>
          <cell r="V451">
            <v>1965413.26</v>
          </cell>
          <cell r="W451">
            <v>10830</v>
          </cell>
          <cell r="X451">
            <v>10830</v>
          </cell>
          <cell r="Y451">
            <v>0</v>
          </cell>
          <cell r="Z451">
            <v>0</v>
          </cell>
          <cell r="AA451">
            <v>0</v>
          </cell>
          <cell r="AB451">
            <v>0</v>
          </cell>
          <cell r="AC451">
            <v>0</v>
          </cell>
          <cell r="AD451">
            <v>0</v>
          </cell>
          <cell r="AE451">
            <v>0</v>
          </cell>
          <cell r="AF451">
            <v>2071624.06</v>
          </cell>
          <cell r="AG451">
            <v>103822.32000000002</v>
          </cell>
          <cell r="AH451">
            <v>2101169.7599999998</v>
          </cell>
          <cell r="AI451">
            <v>5722.2</v>
          </cell>
          <cell r="AJ451">
            <v>0</v>
          </cell>
          <cell r="AK451">
            <v>0</v>
          </cell>
          <cell r="AL451">
            <v>0</v>
          </cell>
          <cell r="AM451">
            <v>0</v>
          </cell>
          <cell r="AN451">
            <v>0</v>
          </cell>
          <cell r="AO451">
            <v>0</v>
          </cell>
          <cell r="AP451">
            <v>0</v>
          </cell>
          <cell r="AQ451">
            <v>0</v>
          </cell>
          <cell r="AR451">
            <v>0</v>
          </cell>
          <cell r="AS451">
            <v>0</v>
          </cell>
          <cell r="AT451">
            <v>0</v>
          </cell>
          <cell r="AU451">
            <v>0</v>
          </cell>
          <cell r="AV451">
            <v>0.73</v>
          </cell>
          <cell r="AW451">
            <v>0</v>
          </cell>
          <cell r="AX451" t="str">
            <v>1 rozwojowo-modernizacyjne</v>
          </cell>
          <cell r="AY451">
            <v>5</v>
          </cell>
          <cell r="AZ451">
            <v>0</v>
          </cell>
          <cell r="BA451">
            <v>0</v>
          </cell>
          <cell r="BF451" t="str">
            <v>Odbiór ścieków sanitarnych od nowych klientów.</v>
          </cell>
          <cell r="BG451" t="str">
            <v>Budowa sieci kanalizacji sanitarnej grawitacyjnej wraz z przyłączami: DN 200mm i długości ok.235m, DN 250mm i długości ok.270m, DN 400mm i długości ok.225m, 2018-2020 - dokumentacja projektowa 2020-2021 - roboty budowlano-montażowe 2022-2023 - nasadzenia rekompensacyjne i pielęgnacja zieleni</v>
          </cell>
          <cell r="BH451" t="str">
            <v>-</v>
          </cell>
          <cell r="BI451" t="str">
            <v>-</v>
          </cell>
          <cell r="BJ451">
            <v>5722.2</v>
          </cell>
          <cell r="BK451">
            <v>0</v>
          </cell>
          <cell r="BL451"/>
          <cell r="BM451"/>
          <cell r="BN451"/>
          <cell r="BO451">
            <v>0</v>
          </cell>
        </row>
        <row r="452">
          <cell r="B452" t="str">
            <v>5-03-11-098-1</v>
          </cell>
          <cell r="C452" t="str">
            <v>5</v>
          </cell>
          <cell r="D452" t="str">
            <v>Mosina - kanalizacja sanitarna w rej. ul.Dębowej w Nowinkach</v>
          </cell>
          <cell r="E452" t="str">
            <v>Realizowane-koncepcja-w toku</v>
          </cell>
          <cell r="G452" t="str">
            <v>rezerwa "białe plamy"</v>
          </cell>
          <cell r="H452" t="str">
            <v>druga</v>
          </cell>
          <cell r="I452" t="str">
            <v>sieci rozdzielcze</v>
          </cell>
          <cell r="J452" t="str">
            <v>rozwojowe</v>
          </cell>
          <cell r="K452" t="str">
            <v>nieopłacalne nie</v>
          </cell>
          <cell r="L452" t="str">
            <v>Mosina</v>
          </cell>
          <cell r="M452" t="str">
            <v>Zuzanna Kaczmarek</v>
          </cell>
          <cell r="N452" t="str">
            <v>Anna Szaszczak</v>
          </cell>
          <cell r="O452" t="str">
            <v>Jolanta Kowalczyk</v>
          </cell>
          <cell r="P452" t="str">
            <v>Aleksandra Wąsiak-Piechota</v>
          </cell>
          <cell r="Q452" t="str">
            <v>Jacek Bielicki</v>
          </cell>
          <cell r="R452" t="str">
            <v>03</v>
          </cell>
          <cell r="S452" t="str">
            <v>nd</v>
          </cell>
          <cell r="T452">
            <v>2728.4399999999996</v>
          </cell>
          <cell r="U452">
            <v>18143.71</v>
          </cell>
          <cell r="V452">
            <v>16240</v>
          </cell>
          <cell r="W452">
            <v>109620</v>
          </cell>
          <cell r="X452">
            <v>442000</v>
          </cell>
          <cell r="Y452">
            <v>0</v>
          </cell>
          <cell r="Z452">
            <v>0</v>
          </cell>
          <cell r="AA452">
            <v>0</v>
          </cell>
          <cell r="AB452">
            <v>0</v>
          </cell>
          <cell r="AC452">
            <v>0</v>
          </cell>
          <cell r="AD452">
            <v>0</v>
          </cell>
          <cell r="AE452">
            <v>0</v>
          </cell>
          <cell r="AF452">
            <v>586003.71</v>
          </cell>
          <cell r="AG452">
            <v>18143.71</v>
          </cell>
          <cell r="AH452">
            <v>8120</v>
          </cell>
          <cell r="AI452">
            <v>5540.5599999999995</v>
          </cell>
          <cell r="AJ452">
            <v>0</v>
          </cell>
          <cell r="AK452">
            <v>0</v>
          </cell>
          <cell r="AL452">
            <v>0</v>
          </cell>
          <cell r="AM452">
            <v>0</v>
          </cell>
          <cell r="AN452">
            <v>0</v>
          </cell>
          <cell r="AO452">
            <v>0</v>
          </cell>
          <cell r="AP452">
            <v>0</v>
          </cell>
          <cell r="AQ452">
            <v>40000</v>
          </cell>
          <cell r="AR452">
            <v>60000</v>
          </cell>
          <cell r="AS452">
            <v>135000</v>
          </cell>
          <cell r="AT452">
            <v>715000</v>
          </cell>
          <cell r="AU452">
            <v>235000</v>
          </cell>
          <cell r="AV452">
            <v>0.38</v>
          </cell>
          <cell r="AW452">
            <v>0</v>
          </cell>
          <cell r="AX452" t="str">
            <v>1 rozwojowo-modernizacyjne</v>
          </cell>
          <cell r="AY452">
            <v>3</v>
          </cell>
          <cell r="AZ452">
            <v>12</v>
          </cell>
          <cell r="BA452">
            <v>0</v>
          </cell>
          <cell r="BF452" t="str">
            <v>Z zadania został wydzielony zakres 19-307 Odbiór ścieków sanitarnych od nowych klientów.</v>
          </cell>
          <cell r="BG452" t="str">
            <v>Budowa kanalizacji sanitarnej w rej. ul. Dębowej wraz z przyłączami: - kanał grawitacyjny DN 200 mm o dł.180 m - rurociąg tłoczny DN 90 mm o dł. 3 m - tłocznia ścieków - 1 szt. 2030-2031 dokumentacja projektowa 2032-2033 roboty budowlano-montażowe</v>
          </cell>
          <cell r="BH452" t="str">
            <v>-</v>
          </cell>
          <cell r="BI452" t="str">
            <v>-</v>
          </cell>
          <cell r="BJ452">
            <v>4990</v>
          </cell>
          <cell r="BK452">
            <v>235550.56</v>
          </cell>
          <cell r="BL452"/>
          <cell r="BM452"/>
          <cell r="BN452"/>
        </row>
        <row r="453">
          <cell r="B453" t="str">
            <v>3-07-17-244-0</v>
          </cell>
          <cell r="C453" t="str">
            <v>3</v>
          </cell>
          <cell r="D453" t="str">
            <v>Swarzędz - sieć wodociągowa w ul. Mokrej w Zalasewie</v>
          </cell>
          <cell r="E453" t="str">
            <v>Realizowane-RBM-w toku</v>
          </cell>
          <cell r="G453" t="str">
            <v>rezerwa na zaspokojenie roszczeń z tyt realizacji sieci wod-kan</v>
          </cell>
          <cell r="H453" t="str">
            <v>pierwsza</v>
          </cell>
          <cell r="I453" t="str">
            <v>sieci rozdzielcze</v>
          </cell>
          <cell r="J453" t="str">
            <v>rozwojowe</v>
          </cell>
          <cell r="K453" t="str">
            <v>wykupy</v>
          </cell>
          <cell r="L453" t="str">
            <v>Swarzędz</v>
          </cell>
          <cell r="M453">
            <v>0</v>
          </cell>
          <cell r="N453">
            <v>0</v>
          </cell>
          <cell r="O453">
            <v>0</v>
          </cell>
          <cell r="P453" t="str">
            <v>Magdalena Borowska</v>
          </cell>
          <cell r="Q453">
            <v>0</v>
          </cell>
          <cell r="R453" t="str">
            <v>07</v>
          </cell>
          <cell r="S453" t="str">
            <v>nd</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1229</v>
          </cell>
          <cell r="AH453">
            <v>514609.8</v>
          </cell>
          <cell r="AI453">
            <v>5337.3</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t="str">
            <v>1 rozwojowo-modernizacyjne</v>
          </cell>
          <cell r="AY453">
            <v>0</v>
          </cell>
          <cell r="AZ453">
            <v>0</v>
          </cell>
          <cell r="BA453">
            <v>0</v>
          </cell>
          <cell r="BF453">
            <v>0</v>
          </cell>
          <cell r="BG453">
            <v>0</v>
          </cell>
          <cell r="BH453" t="str">
            <v>-</v>
          </cell>
          <cell r="BI453" t="str">
            <v>-</v>
          </cell>
          <cell r="BJ453">
            <v>5337.3</v>
          </cell>
          <cell r="BK453">
            <v>0</v>
          </cell>
          <cell r="BL453"/>
          <cell r="BM453"/>
          <cell r="BN453"/>
          <cell r="BO453">
            <v>0</v>
          </cell>
        </row>
        <row r="454">
          <cell r="B454" t="str">
            <v>5-11-14-095-1</v>
          </cell>
          <cell r="C454" t="str">
            <v>5</v>
          </cell>
          <cell r="D454" t="str">
            <v>Kórnik - kanalizacja sanitarna w ul. Krętej i Prostej w Borówcu</v>
          </cell>
          <cell r="E454" t="str">
            <v>Realizowane-dokumentacja-w toku</v>
          </cell>
          <cell r="G454" t="str">
            <v>rezerwa "białe plamy"</v>
          </cell>
          <cell r="H454" t="str">
            <v>druga</v>
          </cell>
          <cell r="I454" t="str">
            <v>sieci rozdzielcze</v>
          </cell>
          <cell r="J454" t="str">
            <v>rozwojowe</v>
          </cell>
          <cell r="K454" t="str">
            <v>nieopłacalne Nie</v>
          </cell>
          <cell r="L454" t="str">
            <v>Kórnik</v>
          </cell>
          <cell r="M454" t="str">
            <v>Kamilla Oberenkowska</v>
          </cell>
          <cell r="N454" t="str">
            <v>Honorata Łoza</v>
          </cell>
          <cell r="O454" t="str">
            <v>Jolanta Kowalczyk</v>
          </cell>
          <cell r="P454" t="str">
            <v>Aleksandra Jukiewicz</v>
          </cell>
          <cell r="Q454" t="str">
            <v>Maciej Antecki</v>
          </cell>
          <cell r="R454" t="str">
            <v>11</v>
          </cell>
          <cell r="S454" t="str">
            <v>nd</v>
          </cell>
          <cell r="T454">
            <v>34634.68</v>
          </cell>
          <cell r="U454">
            <v>2870.24</v>
          </cell>
          <cell r="V454">
            <v>20000</v>
          </cell>
          <cell r="W454">
            <v>20000</v>
          </cell>
          <cell r="X454">
            <v>138000</v>
          </cell>
          <cell r="Y454">
            <v>1267000</v>
          </cell>
          <cell r="Z454">
            <v>0</v>
          </cell>
          <cell r="AA454">
            <v>0</v>
          </cell>
          <cell r="AB454">
            <v>0</v>
          </cell>
          <cell r="AC454">
            <v>0</v>
          </cell>
          <cell r="AD454">
            <v>0</v>
          </cell>
          <cell r="AE454">
            <v>0</v>
          </cell>
          <cell r="AF454">
            <v>1447870.24</v>
          </cell>
          <cell r="AG454">
            <v>2870.24</v>
          </cell>
          <cell r="AH454">
            <v>48125.270000000004</v>
          </cell>
          <cell r="AI454">
            <v>5156.7800000000007</v>
          </cell>
          <cell r="AJ454">
            <v>44520</v>
          </cell>
          <cell r="AK454">
            <v>373206</v>
          </cell>
          <cell r="AL454">
            <v>1383396</v>
          </cell>
          <cell r="AM454">
            <v>115289</v>
          </cell>
          <cell r="AN454">
            <v>0</v>
          </cell>
          <cell r="AO454">
            <v>0</v>
          </cell>
          <cell r="AP454">
            <v>0</v>
          </cell>
          <cell r="AQ454">
            <v>0</v>
          </cell>
          <cell r="AR454">
            <v>0</v>
          </cell>
          <cell r="AS454">
            <v>0</v>
          </cell>
          <cell r="AT454">
            <v>0</v>
          </cell>
          <cell r="AU454">
            <v>1916411</v>
          </cell>
          <cell r="AV454">
            <v>0.52</v>
          </cell>
          <cell r="AW454">
            <v>283</v>
          </cell>
          <cell r="AX454" t="str">
            <v>1 rozwojowo-modernizacyjne</v>
          </cell>
          <cell r="AY454">
            <v>42</v>
          </cell>
          <cell r="AZ454">
            <v>7</v>
          </cell>
          <cell r="BA454">
            <v>0</v>
          </cell>
          <cell r="BD454" t="str">
            <v>NIE</v>
          </cell>
          <cell r="BF454" t="str">
            <v>Z zadania zostały wydzielone zakresy 19-303 i 19-304. Odbiór ścieków sanitarnych od nowych klientów.</v>
          </cell>
          <cell r="BG454" t="str">
            <v>Budowa kanalizacji sanitarnej wraz z przyłączami w ul. Krętej i Prostej w Borówcu: - kanał grawitacyjny DN200, dł. 475 m - rurociąg tłoczny DN80, dł. 120 m - przepompownia - 1 szt. - zakup działki pod przepompownię 2021-2023 - dokumentacja projektowa 2024-2026 - roboty budowlano-montażowe</v>
          </cell>
          <cell r="BH454" t="str">
            <v>-</v>
          </cell>
          <cell r="BI454" t="str">
            <v>-</v>
          </cell>
          <cell r="BJ454">
            <v>3517.01</v>
          </cell>
          <cell r="BK454">
            <v>1918050.77</v>
          </cell>
          <cell r="BL454"/>
          <cell r="BM454"/>
          <cell r="BN454"/>
        </row>
        <row r="455">
          <cell r="B455" t="str">
            <v>3-11-17-173-0</v>
          </cell>
          <cell r="C455" t="str">
            <v>3</v>
          </cell>
          <cell r="D455" t="str">
            <v>Kórnik - sieć wodociągowa w ul. Szarych Szeregów</v>
          </cell>
          <cell r="E455" t="str">
            <v>Realizowane-dokumentacja-w toku</v>
          </cell>
          <cell r="G455" t="str">
            <v>rury azbestowo-cementowe</v>
          </cell>
          <cell r="H455" t="str">
            <v>pierwsza</v>
          </cell>
          <cell r="I455" t="str">
            <v>sieci rozdzielcze</v>
          </cell>
          <cell r="J455" t="str">
            <v>modernizacyjne</v>
          </cell>
          <cell r="K455" t="str">
            <v>azbestocement</v>
          </cell>
          <cell r="L455" t="str">
            <v>Kórnik</v>
          </cell>
          <cell r="M455" t="str">
            <v>Kamilla Oberenkowska</v>
          </cell>
          <cell r="N455" t="str">
            <v>Alina Wachowska</v>
          </cell>
          <cell r="O455" t="str">
            <v>Jolanta Kowalczyk</v>
          </cell>
          <cell r="P455">
            <v>0</v>
          </cell>
          <cell r="Q455">
            <v>0</v>
          </cell>
          <cell r="R455" t="str">
            <v>11</v>
          </cell>
          <cell r="S455" t="str">
            <v>Gmina Kórnik</v>
          </cell>
          <cell r="T455">
            <v>0</v>
          </cell>
          <cell r="U455">
            <v>0</v>
          </cell>
          <cell r="V455">
            <v>2000</v>
          </cell>
          <cell r="W455">
            <v>5000</v>
          </cell>
          <cell r="X455">
            <v>2000</v>
          </cell>
          <cell r="Y455">
            <v>40000</v>
          </cell>
          <cell r="Z455">
            <v>137000</v>
          </cell>
          <cell r="AA455">
            <v>0</v>
          </cell>
          <cell r="AB455">
            <v>0</v>
          </cell>
          <cell r="AC455">
            <v>0</v>
          </cell>
          <cell r="AD455">
            <v>0</v>
          </cell>
          <cell r="AE455">
            <v>0</v>
          </cell>
          <cell r="AF455">
            <v>186000</v>
          </cell>
          <cell r="AG455">
            <v>0</v>
          </cell>
          <cell r="AH455">
            <v>5886</v>
          </cell>
          <cell r="AI455">
            <v>5000</v>
          </cell>
          <cell r="AJ455">
            <v>15000</v>
          </cell>
          <cell r="AK455">
            <v>1500</v>
          </cell>
          <cell r="AL455">
            <v>116154</v>
          </cell>
          <cell r="AM455">
            <v>90342</v>
          </cell>
          <cell r="AN455">
            <v>0</v>
          </cell>
          <cell r="AO455">
            <v>0</v>
          </cell>
          <cell r="AP455">
            <v>0</v>
          </cell>
          <cell r="AQ455">
            <v>0</v>
          </cell>
          <cell r="AR455">
            <v>0</v>
          </cell>
          <cell r="AS455">
            <v>0</v>
          </cell>
          <cell r="AT455">
            <v>0</v>
          </cell>
          <cell r="AU455">
            <v>222996</v>
          </cell>
          <cell r="AV455">
            <v>0.11</v>
          </cell>
          <cell r="AW455">
            <v>0</v>
          </cell>
          <cell r="AX455" t="str">
            <v>1 rozwojowo-modernizacyjne</v>
          </cell>
          <cell r="AY455">
            <v>0</v>
          </cell>
          <cell r="AZ455">
            <v>0</v>
          </cell>
          <cell r="BA455">
            <v>2</v>
          </cell>
          <cell r="BF455" t="str">
            <v>Wymiana sieci azbestocementowych</v>
          </cell>
          <cell r="BG455" t="str">
            <v>Wymiana sieci wodociągowej w ul. Szarych Szeregów: DN100mm, dł. 110m wraz z przyłączami. 2021 - 2023 - dokumentacja projektowa 2025 - 2026 - roboty budowlano-montażowe (rozpoczęcie budowy możliwe po zakończeniu budowy magistrali kórnickiej)</v>
          </cell>
          <cell r="BH455" t="str">
            <v>-</v>
          </cell>
          <cell r="BI455" t="str">
            <v>-</v>
          </cell>
          <cell r="BJ455">
            <v>0</v>
          </cell>
          <cell r="BK455">
            <v>227996</v>
          </cell>
          <cell r="BL455"/>
          <cell r="BM455"/>
          <cell r="BN455"/>
        </row>
        <row r="456">
          <cell r="B456" t="str">
            <v>5-11-18-005-1</v>
          </cell>
          <cell r="C456" t="str">
            <v>5</v>
          </cell>
          <cell r="D456" t="str">
            <v>Kórnik – kanalizacja sanitarna w rejonie ul. 20 Października</v>
          </cell>
          <cell r="E456" t="str">
            <v>Realizowane-dokumentacja-w toku</v>
          </cell>
          <cell r="G456" t="str">
            <v>Pule</v>
          </cell>
          <cell r="H456" t="str">
            <v>pierwsza</v>
          </cell>
          <cell r="I456" t="str">
            <v>sieci rozdzielcze</v>
          </cell>
          <cell r="J456" t="str">
            <v>rozwojowe</v>
          </cell>
          <cell r="K456" t="str">
            <v>KPOŚK</v>
          </cell>
          <cell r="L456" t="str">
            <v>Kórnik</v>
          </cell>
          <cell r="M456" t="str">
            <v>Kamilla Oberenkowska</v>
          </cell>
          <cell r="N456" t="str">
            <v>Alina Wachowska</v>
          </cell>
          <cell r="O456" t="str">
            <v>Jolanta Kowalczyk</v>
          </cell>
          <cell r="P456">
            <v>0</v>
          </cell>
          <cell r="Q456">
            <v>0</v>
          </cell>
          <cell r="R456" t="str">
            <v>11</v>
          </cell>
          <cell r="S456" t="str">
            <v>nd</v>
          </cell>
          <cell r="T456">
            <v>0</v>
          </cell>
          <cell r="U456">
            <v>0</v>
          </cell>
          <cell r="V456">
            <v>3000</v>
          </cell>
          <cell r="W456">
            <v>3000</v>
          </cell>
          <cell r="X456">
            <v>11000</v>
          </cell>
          <cell r="Y456">
            <v>72000</v>
          </cell>
          <cell r="Z456">
            <v>239000</v>
          </cell>
          <cell r="AA456">
            <v>0</v>
          </cell>
          <cell r="AB456">
            <v>0</v>
          </cell>
          <cell r="AC456">
            <v>0</v>
          </cell>
          <cell r="AD456">
            <v>0</v>
          </cell>
          <cell r="AE456">
            <v>0</v>
          </cell>
          <cell r="AF456">
            <v>328000</v>
          </cell>
          <cell r="AG456">
            <v>0</v>
          </cell>
          <cell r="AH456">
            <v>5886</v>
          </cell>
          <cell r="AI456">
            <v>5000</v>
          </cell>
          <cell r="AJ456">
            <v>15000</v>
          </cell>
          <cell r="AK456">
            <v>1500</v>
          </cell>
          <cell r="AL456">
            <v>191568</v>
          </cell>
          <cell r="AM456">
            <v>191568</v>
          </cell>
          <cell r="AN456">
            <v>0</v>
          </cell>
          <cell r="AO456">
            <v>0</v>
          </cell>
          <cell r="AP456">
            <v>0</v>
          </cell>
          <cell r="AQ456">
            <v>0</v>
          </cell>
          <cell r="AR456">
            <v>0</v>
          </cell>
          <cell r="AS456">
            <v>0</v>
          </cell>
          <cell r="AT456">
            <v>0</v>
          </cell>
          <cell r="AU456">
            <v>399636</v>
          </cell>
          <cell r="AV456">
            <v>0.14000000000000001</v>
          </cell>
          <cell r="AW456">
            <v>100</v>
          </cell>
          <cell r="AX456" t="str">
            <v>1 rozwojowo-modernizacyjne</v>
          </cell>
          <cell r="AY456">
            <v>4</v>
          </cell>
          <cell r="AZ456">
            <v>2</v>
          </cell>
          <cell r="BA456">
            <v>0</v>
          </cell>
          <cell r="BF456" t="str">
            <v>Odbiór ścieków sanitarnych od nowych klientów.</v>
          </cell>
          <cell r="BG456" t="str">
            <v>Budowa kanalizacji sanitarnej w ul.20 Października i Weymana: DN200mm, dł. 140m wraz z przyłączami. Przebudowa istn. kanału w ul. Jabłońskiego: DN200mm, dł. 30 m. 2021 - 2023 - dokumentacja projektowa 2025 - 2026 - roboty budowlano-montażowe (rozpoczęcie budowy uzależnione od zakończenia budowy magistrali kórnickiej)</v>
          </cell>
          <cell r="BH456" t="str">
            <v>-</v>
          </cell>
          <cell r="BI456" t="str">
            <v>-</v>
          </cell>
          <cell r="BJ456">
            <v>0</v>
          </cell>
          <cell r="BK456">
            <v>404636</v>
          </cell>
          <cell r="BL456"/>
          <cell r="BM456"/>
          <cell r="BN456"/>
        </row>
        <row r="457">
          <cell r="B457" t="str">
            <v>3-11-17-265-0</v>
          </cell>
          <cell r="C457" t="str">
            <v>3</v>
          </cell>
          <cell r="D457" t="str">
            <v>Kórnik - sieć wodociągowa w ul. Leśnej w Czołowie</v>
          </cell>
          <cell r="E457" t="str">
            <v>Realizowane-RBM-zakończono</v>
          </cell>
          <cell r="G457" t="str">
            <v>rezerwa na zaspokojenie roszczeń z tyt realizacji sieci wod-kan</v>
          </cell>
          <cell r="H457" t="str">
            <v>pierwsza</v>
          </cell>
          <cell r="I457" t="str">
            <v>sieci rozdzielcze</v>
          </cell>
          <cell r="J457" t="str">
            <v>rozwojowe</v>
          </cell>
          <cell r="K457" t="str">
            <v>wykupy</v>
          </cell>
          <cell r="L457" t="str">
            <v>Kórnik</v>
          </cell>
          <cell r="M457">
            <v>0</v>
          </cell>
          <cell r="N457">
            <v>0</v>
          </cell>
          <cell r="O457" t="str">
            <v>Michał Garbicz</v>
          </cell>
          <cell r="P457" t="str">
            <v>Magdalena Borowska</v>
          </cell>
          <cell r="Q457">
            <v>0</v>
          </cell>
          <cell r="R457" t="str">
            <v>11</v>
          </cell>
          <cell r="S457" t="str">
            <v>nd</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4612.93</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t="str">
            <v xml:space="preserve"> </v>
          </cell>
          <cell r="AY457">
            <v>0</v>
          </cell>
          <cell r="AZ457">
            <v>0</v>
          </cell>
          <cell r="BA457">
            <v>0</v>
          </cell>
          <cell r="BF457">
            <v>0</v>
          </cell>
          <cell r="BG457">
            <v>0</v>
          </cell>
          <cell r="BH457" t="str">
            <v>-</v>
          </cell>
          <cell r="BI457" t="str">
            <v>-</v>
          </cell>
          <cell r="BJ457">
            <v>4612.93</v>
          </cell>
          <cell r="BK457">
            <v>0</v>
          </cell>
          <cell r="BL457"/>
          <cell r="BM457"/>
          <cell r="BN457"/>
          <cell r="BO457">
            <v>0</v>
          </cell>
        </row>
        <row r="458">
          <cell r="B458" t="str">
            <v>5-11-19-304-1</v>
          </cell>
          <cell r="C458" t="str">
            <v>5</v>
          </cell>
          <cell r="D458" t="str">
            <v>Kórnik - przyłącza kanalizacyjne w ul. Leśny Zakątek 4-30 i ul. Na Skraju Lasu 21-31 w Kamionkach</v>
          </cell>
          <cell r="E458" t="str">
            <v>Realizowane-RBM-w toku</v>
          </cell>
          <cell r="G458" t="str">
            <v>rezerwa zadania wielozakresowe</v>
          </cell>
          <cell r="H458" t="str">
            <v>druga</v>
          </cell>
          <cell r="I458" t="str">
            <v>sieci rozdzielcze</v>
          </cell>
          <cell r="J458" t="str">
            <v>rozwojowe</v>
          </cell>
          <cell r="K458" t="str">
            <v>nieopłacalne Nie</v>
          </cell>
          <cell r="L458" t="str">
            <v>Kórnik</v>
          </cell>
          <cell r="M458" t="str">
            <v>Kamilla Oberenkowska</v>
          </cell>
          <cell r="N458" t="str">
            <v>Marcin Krawczyk</v>
          </cell>
          <cell r="O458" t="str">
            <v>Jolanta Kowalczyk</v>
          </cell>
          <cell r="P458" t="str">
            <v>Aleksandra Jukiewicz</v>
          </cell>
          <cell r="Q458" t="str">
            <v>Maciej Antecki</v>
          </cell>
          <cell r="R458" t="str">
            <v>11</v>
          </cell>
          <cell r="S458" t="str">
            <v>nd</v>
          </cell>
          <cell r="T458">
            <v>0</v>
          </cell>
          <cell r="U458">
            <v>866</v>
          </cell>
          <cell r="V458">
            <v>12000</v>
          </cell>
          <cell r="W458">
            <v>23800</v>
          </cell>
          <cell r="X458">
            <v>59000</v>
          </cell>
          <cell r="Y458">
            <v>0</v>
          </cell>
          <cell r="Z458">
            <v>0</v>
          </cell>
          <cell r="AA458">
            <v>0</v>
          </cell>
          <cell r="AB458">
            <v>0</v>
          </cell>
          <cell r="AC458">
            <v>0</v>
          </cell>
          <cell r="AD458">
            <v>0</v>
          </cell>
          <cell r="AE458">
            <v>0</v>
          </cell>
          <cell r="AF458">
            <v>95666</v>
          </cell>
          <cell r="AG458">
            <v>2566</v>
          </cell>
          <cell r="AH458">
            <v>12880</v>
          </cell>
          <cell r="AI458">
            <v>3220</v>
          </cell>
          <cell r="AJ458">
            <v>0</v>
          </cell>
          <cell r="AK458">
            <v>302150</v>
          </cell>
          <cell r="AL458">
            <v>0</v>
          </cell>
          <cell r="AM458">
            <v>0</v>
          </cell>
          <cell r="AN458">
            <v>0</v>
          </cell>
          <cell r="AO458">
            <v>0</v>
          </cell>
          <cell r="AP458">
            <v>0</v>
          </cell>
          <cell r="AQ458">
            <v>0</v>
          </cell>
          <cell r="AR458">
            <v>0</v>
          </cell>
          <cell r="AS458">
            <v>0</v>
          </cell>
          <cell r="AT458">
            <v>0</v>
          </cell>
          <cell r="AU458">
            <v>302150</v>
          </cell>
          <cell r="AV458">
            <v>0</v>
          </cell>
          <cell r="AW458">
            <v>0</v>
          </cell>
          <cell r="AX458" t="str">
            <v>1 rozwojowo-modernizacyjne</v>
          </cell>
          <cell r="AY458">
            <v>20</v>
          </cell>
          <cell r="AZ458">
            <v>0</v>
          </cell>
          <cell r="BA458">
            <v>0</v>
          </cell>
          <cell r="BD458" t="str">
            <v>NIE</v>
          </cell>
          <cell r="BF458" t="str">
            <v>Zadanie zostało wydzielone z zadania nr 14-095. Odbiór ścieków sanitarnych od nowych klientów.</v>
          </cell>
          <cell r="BG458" t="str">
            <v>Budowa przyłączy kanalizacyjnych w ul. Leśny Zakątek 4-30 i ul. Na Skraju Lasu 21-31 w Kamionkach - 20 przyłączy 2020-2021 - dokumentacja projektowa 2022-2023 - roboty budowlano-montażowe</v>
          </cell>
          <cell r="BH458" t="str">
            <v>-</v>
          </cell>
          <cell r="BI458" t="str">
            <v>-</v>
          </cell>
          <cell r="BJ458">
            <v>3220</v>
          </cell>
          <cell r="BK458">
            <v>302150</v>
          </cell>
          <cell r="BL458"/>
          <cell r="BM458"/>
          <cell r="BN458"/>
          <cell r="BO458">
            <v>21150.500000000004</v>
          </cell>
        </row>
        <row r="459">
          <cell r="B459" t="str">
            <v>5-05-18-132-0</v>
          </cell>
          <cell r="C459" t="str">
            <v>5</v>
          </cell>
          <cell r="D459" t="str">
            <v>Poznań - kanalizacja sanitarna w ul. Świerzawskiej.</v>
          </cell>
          <cell r="E459" t="str">
            <v>Realizowane-RBM-zakończono</v>
          </cell>
          <cell r="G459" t="str">
            <v>rezerwa na zaspokojenie roszczeń z tyt realizacji sieci wod-kan</v>
          </cell>
          <cell r="H459" t="str">
            <v>pierwsza</v>
          </cell>
          <cell r="I459" t="str">
            <v>sieci rozdzielcze</v>
          </cell>
          <cell r="J459" t="str">
            <v>rozwojowe</v>
          </cell>
          <cell r="K459" t="str">
            <v>wykupy</v>
          </cell>
          <cell r="L459" t="str">
            <v>Poznań</v>
          </cell>
          <cell r="M459">
            <v>0</v>
          </cell>
          <cell r="N459">
            <v>0</v>
          </cell>
          <cell r="O459" t="str">
            <v>Michał Garbicz</v>
          </cell>
          <cell r="P459" t="str">
            <v>Magdalena Borowska</v>
          </cell>
          <cell r="Q459">
            <v>0</v>
          </cell>
          <cell r="R459" t="str">
            <v>05</v>
          </cell>
          <cell r="S459" t="str">
            <v>nd</v>
          </cell>
          <cell r="T459">
            <v>0</v>
          </cell>
          <cell r="U459">
            <v>779729.65</v>
          </cell>
          <cell r="V459">
            <v>0</v>
          </cell>
          <cell r="W459">
            <v>0</v>
          </cell>
          <cell r="X459">
            <v>0</v>
          </cell>
          <cell r="Y459">
            <v>0</v>
          </cell>
          <cell r="Z459">
            <v>0</v>
          </cell>
          <cell r="AA459">
            <v>0</v>
          </cell>
          <cell r="AB459">
            <v>0</v>
          </cell>
          <cell r="AC459">
            <v>0</v>
          </cell>
          <cell r="AD459">
            <v>0</v>
          </cell>
          <cell r="AE459">
            <v>0</v>
          </cell>
          <cell r="AF459">
            <v>779729.65</v>
          </cell>
          <cell r="AG459">
            <v>779729.65</v>
          </cell>
          <cell r="AH459">
            <v>2357.46</v>
          </cell>
          <cell r="AI459">
            <v>3084</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t="str">
            <v xml:space="preserve"> </v>
          </cell>
          <cell r="AY459">
            <v>0</v>
          </cell>
          <cell r="AZ459">
            <v>0</v>
          </cell>
          <cell r="BA459">
            <v>0</v>
          </cell>
          <cell r="BF459">
            <v>0</v>
          </cell>
          <cell r="BG459">
            <v>0</v>
          </cell>
          <cell r="BH459" t="str">
            <v>-</v>
          </cell>
          <cell r="BI459" t="str">
            <v>-</v>
          </cell>
          <cell r="BJ459">
            <v>3084</v>
          </cell>
          <cell r="BK459">
            <v>0</v>
          </cell>
          <cell r="BL459"/>
          <cell r="BM459"/>
          <cell r="BN459"/>
          <cell r="BO459">
            <v>0</v>
          </cell>
        </row>
        <row r="460">
          <cell r="B460" t="str">
            <v>5-05-19-268-0</v>
          </cell>
          <cell r="C460" t="str">
            <v>5</v>
          </cell>
          <cell r="D460" t="str">
            <v>Poznań - kanalizacja ogólnospławna w ul. Św. Marcina - Zakres 3</v>
          </cell>
          <cell r="E460" t="str">
            <v>Realizowane-RBM-w toku</v>
          </cell>
          <cell r="G460" t="str">
            <v>rezerwa zadania wielozakresowe</v>
          </cell>
          <cell r="H460" t="str">
            <v>pierwsza</v>
          </cell>
          <cell r="I460" t="str">
            <v>sieci rozdzielcze</v>
          </cell>
          <cell r="J460" t="str">
            <v>modernizacyjne</v>
          </cell>
          <cell r="K460" t="str">
            <v>koordynacja</v>
          </cell>
          <cell r="L460" t="str">
            <v>Poznań</v>
          </cell>
          <cell r="M460" t="str">
            <v>Katarzyna Józefiak</v>
          </cell>
          <cell r="N460" t="str">
            <v>Michał Kamiński</v>
          </cell>
          <cell r="O460" t="str">
            <v>Mariusz Dados</v>
          </cell>
          <cell r="P460" t="str">
            <v>Anna Danek</v>
          </cell>
          <cell r="Q460" t="str">
            <v>Łukasz Wędrychowicz</v>
          </cell>
          <cell r="R460" t="str">
            <v>05</v>
          </cell>
          <cell r="S460" t="str">
            <v>PIM</v>
          </cell>
          <cell r="T460">
            <v>0</v>
          </cell>
          <cell r="U460">
            <v>307500</v>
          </cell>
          <cell r="V460">
            <v>0</v>
          </cell>
          <cell r="W460">
            <v>1837500</v>
          </cell>
          <cell r="X460">
            <v>1028500</v>
          </cell>
          <cell r="Y460">
            <v>1034000</v>
          </cell>
          <cell r="Z460">
            <v>0</v>
          </cell>
          <cell r="AA460">
            <v>0</v>
          </cell>
          <cell r="AB460">
            <v>0</v>
          </cell>
          <cell r="AC460">
            <v>0</v>
          </cell>
          <cell r="AD460">
            <v>0</v>
          </cell>
          <cell r="AE460">
            <v>0</v>
          </cell>
          <cell r="AF460">
            <v>4207500</v>
          </cell>
          <cell r="AG460">
            <v>0</v>
          </cell>
          <cell r="AH460">
            <v>1911</v>
          </cell>
          <cell r="AI460">
            <v>2880</v>
          </cell>
          <cell r="AJ460">
            <v>0</v>
          </cell>
          <cell r="AK460">
            <v>2657450.21</v>
          </cell>
          <cell r="AL460">
            <v>0</v>
          </cell>
          <cell r="AM460">
            <v>0</v>
          </cell>
          <cell r="AN460">
            <v>0</v>
          </cell>
          <cell r="AO460">
            <v>0</v>
          </cell>
          <cell r="AP460">
            <v>0</v>
          </cell>
          <cell r="AQ460">
            <v>0</v>
          </cell>
          <cell r="AR460">
            <v>0</v>
          </cell>
          <cell r="AS460">
            <v>0</v>
          </cell>
          <cell r="AT460">
            <v>0</v>
          </cell>
          <cell r="AU460">
            <v>2657450.21</v>
          </cell>
          <cell r="AV460">
            <v>0</v>
          </cell>
          <cell r="AW460">
            <v>0</v>
          </cell>
          <cell r="AX460" t="str">
            <v>1 rozwojowo-modernizacyjne</v>
          </cell>
          <cell r="AY460">
            <v>0</v>
          </cell>
          <cell r="AZ460">
            <v>0</v>
          </cell>
          <cell r="BA460">
            <v>35</v>
          </cell>
          <cell r="BF460"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460" t="str">
            <v>Przebudowa kanału ogólnospławnego 450/680mm ul. Św. Marcin 65,0mb. Renowacja kanału ogólnospławnego 600/900mm ul.Al. Niepodległości 55,0mb. Renowacja kanału ogólnospławnego DN600mm ul. Królowej Jadwigi 210,0mb. Renowacja kanału ogólnospławnego DN500mm ul. Topolowa 15,0mb. Przebudowa kanału ogólnospławnego 600/900mm na DN1000mm ul. Królowej Jadwigi 145,0mb. Renowacja kanału ogólnospławnego 600/900mm ul. Królowej Jadwigi 45,0mb. Renowacja studni (wymiana włazów) 12szt. wraz z przyłączami 2019 - 2020 - dokumentacja projektowa 2022 - 2024 - roboty budowlano-montażowe</v>
          </cell>
          <cell r="BH460" t="str">
            <v>-</v>
          </cell>
          <cell r="BI460" t="str">
            <v>-</v>
          </cell>
          <cell r="BJ460">
            <v>2880</v>
          </cell>
          <cell r="BK460">
            <v>2657450.21</v>
          </cell>
          <cell r="BL460"/>
          <cell r="BM460"/>
          <cell r="BN460"/>
          <cell r="BO460">
            <v>186021.51470000003</v>
          </cell>
        </row>
        <row r="461">
          <cell r="B461" t="str">
            <v>3-05-17-120-0</v>
          </cell>
          <cell r="C461" t="str">
            <v>3</v>
          </cell>
          <cell r="D461" t="str">
            <v>Poznań - sieć wodociągowa w rejonie nowej linii tramwajowej na Naramowicach</v>
          </cell>
          <cell r="E461" t="str">
            <v>Realizowane-RBM-w toku</v>
          </cell>
          <cell r="G461" t="str">
            <v>koordynacja z innymi jednostkami</v>
          </cell>
          <cell r="H461" t="str">
            <v>pierwsza</v>
          </cell>
          <cell r="I461" t="str">
            <v>sieci rozdzielcze</v>
          </cell>
          <cell r="J461" t="str">
            <v>modernizacyjne</v>
          </cell>
          <cell r="K461" t="str">
            <v>koordynacja</v>
          </cell>
          <cell r="L461" t="str">
            <v>Poznań</v>
          </cell>
          <cell r="M461" t="str">
            <v>Katarzyna Stawińska</v>
          </cell>
          <cell r="N461" t="str">
            <v>Daniel Michalik</v>
          </cell>
          <cell r="O461" t="str">
            <v>Monika Mrozińska</v>
          </cell>
          <cell r="P461" t="str">
            <v>Joanna Iwan</v>
          </cell>
          <cell r="Q461" t="str">
            <v>Łukasz Wędrychowicz</v>
          </cell>
          <cell r="R461" t="str">
            <v>05</v>
          </cell>
          <cell r="S461" t="str">
            <v>PIM</v>
          </cell>
          <cell r="T461">
            <v>17319.23</v>
          </cell>
          <cell r="U461">
            <v>580454.15</v>
          </cell>
          <cell r="V461">
            <v>0</v>
          </cell>
          <cell r="W461">
            <v>0</v>
          </cell>
          <cell r="X461">
            <v>0</v>
          </cell>
          <cell r="Y461">
            <v>0</v>
          </cell>
          <cell r="Z461">
            <v>0</v>
          </cell>
          <cell r="AA461">
            <v>0</v>
          </cell>
          <cell r="AB461">
            <v>0</v>
          </cell>
          <cell r="AC461">
            <v>0</v>
          </cell>
          <cell r="AD461">
            <v>0</v>
          </cell>
          <cell r="AE461">
            <v>0</v>
          </cell>
          <cell r="AF461">
            <v>580454.15</v>
          </cell>
          <cell r="AG461">
            <v>99470.41</v>
          </cell>
          <cell r="AH461">
            <v>13610.96</v>
          </cell>
          <cell r="AI461">
            <v>2838.83</v>
          </cell>
          <cell r="AJ461">
            <v>0</v>
          </cell>
          <cell r="AK461">
            <v>0</v>
          </cell>
          <cell r="AL461">
            <v>0</v>
          </cell>
          <cell r="AM461">
            <v>0</v>
          </cell>
          <cell r="AN461">
            <v>0</v>
          </cell>
          <cell r="AO461">
            <v>0</v>
          </cell>
          <cell r="AP461">
            <v>452000</v>
          </cell>
          <cell r="AQ461">
            <v>0</v>
          </cell>
          <cell r="AR461">
            <v>0</v>
          </cell>
          <cell r="AS461">
            <v>0</v>
          </cell>
          <cell r="AT461">
            <v>0</v>
          </cell>
          <cell r="AU461">
            <v>452000</v>
          </cell>
          <cell r="AV461">
            <v>0</v>
          </cell>
          <cell r="AW461">
            <v>0</v>
          </cell>
          <cell r="AX461" t="str">
            <v>1 rozwojowo-modernizacyjne</v>
          </cell>
          <cell r="AY461">
            <v>0</v>
          </cell>
          <cell r="AZ461">
            <v>0</v>
          </cell>
          <cell r="BA461">
            <v>15</v>
          </cell>
          <cell r="BF461" t="str">
            <v>Modernizacja sieci wodociągowej ze względu na zły stan techniczny. Budowa przez PIM trasy tramwajowej wraz z ul. Nową Naramowicką, Nową Stoińskiego i remontem nawierzchni starej ul. Naramowickiej.</v>
          </cell>
          <cell r="BG461" t="str">
            <v>1. Budowa spinki wodociągowej na skrzyżowaniu ulic: Nowa Naramowicka i Nowa Stoińskiego (łączącej istniejące odcinki sieci w ul. Jasna Rola) DN150mm, dł. ok. 250m, 2. Wymiana sieci wodociągowej w ul. Naramowickiej, DN150mm, dł.275m 3. Wymiana sieci wodociągowej w ul. Ugory, DN150mm, dł.111m 4. Wymiana sieci wodociągowej w ul. Serbskiej, DN200mm, dł.100m 5. Wymiana sieci wodociągowej w ul. Łużyckiej, DN200mm, dł.12m 6. Wymiana przyłączy wodociągowych 7. Modernizacja sieci wodociągowej w ul. Sarmackiej wraz z komorą zasuw, DN500mm, dł.17m 2018 - 2020 - dokumentacja projektowa 2020 - roboty budowlano-montażowe</v>
          </cell>
          <cell r="BH461" t="str">
            <v>-</v>
          </cell>
          <cell r="BI461" t="str">
            <v>-</v>
          </cell>
          <cell r="BJ461">
            <v>2838.83</v>
          </cell>
          <cell r="BK461">
            <v>452000</v>
          </cell>
          <cell r="BL461"/>
          <cell r="BM461"/>
          <cell r="BN461"/>
          <cell r="BO461">
            <v>31640.000000000004</v>
          </cell>
        </row>
        <row r="462">
          <cell r="B462" t="str">
            <v>3-05-19-318-1</v>
          </cell>
          <cell r="C462" t="str">
            <v>3</v>
          </cell>
          <cell r="D462" t="str">
            <v>Poznań - sieć wodociągowa w ulicach Piwnej i Reknickiej - zakres II</v>
          </cell>
          <cell r="E462" t="str">
            <v>Realizowane-RBM-zakończono</v>
          </cell>
          <cell r="G462" t="str">
            <v>rezerwa zadania wielozakresowe</v>
          </cell>
          <cell r="H462" t="str">
            <v>druga</v>
          </cell>
          <cell r="I462" t="str">
            <v>sieci rozdzielcze</v>
          </cell>
          <cell r="J462" t="str">
            <v>rozwojowe</v>
          </cell>
          <cell r="K462" t="str">
            <v>nieopłacalne tak</v>
          </cell>
          <cell r="L462" t="str">
            <v>Poznań</v>
          </cell>
          <cell r="M462" t="str">
            <v>Przemysław Jasiński</v>
          </cell>
          <cell r="N462">
            <v>0</v>
          </cell>
          <cell r="O462" t="str">
            <v>Mariusz Dados</v>
          </cell>
          <cell r="P462" t="str">
            <v>Agnieszka Kulczyk</v>
          </cell>
          <cell r="Q462" t="str">
            <v>Michał Plewa</v>
          </cell>
          <cell r="R462" t="str">
            <v>05</v>
          </cell>
          <cell r="S462" t="str">
            <v>nd</v>
          </cell>
          <cell r="T462">
            <v>0</v>
          </cell>
          <cell r="U462">
            <v>0</v>
          </cell>
          <cell r="V462">
            <v>1034000</v>
          </cell>
          <cell r="W462">
            <v>450000</v>
          </cell>
          <cell r="X462">
            <v>0</v>
          </cell>
          <cell r="Y462">
            <v>0</v>
          </cell>
          <cell r="Z462">
            <v>0</v>
          </cell>
          <cell r="AA462">
            <v>0</v>
          </cell>
          <cell r="AB462">
            <v>0</v>
          </cell>
          <cell r="AC462">
            <v>0</v>
          </cell>
          <cell r="AD462">
            <v>0</v>
          </cell>
          <cell r="AE462">
            <v>0</v>
          </cell>
          <cell r="AF462">
            <v>1484000</v>
          </cell>
          <cell r="AG462">
            <v>0</v>
          </cell>
          <cell r="AH462">
            <v>702812.83</v>
          </cell>
          <cell r="AI462">
            <v>2662.8</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t="str">
            <v>1 rozwojowo-modernizacyjne</v>
          </cell>
          <cell r="AY462">
            <v>10</v>
          </cell>
          <cell r="AZ462">
            <v>0</v>
          </cell>
          <cell r="BA462">
            <v>0</v>
          </cell>
          <cell r="BF462" t="str">
            <v>Zadanie zostało wydzielone z zadania nr 15-201. Zaopatrzenie w wodę nowych odbiorców.</v>
          </cell>
          <cell r="BG462" t="str">
            <v>Budowa wodociągu DN = 180 mm o dł. 478 m wraz z przyłączami 2017-2019 - dokumentacja projektowa 2020-2022 - roboty budowlano-montażowe</v>
          </cell>
          <cell r="BH462" t="str">
            <v>-</v>
          </cell>
          <cell r="BI462" t="str">
            <v>-</v>
          </cell>
          <cell r="BJ462">
            <v>2662.8</v>
          </cell>
          <cell r="BK462">
            <v>0</v>
          </cell>
          <cell r="BL462"/>
          <cell r="BM462"/>
          <cell r="BN462"/>
          <cell r="BO462">
            <v>0</v>
          </cell>
        </row>
        <row r="463">
          <cell r="B463" t="str">
            <v>5-02-15-224-1</v>
          </cell>
          <cell r="C463" t="str">
            <v>5</v>
          </cell>
          <cell r="D463" t="str">
            <v>Luboń - kanalizacja sanitarna w ul. Staszica</v>
          </cell>
          <cell r="E463" t="str">
            <v>Realizowane-dokumentacja-w toku</v>
          </cell>
          <cell r="G463" t="str">
            <v>rezerwa "białe plamy"</v>
          </cell>
          <cell r="H463" t="str">
            <v>pierwsza</v>
          </cell>
          <cell r="I463" t="str">
            <v>sieci rozdzielcze</v>
          </cell>
          <cell r="J463" t="str">
            <v>rozwojowe</v>
          </cell>
          <cell r="K463" t="str">
            <v>KPOŚK</v>
          </cell>
          <cell r="L463" t="str">
            <v>Luboń</v>
          </cell>
          <cell r="M463" t="str">
            <v>Agata Chmurzyńska</v>
          </cell>
          <cell r="N463" t="str">
            <v>Anna Szaszczak</v>
          </cell>
          <cell r="O463" t="str">
            <v>Monika Mrozińska</v>
          </cell>
          <cell r="P463">
            <v>0</v>
          </cell>
          <cell r="Q463">
            <v>0</v>
          </cell>
          <cell r="R463" t="str">
            <v>02</v>
          </cell>
          <cell r="S463" t="str">
            <v>nd</v>
          </cell>
          <cell r="T463">
            <v>0</v>
          </cell>
          <cell r="U463">
            <v>0</v>
          </cell>
          <cell r="V463">
            <v>14000</v>
          </cell>
          <cell r="W463">
            <v>14000</v>
          </cell>
          <cell r="X463">
            <v>42000</v>
          </cell>
          <cell r="Y463">
            <v>251730</v>
          </cell>
          <cell r="Z463">
            <v>177270</v>
          </cell>
          <cell r="AA463">
            <v>0</v>
          </cell>
          <cell r="AB463">
            <v>0</v>
          </cell>
          <cell r="AC463">
            <v>0</v>
          </cell>
          <cell r="AD463">
            <v>0</v>
          </cell>
          <cell r="AE463">
            <v>0</v>
          </cell>
          <cell r="AF463">
            <v>499000</v>
          </cell>
          <cell r="AG463">
            <v>0</v>
          </cell>
          <cell r="AH463">
            <v>3320</v>
          </cell>
          <cell r="AI463">
            <v>2200</v>
          </cell>
          <cell r="AJ463">
            <v>20000</v>
          </cell>
          <cell r="AK463">
            <v>60000</v>
          </cell>
          <cell r="AL463">
            <v>0</v>
          </cell>
          <cell r="AM463">
            <v>470000</v>
          </cell>
          <cell r="AN463">
            <v>0</v>
          </cell>
          <cell r="AO463">
            <v>0</v>
          </cell>
          <cell r="AP463">
            <v>0</v>
          </cell>
          <cell r="AQ463">
            <v>0</v>
          </cell>
          <cell r="AR463">
            <v>0</v>
          </cell>
          <cell r="AS463">
            <v>0</v>
          </cell>
          <cell r="AT463">
            <v>0</v>
          </cell>
          <cell r="AU463">
            <v>550000</v>
          </cell>
          <cell r="AV463">
            <v>0.18</v>
          </cell>
          <cell r="AW463">
            <v>156</v>
          </cell>
          <cell r="AX463" t="str">
            <v>1 rozwojowo-modernizacyjne</v>
          </cell>
          <cell r="AY463">
            <v>8</v>
          </cell>
          <cell r="AZ463">
            <v>1</v>
          </cell>
          <cell r="BA463">
            <v>0</v>
          </cell>
          <cell r="BF463" t="str">
            <v>Odbiór ścieków sanitarnych od nowych klientów.</v>
          </cell>
          <cell r="BG463" t="str">
            <v>Budowa kanalizacji sanitarnej w ul. Staszica: kanał grawitacyjny DN200mm, dł. 80m, rurociągu tłocznego DN80mm o dł. 100m przepompownia - 1 szt. wraz z przyłączami 2022 - 2024 - dokumentacja projektowa 2025 - 2026 - roboty budowlano-montażowe</v>
          </cell>
          <cell r="BH463" t="str">
            <v>-</v>
          </cell>
          <cell r="BI463" t="str">
            <v>-</v>
          </cell>
          <cell r="BJ463">
            <v>2200</v>
          </cell>
          <cell r="BK463">
            <v>550000</v>
          </cell>
          <cell r="BL463"/>
          <cell r="BM463"/>
          <cell r="BN463"/>
        </row>
        <row r="464">
          <cell r="B464" t="str">
            <v>4-05-19-246-0</v>
          </cell>
          <cell r="C464" t="str">
            <v>4</v>
          </cell>
          <cell r="D464" t="str">
            <v>COŚ - punkt przyjmowania odpadów wraz z doprowadzeniem wody technologicznej</v>
          </cell>
          <cell r="E464" t="str">
            <v>Realizowane-RBM-w toku</v>
          </cell>
          <cell r="G464" t="str">
            <v>rezerwa zadania wielozakresowe</v>
          </cell>
          <cell r="H464" t="str">
            <v>pierwsza</v>
          </cell>
          <cell r="I464" t="str">
            <v>wspólne</v>
          </cell>
          <cell r="J464" t="str">
            <v>modernizacyjne</v>
          </cell>
          <cell r="K464" t="str">
            <v>OŚ</v>
          </cell>
          <cell r="L464" t="str">
            <v>Poznań</v>
          </cell>
          <cell r="M464" t="str">
            <v>Agnieszka Mitura-Grabowska</v>
          </cell>
          <cell r="N464" t="str">
            <v>Barbara Bartkowiak</v>
          </cell>
          <cell r="O464" t="str">
            <v>Anna Padurska</v>
          </cell>
          <cell r="P464" t="str">
            <v>Wojciech Wróblewski</v>
          </cell>
          <cell r="Q464" t="str">
            <v>Julita Gumińska</v>
          </cell>
          <cell r="R464" t="str">
            <v>05</v>
          </cell>
          <cell r="S464" t="str">
            <v>nd</v>
          </cell>
          <cell r="T464">
            <v>0</v>
          </cell>
          <cell r="U464">
            <v>9173</v>
          </cell>
          <cell r="V464">
            <v>24701.569999999949</v>
          </cell>
          <cell r="W464">
            <v>1150418.8399999999</v>
          </cell>
          <cell r="X464">
            <v>1675314.13</v>
          </cell>
          <cell r="Y464">
            <v>6800000</v>
          </cell>
          <cell r="Z464">
            <v>1500000</v>
          </cell>
          <cell r="AA464">
            <v>0</v>
          </cell>
          <cell r="AB464">
            <v>0</v>
          </cell>
          <cell r="AC464">
            <v>0</v>
          </cell>
          <cell r="AD464">
            <v>0</v>
          </cell>
          <cell r="AE464">
            <v>0</v>
          </cell>
          <cell r="AF464">
            <v>11159607.539999999</v>
          </cell>
          <cell r="AG464">
            <v>1173</v>
          </cell>
          <cell r="AH464">
            <v>11249</v>
          </cell>
          <cell r="AI464">
            <v>2000</v>
          </cell>
          <cell r="AJ464">
            <v>3476000</v>
          </cell>
          <cell r="AK464">
            <v>4421000</v>
          </cell>
          <cell r="AL464">
            <v>5000000</v>
          </cell>
          <cell r="AM464">
            <v>0</v>
          </cell>
          <cell r="AN464">
            <v>0</v>
          </cell>
          <cell r="AO464">
            <v>0</v>
          </cell>
          <cell r="AP464">
            <v>0</v>
          </cell>
          <cell r="AQ464">
            <v>0</v>
          </cell>
          <cell r="AR464">
            <v>0</v>
          </cell>
          <cell r="AS464">
            <v>0</v>
          </cell>
          <cell r="AT464">
            <v>0</v>
          </cell>
          <cell r="AU464">
            <v>12897000</v>
          </cell>
          <cell r="AV464">
            <v>0</v>
          </cell>
          <cell r="AW464">
            <v>0</v>
          </cell>
          <cell r="AX464" t="str">
            <v>1 rozwojowo-modernizacyjne</v>
          </cell>
          <cell r="AY464">
            <v>0</v>
          </cell>
          <cell r="AZ464">
            <v>0</v>
          </cell>
          <cell r="BA464">
            <v>0</v>
          </cell>
          <cell r="BB464" t="str">
            <v>WALORYZACJA PRZEWIDZIANA W UMOWIE, KTÓRA BĘDZIE DOPIERO ZAWIERANA</v>
          </cell>
          <cell r="BD464" t="str">
            <v>NIE</v>
          </cell>
          <cell r="BF464" t="str">
            <v>Zadanie zostało wydzielone z zadania nr 12-039. Poprawa skuteczności płukania krat, zmniejszenie ilości włóknin w osadzie odwodnionym, obniżenie zawartości Rozpuszczonego Węgla Organicznego w skratkach.</v>
          </cell>
          <cell r="BG464" t="str">
            <v>Wymiana zastawek bezpieczeństwa na dopływie do hali krat oraz modernizacja urządzeń w hali krat 2017 - 2022 - program funkcjonalno - użytkowy 2023 - 2024 - realizacja robót budowlano - montażowych</v>
          </cell>
          <cell r="BH464" t="str">
            <v>-</v>
          </cell>
          <cell r="BI464" t="str">
            <v>-</v>
          </cell>
          <cell r="BJ464">
            <v>0</v>
          </cell>
          <cell r="BK464">
            <v>12899000</v>
          </cell>
          <cell r="BL464">
            <v>1289900</v>
          </cell>
          <cell r="BM464"/>
          <cell r="BN464"/>
          <cell r="BO464">
            <v>902930.00000000012</v>
          </cell>
        </row>
        <row r="465">
          <cell r="B465" t="str">
            <v>3-05-20-209-0</v>
          </cell>
          <cell r="C465" t="str">
            <v>3</v>
          </cell>
          <cell r="D465" t="str">
            <v>Poznań - sieć wodociągowa i kanalizacja sanitarna w ul. Literackiej i Dobrzyńskiej-Rybickiej</v>
          </cell>
          <cell r="E465" t="str">
            <v>Realizowane-RBM-w toku</v>
          </cell>
          <cell r="G465" t="str">
            <v>rezerwa na zaspokojenie roszczeń z tyt realizacji sieci wod-kan</v>
          </cell>
          <cell r="H465" t="str">
            <v>pierwsza</v>
          </cell>
          <cell r="I465" t="str">
            <v>sieci rozdzielcze</v>
          </cell>
          <cell r="J465" t="str">
            <v>rozwojowe</v>
          </cell>
          <cell r="K465" t="str">
            <v>wykupy</v>
          </cell>
          <cell r="L465" t="str">
            <v>Poznań</v>
          </cell>
          <cell r="M465">
            <v>0</v>
          </cell>
          <cell r="N465" t="str">
            <v>Aleksandra Klecha</v>
          </cell>
          <cell r="O465">
            <v>0</v>
          </cell>
          <cell r="P465" t="str">
            <v>Aleksandra Klecha</v>
          </cell>
          <cell r="Q465">
            <v>0</v>
          </cell>
          <cell r="R465" t="str">
            <v>05</v>
          </cell>
          <cell r="S465" t="str">
            <v>nd</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340436.4</v>
          </cell>
          <cell r="AI465">
            <v>1900.8</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t="str">
            <v xml:space="preserve"> </v>
          </cell>
          <cell r="AY465">
            <v>0</v>
          </cell>
          <cell r="AZ465">
            <v>0</v>
          </cell>
          <cell r="BA465">
            <v>0</v>
          </cell>
          <cell r="BF465">
            <v>0</v>
          </cell>
          <cell r="BG465">
            <v>0</v>
          </cell>
          <cell r="BH465" t="str">
            <v>-</v>
          </cell>
          <cell r="BI465" t="str">
            <v>-</v>
          </cell>
          <cell r="BJ465">
            <v>1900.8</v>
          </cell>
          <cell r="BK465">
            <v>0</v>
          </cell>
          <cell r="BL465"/>
          <cell r="BM465"/>
          <cell r="BN465"/>
          <cell r="BO465">
            <v>0</v>
          </cell>
        </row>
        <row r="466">
          <cell r="B466" t="str">
            <v>3-05-14-210-1</v>
          </cell>
          <cell r="C466" t="str">
            <v>3</v>
          </cell>
          <cell r="D466" t="str">
            <v>Poznań - sieć wodociągowa w ul.: Kobylepole, Darzyńska, Darzyborska - zakres I</v>
          </cell>
          <cell r="E466" t="str">
            <v>Realizowane-RBM-zakończono</v>
          </cell>
          <cell r="G466" t="str">
            <v>rezerwa "białe plamy"</v>
          </cell>
          <cell r="H466" t="str">
            <v>druga</v>
          </cell>
          <cell r="I466" t="str">
            <v>sieci rozdzielcze</v>
          </cell>
          <cell r="J466" t="str">
            <v>rozwojowe</v>
          </cell>
          <cell r="K466" t="str">
            <v>nieopłacalne tak</v>
          </cell>
          <cell r="L466" t="str">
            <v>Poznań</v>
          </cell>
          <cell r="M466" t="str">
            <v>Przemysław Jasiński</v>
          </cell>
          <cell r="N466" t="str">
            <v>Wioletta Frankowska</v>
          </cell>
          <cell r="O466" t="str">
            <v>Mariusz Dados</v>
          </cell>
          <cell r="P466" t="str">
            <v>Agnieszka Kulczyk</v>
          </cell>
          <cell r="Q466" t="str">
            <v>Michał Plewa</v>
          </cell>
          <cell r="R466" t="str">
            <v>05</v>
          </cell>
          <cell r="S466" t="str">
            <v>nd</v>
          </cell>
          <cell r="T466">
            <v>362132.33999999997</v>
          </cell>
          <cell r="U466">
            <v>1640838.5099999998</v>
          </cell>
          <cell r="V466">
            <v>789086</v>
          </cell>
          <cell r="W466">
            <v>0</v>
          </cell>
          <cell r="X466">
            <v>0</v>
          </cell>
          <cell r="Y466">
            <v>0</v>
          </cell>
          <cell r="Z466">
            <v>0</v>
          </cell>
          <cell r="AA466">
            <v>0</v>
          </cell>
          <cell r="AB466">
            <v>0</v>
          </cell>
          <cell r="AC466">
            <v>0</v>
          </cell>
          <cell r="AD466">
            <v>0</v>
          </cell>
          <cell r="AE466">
            <v>0</v>
          </cell>
          <cell r="AF466">
            <v>2429924.5099999998</v>
          </cell>
          <cell r="AG466">
            <v>2080240.75</v>
          </cell>
          <cell r="AH466">
            <v>968733.82</v>
          </cell>
          <cell r="AI466">
            <v>1760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t="str">
            <v>1 rozwojowo-modernizacyjne</v>
          </cell>
          <cell r="AY466">
            <v>2</v>
          </cell>
          <cell r="AZ466">
            <v>8</v>
          </cell>
          <cell r="BA466">
            <v>0</v>
          </cell>
          <cell r="BF466" t="str">
            <v>Z zadania został wydzielony zakres 19-317. Zaopatrzenie w wodę nowych odbiorców - planowane osiedle mieszkaniowe ZKZL</v>
          </cell>
          <cell r="BG466" t="str">
            <v>Budowa sieci wodociągowe DN 250 mm o dł. 1 014 m wraz z przyłączami - zakres obejmuję ulicę Kobylepole i Borówki 2017-2020 - dokumentacja projektowa 2020-2021 - roboty budowlano-montażowe</v>
          </cell>
          <cell r="BH466" t="str">
            <v>-</v>
          </cell>
          <cell r="BI466" t="str">
            <v>-</v>
          </cell>
          <cell r="BJ466">
            <v>1760</v>
          </cell>
          <cell r="BK466">
            <v>0</v>
          </cell>
          <cell r="BL466"/>
          <cell r="BM466"/>
          <cell r="BN466"/>
          <cell r="BO466">
            <v>0</v>
          </cell>
        </row>
        <row r="467">
          <cell r="B467" t="str">
            <v>3-11-19-320-1</v>
          </cell>
          <cell r="C467" t="str">
            <v>3</v>
          </cell>
          <cell r="D467" t="str">
            <v>Kórnik – sieć wodociągowa w ul. Głównej w Dziećmierowie - etap I</v>
          </cell>
          <cell r="E467" t="str">
            <v>Realizowane-dokumentacja-w toku</v>
          </cell>
          <cell r="H467" t="str">
            <v>druga</v>
          </cell>
          <cell r="I467" t="str">
            <v>sieci rozdzielcze</v>
          </cell>
          <cell r="J467" t="str">
            <v>rozwojowe</v>
          </cell>
          <cell r="K467" t="str">
            <v>nieopłacalne Nie</v>
          </cell>
          <cell r="L467" t="str">
            <v>Kórnik</v>
          </cell>
          <cell r="M467" t="str">
            <v>Kamilla Oberenkowska</v>
          </cell>
          <cell r="N467" t="str">
            <v>Agnieszka Górny</v>
          </cell>
          <cell r="O467">
            <v>0</v>
          </cell>
          <cell r="P467">
            <v>0</v>
          </cell>
          <cell r="Q467">
            <v>0</v>
          </cell>
          <cell r="R467" t="str">
            <v>11</v>
          </cell>
          <cell r="S467" t="str">
            <v>nd</v>
          </cell>
          <cell r="T467">
            <v>0</v>
          </cell>
          <cell r="U467">
            <v>0</v>
          </cell>
          <cell r="V467">
            <v>0</v>
          </cell>
          <cell r="W467">
            <v>0</v>
          </cell>
          <cell r="X467">
            <v>8000</v>
          </cell>
          <cell r="Y467">
            <v>15000</v>
          </cell>
          <cell r="Z467">
            <v>122000</v>
          </cell>
          <cell r="AA467">
            <v>60000</v>
          </cell>
          <cell r="AB467">
            <v>0</v>
          </cell>
          <cell r="AC467">
            <v>0</v>
          </cell>
          <cell r="AD467">
            <v>0</v>
          </cell>
          <cell r="AE467">
            <v>0</v>
          </cell>
          <cell r="AF467">
            <v>205000</v>
          </cell>
          <cell r="AG467">
            <v>0</v>
          </cell>
          <cell r="AH467">
            <v>0</v>
          </cell>
          <cell r="AI467">
            <v>1685</v>
          </cell>
          <cell r="AJ467">
            <v>19202.400000000001</v>
          </cell>
          <cell r="AK467">
            <v>28803.599999999999</v>
          </cell>
          <cell r="AL467">
            <v>105080</v>
          </cell>
          <cell r="AM467">
            <v>187821</v>
          </cell>
          <cell r="AN467">
            <v>0</v>
          </cell>
          <cell r="AO467">
            <v>0</v>
          </cell>
          <cell r="AP467">
            <v>0</v>
          </cell>
          <cell r="AQ467">
            <v>0</v>
          </cell>
          <cell r="AR467">
            <v>0</v>
          </cell>
          <cell r="AS467">
            <v>0</v>
          </cell>
          <cell r="AT467">
            <v>0</v>
          </cell>
          <cell r="AU467">
            <v>340907</v>
          </cell>
          <cell r="AV467">
            <v>0.12</v>
          </cell>
          <cell r="AW467">
            <v>87.5</v>
          </cell>
          <cell r="AX467" t="str">
            <v>1 rozwojowo-modernizacyjne</v>
          </cell>
          <cell r="AY467">
            <v>3</v>
          </cell>
          <cell r="AZ467">
            <v>0</v>
          </cell>
          <cell r="BA467">
            <v>4</v>
          </cell>
          <cell r="BF467" t="str">
            <v>Zaopatrzenie w wodę nowych odbiorców. Budowa możliwa po wykonaniu magistrali Kórnickiej.</v>
          </cell>
          <cell r="BG467" t="str">
            <v>Budowa sieci wodociągowej w ul. Głównej DN 125 mm, dł. 120 m wraz z przyłączami 2022-2024 - dokumentacja projektowa 2025-2026 - roboty budowlano-montażowe (rozpoczęcie budowy możliwe po zakończeniu budowy magistrali kórnickiej)</v>
          </cell>
          <cell r="BH467" t="str">
            <v>-</v>
          </cell>
          <cell r="BI467" t="str">
            <v>-</v>
          </cell>
          <cell r="BJ467">
            <v>1685</v>
          </cell>
          <cell r="BK467">
            <v>340907</v>
          </cell>
          <cell r="BL467"/>
          <cell r="BM467"/>
          <cell r="BN467"/>
        </row>
        <row r="468">
          <cell r="B468" t="str">
            <v>3-16-12-066-0</v>
          </cell>
          <cell r="C468" t="str">
            <v>3</v>
          </cell>
          <cell r="D468" t="str">
            <v>Suchy Las - pompownia wody w Golęczewie</v>
          </cell>
          <cell r="E468" t="str">
            <v>Realizowane-RBM-zakończono</v>
          </cell>
          <cell r="G468" t="str">
            <v>Plan</v>
          </cell>
          <cell r="H468" t="str">
            <v>pierwsza</v>
          </cell>
          <cell r="I468" t="str">
            <v>wspólne</v>
          </cell>
          <cell r="J468" t="str">
            <v>rozwojowe</v>
          </cell>
          <cell r="K468" t="str">
            <v>SUW</v>
          </cell>
          <cell r="L468" t="str">
            <v>Suchy Las</v>
          </cell>
          <cell r="M468" t="str">
            <v>Agnieszka Mitura-Grabowska</v>
          </cell>
          <cell r="N468" t="str">
            <v>Anna Ossig</v>
          </cell>
          <cell r="O468" t="str">
            <v>Mariusz Dados</v>
          </cell>
          <cell r="P468" t="str">
            <v>Łukasz Dąbrowski</v>
          </cell>
          <cell r="Q468" t="str">
            <v>Jerzy Rykała</v>
          </cell>
          <cell r="R468" t="str">
            <v>16</v>
          </cell>
          <cell r="S468" t="str">
            <v>nd</v>
          </cell>
          <cell r="T468">
            <v>101308.24999999999</v>
          </cell>
          <cell r="U468">
            <v>1101583.1599999999</v>
          </cell>
          <cell r="V468">
            <v>0</v>
          </cell>
          <cell r="W468">
            <v>0</v>
          </cell>
          <cell r="X468">
            <v>0</v>
          </cell>
          <cell r="Y468">
            <v>0</v>
          </cell>
          <cell r="Z468">
            <v>0</v>
          </cell>
          <cell r="AA468">
            <v>0</v>
          </cell>
          <cell r="AB468">
            <v>0</v>
          </cell>
          <cell r="AC468">
            <v>0</v>
          </cell>
          <cell r="AD468">
            <v>0</v>
          </cell>
          <cell r="AE468">
            <v>0</v>
          </cell>
          <cell r="AF468">
            <v>1101583.1599999999</v>
          </cell>
          <cell r="AG468">
            <v>573278.21000000008</v>
          </cell>
          <cell r="AH468">
            <v>581890.74999999988</v>
          </cell>
          <cell r="AI468">
            <v>1619.9</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t="str">
            <v>1 rozwojowo-modernizacyjne</v>
          </cell>
          <cell r="AY468">
            <v>0</v>
          </cell>
          <cell r="AZ468">
            <v>0</v>
          </cell>
          <cell r="BA468">
            <v>0</v>
          </cell>
          <cell r="BF468" t="str">
            <v>Wyeliminowanie problemów zaopatrzenia w wodę odbiorców w Golęczewie na terenie o postępującej intensywnej zabudowie mieszkaniowej.</v>
          </cell>
          <cell r="BG468" t="str">
            <v>Budowa pompowni kontenerowej na istniejącej sieci wodociągowej wraz z wzmocnieniem sieci wodociągowej poprzez budowę nowego wodociągu DN180mm na dł. 150 m. 2015 - 2018 - dokumentacja projektowa 2019 - 2020 - roboty budowlano-montażowe</v>
          </cell>
          <cell r="BH468" t="str">
            <v>-</v>
          </cell>
          <cell r="BI468" t="str">
            <v>-</v>
          </cell>
          <cell r="BJ468">
            <v>1619.9</v>
          </cell>
          <cell r="BK468">
            <v>0</v>
          </cell>
          <cell r="BL468"/>
          <cell r="BM468"/>
          <cell r="BN468"/>
          <cell r="BO468">
            <v>0</v>
          </cell>
        </row>
        <row r="469">
          <cell r="B469" t="str">
            <v>3-09-16-140-1</v>
          </cell>
          <cell r="C469" t="str">
            <v>3</v>
          </cell>
          <cell r="D469" t="str">
            <v>Puszczykowo - sieć wodociągowa w ul. Zapłaty</v>
          </cell>
          <cell r="E469" t="str">
            <v>Realizowane-RBM-zakończono</v>
          </cell>
          <cell r="G469" t="str">
            <v>rezerwa "białe plamy"</v>
          </cell>
          <cell r="H469" t="str">
            <v>druga</v>
          </cell>
          <cell r="I469" t="str">
            <v>sieci rozdzielcze</v>
          </cell>
          <cell r="J469" t="str">
            <v>rozwojowe</v>
          </cell>
          <cell r="K469" t="str">
            <v>nieopłacalne tak</v>
          </cell>
          <cell r="L469" t="str">
            <v>Puszczykowo</v>
          </cell>
          <cell r="M469" t="str">
            <v>Zuzanna Kaczmarek</v>
          </cell>
          <cell r="N469">
            <v>0</v>
          </cell>
          <cell r="O469" t="str">
            <v>Monika Mrozińska</v>
          </cell>
          <cell r="P469" t="str">
            <v>Michał Garbicz</v>
          </cell>
          <cell r="Q469">
            <v>0</v>
          </cell>
          <cell r="R469" t="str">
            <v>09</v>
          </cell>
          <cell r="S469" t="str">
            <v>Gmina Puszczykowo</v>
          </cell>
          <cell r="T469">
            <v>124838.09</v>
          </cell>
          <cell r="U469">
            <v>73566.34</v>
          </cell>
          <cell r="V469">
            <v>0</v>
          </cell>
          <cell r="W469">
            <v>0</v>
          </cell>
          <cell r="X469">
            <v>0</v>
          </cell>
          <cell r="Y469">
            <v>0</v>
          </cell>
          <cell r="Z469">
            <v>0</v>
          </cell>
          <cell r="AA469">
            <v>0</v>
          </cell>
          <cell r="AB469">
            <v>0</v>
          </cell>
          <cell r="AC469">
            <v>0</v>
          </cell>
          <cell r="AD469">
            <v>0</v>
          </cell>
          <cell r="AE469">
            <v>0</v>
          </cell>
          <cell r="AF469">
            <v>73566.34</v>
          </cell>
          <cell r="AG469">
            <v>73960.650000000009</v>
          </cell>
          <cell r="AH469">
            <v>1621.4</v>
          </cell>
          <cell r="AI469">
            <v>1597.8</v>
          </cell>
          <cell r="AJ469">
            <v>0</v>
          </cell>
          <cell r="AK469">
            <v>0</v>
          </cell>
          <cell r="AL469">
            <v>0</v>
          </cell>
          <cell r="AM469">
            <v>0</v>
          </cell>
          <cell r="AN469">
            <v>0</v>
          </cell>
          <cell r="AO469">
            <v>0</v>
          </cell>
          <cell r="AP469">
            <v>0</v>
          </cell>
          <cell r="AQ469">
            <v>0</v>
          </cell>
          <cell r="AR469">
            <v>0</v>
          </cell>
          <cell r="AS469">
            <v>0</v>
          </cell>
          <cell r="AT469">
            <v>0</v>
          </cell>
          <cell r="AU469">
            <v>0</v>
          </cell>
          <cell r="AV469">
            <v>0.28000000000000003</v>
          </cell>
          <cell r="AW469">
            <v>0</v>
          </cell>
          <cell r="AX469" t="str">
            <v>1 rozwojowo-modernizacyjne</v>
          </cell>
          <cell r="AY469">
            <v>2</v>
          </cell>
          <cell r="AZ469">
            <v>0</v>
          </cell>
          <cell r="BA469">
            <v>0</v>
          </cell>
          <cell r="BF469" t="str">
            <v>Zaopatrzenie w wodę nowych odbiorców.</v>
          </cell>
          <cell r="BG469" t="str">
            <v>Budowa sieci wodociągowej DN 110, dł.180 m wraz z przyłączami 2017-2018 dokumentacja projektowa 2018-2020 roboty budowlano - montażowe</v>
          </cell>
          <cell r="BH469" t="str">
            <v>-</v>
          </cell>
          <cell r="BI469" t="str">
            <v>-</v>
          </cell>
          <cell r="BJ469">
            <v>1597.8</v>
          </cell>
          <cell r="BK469">
            <v>0</v>
          </cell>
          <cell r="BL469"/>
          <cell r="BM469"/>
          <cell r="BN469"/>
          <cell r="BO469">
            <v>0</v>
          </cell>
        </row>
        <row r="470">
          <cell r="B470" t="str">
            <v>1-05-03-008-1</v>
          </cell>
          <cell r="C470" t="str">
            <v>1</v>
          </cell>
          <cell r="D470" t="str">
            <v>Ujęcie Dębina - odbudowa i modernizacja stawów infiltracyjnych - staw nr 5</v>
          </cell>
          <cell r="E470" t="str">
            <v>Realizowane-RBM-zakończono</v>
          </cell>
          <cell r="G470" t="str">
            <v>Plan</v>
          </cell>
          <cell r="H470" t="str">
            <v>pierwsza</v>
          </cell>
          <cell r="I470" t="str">
            <v>wspólne</v>
          </cell>
          <cell r="J470" t="str">
            <v>modernizacyjne</v>
          </cell>
          <cell r="K470" t="str">
            <v>UW</v>
          </cell>
          <cell r="L470" t="str">
            <v>Poznań</v>
          </cell>
          <cell r="M470" t="str">
            <v>Danuta Kijko</v>
          </cell>
          <cell r="N470">
            <v>0</v>
          </cell>
          <cell r="O470" t="str">
            <v>Anna Padurska</v>
          </cell>
          <cell r="P470" t="str">
            <v>Łukasz Prządka</v>
          </cell>
          <cell r="Q470" t="str">
            <v>Jerzy Rykała</v>
          </cell>
          <cell r="R470" t="str">
            <v>05</v>
          </cell>
          <cell r="S470" t="str">
            <v>nd</v>
          </cell>
          <cell r="T470">
            <v>4966143.45</v>
          </cell>
          <cell r="U470">
            <v>1097350.0899999999</v>
          </cell>
          <cell r="V470">
            <v>201272.47</v>
          </cell>
          <cell r="W470">
            <v>0</v>
          </cell>
          <cell r="X470">
            <v>0</v>
          </cell>
          <cell r="Y470">
            <v>0</v>
          </cell>
          <cell r="Z470">
            <v>0</v>
          </cell>
          <cell r="AA470">
            <v>0</v>
          </cell>
          <cell r="AB470">
            <v>0</v>
          </cell>
          <cell r="AC470">
            <v>0</v>
          </cell>
          <cell r="AD470">
            <v>0</v>
          </cell>
          <cell r="AE470">
            <v>0</v>
          </cell>
          <cell r="AF470">
            <v>1298622.5599999998</v>
          </cell>
          <cell r="AG470">
            <v>1613501.0699999998</v>
          </cell>
          <cell r="AH470">
            <v>7084.32</v>
          </cell>
          <cell r="AI470">
            <v>1500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t="str">
            <v>1 rozwojowo-modernizacyjne</v>
          </cell>
          <cell r="AY470">
            <v>0</v>
          </cell>
          <cell r="AZ470">
            <v>0</v>
          </cell>
          <cell r="BA470">
            <v>0</v>
          </cell>
          <cell r="BF470" t="str">
            <v>Z zadania został wydzielony zakres 19-328 i 19-329. Spadek wydajności ujęcia w wyniku kolmatacji osadów dennych stawów oraz obsunięcia się i zaburzenia struktury ziemnej skarp - przebudowa stawów infiltracyjnych.</v>
          </cell>
          <cell r="BG470" t="str">
            <v>Odbudowa i modernizacja ujęcia: budowa ujęcia zatokowo - prądowego z komorą wlotową wody rzecznej powyżej wiaduktu autostrady A2 (lub zamiennie wykonanie drenów horyzontalnych pod dnem Warty), przebudowa skarp podstawowych stawów infiltracyjnych wraz z likwidacją grobli wewnętrznych , likwidacja wszystkich stawów bocznych wraz z podniesieniem terenu na lewarze III na odcinku ca 250m, zasuwy przy stawach infiltracyjnych, budowa systemu wyrównawczego pomiędzy stawami nr 7 i 8 (przewiert horyzontalny na odcinku 100m dla rury DN500mm wraz z zasuwą DN500mm) , ogrodzenie, monitoring termowizyjny 2016 - 2019 - dokumentacja projektowa 2019 - 2021 - roboty budowlano-montażowe</v>
          </cell>
          <cell r="BH470" t="str">
            <v>-</v>
          </cell>
          <cell r="BI470" t="str">
            <v>-</v>
          </cell>
          <cell r="BJ470">
            <v>1500</v>
          </cell>
          <cell r="BK470">
            <v>0</v>
          </cell>
          <cell r="BL470"/>
          <cell r="BM470"/>
          <cell r="BN470"/>
          <cell r="BO470">
            <v>0</v>
          </cell>
        </row>
        <row r="471">
          <cell r="B471" t="str">
            <v>3-05-21-197-0</v>
          </cell>
          <cell r="C471" t="str">
            <v>3</v>
          </cell>
          <cell r="D471" t="str">
            <v>Poznań - sieć wodociągowa i kanalizacja sanitarna ul. M.Wicherkiewicz (dz. 65, 32/1)</v>
          </cell>
          <cell r="E471" t="str">
            <v>Realizowane-dokumentacja-zakończono</v>
          </cell>
          <cell r="G471" t="str">
            <v>rezerwa na zaspokojenie roszczeń z tyt realizacji sieci wod-kan</v>
          </cell>
          <cell r="H471" t="str">
            <v>pierwsza</v>
          </cell>
          <cell r="I471" t="str">
            <v>sieci rozdzielcze</v>
          </cell>
          <cell r="J471" t="str">
            <v>rozwojowe</v>
          </cell>
          <cell r="K471" t="str">
            <v>wykupy</v>
          </cell>
          <cell r="L471" t="str">
            <v>Poznań</v>
          </cell>
          <cell r="M471">
            <v>0</v>
          </cell>
          <cell r="N471" t="str">
            <v>Aleksandra Klecha</v>
          </cell>
          <cell r="O471">
            <v>0</v>
          </cell>
          <cell r="P471" t="str">
            <v>Aleksandra Klecha</v>
          </cell>
          <cell r="Q471">
            <v>0</v>
          </cell>
          <cell r="R471" t="str">
            <v>05</v>
          </cell>
          <cell r="S471" t="str">
            <v>nd</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1500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t="str">
            <v>1 rozwojowo-modernizacyjne</v>
          </cell>
          <cell r="AY471">
            <v>0</v>
          </cell>
          <cell r="AZ471">
            <v>0</v>
          </cell>
          <cell r="BA471">
            <v>0</v>
          </cell>
          <cell r="BF471">
            <v>0</v>
          </cell>
          <cell r="BG471">
            <v>0</v>
          </cell>
          <cell r="BH471" t="str">
            <v>-</v>
          </cell>
          <cell r="BI471" t="str">
            <v>-</v>
          </cell>
          <cell r="BJ471">
            <v>1500</v>
          </cell>
          <cell r="BK471">
            <v>0</v>
          </cell>
          <cell r="BL471"/>
          <cell r="BM471"/>
          <cell r="BN471"/>
        </row>
        <row r="472">
          <cell r="B472" t="str">
            <v>3-05-21-198-0</v>
          </cell>
          <cell r="C472" t="str">
            <v>3</v>
          </cell>
          <cell r="D472" t="str">
            <v>Poznań - sieć wodociągowa i kanalizacja sanitarna w ul. Snopowa (dz. 29/1, 48)</v>
          </cell>
          <cell r="E472" t="str">
            <v>Realizowane-dokumentacja-zakończono</v>
          </cell>
          <cell r="G472" t="str">
            <v>rezerwa na zaspokojenie roszczeń z tyt realizacji sieci wod-kan</v>
          </cell>
          <cell r="H472" t="str">
            <v>pierwsza</v>
          </cell>
          <cell r="I472" t="str">
            <v>sieci rozdzielcze</v>
          </cell>
          <cell r="J472" t="str">
            <v>rozwojowe</v>
          </cell>
          <cell r="K472" t="str">
            <v>wykupy</v>
          </cell>
          <cell r="L472" t="str">
            <v>Poznań</v>
          </cell>
          <cell r="M472">
            <v>0</v>
          </cell>
          <cell r="N472" t="str">
            <v>Aleksandra Klecha</v>
          </cell>
          <cell r="O472">
            <v>0</v>
          </cell>
          <cell r="P472" t="str">
            <v>Aleksandra Klecha</v>
          </cell>
          <cell r="Q472">
            <v>0</v>
          </cell>
          <cell r="R472" t="str">
            <v>05</v>
          </cell>
          <cell r="S472" t="str">
            <v>nd</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1500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t="str">
            <v>1 rozwojowo-modernizacyjne</v>
          </cell>
          <cell r="AY472">
            <v>0</v>
          </cell>
          <cell r="AZ472">
            <v>0</v>
          </cell>
          <cell r="BA472">
            <v>0</v>
          </cell>
          <cell r="BF472">
            <v>0</v>
          </cell>
          <cell r="BG472">
            <v>0</v>
          </cell>
          <cell r="BH472" t="str">
            <v>-</v>
          </cell>
          <cell r="BI472" t="str">
            <v>-</v>
          </cell>
          <cell r="BJ472">
            <v>1500</v>
          </cell>
          <cell r="BK472">
            <v>0</v>
          </cell>
          <cell r="BL472"/>
          <cell r="BM472"/>
          <cell r="BN472"/>
        </row>
        <row r="473">
          <cell r="B473" t="str">
            <v>3-07-17-069-1</v>
          </cell>
          <cell r="C473" t="str">
            <v>3</v>
          </cell>
          <cell r="D473" t="str">
            <v>Swarzędz - sieć wodociągowa w ul.Wierzbowej w Gruszczynie</v>
          </cell>
          <cell r="E473" t="str">
            <v>Realizowane-dokumentacja-w toku</v>
          </cell>
          <cell r="G473" t="str">
            <v>rezerwa "białe plamy"</v>
          </cell>
          <cell r="H473" t="str">
            <v>druga</v>
          </cell>
          <cell r="I473" t="str">
            <v>sieci rozdzielcze</v>
          </cell>
          <cell r="J473" t="str">
            <v>rozwojowe</v>
          </cell>
          <cell r="K473" t="str">
            <v>nieopłacalne tak</v>
          </cell>
          <cell r="L473" t="str">
            <v>Swarzędz</v>
          </cell>
          <cell r="M473" t="str">
            <v>Przemysław Jasiński</v>
          </cell>
          <cell r="N473" t="str">
            <v>Katarzyna Grala</v>
          </cell>
          <cell r="O473" t="str">
            <v>Mariusz Dados</v>
          </cell>
          <cell r="P473" t="str">
            <v>Julita Andrzejewska</v>
          </cell>
          <cell r="Q473">
            <v>0</v>
          </cell>
          <cell r="R473" t="str">
            <v>07</v>
          </cell>
          <cell r="S473" t="str">
            <v>nd</v>
          </cell>
          <cell r="T473">
            <v>0</v>
          </cell>
          <cell r="U473">
            <v>0</v>
          </cell>
          <cell r="V473">
            <v>16000</v>
          </cell>
          <cell r="W473">
            <v>16000</v>
          </cell>
          <cell r="X473">
            <v>48000</v>
          </cell>
          <cell r="Y473">
            <v>520000</v>
          </cell>
          <cell r="Z473">
            <v>0</v>
          </cell>
          <cell r="AA473">
            <v>0</v>
          </cell>
          <cell r="AB473">
            <v>0</v>
          </cell>
          <cell r="AC473">
            <v>0</v>
          </cell>
          <cell r="AD473">
            <v>0</v>
          </cell>
          <cell r="AE473">
            <v>0</v>
          </cell>
          <cell r="AF473">
            <v>600000</v>
          </cell>
          <cell r="AG473">
            <v>0</v>
          </cell>
          <cell r="AH473">
            <v>0</v>
          </cell>
          <cell r="AI473">
            <v>1348</v>
          </cell>
          <cell r="AJ473">
            <v>32341.599999999999</v>
          </cell>
          <cell r="AK473">
            <v>48512.4</v>
          </cell>
          <cell r="AL473">
            <v>86940</v>
          </cell>
          <cell r="AM473">
            <v>486864</v>
          </cell>
          <cell r="AN473">
            <v>0</v>
          </cell>
          <cell r="AO473">
            <v>0</v>
          </cell>
          <cell r="AP473">
            <v>0</v>
          </cell>
          <cell r="AQ473">
            <v>0</v>
          </cell>
          <cell r="AR473">
            <v>0</v>
          </cell>
          <cell r="AS473">
            <v>0</v>
          </cell>
          <cell r="AT473">
            <v>0</v>
          </cell>
          <cell r="AU473">
            <v>654658</v>
          </cell>
          <cell r="AV473">
            <v>0</v>
          </cell>
          <cell r="AW473">
            <v>0</v>
          </cell>
          <cell r="AX473" t="str">
            <v>1 rozwojowo-modernizacyjne</v>
          </cell>
          <cell r="AY473">
            <v>4</v>
          </cell>
          <cell r="AZ473">
            <v>5</v>
          </cell>
          <cell r="BA473">
            <v>0</v>
          </cell>
          <cell r="BF473" t="str">
            <v>Zaopatrzenie w wodę nowych odbiorców.</v>
          </cell>
          <cell r="BG473" t="str">
            <v>Budowa sieci wodociągowej w ul. Wierzbowej DN 100 mm dł. 390 m, przyłącza 2021 - 2023 dokumentacja projektowa 2024 - roboty budowlano-montażowe</v>
          </cell>
          <cell r="BH473" t="str">
            <v>-</v>
          </cell>
          <cell r="BI473" t="str">
            <v>-</v>
          </cell>
          <cell r="BJ473">
            <v>1348</v>
          </cell>
          <cell r="BK473">
            <v>654658</v>
          </cell>
          <cell r="BL473"/>
          <cell r="BM473"/>
          <cell r="BN473"/>
        </row>
        <row r="474">
          <cell r="B474" t="str">
            <v>5-03-20-137-1</v>
          </cell>
          <cell r="C474" t="str">
            <v>5</v>
          </cell>
          <cell r="D474" t="str">
            <v>Mosina - kanalizacja sanitarna w ul. Brzoskwiniowej, Jabłkowej, Truskawkowej, Morelowej w Czapurach</v>
          </cell>
          <cell r="E474" t="str">
            <v>Realizowane-dokumentacja-w toku</v>
          </cell>
          <cell r="H474" t="str">
            <v>pierwsza</v>
          </cell>
          <cell r="I474" t="str">
            <v>sieci rozdzielcze</v>
          </cell>
          <cell r="J474" t="str">
            <v>rozwojowe</v>
          </cell>
          <cell r="K474" t="str">
            <v>KPOŚK</v>
          </cell>
          <cell r="L474" t="str">
            <v>Mosina</v>
          </cell>
          <cell r="M474" t="str">
            <v>Zuzanna Kaczmarek</v>
          </cell>
          <cell r="N474" t="str">
            <v>Alina Wachowska</v>
          </cell>
          <cell r="O474">
            <v>0</v>
          </cell>
          <cell r="P474">
            <v>0</v>
          </cell>
          <cell r="Q474">
            <v>0</v>
          </cell>
          <cell r="R474" t="str">
            <v>03</v>
          </cell>
          <cell r="T474">
            <v>0</v>
          </cell>
          <cell r="U474">
            <v>0</v>
          </cell>
          <cell r="V474">
            <v>0</v>
          </cell>
          <cell r="W474">
            <v>40000</v>
          </cell>
          <cell r="X474">
            <v>60000</v>
          </cell>
          <cell r="Y474">
            <v>316000</v>
          </cell>
          <cell r="Z474">
            <v>680000</v>
          </cell>
          <cell r="AA474">
            <v>0</v>
          </cell>
          <cell r="AB474">
            <v>0</v>
          </cell>
          <cell r="AC474">
            <v>0</v>
          </cell>
          <cell r="AD474">
            <v>0</v>
          </cell>
          <cell r="AE474">
            <v>0</v>
          </cell>
          <cell r="AF474">
            <v>1096000</v>
          </cell>
          <cell r="AG474">
            <v>0</v>
          </cell>
          <cell r="AH474">
            <v>0</v>
          </cell>
          <cell r="AI474">
            <v>1348</v>
          </cell>
          <cell r="AJ474">
            <v>40520</v>
          </cell>
          <cell r="AK474">
            <v>60780</v>
          </cell>
          <cell r="AL474">
            <v>499177</v>
          </cell>
          <cell r="AM474">
            <v>641799</v>
          </cell>
          <cell r="AN474">
            <v>0</v>
          </cell>
          <cell r="AO474">
            <v>0</v>
          </cell>
          <cell r="AP474">
            <v>0</v>
          </cell>
          <cell r="AQ474">
            <v>0</v>
          </cell>
          <cell r="AR474">
            <v>0</v>
          </cell>
          <cell r="AS474">
            <v>0</v>
          </cell>
          <cell r="AT474">
            <v>0</v>
          </cell>
          <cell r="AU474">
            <v>1242276</v>
          </cell>
          <cell r="AV474">
            <v>0.6</v>
          </cell>
          <cell r="AW474">
            <v>262.5</v>
          </cell>
          <cell r="AX474" t="str">
            <v>1 rozwojowo-modernizacyjne</v>
          </cell>
          <cell r="AY474">
            <v>45</v>
          </cell>
          <cell r="AZ474">
            <v>1</v>
          </cell>
          <cell r="BA474">
            <v>0</v>
          </cell>
          <cell r="BF474" t="str">
            <v>Odbiór ścieków sanitarnych od nowych klientów.</v>
          </cell>
          <cell r="BG474" t="str">
            <v>Budowa kanalizacji sanitarnej w Czapurach: w ul. Brzoskwiniowej DN200mm dł. 330m, ul. Jabłkowej DN200mm, dł. 55m, ul. Truskawkowej DN200mm, dł. 55m, ul. Morelowej DN200mm dł.155m, wraz z przyłączami. 2022 - 2025 - dokumentacja projektowa 2025 - 2026 - roboty budowlano - montażowe</v>
          </cell>
          <cell r="BH474" t="str">
            <v>-</v>
          </cell>
          <cell r="BI474" t="str">
            <v>-</v>
          </cell>
          <cell r="BJ474">
            <v>1348</v>
          </cell>
          <cell r="BK474">
            <v>1242276</v>
          </cell>
          <cell r="BL474"/>
          <cell r="BM474"/>
          <cell r="BN474"/>
        </row>
        <row r="475">
          <cell r="B475" t="str">
            <v>3-05-19-317-1</v>
          </cell>
          <cell r="C475" t="str">
            <v>3</v>
          </cell>
          <cell r="D475" t="str">
            <v>Poznań - sieć wodociągowa w ul.: Kobylepole, Darzyńska, Darzyborska - zakres II</v>
          </cell>
          <cell r="E475" t="str">
            <v>Realizowane-RBM-w toku</v>
          </cell>
          <cell r="G475" t="str">
            <v>rezerwa zadania wielozakresowe</v>
          </cell>
          <cell r="H475" t="str">
            <v>druga</v>
          </cell>
          <cell r="I475" t="str">
            <v>sieci rozdzielcze</v>
          </cell>
          <cell r="J475" t="str">
            <v>rozwojowe</v>
          </cell>
          <cell r="K475" t="str">
            <v>nieopłacalne tak</v>
          </cell>
          <cell r="L475" t="str">
            <v>Poznań</v>
          </cell>
          <cell r="M475" t="str">
            <v>Przemysław Jasiński</v>
          </cell>
          <cell r="N475" t="str">
            <v>Wioletta Frankowska</v>
          </cell>
          <cell r="O475" t="str">
            <v>Mariusz Dados</v>
          </cell>
          <cell r="P475" t="str">
            <v>Agnieszka Kulczyk</v>
          </cell>
          <cell r="Q475" t="str">
            <v>Michał Plewa</v>
          </cell>
          <cell r="R475" t="str">
            <v>05</v>
          </cell>
          <cell r="S475" t="str">
            <v>nd</v>
          </cell>
          <cell r="T475">
            <v>0</v>
          </cell>
          <cell r="U475">
            <v>52813.2</v>
          </cell>
          <cell r="V475">
            <v>320000</v>
          </cell>
          <cell r="W475">
            <v>1645075.8</v>
          </cell>
          <cell r="X475">
            <v>0</v>
          </cell>
          <cell r="Y475">
            <v>0</v>
          </cell>
          <cell r="Z475">
            <v>0</v>
          </cell>
          <cell r="AA475">
            <v>0</v>
          </cell>
          <cell r="AB475">
            <v>0</v>
          </cell>
          <cell r="AC475">
            <v>0</v>
          </cell>
          <cell r="AD475">
            <v>0</v>
          </cell>
          <cell r="AE475">
            <v>0</v>
          </cell>
          <cell r="AF475">
            <v>2017889</v>
          </cell>
          <cell r="AG475">
            <v>10899.2</v>
          </cell>
          <cell r="AH475">
            <v>62964.2</v>
          </cell>
          <cell r="AI475">
            <v>1320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t="str">
            <v>1 rozwojowo-modernizacyjne</v>
          </cell>
          <cell r="AY475">
            <v>6</v>
          </cell>
          <cell r="AZ475">
            <v>19</v>
          </cell>
          <cell r="BA475">
            <v>0</v>
          </cell>
          <cell r="BF475" t="str">
            <v>Zadanie zostało wydzielone z zadania nr 14-210. Potrzeba rozbudowy sieci wodociągowej dla potrzeb planowanego osiedla mieszkaniowego ZKZL</v>
          </cell>
          <cell r="BG475" t="str">
            <v>Budowa sieci wodociągowe DN 250 mm o dł. 110 m i wodociągu DN 150 mm o dł. 600m, wraz z przyłączami 2017 - 2021 - dokumentacja projektowa 2022 - 2023 - roboty budowlano-montażowe</v>
          </cell>
          <cell r="BH475" t="str">
            <v>-</v>
          </cell>
          <cell r="BI475" t="str">
            <v>-</v>
          </cell>
          <cell r="BJ475">
            <v>1320</v>
          </cell>
          <cell r="BK475">
            <v>0</v>
          </cell>
          <cell r="BL475"/>
          <cell r="BM475"/>
          <cell r="BN475"/>
          <cell r="BO475">
            <v>0</v>
          </cell>
        </row>
        <row r="476">
          <cell r="B476" t="str">
            <v>3-05-22-004-0</v>
          </cell>
          <cell r="C476" t="str">
            <v>3</v>
          </cell>
          <cell r="D476" t="str">
            <v>Poznań - sieć wodociągowa i kanalizacja sanitarna ul. Tczewskiej</v>
          </cell>
          <cell r="E476" t="str">
            <v>Realizowane-dokumentacja-w toku</v>
          </cell>
          <cell r="G476" t="str">
            <v>rezerwa na zaspokojenie roszczeń z tyt realizacji sieci wod-kan</v>
          </cell>
          <cell r="H476" t="str">
            <v>pierwsza</v>
          </cell>
          <cell r="I476" t="str">
            <v>sieci rozdzielcze</v>
          </cell>
          <cell r="J476" t="str">
            <v>rozwojowe</v>
          </cell>
          <cell r="K476" t="str">
            <v>wykupy</v>
          </cell>
          <cell r="L476" t="str">
            <v>Poznań</v>
          </cell>
          <cell r="M476">
            <v>0</v>
          </cell>
          <cell r="N476" t="str">
            <v>Aleksandra Klecha</v>
          </cell>
          <cell r="O476">
            <v>0</v>
          </cell>
          <cell r="P476" t="str">
            <v>Aleksandra Klecha</v>
          </cell>
          <cell r="Q476">
            <v>0</v>
          </cell>
          <cell r="R476" t="str">
            <v>05</v>
          </cell>
          <cell r="S476" t="str">
            <v>nd</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1300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t="str">
            <v>1 rozwojowo-modernizacyjne</v>
          </cell>
          <cell r="AY476">
            <v>0</v>
          </cell>
          <cell r="AZ476">
            <v>0</v>
          </cell>
          <cell r="BA476">
            <v>0</v>
          </cell>
          <cell r="BF476">
            <v>0</v>
          </cell>
          <cell r="BG476">
            <v>0</v>
          </cell>
          <cell r="BH476" t="str">
            <v>-</v>
          </cell>
          <cell r="BI476" t="str">
            <v>-</v>
          </cell>
          <cell r="BJ476">
            <v>1300</v>
          </cell>
          <cell r="BK476">
            <v>0</v>
          </cell>
          <cell r="BL476"/>
          <cell r="BM476"/>
          <cell r="BN476"/>
        </row>
        <row r="477">
          <cell r="B477" t="str">
            <v>3-05-13-169-1</v>
          </cell>
          <cell r="C477" t="str">
            <v>3</v>
          </cell>
          <cell r="D477" t="str">
            <v>Poznań - sieć wodociągowa w ul. Koprowej</v>
          </cell>
          <cell r="E477" t="str">
            <v>Realizowane-RBM-zakończono</v>
          </cell>
          <cell r="G477" t="str">
            <v>rezerwa "białe plamy"</v>
          </cell>
          <cell r="H477" t="str">
            <v>druga</v>
          </cell>
          <cell r="I477" t="str">
            <v>sieci rozdzielcze</v>
          </cell>
          <cell r="J477" t="str">
            <v>rozwojowe</v>
          </cell>
          <cell r="K477" t="str">
            <v>nieopłacalne tak</v>
          </cell>
          <cell r="L477" t="str">
            <v>Poznań</v>
          </cell>
          <cell r="M477" t="str">
            <v>Katarzyna Stawińska</v>
          </cell>
          <cell r="N477">
            <v>0</v>
          </cell>
          <cell r="O477" t="str">
            <v>Monika Mrozińska</v>
          </cell>
          <cell r="P477" t="str">
            <v>Łukasz Bil</v>
          </cell>
          <cell r="Q477" t="str">
            <v>Łukasz Bil</v>
          </cell>
          <cell r="R477" t="str">
            <v>05</v>
          </cell>
          <cell r="S477" t="str">
            <v>nd</v>
          </cell>
          <cell r="T477">
            <v>262326.31</v>
          </cell>
          <cell r="U477">
            <v>1189.5</v>
          </cell>
          <cell r="V477">
            <v>0</v>
          </cell>
          <cell r="W477">
            <v>0</v>
          </cell>
          <cell r="X477">
            <v>0</v>
          </cell>
          <cell r="Y477">
            <v>0</v>
          </cell>
          <cell r="Z477">
            <v>0</v>
          </cell>
          <cell r="AA477">
            <v>0</v>
          </cell>
          <cell r="AB477">
            <v>0</v>
          </cell>
          <cell r="AC477">
            <v>0</v>
          </cell>
          <cell r="AD477">
            <v>0</v>
          </cell>
          <cell r="AE477">
            <v>0</v>
          </cell>
          <cell r="AF477">
            <v>1189.5</v>
          </cell>
          <cell r="AG477">
            <v>1189.5</v>
          </cell>
          <cell r="AH477">
            <v>1189.5</v>
          </cell>
          <cell r="AI477">
            <v>1189.5</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t="str">
            <v>1 rozwojowo-modernizacyjne</v>
          </cell>
          <cell r="AY477">
            <v>14</v>
          </cell>
          <cell r="AZ477">
            <v>0</v>
          </cell>
          <cell r="BA477">
            <v>0</v>
          </cell>
          <cell r="BF477" t="str">
            <v>Zaopatrzenie w wodę nowych odbiorców.</v>
          </cell>
          <cell r="BG477" t="str">
            <v>Budowa wodociągu DN 150 mm o dł. ok. 185m w ul. Koprowej, 2014-2017 - dokumentacja projektowa 2017-2020 - roboty budowlano-montażowe</v>
          </cell>
          <cell r="BH477" t="str">
            <v>-</v>
          </cell>
          <cell r="BI477" t="str">
            <v>-</v>
          </cell>
          <cell r="BJ477">
            <v>1189.5</v>
          </cell>
          <cell r="BK477">
            <v>0</v>
          </cell>
          <cell r="BL477"/>
          <cell r="BM477"/>
          <cell r="BN477"/>
          <cell r="BO477">
            <v>0</v>
          </cell>
        </row>
        <row r="478">
          <cell r="B478" t="str">
            <v>1-05-11-011-0</v>
          </cell>
          <cell r="C478" t="str">
            <v>1</v>
          </cell>
          <cell r="D478" t="str">
            <v>Ujęcie Dębina -Modernizacja i budowa nowych komór na rurociągach lewarowych - zakres I</v>
          </cell>
          <cell r="E478" t="str">
            <v>Realizowane-RBM-zakończono</v>
          </cell>
          <cell r="G478" t="str">
            <v>Plan</v>
          </cell>
          <cell r="H478" t="str">
            <v>pierwsza</v>
          </cell>
          <cell r="I478" t="str">
            <v>wspólne</v>
          </cell>
          <cell r="J478" t="str">
            <v>modernizacyjne</v>
          </cell>
          <cell r="K478" t="str">
            <v>UW</v>
          </cell>
          <cell r="L478" t="str">
            <v>Poznań</v>
          </cell>
          <cell r="M478" t="str">
            <v>Danuta Kijko</v>
          </cell>
          <cell r="N478">
            <v>0</v>
          </cell>
          <cell r="O478" t="str">
            <v>Anna Padurska</v>
          </cell>
          <cell r="P478" t="str">
            <v>Łukasz Prządka</v>
          </cell>
          <cell r="Q478" t="str">
            <v>Jerzy Rykała</v>
          </cell>
          <cell r="R478" t="str">
            <v>05</v>
          </cell>
          <cell r="S478" t="str">
            <v>nd</v>
          </cell>
          <cell r="T478">
            <v>6323340.3299999991</v>
          </cell>
          <cell r="U478">
            <v>1030222.1599999999</v>
          </cell>
          <cell r="V478">
            <v>0</v>
          </cell>
          <cell r="W478">
            <v>0</v>
          </cell>
          <cell r="X478">
            <v>0</v>
          </cell>
          <cell r="Y478">
            <v>0</v>
          </cell>
          <cell r="Z478">
            <v>0</v>
          </cell>
          <cell r="AA478">
            <v>0</v>
          </cell>
          <cell r="AB478">
            <v>0</v>
          </cell>
          <cell r="AC478">
            <v>0</v>
          </cell>
          <cell r="AD478">
            <v>0</v>
          </cell>
          <cell r="AE478">
            <v>0</v>
          </cell>
          <cell r="AF478">
            <v>1030222.1599999999</v>
          </cell>
          <cell r="AG478">
            <v>1053001.75</v>
          </cell>
          <cell r="AH478">
            <v>1066.8</v>
          </cell>
          <cell r="AI478">
            <v>1066.8</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t="str">
            <v>1 rozwojowo-modernizacyjne</v>
          </cell>
          <cell r="AY478">
            <v>0</v>
          </cell>
          <cell r="AZ478">
            <v>0</v>
          </cell>
          <cell r="BA478">
            <v>0</v>
          </cell>
          <cell r="BF478" t="str">
            <v>Z zadania został wydzielony zakres 19-313 ZADANIE POWODZIOWE Umożliwienie wyłączenia poszczególnych lewarów w przypadkach awaryjnych np. powódź</v>
          </cell>
          <cell r="BG478" t="str">
            <v>Budowa nowych komór "I" i "F" z wyposażeniem technologicznym (m.in. z przepustnicami) na rurociągach lewarowych nr I i III DN700mm i DN1200mm przed Studnią zbiorczą nr 1 (projekt na część konstrukcyjno - budowlaną jest gotowy), modernizacja istniejących komór "B","G", "H" na rurociągach lewarowych I i II DN1000mm i DN1200mm wraz z nowym wyposażeniem technologicznym (m.in. z przepustnicami) przed Studnią zbiorczą nr 2 (projekt gotowy dla wszystkich branż), wymiana zasuwy DN100mm na terenie ujęcia wody oddzielającej Lewary II i III wraz z podniesieniem jej obudowy o 1m (dołożenie dwóch kręgów betonowych) i uszczelnieniem. 2014 - 2015 - prace przygotowawcze (koncepcja) 2016 - 2017 - dokumentacja projektowa 2018 - 2020 - roboty budowlano-montażowe - Etap I</v>
          </cell>
          <cell r="BH478" t="str">
            <v>-</v>
          </cell>
          <cell r="BI478" t="str">
            <v>-</v>
          </cell>
          <cell r="BJ478">
            <v>1066.8</v>
          </cell>
          <cell r="BK478">
            <v>0</v>
          </cell>
          <cell r="BL478"/>
          <cell r="BM478"/>
          <cell r="BN478"/>
          <cell r="BO478">
            <v>0</v>
          </cell>
        </row>
        <row r="479">
          <cell r="B479" t="str">
            <v>5-02-13-047-0</v>
          </cell>
          <cell r="C479" t="str">
            <v>5</v>
          </cell>
          <cell r="D479" t="str">
            <v>Luboń - kanalizacja sanitarna w ulicach: Osiedlowej, Żabikowskiej i Źródlanej</v>
          </cell>
          <cell r="E479">
            <v>0</v>
          </cell>
          <cell r="G479" t="str">
            <v>Plan</v>
          </cell>
          <cell r="H479" t="str">
            <v>pierwsza</v>
          </cell>
          <cell r="I479" t="str">
            <v>sieci rozdzielcze</v>
          </cell>
          <cell r="J479" t="str">
            <v>modernizacyjne</v>
          </cell>
          <cell r="K479" t="str">
            <v>PSK</v>
          </cell>
          <cell r="L479" t="str">
            <v>Luboń</v>
          </cell>
          <cell r="M479">
            <v>0</v>
          </cell>
          <cell r="N479">
            <v>0</v>
          </cell>
          <cell r="O479">
            <v>0</v>
          </cell>
          <cell r="P479">
            <v>0</v>
          </cell>
          <cell r="Q479">
            <v>0</v>
          </cell>
          <cell r="R479" t="str">
            <v>02</v>
          </cell>
          <cell r="S479" t="str">
            <v>nd</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1182.78</v>
          </cell>
          <cell r="AH479">
            <v>1066.2</v>
          </cell>
          <cell r="AI479">
            <v>1066.2</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t="str">
            <v>1 rozwojowo-modernizacyjne</v>
          </cell>
          <cell r="AY479">
            <v>0</v>
          </cell>
          <cell r="AZ479">
            <v>0</v>
          </cell>
          <cell r="BA479">
            <v>49</v>
          </cell>
          <cell r="BF479">
            <v>0</v>
          </cell>
          <cell r="BG479">
            <v>0</v>
          </cell>
          <cell r="BH479" t="str">
            <v>-</v>
          </cell>
          <cell r="BI479" t="str">
            <v>-</v>
          </cell>
          <cell r="BJ479">
            <v>1066.2</v>
          </cell>
          <cell r="BK479">
            <v>0</v>
          </cell>
          <cell r="BL479"/>
          <cell r="BM479"/>
          <cell r="BN479"/>
        </row>
        <row r="480">
          <cell r="B480" t="str">
            <v>3-16-19-286-0</v>
          </cell>
          <cell r="C480" t="str">
            <v>3</v>
          </cell>
          <cell r="D480" t="str">
            <v>Suchy Las - sieć wodociągowa w ul. Platynowej w Złotkowie</v>
          </cell>
          <cell r="E480">
            <v>0</v>
          </cell>
          <cell r="G480" t="str">
            <v>rezerwa na zaspokojenie roszczeń z tyt realizacji sieci wod-kan</v>
          </cell>
          <cell r="H480" t="str">
            <v>pierwsza</v>
          </cell>
          <cell r="I480" t="str">
            <v>sieci rozdzielcze</v>
          </cell>
          <cell r="J480" t="str">
            <v>rozwojowe</v>
          </cell>
          <cell r="K480" t="str">
            <v>wykupy</v>
          </cell>
          <cell r="L480" t="str">
            <v>Suchy Las</v>
          </cell>
          <cell r="M480">
            <v>0</v>
          </cell>
          <cell r="N480">
            <v>0</v>
          </cell>
          <cell r="O480">
            <v>0</v>
          </cell>
          <cell r="P480">
            <v>0</v>
          </cell>
          <cell r="Q480">
            <v>0</v>
          </cell>
          <cell r="R480" t="str">
            <v>16</v>
          </cell>
          <cell r="S480" t="str">
            <v>nd</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800</v>
          </cell>
          <cell r="AH480">
            <v>111769.25</v>
          </cell>
          <cell r="AI480">
            <v>1048.5</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F480">
            <v>0</v>
          </cell>
          <cell r="BG480">
            <v>0</v>
          </cell>
          <cell r="BH480" t="str">
            <v>-</v>
          </cell>
          <cell r="BI480" t="str">
            <v>-</v>
          </cell>
          <cell r="BJ480">
            <v>1048.5</v>
          </cell>
          <cell r="BK480">
            <v>0</v>
          </cell>
          <cell r="BL480"/>
          <cell r="BM480"/>
          <cell r="BN480"/>
        </row>
        <row r="481">
          <cell r="B481" t="str">
            <v>3-02-20-225-0</v>
          </cell>
          <cell r="C481" t="str">
            <v>3</v>
          </cell>
          <cell r="D481" t="str">
            <v>Luboń - sieć wodociągowa i kanalizacja sanitarna w ul. Miłosza</v>
          </cell>
          <cell r="E481" t="str">
            <v>Realizowane-RBM-w toku</v>
          </cell>
          <cell r="G481" t="str">
            <v>rezerwa na zaspokojenie roszczeń z tyt realizacji sieci wod-kan</v>
          </cell>
          <cell r="H481" t="str">
            <v>pierwsza</v>
          </cell>
          <cell r="I481" t="str">
            <v>sieci rozdzielcze</v>
          </cell>
          <cell r="J481" t="str">
            <v>rozwojowe</v>
          </cell>
          <cell r="K481" t="str">
            <v>wykupy</v>
          </cell>
          <cell r="L481" t="str">
            <v>Luboń</v>
          </cell>
          <cell r="M481">
            <v>0</v>
          </cell>
          <cell r="N481" t="str">
            <v>Aleksandra Klecha</v>
          </cell>
          <cell r="O481">
            <v>0</v>
          </cell>
          <cell r="P481" t="str">
            <v>Aleksandra Klecha</v>
          </cell>
          <cell r="Q481">
            <v>0</v>
          </cell>
          <cell r="R481" t="str">
            <v>02</v>
          </cell>
          <cell r="S481" t="str">
            <v>nd</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98288.79</v>
          </cell>
          <cell r="AI481">
            <v>994.8</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t="str">
            <v xml:space="preserve"> </v>
          </cell>
          <cell r="AY481">
            <v>0</v>
          </cell>
          <cell r="AZ481">
            <v>0</v>
          </cell>
          <cell r="BA481">
            <v>0</v>
          </cell>
          <cell r="BF481">
            <v>0</v>
          </cell>
          <cell r="BG481">
            <v>0</v>
          </cell>
          <cell r="BH481" t="str">
            <v>-</v>
          </cell>
          <cell r="BI481" t="str">
            <v>-</v>
          </cell>
          <cell r="BJ481">
            <v>994.8</v>
          </cell>
          <cell r="BK481">
            <v>0</v>
          </cell>
          <cell r="BL481"/>
          <cell r="BM481"/>
          <cell r="BN481"/>
          <cell r="BO481">
            <v>0</v>
          </cell>
        </row>
        <row r="482">
          <cell r="B482" t="str">
            <v>3-16-21-104-0</v>
          </cell>
          <cell r="C482" t="str">
            <v>3</v>
          </cell>
          <cell r="D482" t="str">
            <v>Suchy Las - sieć wodociągowa i kanalizacja sanitarna w ul. Młodzieżowej</v>
          </cell>
          <cell r="E482" t="str">
            <v>Realizowane-dokumentacja-zakończono</v>
          </cell>
          <cell r="G482" t="str">
            <v>rezerwa na zaspokojenie roszczeń z tyt realizacji sieci wod-kan</v>
          </cell>
          <cell r="H482" t="str">
            <v>pierwsza</v>
          </cell>
          <cell r="I482" t="str">
            <v>sieci rozdzielcze</v>
          </cell>
          <cell r="J482" t="str">
            <v>rozwojowe</v>
          </cell>
          <cell r="K482" t="str">
            <v>wykupy</v>
          </cell>
          <cell r="L482" t="str">
            <v>Suchy Las</v>
          </cell>
          <cell r="M482">
            <v>0</v>
          </cell>
          <cell r="N482" t="str">
            <v>Aleksandra Klecha</v>
          </cell>
          <cell r="O482">
            <v>0</v>
          </cell>
          <cell r="P482" t="str">
            <v>Aleksandra Klecha</v>
          </cell>
          <cell r="Q482">
            <v>0</v>
          </cell>
          <cell r="R482" t="str">
            <v>16</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900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t="str">
            <v xml:space="preserve"> </v>
          </cell>
          <cell r="AY482">
            <v>0</v>
          </cell>
          <cell r="AZ482">
            <v>0</v>
          </cell>
          <cell r="BA482">
            <v>0</v>
          </cell>
          <cell r="BF482">
            <v>0</v>
          </cell>
          <cell r="BG482">
            <v>0</v>
          </cell>
          <cell r="BH482" t="str">
            <v>-</v>
          </cell>
          <cell r="BI482" t="str">
            <v>-</v>
          </cell>
          <cell r="BJ482">
            <v>900</v>
          </cell>
          <cell r="BK482">
            <v>0</v>
          </cell>
          <cell r="BL482"/>
          <cell r="BM482"/>
          <cell r="BN482"/>
        </row>
        <row r="483">
          <cell r="B483" t="str">
            <v>3-05-18-098-0</v>
          </cell>
          <cell r="C483" t="str">
            <v>3</v>
          </cell>
          <cell r="D483" t="str">
            <v>Poznań - sieć wodociągowa w ul. Śliskiej</v>
          </cell>
          <cell r="E483">
            <v>0</v>
          </cell>
          <cell r="G483" t="str">
            <v>rezerwa na zaspokojenie roszczeń z tyt realizacji sieci wod-kan</v>
          </cell>
          <cell r="H483" t="str">
            <v>pierwsza</v>
          </cell>
          <cell r="I483" t="str">
            <v>sieci rozdzielcze</v>
          </cell>
          <cell r="J483" t="str">
            <v>rozwojowe</v>
          </cell>
          <cell r="K483" t="str">
            <v>wykupy</v>
          </cell>
          <cell r="L483" t="str">
            <v>Poznań</v>
          </cell>
          <cell r="M483">
            <v>0</v>
          </cell>
          <cell r="N483">
            <v>0</v>
          </cell>
          <cell r="O483">
            <v>0</v>
          </cell>
          <cell r="P483">
            <v>0</v>
          </cell>
          <cell r="Q483">
            <v>0</v>
          </cell>
          <cell r="R483" t="str">
            <v>05</v>
          </cell>
          <cell r="S483" t="str">
            <v>nd</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12687.08</v>
          </cell>
          <cell r="AI483">
            <v>846.46</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F483">
            <v>0</v>
          </cell>
          <cell r="BG483">
            <v>0</v>
          </cell>
          <cell r="BH483" t="str">
            <v>-</v>
          </cell>
          <cell r="BI483" t="str">
            <v>-</v>
          </cell>
          <cell r="BJ483">
            <v>846.46</v>
          </cell>
          <cell r="BK483">
            <v>0</v>
          </cell>
          <cell r="BL483"/>
          <cell r="BM483"/>
          <cell r="BN483"/>
        </row>
        <row r="484">
          <cell r="B484" t="str">
            <v>5-05-14-255-1</v>
          </cell>
          <cell r="C484" t="str">
            <v>5</v>
          </cell>
          <cell r="D484" t="str">
            <v>Poznań - kanalizacja sanitarna na terenie os. Zieliniec II</v>
          </cell>
          <cell r="E484" t="str">
            <v>Realizowane-RBM-zakończono</v>
          </cell>
          <cell r="G484" t="str">
            <v>rezerwa oszczędności przetargowe</v>
          </cell>
          <cell r="H484" t="str">
            <v>pierwsza</v>
          </cell>
          <cell r="I484" t="str">
            <v>sieci rozdzielcze</v>
          </cell>
          <cell r="J484" t="str">
            <v>rozwojowe</v>
          </cell>
          <cell r="K484" t="str">
            <v>KPOŚK</v>
          </cell>
          <cell r="L484" t="str">
            <v>Poznań</v>
          </cell>
          <cell r="M484" t="str">
            <v>Przemysław Jasiński</v>
          </cell>
          <cell r="N484" t="str">
            <v>Anna Szaszczak</v>
          </cell>
          <cell r="O484" t="str">
            <v>Mariusz Dados</v>
          </cell>
          <cell r="P484" t="str">
            <v>Łukasz Dąbrowski</v>
          </cell>
          <cell r="Q484" t="str">
            <v>Michał Plewa</v>
          </cell>
          <cell r="R484" t="str">
            <v>05</v>
          </cell>
          <cell r="S484" t="str">
            <v>nd</v>
          </cell>
          <cell r="T484">
            <v>3459450.5000000005</v>
          </cell>
          <cell r="U484">
            <v>453540.60000000003</v>
          </cell>
          <cell r="V484">
            <v>3000</v>
          </cell>
          <cell r="W484">
            <v>0</v>
          </cell>
          <cell r="X484">
            <v>0</v>
          </cell>
          <cell r="Y484">
            <v>0</v>
          </cell>
          <cell r="Z484">
            <v>0</v>
          </cell>
          <cell r="AA484">
            <v>0</v>
          </cell>
          <cell r="AB484">
            <v>0</v>
          </cell>
          <cell r="AC484">
            <v>0</v>
          </cell>
          <cell r="AD484">
            <v>0</v>
          </cell>
          <cell r="AE484">
            <v>0</v>
          </cell>
          <cell r="AF484">
            <v>456540.60000000003</v>
          </cell>
          <cell r="AG484">
            <v>322569.2</v>
          </cell>
          <cell r="AH484">
            <v>799.2</v>
          </cell>
          <cell r="AI484">
            <v>799.2</v>
          </cell>
          <cell r="AJ484">
            <v>0</v>
          </cell>
          <cell r="AK484">
            <v>0</v>
          </cell>
          <cell r="AL484">
            <v>0</v>
          </cell>
          <cell r="AM484">
            <v>0</v>
          </cell>
          <cell r="AN484">
            <v>0</v>
          </cell>
          <cell r="AO484">
            <v>0</v>
          </cell>
          <cell r="AP484">
            <v>0</v>
          </cell>
          <cell r="AQ484">
            <v>0</v>
          </cell>
          <cell r="AR484">
            <v>0</v>
          </cell>
          <cell r="AS484">
            <v>0</v>
          </cell>
          <cell r="AT484">
            <v>0</v>
          </cell>
          <cell r="AU484">
            <v>0</v>
          </cell>
          <cell r="AV484">
            <v>2.0499999999999998</v>
          </cell>
          <cell r="AW484">
            <v>0</v>
          </cell>
          <cell r="AX484" t="str">
            <v>1 rozwojowo-modernizacyjne</v>
          </cell>
          <cell r="AY484">
            <v>153</v>
          </cell>
          <cell r="AZ484">
            <v>7</v>
          </cell>
          <cell r="BA484">
            <v>0</v>
          </cell>
          <cell r="BF484" t="str">
            <v>Odbiór ścieków sanitarnych od nowych klientów.</v>
          </cell>
          <cell r="BG484" t="str">
            <v>Budowa kanału sanitarnego o średnicy DN200mm o dł. 2 050m, wraz z przyłączami 2016-2018 - dokumentacja projektowa 2018-2021 - roboty budowlano-montażowe</v>
          </cell>
          <cell r="BH484" t="str">
            <v>-</v>
          </cell>
          <cell r="BI484" t="str">
            <v>-</v>
          </cell>
          <cell r="BJ484">
            <v>799.2</v>
          </cell>
          <cell r="BK484">
            <v>0</v>
          </cell>
          <cell r="BL484"/>
          <cell r="BM484"/>
          <cell r="BN484"/>
          <cell r="BO484">
            <v>0</v>
          </cell>
        </row>
        <row r="485">
          <cell r="B485" t="str">
            <v>5-01-15-190-1</v>
          </cell>
          <cell r="C485" t="str">
            <v>5</v>
          </cell>
          <cell r="D485" t="str">
            <v>Czerwonak - kanalizacja sanitarna w ul. Łąkowej</v>
          </cell>
          <cell r="E485" t="str">
            <v>Realizowane-RBM-zakończono</v>
          </cell>
          <cell r="G485" t="str">
            <v>rezerwa "białe plamy"</v>
          </cell>
          <cell r="H485" t="str">
            <v>pierwsza</v>
          </cell>
          <cell r="I485" t="str">
            <v>sieci rozdzielcze</v>
          </cell>
          <cell r="J485" t="str">
            <v>rozwojowe</v>
          </cell>
          <cell r="K485" t="str">
            <v>KPOŚK</v>
          </cell>
          <cell r="L485" t="str">
            <v>Czerwonak</v>
          </cell>
          <cell r="M485" t="str">
            <v>Przemysław Jasiński</v>
          </cell>
          <cell r="N485">
            <v>0</v>
          </cell>
          <cell r="O485" t="str">
            <v>Mariusz Dados</v>
          </cell>
          <cell r="P485" t="str">
            <v>Justyna Czarnecka</v>
          </cell>
          <cell r="Q485">
            <v>0</v>
          </cell>
          <cell r="R485" t="str">
            <v>01</v>
          </cell>
          <cell r="S485" t="str">
            <v>Gmina Czerwonak</v>
          </cell>
          <cell r="T485">
            <v>2236</v>
          </cell>
          <cell r="U485">
            <v>82962.59</v>
          </cell>
          <cell r="V485">
            <v>0</v>
          </cell>
          <cell r="W485">
            <v>0</v>
          </cell>
          <cell r="X485">
            <v>0</v>
          </cell>
          <cell r="Y485">
            <v>0</v>
          </cell>
          <cell r="Z485">
            <v>0</v>
          </cell>
          <cell r="AA485">
            <v>0</v>
          </cell>
          <cell r="AB485">
            <v>0</v>
          </cell>
          <cell r="AC485">
            <v>0</v>
          </cell>
          <cell r="AD485">
            <v>0</v>
          </cell>
          <cell r="AE485">
            <v>0</v>
          </cell>
          <cell r="AF485">
            <v>82962.59</v>
          </cell>
          <cell r="AG485">
            <v>0</v>
          </cell>
          <cell r="AH485">
            <v>97374.66</v>
          </cell>
          <cell r="AI485">
            <v>784.09</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t="str">
            <v>1 rozwojowo-modernizacyjne</v>
          </cell>
          <cell r="AY485">
            <v>4</v>
          </cell>
          <cell r="AZ485">
            <v>0</v>
          </cell>
          <cell r="BA485">
            <v>0</v>
          </cell>
          <cell r="BF485" t="str">
            <v>Odbiór ścieków sanitarnych od nowych klientów.</v>
          </cell>
          <cell r="BG485" t="str">
            <v>Budowa kanalizacji sanitarnej DN200mm w ul. Łąkowej, dł. 74,2m wraz z przyłączami . 2019 - 2020 - roboty budowlano-montażowe</v>
          </cell>
          <cell r="BH485" t="str">
            <v>-</v>
          </cell>
          <cell r="BI485" t="str">
            <v>-</v>
          </cell>
          <cell r="BJ485">
            <v>784.09</v>
          </cell>
          <cell r="BK485">
            <v>0</v>
          </cell>
          <cell r="BL485"/>
          <cell r="BM485"/>
          <cell r="BN485"/>
          <cell r="BO485">
            <v>0</v>
          </cell>
        </row>
        <row r="486">
          <cell r="B486" t="str">
            <v>3-02-21-020-0</v>
          </cell>
          <cell r="C486" t="str">
            <v>3</v>
          </cell>
          <cell r="D486" t="str">
            <v>Luboń - sieć wodociągowa w ul. A. Mizerki</v>
          </cell>
          <cell r="E486">
            <v>0</v>
          </cell>
          <cell r="G486" t="str">
            <v>rezerwa na zaspokojenie roszczeń z tyt realizacji sieci wod-kan</v>
          </cell>
          <cell r="H486" t="str">
            <v>pierwsza</v>
          </cell>
          <cell r="I486" t="str">
            <v>sieci rozdzielcze</v>
          </cell>
          <cell r="J486" t="str">
            <v>rozwojowe</v>
          </cell>
          <cell r="K486" t="str">
            <v>wykupy</v>
          </cell>
          <cell r="L486" t="str">
            <v>Luboń</v>
          </cell>
          <cell r="M486">
            <v>0</v>
          </cell>
          <cell r="N486">
            <v>0</v>
          </cell>
          <cell r="O486">
            <v>0</v>
          </cell>
          <cell r="P486">
            <v>0</v>
          </cell>
          <cell r="Q486">
            <v>0</v>
          </cell>
          <cell r="R486" t="str">
            <v>02</v>
          </cell>
          <cell r="S486" t="str">
            <v>nd</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95867</v>
          </cell>
          <cell r="AI486">
            <v>708.6</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F486">
            <v>0</v>
          </cell>
          <cell r="BG486">
            <v>0</v>
          </cell>
          <cell r="BH486" t="str">
            <v>-</v>
          </cell>
          <cell r="BI486" t="str">
            <v>-</v>
          </cell>
          <cell r="BJ486">
            <v>708.6</v>
          </cell>
          <cell r="BK486">
            <v>0</v>
          </cell>
          <cell r="BL486"/>
          <cell r="BM486"/>
          <cell r="BN486"/>
        </row>
        <row r="487">
          <cell r="B487" t="str">
            <v>5-09-15-258-1</v>
          </cell>
          <cell r="C487" t="str">
            <v>5</v>
          </cell>
          <cell r="D487" t="str">
            <v>Puszczykowo - kanalizacja sanitarna w ul. Nowe Osiedle i bocznej od ul. Nowe Osiedle</v>
          </cell>
          <cell r="E487">
            <v>0</v>
          </cell>
          <cell r="G487" t="str">
            <v>rezerwa "białe plamy"</v>
          </cell>
          <cell r="H487" t="str">
            <v>druga</v>
          </cell>
          <cell r="I487" t="str">
            <v>sieci rozdzielcze</v>
          </cell>
          <cell r="J487" t="str">
            <v>rozwojowe</v>
          </cell>
          <cell r="K487" t="str">
            <v>nieopłacalne tak</v>
          </cell>
          <cell r="L487" t="str">
            <v>Puszczykowo</v>
          </cell>
          <cell r="M487">
            <v>0</v>
          </cell>
          <cell r="N487">
            <v>0</v>
          </cell>
          <cell r="O487">
            <v>0</v>
          </cell>
          <cell r="P487">
            <v>0</v>
          </cell>
          <cell r="Q487">
            <v>0</v>
          </cell>
          <cell r="R487" t="str">
            <v>09</v>
          </cell>
          <cell r="S487" t="str">
            <v>Gmina Puszczykowo</v>
          </cell>
          <cell r="T487">
            <v>0</v>
          </cell>
          <cell r="U487">
            <v>1318.4</v>
          </cell>
          <cell r="V487">
            <v>0</v>
          </cell>
          <cell r="W487">
            <v>0</v>
          </cell>
          <cell r="X487">
            <v>0</v>
          </cell>
          <cell r="Y487">
            <v>0</v>
          </cell>
          <cell r="Z487">
            <v>0</v>
          </cell>
          <cell r="AA487">
            <v>0</v>
          </cell>
          <cell r="AB487">
            <v>0</v>
          </cell>
          <cell r="AC487">
            <v>0</v>
          </cell>
          <cell r="AD487">
            <v>0</v>
          </cell>
          <cell r="AE487">
            <v>0</v>
          </cell>
          <cell r="AF487">
            <v>1318.4</v>
          </cell>
          <cell r="AG487">
            <v>1318.4</v>
          </cell>
          <cell r="AH487">
            <v>659.2</v>
          </cell>
          <cell r="AI487">
            <v>659.2</v>
          </cell>
          <cell r="AJ487">
            <v>0</v>
          </cell>
          <cell r="AK487">
            <v>0</v>
          </cell>
          <cell r="AL487">
            <v>0</v>
          </cell>
          <cell r="AM487">
            <v>0</v>
          </cell>
          <cell r="AN487">
            <v>0</v>
          </cell>
          <cell r="AO487">
            <v>0</v>
          </cell>
          <cell r="AP487">
            <v>0</v>
          </cell>
          <cell r="AQ487">
            <v>0</v>
          </cell>
          <cell r="AR487">
            <v>0</v>
          </cell>
          <cell r="AS487">
            <v>0</v>
          </cell>
          <cell r="AT487">
            <v>0</v>
          </cell>
          <cell r="AU487">
            <v>0</v>
          </cell>
          <cell r="AV487">
            <v>0.27</v>
          </cell>
          <cell r="AW487">
            <v>0</v>
          </cell>
          <cell r="AX487" t="str">
            <v>1 rozwojowo-modernizacyjne</v>
          </cell>
          <cell r="AY487">
            <v>0</v>
          </cell>
          <cell r="AZ487">
            <v>12</v>
          </cell>
          <cell r="BA487">
            <v>0</v>
          </cell>
          <cell r="BF487">
            <v>0</v>
          </cell>
          <cell r="BG487">
            <v>0</v>
          </cell>
          <cell r="BH487" t="str">
            <v>-</v>
          </cell>
          <cell r="BI487" t="str">
            <v>-</v>
          </cell>
          <cell r="BJ487">
            <v>659.2</v>
          </cell>
          <cell r="BK487">
            <v>0</v>
          </cell>
          <cell r="BL487"/>
          <cell r="BM487"/>
          <cell r="BN487"/>
        </row>
        <row r="488">
          <cell r="B488" t="str">
            <v>3-02-19-156-0</v>
          </cell>
          <cell r="C488" t="str">
            <v>3</v>
          </cell>
          <cell r="D488" t="str">
            <v>Luboń - siec wodociągowa i kanalizacja sanitarna w ul. Jaworowej</v>
          </cell>
          <cell r="E488">
            <v>0</v>
          </cell>
          <cell r="G488" t="str">
            <v>rezerwa na zaspokojenie roszczeń z tyt realizacji sieci wod-kan</v>
          </cell>
          <cell r="H488" t="str">
            <v>pierwsza</v>
          </cell>
          <cell r="I488" t="str">
            <v>sieci rozdzielcze</v>
          </cell>
          <cell r="J488" t="str">
            <v>rozwojowe</v>
          </cell>
          <cell r="K488" t="str">
            <v>wykupy</v>
          </cell>
          <cell r="L488" t="str">
            <v>Luboń</v>
          </cell>
          <cell r="M488">
            <v>0</v>
          </cell>
          <cell r="N488">
            <v>0</v>
          </cell>
          <cell r="O488">
            <v>0</v>
          </cell>
          <cell r="P488">
            <v>0</v>
          </cell>
          <cell r="Q488">
            <v>0</v>
          </cell>
          <cell r="R488" t="str">
            <v>02</v>
          </cell>
          <cell r="S488" t="str">
            <v>nd</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1600</v>
          </cell>
          <cell r="AH488">
            <v>100356.98</v>
          </cell>
          <cell r="AI488">
            <v>638.4</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F488">
            <v>0</v>
          </cell>
          <cell r="BG488">
            <v>0</v>
          </cell>
          <cell r="BH488" t="str">
            <v>-</v>
          </cell>
          <cell r="BI488" t="str">
            <v>-</v>
          </cell>
          <cell r="BJ488">
            <v>638.4</v>
          </cell>
          <cell r="BK488">
            <v>0</v>
          </cell>
          <cell r="BL488"/>
          <cell r="BM488"/>
          <cell r="BN488"/>
        </row>
        <row r="489">
          <cell r="B489" t="str">
            <v>3-07-19-207-0</v>
          </cell>
          <cell r="C489" t="str">
            <v>3</v>
          </cell>
          <cell r="D489" t="str">
            <v>Swarzędz - sieć wodociągowa i kanalizacja sanitarna na os. Ułańskim dz. 55/173, 55/174, 55/124, 55/128, 811 w Zalasewie</v>
          </cell>
          <cell r="E489">
            <v>0</v>
          </cell>
          <cell r="G489" t="str">
            <v>rezerwa na zaspokojenie roszczeń z tyt realizacji sieci wod-kan</v>
          </cell>
          <cell r="H489" t="str">
            <v>pierwsza</v>
          </cell>
          <cell r="I489" t="str">
            <v>sieci rozdzielcze</v>
          </cell>
          <cell r="J489" t="str">
            <v>rozwojowe</v>
          </cell>
          <cell r="K489" t="str">
            <v>wykupy</v>
          </cell>
          <cell r="L489" t="str">
            <v>Swarzędz</v>
          </cell>
          <cell r="M489">
            <v>0</v>
          </cell>
          <cell r="N489">
            <v>0</v>
          </cell>
          <cell r="O489">
            <v>0</v>
          </cell>
          <cell r="P489">
            <v>0</v>
          </cell>
          <cell r="Q489">
            <v>0</v>
          </cell>
          <cell r="R489" t="str">
            <v>07</v>
          </cell>
          <cell r="S489" t="str">
            <v>nd</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1200</v>
          </cell>
          <cell r="AH489">
            <v>189336.05</v>
          </cell>
          <cell r="AI489">
            <v>580.5</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F489">
            <v>0</v>
          </cell>
          <cell r="BG489">
            <v>0</v>
          </cell>
          <cell r="BH489" t="str">
            <v>-</v>
          </cell>
          <cell r="BI489" t="str">
            <v>-</v>
          </cell>
          <cell r="BJ489">
            <v>580.5</v>
          </cell>
          <cell r="BK489">
            <v>0</v>
          </cell>
          <cell r="BL489"/>
          <cell r="BM489"/>
          <cell r="BN489"/>
        </row>
        <row r="490">
          <cell r="B490" t="str">
            <v>3-03-21-208-0</v>
          </cell>
          <cell r="C490" t="str">
            <v>3</v>
          </cell>
          <cell r="D490" t="str">
            <v>Mosina - sieć wodociągowa w ul. Klonowej w Daszewicach</v>
          </cell>
          <cell r="E490" t="str">
            <v>Realizowane-dokumentacja-w toku</v>
          </cell>
          <cell r="G490" t="str">
            <v>rezerwa na zaspokojenie roszczeń z tyt realizacji sieci wod-kan</v>
          </cell>
          <cell r="H490" t="str">
            <v>pierwsza</v>
          </cell>
          <cell r="I490" t="str">
            <v>sieci rozdzielcze</v>
          </cell>
          <cell r="J490" t="str">
            <v>rozwojowe</v>
          </cell>
          <cell r="K490" t="str">
            <v>wykupy</v>
          </cell>
          <cell r="L490" t="str">
            <v>Mosina</v>
          </cell>
          <cell r="M490">
            <v>0</v>
          </cell>
          <cell r="N490" t="str">
            <v>Aleksandra Klecha</v>
          </cell>
          <cell r="O490">
            <v>0</v>
          </cell>
          <cell r="P490" t="str">
            <v>Aleksandra Klecha</v>
          </cell>
          <cell r="Q490">
            <v>0</v>
          </cell>
          <cell r="R490" t="str">
            <v>03</v>
          </cell>
          <cell r="S490" t="str">
            <v>nd</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527</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t="str">
            <v>1 rozwojowo-modernizacyjne</v>
          </cell>
          <cell r="AY490">
            <v>0</v>
          </cell>
          <cell r="AZ490">
            <v>0</v>
          </cell>
          <cell r="BA490">
            <v>0</v>
          </cell>
          <cell r="BF490">
            <v>0</v>
          </cell>
          <cell r="BG490">
            <v>0</v>
          </cell>
          <cell r="BH490" t="str">
            <v>-</v>
          </cell>
          <cell r="BI490" t="str">
            <v>-</v>
          </cell>
          <cell r="BJ490">
            <v>527</v>
          </cell>
          <cell r="BK490">
            <v>0</v>
          </cell>
          <cell r="BL490"/>
          <cell r="BM490"/>
          <cell r="BN490"/>
        </row>
        <row r="491">
          <cell r="B491" t="str">
            <v>5-11-18-064-0</v>
          </cell>
          <cell r="C491" t="str">
            <v>5</v>
          </cell>
          <cell r="D491" t="str">
            <v>Kórnik - przebudowa istniejącego systemu podciśnieniowego na system ciśnieniowy w Kórniku i Bninie</v>
          </cell>
          <cell r="E491" t="str">
            <v>Realizowane-koncepcja-w toku</v>
          </cell>
          <cell r="G491" t="str">
            <v>budżet - modernizacja PSK</v>
          </cell>
          <cell r="H491" t="str">
            <v>pierwsza</v>
          </cell>
          <cell r="I491" t="str">
            <v>sieci rozdzielcze</v>
          </cell>
          <cell r="J491" t="str">
            <v>modernizacyjne</v>
          </cell>
          <cell r="K491" t="str">
            <v>PSK</v>
          </cell>
          <cell r="L491" t="str">
            <v>Kórnik</v>
          </cell>
          <cell r="M491" t="str">
            <v>Kamilla Oberenkowska</v>
          </cell>
          <cell r="N491">
            <v>0</v>
          </cell>
          <cell r="O491" t="str">
            <v>Jolanta Kowalczyk</v>
          </cell>
          <cell r="P491">
            <v>0</v>
          </cell>
          <cell r="Q491">
            <v>0</v>
          </cell>
          <cell r="R491" t="str">
            <v>11</v>
          </cell>
          <cell r="S491" t="str">
            <v>nd</v>
          </cell>
          <cell r="T491">
            <v>0</v>
          </cell>
          <cell r="U491">
            <v>0</v>
          </cell>
          <cell r="V491">
            <v>200000</v>
          </cell>
          <cell r="W491">
            <v>0</v>
          </cell>
          <cell r="X491">
            <v>0</v>
          </cell>
          <cell r="Y491">
            <v>0</v>
          </cell>
          <cell r="Z491">
            <v>0</v>
          </cell>
          <cell r="AA491">
            <v>0</v>
          </cell>
          <cell r="AB491">
            <v>0</v>
          </cell>
          <cell r="AC491">
            <v>0</v>
          </cell>
          <cell r="AD491">
            <v>0</v>
          </cell>
          <cell r="AE491">
            <v>0</v>
          </cell>
          <cell r="AF491">
            <v>200000</v>
          </cell>
          <cell r="AG491">
            <v>0</v>
          </cell>
          <cell r="AH491">
            <v>0</v>
          </cell>
          <cell r="AI491">
            <v>527</v>
          </cell>
          <cell r="AJ491">
            <v>400000</v>
          </cell>
          <cell r="AK491">
            <v>0</v>
          </cell>
          <cell r="AL491">
            <v>0</v>
          </cell>
          <cell r="AM491">
            <v>0</v>
          </cell>
          <cell r="AN491">
            <v>0</v>
          </cell>
          <cell r="AO491">
            <v>0</v>
          </cell>
          <cell r="AP491">
            <v>0</v>
          </cell>
          <cell r="AQ491">
            <v>0</v>
          </cell>
          <cell r="AR491">
            <v>0</v>
          </cell>
          <cell r="AS491">
            <v>0</v>
          </cell>
          <cell r="AT491">
            <v>0</v>
          </cell>
          <cell r="AU491">
            <v>400000</v>
          </cell>
          <cell r="AV491">
            <v>0</v>
          </cell>
          <cell r="AW491">
            <v>0</v>
          </cell>
          <cell r="AX491" t="str">
            <v>1 rozwojowo-modernizacyjne</v>
          </cell>
          <cell r="AY491">
            <v>0</v>
          </cell>
          <cell r="AZ491">
            <v>0</v>
          </cell>
          <cell r="BA491">
            <v>0</v>
          </cell>
          <cell r="BF491" t="str">
            <v>Problemy eksploatacyjne na istniejącym systemie podciśnieniowym.</v>
          </cell>
          <cell r="BG491" t="str">
            <v>Przebudowa istn. systemu podciśnieniowego na system ciśnieniowy w Kórniku i Bninie. 2022-2023 - koncepcja</v>
          </cell>
          <cell r="BH491" t="str">
            <v>-</v>
          </cell>
          <cell r="BI491" t="str">
            <v>-</v>
          </cell>
          <cell r="BJ491">
            <v>527</v>
          </cell>
          <cell r="BK491">
            <v>400000</v>
          </cell>
          <cell r="BL491"/>
          <cell r="BM491"/>
          <cell r="BN491"/>
        </row>
        <row r="492">
          <cell r="B492" t="str">
            <v>3-05-20-138-0</v>
          </cell>
          <cell r="C492" t="str">
            <v>3</v>
          </cell>
          <cell r="D492" t="str">
            <v>Poznań - sieć wodociągowa w ul. Rubież</v>
          </cell>
          <cell r="E492" t="str">
            <v>Realizowane-RBM-zakończono</v>
          </cell>
          <cell r="G492" t="str">
            <v>rezerwa na zaspokojenie roszczeń z tyt realizacji sieci wod-kan</v>
          </cell>
          <cell r="H492" t="str">
            <v>pierwsza</v>
          </cell>
          <cell r="I492" t="str">
            <v>sieci rozdzielcze</v>
          </cell>
          <cell r="J492" t="str">
            <v>rozwojowe</v>
          </cell>
          <cell r="K492" t="str">
            <v>wykupy</v>
          </cell>
          <cell r="L492" t="str">
            <v>Poznań</v>
          </cell>
          <cell r="M492">
            <v>0</v>
          </cell>
          <cell r="N492" t="str">
            <v>Magdalena Borowska</v>
          </cell>
          <cell r="O492">
            <v>0</v>
          </cell>
          <cell r="P492" t="str">
            <v>Magdalena Borowska</v>
          </cell>
          <cell r="Q492">
            <v>0</v>
          </cell>
          <cell r="R492" t="str">
            <v>05</v>
          </cell>
          <cell r="S492" t="str">
            <v>nd</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28485.95</v>
          </cell>
          <cell r="AH492">
            <v>577.54000000000008</v>
          </cell>
          <cell r="AI492">
            <v>516.4</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t="str">
            <v xml:space="preserve"> </v>
          </cell>
          <cell r="AY492">
            <v>0</v>
          </cell>
          <cell r="AZ492">
            <v>0</v>
          </cell>
          <cell r="BA492">
            <v>0</v>
          </cell>
          <cell r="BF492">
            <v>0</v>
          </cell>
          <cell r="BG492">
            <v>0</v>
          </cell>
          <cell r="BH492" t="str">
            <v>-</v>
          </cell>
          <cell r="BI492" t="str">
            <v>-</v>
          </cell>
          <cell r="BJ492">
            <v>516.4</v>
          </cell>
          <cell r="BK492">
            <v>0</v>
          </cell>
          <cell r="BL492"/>
          <cell r="BM492"/>
          <cell r="BN492"/>
          <cell r="BO492">
            <v>0</v>
          </cell>
        </row>
        <row r="493">
          <cell r="B493" t="str">
            <v>3-05-21-017-0</v>
          </cell>
          <cell r="C493" t="str">
            <v>3</v>
          </cell>
          <cell r="D493" t="str">
            <v>Poznań - sieć wodociągowa w ul. bocznej od Szklarniowej</v>
          </cell>
          <cell r="E493" t="str">
            <v>Realizowane-RBM-w toku</v>
          </cell>
          <cell r="G493" t="str">
            <v>rezerwa na zaspokojenie roszczeń z tyt realizacji sieci wod-kan</v>
          </cell>
          <cell r="H493" t="str">
            <v>pierwsza</v>
          </cell>
          <cell r="I493" t="str">
            <v>sieci rozdzielcze</v>
          </cell>
          <cell r="J493" t="str">
            <v>rozwojowe</v>
          </cell>
          <cell r="K493" t="str">
            <v>wykupy</v>
          </cell>
          <cell r="L493" t="str">
            <v>Poznań</v>
          </cell>
          <cell r="M493">
            <v>0</v>
          </cell>
          <cell r="N493">
            <v>0</v>
          </cell>
          <cell r="O493">
            <v>0</v>
          </cell>
          <cell r="P493" t="str">
            <v>Aleksandra Klecha</v>
          </cell>
          <cell r="Q493">
            <v>0</v>
          </cell>
          <cell r="R493" t="str">
            <v>05</v>
          </cell>
          <cell r="S493" t="str">
            <v>nd</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984</v>
          </cell>
          <cell r="AI493">
            <v>500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t="str">
            <v>1 rozwojowo-modernizacyjne</v>
          </cell>
          <cell r="AY493">
            <v>0</v>
          </cell>
          <cell r="AZ493">
            <v>0</v>
          </cell>
          <cell r="BA493">
            <v>0</v>
          </cell>
          <cell r="BF493">
            <v>0</v>
          </cell>
          <cell r="BG493">
            <v>0</v>
          </cell>
          <cell r="BH493" t="str">
            <v>-</v>
          </cell>
          <cell r="BI493" t="str">
            <v>-</v>
          </cell>
          <cell r="BJ493">
            <v>500</v>
          </cell>
          <cell r="BK493">
            <v>0</v>
          </cell>
          <cell r="BL493"/>
          <cell r="BM493"/>
          <cell r="BN493"/>
          <cell r="BO493">
            <v>0</v>
          </cell>
        </row>
        <row r="494">
          <cell r="B494" t="str">
            <v>3-11-17-180-0</v>
          </cell>
          <cell r="C494" t="str">
            <v>3</v>
          </cell>
          <cell r="D494" t="str">
            <v>Kórnik- sieć wodociągowa w ul. Jeżynowej w Borówcu</v>
          </cell>
          <cell r="E494">
            <v>0</v>
          </cell>
          <cell r="G494" t="str">
            <v>rezerwa na zaspokojenie roszczeń z tyt realizacji sieci wod-kan</v>
          </cell>
          <cell r="H494" t="str">
            <v>pierwsza</v>
          </cell>
          <cell r="I494" t="str">
            <v>sieci rozdzielcze</v>
          </cell>
          <cell r="J494" t="str">
            <v>rozwojowe</v>
          </cell>
          <cell r="K494" t="str">
            <v>wykupy</v>
          </cell>
          <cell r="L494" t="str">
            <v>Kórnik</v>
          </cell>
          <cell r="M494">
            <v>0</v>
          </cell>
          <cell r="N494">
            <v>0</v>
          </cell>
          <cell r="O494">
            <v>0</v>
          </cell>
          <cell r="P494">
            <v>0</v>
          </cell>
          <cell r="Q494">
            <v>0</v>
          </cell>
          <cell r="R494" t="str">
            <v>11</v>
          </cell>
          <cell r="S494" t="str">
            <v>nd</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500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F494">
            <v>0</v>
          </cell>
          <cell r="BG494">
            <v>0</v>
          </cell>
          <cell r="BH494" t="str">
            <v>-</v>
          </cell>
          <cell r="BI494" t="str">
            <v>-</v>
          </cell>
          <cell r="BJ494">
            <v>500</v>
          </cell>
          <cell r="BK494">
            <v>0</v>
          </cell>
          <cell r="BL494"/>
          <cell r="BM494"/>
          <cell r="BN494"/>
        </row>
        <row r="495">
          <cell r="B495" t="str">
            <v>3-03-19-228-0</v>
          </cell>
          <cell r="C495" t="str">
            <v>3</v>
          </cell>
          <cell r="D495" t="str">
            <v>Mosina - sieć wodociągowa w ul. Różańskiego</v>
          </cell>
          <cell r="E495" t="str">
            <v>Realizowane-RBM-zakończono</v>
          </cell>
          <cell r="G495" t="str">
            <v>rezerwa na zaspokojenie roszczeń z tyt realizacji sieci wod-kan</v>
          </cell>
          <cell r="H495" t="str">
            <v>pierwsza</v>
          </cell>
          <cell r="I495" t="str">
            <v>sieci rozdzielcze</v>
          </cell>
          <cell r="J495" t="str">
            <v>rozwojowe</v>
          </cell>
          <cell r="K495" t="str">
            <v>wykupy</v>
          </cell>
          <cell r="L495" t="str">
            <v>Mosina</v>
          </cell>
          <cell r="M495">
            <v>0</v>
          </cell>
          <cell r="N495">
            <v>0</v>
          </cell>
          <cell r="O495">
            <v>0</v>
          </cell>
          <cell r="P495" t="str">
            <v>Magdalena Borowska</v>
          </cell>
          <cell r="Q495">
            <v>0</v>
          </cell>
          <cell r="R495" t="str">
            <v>03</v>
          </cell>
          <cell r="S495" t="str">
            <v>nd</v>
          </cell>
          <cell r="T495">
            <v>0</v>
          </cell>
          <cell r="U495">
            <v>800</v>
          </cell>
          <cell r="V495">
            <v>0</v>
          </cell>
          <cell r="W495">
            <v>0</v>
          </cell>
          <cell r="X495">
            <v>0</v>
          </cell>
          <cell r="Y495">
            <v>0</v>
          </cell>
          <cell r="Z495">
            <v>0</v>
          </cell>
          <cell r="AA495">
            <v>0</v>
          </cell>
          <cell r="AB495">
            <v>0</v>
          </cell>
          <cell r="AC495">
            <v>0</v>
          </cell>
          <cell r="AD495">
            <v>0</v>
          </cell>
          <cell r="AE495">
            <v>0</v>
          </cell>
          <cell r="AF495">
            <v>800</v>
          </cell>
          <cell r="AG495">
            <v>28384.2</v>
          </cell>
          <cell r="AH495">
            <v>338.9</v>
          </cell>
          <cell r="AI495">
            <v>484.5</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t="str">
            <v xml:space="preserve"> </v>
          </cell>
          <cell r="AY495">
            <v>0</v>
          </cell>
          <cell r="AZ495">
            <v>0</v>
          </cell>
          <cell r="BA495">
            <v>0</v>
          </cell>
          <cell r="BF495">
            <v>0</v>
          </cell>
          <cell r="BG495">
            <v>0</v>
          </cell>
          <cell r="BH495" t="str">
            <v>-</v>
          </cell>
          <cell r="BI495" t="str">
            <v>-</v>
          </cell>
          <cell r="BJ495">
            <v>484.5</v>
          </cell>
          <cell r="BK495">
            <v>0</v>
          </cell>
          <cell r="BL495"/>
          <cell r="BM495"/>
          <cell r="BN495"/>
          <cell r="BO495">
            <v>0</v>
          </cell>
        </row>
        <row r="496">
          <cell r="B496" t="str">
            <v>3-05-19-232-0</v>
          </cell>
          <cell r="C496" t="str">
            <v>3</v>
          </cell>
          <cell r="D496" t="str">
            <v>Poznań - sieć wodociągowa i kanalizacja sanitarna w ul. Jarochowskiego</v>
          </cell>
          <cell r="E496" t="str">
            <v>Realizowane-RBM-zakończono</v>
          </cell>
          <cell r="G496" t="str">
            <v>rezerwa na zaspokojenie roszczeń z tyt realizacji sieci wod-kan</v>
          </cell>
          <cell r="H496" t="str">
            <v>pierwsza</v>
          </cell>
          <cell r="I496" t="str">
            <v>sieci rozdzielcze</v>
          </cell>
          <cell r="J496" t="str">
            <v>rozwojowe</v>
          </cell>
          <cell r="K496" t="str">
            <v>wykupy</v>
          </cell>
          <cell r="L496" t="str">
            <v>Poznań</v>
          </cell>
          <cell r="M496">
            <v>0</v>
          </cell>
          <cell r="N496">
            <v>0</v>
          </cell>
          <cell r="O496">
            <v>0</v>
          </cell>
          <cell r="P496" t="str">
            <v>Magdalena Borowska</v>
          </cell>
          <cell r="Q496">
            <v>0</v>
          </cell>
          <cell r="R496" t="str">
            <v>05</v>
          </cell>
          <cell r="S496" t="str">
            <v>nd</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229258.03999999998</v>
          </cell>
          <cell r="AH496">
            <v>325.58</v>
          </cell>
          <cell r="AI496">
            <v>469.3</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t="str">
            <v xml:space="preserve"> </v>
          </cell>
          <cell r="AY496">
            <v>0</v>
          </cell>
          <cell r="AZ496">
            <v>0</v>
          </cell>
          <cell r="BA496">
            <v>0</v>
          </cell>
          <cell r="BF496">
            <v>0</v>
          </cell>
          <cell r="BG496">
            <v>0</v>
          </cell>
          <cell r="BH496" t="str">
            <v>-</v>
          </cell>
          <cell r="BI496" t="str">
            <v>-</v>
          </cell>
          <cell r="BJ496">
            <v>469.3</v>
          </cell>
          <cell r="BK496">
            <v>0</v>
          </cell>
          <cell r="BL496"/>
          <cell r="BM496"/>
          <cell r="BN496"/>
          <cell r="BO496">
            <v>0</v>
          </cell>
        </row>
        <row r="497">
          <cell r="B497" t="str">
            <v>3-16-13-163-1</v>
          </cell>
          <cell r="C497" t="str">
            <v>3</v>
          </cell>
          <cell r="D497" t="str">
            <v>Suchy Las - sieć wodociągowa w ul. Wspólnej w Zielątkowie</v>
          </cell>
          <cell r="E497">
            <v>0</v>
          </cell>
          <cell r="G497" t="str">
            <v>rezerwa oszczędności przetargowe</v>
          </cell>
          <cell r="H497">
            <v>0</v>
          </cell>
          <cell r="I497">
            <v>0</v>
          </cell>
          <cell r="J497">
            <v>0</v>
          </cell>
          <cell r="K497">
            <v>0</v>
          </cell>
          <cell r="L497" t="str">
            <v>Suchy Las</v>
          </cell>
          <cell r="M497">
            <v>0</v>
          </cell>
          <cell r="N497">
            <v>0</v>
          </cell>
          <cell r="O497">
            <v>0</v>
          </cell>
          <cell r="P497">
            <v>0</v>
          </cell>
          <cell r="Q497">
            <v>0</v>
          </cell>
          <cell r="R497" t="str">
            <v>16</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440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F497">
            <v>0</v>
          </cell>
          <cell r="BG497">
            <v>0</v>
          </cell>
          <cell r="BH497" t="str">
            <v>-</v>
          </cell>
          <cell r="BI497" t="str">
            <v>-</v>
          </cell>
          <cell r="BJ497">
            <v>440</v>
          </cell>
          <cell r="BK497">
            <v>0</v>
          </cell>
          <cell r="BL497"/>
          <cell r="BM497"/>
          <cell r="BN497"/>
        </row>
        <row r="498">
          <cell r="B498" t="str">
            <v>5-05-20-080-1</v>
          </cell>
          <cell r="C498" t="str">
            <v>5</v>
          </cell>
          <cell r="D498" t="str">
            <v>Poznań - kanalizacja sanitarna w ul.Miłowita</v>
          </cell>
          <cell r="E498" t="str">
            <v>Realizowane-RBM-zakończono</v>
          </cell>
          <cell r="G498" t="str">
            <v>koordynacja z innymi jednostkami</v>
          </cell>
          <cell r="H498" t="str">
            <v>druga</v>
          </cell>
          <cell r="I498" t="str">
            <v>sieci rozdzielcze</v>
          </cell>
          <cell r="J498" t="str">
            <v>rozwojowe</v>
          </cell>
          <cell r="K498" t="str">
            <v>nieopłacalne nie</v>
          </cell>
          <cell r="L498" t="str">
            <v>Poznań</v>
          </cell>
          <cell r="M498" t="str">
            <v>Przemysław Jasiński</v>
          </cell>
          <cell r="N498" t="str">
            <v>Anna Szaszczak</v>
          </cell>
          <cell r="O498" t="str">
            <v>Mariusz Dados</v>
          </cell>
          <cell r="P498" t="str">
            <v>Artur Rutkowski</v>
          </cell>
          <cell r="Q498" t="str">
            <v>Michał Plewa</v>
          </cell>
          <cell r="R498" t="str">
            <v>05</v>
          </cell>
          <cell r="S498" t="str">
            <v>nd</v>
          </cell>
          <cell r="T498">
            <v>0</v>
          </cell>
          <cell r="U498">
            <v>70000</v>
          </cell>
          <cell r="V498">
            <v>0</v>
          </cell>
          <cell r="W498">
            <v>0</v>
          </cell>
          <cell r="X498">
            <v>0</v>
          </cell>
          <cell r="Y498">
            <v>0</v>
          </cell>
          <cell r="Z498">
            <v>0</v>
          </cell>
          <cell r="AA498">
            <v>0</v>
          </cell>
          <cell r="AB498">
            <v>0</v>
          </cell>
          <cell r="AC498">
            <v>0</v>
          </cell>
          <cell r="AD498">
            <v>0</v>
          </cell>
          <cell r="AE498">
            <v>0</v>
          </cell>
          <cell r="AF498">
            <v>70000</v>
          </cell>
          <cell r="AG498">
            <v>54048.53</v>
          </cell>
          <cell r="AH498">
            <v>417.6</v>
          </cell>
          <cell r="AI498">
            <v>417.6</v>
          </cell>
          <cell r="AJ498">
            <v>6900</v>
          </cell>
          <cell r="AK498">
            <v>0</v>
          </cell>
          <cell r="AL498">
            <v>0</v>
          </cell>
          <cell r="AM498">
            <v>0</v>
          </cell>
          <cell r="AN498">
            <v>0</v>
          </cell>
          <cell r="AO498">
            <v>0</v>
          </cell>
          <cell r="AP498">
            <v>0</v>
          </cell>
          <cell r="AQ498">
            <v>0</v>
          </cell>
          <cell r="AR498">
            <v>0</v>
          </cell>
          <cell r="AS498">
            <v>0</v>
          </cell>
          <cell r="AT498">
            <v>0</v>
          </cell>
          <cell r="AU498">
            <v>6900</v>
          </cell>
          <cell r="AV498">
            <v>0.05</v>
          </cell>
          <cell r="AW498">
            <v>0</v>
          </cell>
          <cell r="AX498" t="str">
            <v>1 rozwojowo-modernizacyjne</v>
          </cell>
          <cell r="AY498">
            <v>1</v>
          </cell>
          <cell r="AZ498">
            <v>0</v>
          </cell>
          <cell r="BA498">
            <v>1</v>
          </cell>
          <cell r="BF498" t="str">
            <v>Potrzeba rozbudowy sieci w ulicy pozbawionej kanalizacji, w koordynacji z inwestycją drogową.</v>
          </cell>
          <cell r="BG498" t="str">
            <v>Kanalizacja sanitarna DN200mm o dł. 50,0m wraz z przyłączami . 2020 - dokumentacja techniczna 2020 - roboty budowlano montażowe</v>
          </cell>
          <cell r="BH498" t="str">
            <v>-</v>
          </cell>
          <cell r="BI498" t="str">
            <v>-</v>
          </cell>
          <cell r="BJ498">
            <v>417.6</v>
          </cell>
          <cell r="BK498">
            <v>6900</v>
          </cell>
          <cell r="BL498"/>
          <cell r="BM498"/>
          <cell r="BN498"/>
          <cell r="BO498">
            <v>483.00000000000006</v>
          </cell>
        </row>
        <row r="499">
          <cell r="B499" t="str">
            <v>3-05-21-025-0</v>
          </cell>
          <cell r="C499" t="str">
            <v>3</v>
          </cell>
          <cell r="D499" t="str">
            <v>Poznań - sieć wodociągowa i kanalizacja sanitarna w ul. Rzepeckiej</v>
          </cell>
          <cell r="E499" t="str">
            <v>Realizowane-RBM-w toku</v>
          </cell>
          <cell r="G499" t="str">
            <v>rezerwa na zaspokojenie roszczeń z tyt realizacji sieci wod-kan</v>
          </cell>
          <cell r="H499" t="str">
            <v>pierwsza</v>
          </cell>
          <cell r="I499" t="str">
            <v>sieci rozdzielcze</v>
          </cell>
          <cell r="J499" t="str">
            <v>rozwojowe</v>
          </cell>
          <cell r="K499" t="str">
            <v>wykupy</v>
          </cell>
          <cell r="L499" t="str">
            <v>Poznań</v>
          </cell>
          <cell r="M499">
            <v>0</v>
          </cell>
          <cell r="N499" t="str">
            <v>Aleksandra Klecha</v>
          </cell>
          <cell r="O499">
            <v>0</v>
          </cell>
          <cell r="P499" t="str">
            <v>Aleksandra Klecha</v>
          </cell>
          <cell r="Q499">
            <v>0</v>
          </cell>
          <cell r="R499" t="str">
            <v>05</v>
          </cell>
          <cell r="S499" t="str">
            <v>nd</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822848</v>
          </cell>
          <cell r="AI499">
            <v>398.7</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t="str">
            <v>1 rozwojowo-modernizacyjne</v>
          </cell>
          <cell r="AY499">
            <v>0</v>
          </cell>
          <cell r="AZ499">
            <v>0</v>
          </cell>
          <cell r="BA499">
            <v>0</v>
          </cell>
          <cell r="BF499">
            <v>0</v>
          </cell>
          <cell r="BG499">
            <v>0</v>
          </cell>
          <cell r="BH499" t="str">
            <v>-</v>
          </cell>
          <cell r="BI499" t="str">
            <v>-</v>
          </cell>
          <cell r="BJ499">
            <v>398.7</v>
          </cell>
          <cell r="BK499">
            <v>0</v>
          </cell>
          <cell r="BL499"/>
          <cell r="BM499"/>
          <cell r="BN499"/>
          <cell r="BO499">
            <v>0</v>
          </cell>
        </row>
        <row r="500">
          <cell r="B500" t="str">
            <v>3-11-19-271-0</v>
          </cell>
          <cell r="C500" t="str">
            <v>3</v>
          </cell>
          <cell r="D500" t="str">
            <v>Kórnik siec wodociagowa w ul. Cichej w Szczytnikach</v>
          </cell>
          <cell r="E500" t="str">
            <v>Realizowane-RBM-zakończono</v>
          </cell>
          <cell r="G500" t="str">
            <v>rezerwa na zaspokojenie roszczeń z tyt realizacji sieci wod-kan</v>
          </cell>
          <cell r="H500" t="str">
            <v>pierwsza</v>
          </cell>
          <cell r="I500" t="str">
            <v>sieci rozdzielcze</v>
          </cell>
          <cell r="J500" t="str">
            <v>rozwojowe</v>
          </cell>
          <cell r="K500" t="str">
            <v>wykupy</v>
          </cell>
          <cell r="L500" t="str">
            <v>Kórnik</v>
          </cell>
          <cell r="M500">
            <v>0</v>
          </cell>
          <cell r="N500">
            <v>0</v>
          </cell>
          <cell r="O500" t="str">
            <v>Michał Garbicz</v>
          </cell>
          <cell r="P500" t="str">
            <v>Magdalena Borowska</v>
          </cell>
          <cell r="Q500">
            <v>0</v>
          </cell>
          <cell r="R500" t="str">
            <v>11</v>
          </cell>
          <cell r="S500" t="str">
            <v>nd</v>
          </cell>
          <cell r="T500">
            <v>0</v>
          </cell>
          <cell r="U500">
            <v>280530.71000000002</v>
          </cell>
          <cell r="V500">
            <v>0</v>
          </cell>
          <cell r="W500">
            <v>0</v>
          </cell>
          <cell r="X500">
            <v>0</v>
          </cell>
          <cell r="Y500">
            <v>0</v>
          </cell>
          <cell r="Z500">
            <v>0</v>
          </cell>
          <cell r="AA500">
            <v>0</v>
          </cell>
          <cell r="AB500">
            <v>0</v>
          </cell>
          <cell r="AC500">
            <v>0</v>
          </cell>
          <cell r="AD500">
            <v>0</v>
          </cell>
          <cell r="AE500">
            <v>0</v>
          </cell>
          <cell r="AF500">
            <v>280530.71000000002</v>
          </cell>
          <cell r="AG500">
            <v>280547.71000000002</v>
          </cell>
          <cell r="AH500">
            <v>708.08</v>
          </cell>
          <cell r="AI500">
            <v>382.8</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t="str">
            <v xml:space="preserve"> </v>
          </cell>
          <cell r="AY500">
            <v>0</v>
          </cell>
          <cell r="AZ500">
            <v>0</v>
          </cell>
          <cell r="BA500">
            <v>0</v>
          </cell>
          <cell r="BF500">
            <v>0</v>
          </cell>
          <cell r="BG500">
            <v>0</v>
          </cell>
          <cell r="BH500" t="str">
            <v>-</v>
          </cell>
          <cell r="BI500" t="str">
            <v>-</v>
          </cell>
          <cell r="BJ500">
            <v>382.8</v>
          </cell>
          <cell r="BK500">
            <v>0</v>
          </cell>
          <cell r="BL500"/>
          <cell r="BM500"/>
          <cell r="BN500"/>
          <cell r="BO500">
            <v>0</v>
          </cell>
        </row>
        <row r="501">
          <cell r="B501" t="str">
            <v>3-11-17-234-0</v>
          </cell>
          <cell r="C501" t="str">
            <v>3</v>
          </cell>
          <cell r="D501" t="str">
            <v>Kórnik - sieć wodociągowa w Błażejewku, dz. nr 298/3</v>
          </cell>
          <cell r="E501" t="str">
            <v>Realizowane-RBM-zakończono</v>
          </cell>
          <cell r="G501" t="str">
            <v>rezerwa na zaspokojenie roszczeń z tyt realizacji sieci wod-kan</v>
          </cell>
          <cell r="H501" t="str">
            <v>pierwsza</v>
          </cell>
          <cell r="I501" t="str">
            <v>sieci rozdzielcze</v>
          </cell>
          <cell r="J501" t="str">
            <v>rozwojowe</v>
          </cell>
          <cell r="K501" t="str">
            <v>wykupy</v>
          </cell>
          <cell r="L501" t="str">
            <v>Kórnik</v>
          </cell>
          <cell r="M501">
            <v>0</v>
          </cell>
          <cell r="N501">
            <v>0</v>
          </cell>
          <cell r="O501" t="str">
            <v>Michał Garbicz</v>
          </cell>
          <cell r="P501" t="str">
            <v>Magdalena Borowska</v>
          </cell>
          <cell r="Q501">
            <v>0</v>
          </cell>
          <cell r="R501" t="str">
            <v>11</v>
          </cell>
          <cell r="S501" t="str">
            <v>nd</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1127.23</v>
          </cell>
          <cell r="AI501">
            <v>337.8</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t="str">
            <v>1 rozwojowo-modernizacyjne</v>
          </cell>
          <cell r="AY501">
            <v>0</v>
          </cell>
          <cell r="AZ501">
            <v>0</v>
          </cell>
          <cell r="BA501">
            <v>0</v>
          </cell>
          <cell r="BF501">
            <v>0</v>
          </cell>
          <cell r="BG501">
            <v>0</v>
          </cell>
          <cell r="BH501" t="str">
            <v>-</v>
          </cell>
          <cell r="BI501" t="str">
            <v>-</v>
          </cell>
          <cell r="BJ501">
            <v>337.8</v>
          </cell>
          <cell r="BK501">
            <v>0</v>
          </cell>
          <cell r="BL501"/>
          <cell r="BM501"/>
          <cell r="BN501"/>
          <cell r="BO501">
            <v>0</v>
          </cell>
        </row>
        <row r="502">
          <cell r="B502" t="str">
            <v>3-09-21-064-0</v>
          </cell>
          <cell r="C502" t="str">
            <v>3</v>
          </cell>
          <cell r="D502" t="str">
            <v>Puszczykowo - sieć wodociągowa i kanalizacja sanitarna w ul. Miętowej</v>
          </cell>
          <cell r="E502" t="str">
            <v>Realizowane-dokumentacja-zakończono</v>
          </cell>
          <cell r="G502" t="str">
            <v>rezerwa na zaspokojenie roszczeń z tyt realizacji sieci wod-kan</v>
          </cell>
          <cell r="H502" t="str">
            <v>pierwsza</v>
          </cell>
          <cell r="I502" t="str">
            <v>sieci rozdzielcze</v>
          </cell>
          <cell r="J502" t="str">
            <v>rozwojowe</v>
          </cell>
          <cell r="K502" t="str">
            <v>wykupy</v>
          </cell>
          <cell r="L502" t="str">
            <v>Puszczykowo</v>
          </cell>
          <cell r="M502">
            <v>0</v>
          </cell>
          <cell r="N502" t="str">
            <v>Aleksandra Klecha</v>
          </cell>
          <cell r="O502">
            <v>0</v>
          </cell>
          <cell r="P502" t="str">
            <v>Aleksandra Klecha</v>
          </cell>
          <cell r="Q502">
            <v>0</v>
          </cell>
          <cell r="R502" t="str">
            <v>09</v>
          </cell>
          <cell r="S502" t="str">
            <v>nd</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337</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t="str">
            <v xml:space="preserve"> </v>
          </cell>
          <cell r="AY502">
            <v>0</v>
          </cell>
          <cell r="AZ502">
            <v>0</v>
          </cell>
          <cell r="BA502">
            <v>0</v>
          </cell>
          <cell r="BF502">
            <v>0</v>
          </cell>
          <cell r="BG502">
            <v>0</v>
          </cell>
          <cell r="BH502" t="str">
            <v>-</v>
          </cell>
          <cell r="BI502" t="str">
            <v>-</v>
          </cell>
          <cell r="BJ502">
            <v>337</v>
          </cell>
          <cell r="BK502">
            <v>0</v>
          </cell>
          <cell r="BL502"/>
          <cell r="BM502"/>
          <cell r="BN502"/>
        </row>
        <row r="503">
          <cell r="B503" t="str">
            <v>5-02-17-110-1</v>
          </cell>
          <cell r="C503" t="str">
            <v>5</v>
          </cell>
          <cell r="D503" t="str">
            <v>Luboń - kanalizacja sanitarna w ul. Rydla</v>
          </cell>
          <cell r="E503" t="str">
            <v>Realizowane-koncepcja-w toku</v>
          </cell>
          <cell r="G503" t="str">
            <v>rezerwa "białe plamy"</v>
          </cell>
          <cell r="H503" t="str">
            <v>pierwsza</v>
          </cell>
          <cell r="I503" t="str">
            <v>sieci rozdzielcze</v>
          </cell>
          <cell r="J503" t="str">
            <v>rozwojowe</v>
          </cell>
          <cell r="K503" t="str">
            <v>KPOŚK</v>
          </cell>
          <cell r="L503" t="str">
            <v>Luboń</v>
          </cell>
          <cell r="M503" t="str">
            <v>Agata Chmurzyńska</v>
          </cell>
          <cell r="N503" t="str">
            <v>Anna Szaszczak</v>
          </cell>
          <cell r="O503" t="str">
            <v>Monika Mrozińska</v>
          </cell>
          <cell r="P503">
            <v>0</v>
          </cell>
          <cell r="Q503">
            <v>0</v>
          </cell>
          <cell r="R503" t="str">
            <v>02</v>
          </cell>
          <cell r="S503" t="str">
            <v>Gmina Luboń</v>
          </cell>
          <cell r="T503">
            <v>11908.869999999999</v>
          </cell>
          <cell r="U503">
            <v>3570</v>
          </cell>
          <cell r="V503">
            <v>7140</v>
          </cell>
          <cell r="W503">
            <v>89000</v>
          </cell>
          <cell r="X503">
            <v>171000</v>
          </cell>
          <cell r="Y503">
            <v>0</v>
          </cell>
          <cell r="Z503">
            <v>0</v>
          </cell>
          <cell r="AA503">
            <v>0</v>
          </cell>
          <cell r="AB503">
            <v>0</v>
          </cell>
          <cell r="AC503">
            <v>0</v>
          </cell>
          <cell r="AD503">
            <v>0</v>
          </cell>
          <cell r="AE503">
            <v>0</v>
          </cell>
          <cell r="AF503">
            <v>270710</v>
          </cell>
          <cell r="AG503">
            <v>0</v>
          </cell>
          <cell r="AH503">
            <v>2396</v>
          </cell>
          <cell r="AI503">
            <v>337</v>
          </cell>
          <cell r="AJ503">
            <v>0</v>
          </cell>
          <cell r="AK503">
            <v>0</v>
          </cell>
          <cell r="AL503">
            <v>0</v>
          </cell>
          <cell r="AM503">
            <v>32000</v>
          </cell>
          <cell r="AN503">
            <v>32000</v>
          </cell>
          <cell r="AO503">
            <v>16000</v>
          </cell>
          <cell r="AP503">
            <v>390000</v>
          </cell>
          <cell r="AQ503">
            <v>0</v>
          </cell>
          <cell r="AR503">
            <v>0</v>
          </cell>
          <cell r="AS503">
            <v>0</v>
          </cell>
          <cell r="AT503">
            <v>0</v>
          </cell>
          <cell r="AU503">
            <v>470000</v>
          </cell>
          <cell r="AV503">
            <v>0.24</v>
          </cell>
          <cell r="AW503">
            <v>146</v>
          </cell>
          <cell r="AX503" t="str">
            <v>1 rozwojowo-modernizacyjne</v>
          </cell>
          <cell r="AY503">
            <v>6</v>
          </cell>
          <cell r="AZ503">
            <v>4</v>
          </cell>
          <cell r="BA503">
            <v>0</v>
          </cell>
          <cell r="BF503" t="str">
            <v>Odbiór ścieków sanitarnych od nowych klientów.</v>
          </cell>
          <cell r="BG503" t="str">
            <v>Budowa sieci kanalizacji sanitarnej w ul. Rydla i Wąskiej DN200mm, dł. 240m wraz z przyłączami 2026- 2028 - dokumentacja projektowa 2028 - 2029- roboty budowlano-montażowe</v>
          </cell>
          <cell r="BH503" t="str">
            <v>-</v>
          </cell>
          <cell r="BI503" t="str">
            <v>-</v>
          </cell>
          <cell r="BJ503">
            <v>337</v>
          </cell>
          <cell r="BK503">
            <v>470000</v>
          </cell>
          <cell r="BL503"/>
          <cell r="BM503"/>
          <cell r="BN503"/>
        </row>
        <row r="504">
          <cell r="B504" t="str">
            <v>3-16-20-190-0</v>
          </cell>
          <cell r="C504" t="str">
            <v>3</v>
          </cell>
          <cell r="D504" t="str">
            <v>Suchy Las - sieć wodociągowa w ul. Lipowej</v>
          </cell>
          <cell r="E504">
            <v>0</v>
          </cell>
          <cell r="G504" t="str">
            <v>rezerwa na zaspokojenie roszczeń z tyt realizacji sieci wod-kan</v>
          </cell>
          <cell r="H504" t="str">
            <v>pierwsza</v>
          </cell>
          <cell r="I504" t="str">
            <v>sieci rozdzielcze</v>
          </cell>
          <cell r="J504" t="str">
            <v>rozwojowe</v>
          </cell>
          <cell r="K504" t="str">
            <v>wykupy</v>
          </cell>
          <cell r="L504" t="str">
            <v>Suchy Las</v>
          </cell>
          <cell r="M504">
            <v>0</v>
          </cell>
          <cell r="N504">
            <v>0</v>
          </cell>
          <cell r="O504">
            <v>0</v>
          </cell>
          <cell r="P504">
            <v>0</v>
          </cell>
          <cell r="Q504">
            <v>0</v>
          </cell>
          <cell r="R504" t="str">
            <v>16</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25445.190000000002</v>
          </cell>
          <cell r="AI504">
            <v>303.3</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F504">
            <v>0</v>
          </cell>
          <cell r="BG504">
            <v>0</v>
          </cell>
          <cell r="BH504" t="str">
            <v>-</v>
          </cell>
          <cell r="BI504" t="str">
            <v>-</v>
          </cell>
          <cell r="BJ504">
            <v>303.3</v>
          </cell>
          <cell r="BK504">
            <v>0</v>
          </cell>
          <cell r="BL504"/>
          <cell r="BM504"/>
          <cell r="BN504"/>
        </row>
        <row r="505">
          <cell r="B505" t="str">
            <v>3-11-19-116-0</v>
          </cell>
          <cell r="C505" t="str">
            <v>3</v>
          </cell>
          <cell r="D505" t="str">
            <v>Kórnik - sieć wodociągowa w ul. Aroniowej w Robakowie</v>
          </cell>
          <cell r="E505" t="str">
            <v>Realizowane-RBM-zakończono</v>
          </cell>
          <cell r="G505" t="str">
            <v>rezerwa na zaspokojenie roszczeń z tyt realizacji sieci wod-kan</v>
          </cell>
          <cell r="H505" t="str">
            <v>pierwsza</v>
          </cell>
          <cell r="I505" t="str">
            <v>sieci rozdzielcze</v>
          </cell>
          <cell r="J505" t="str">
            <v>rozwojowe</v>
          </cell>
          <cell r="K505" t="str">
            <v>wykupy</v>
          </cell>
          <cell r="L505" t="str">
            <v>Kórnik</v>
          </cell>
          <cell r="M505">
            <v>0</v>
          </cell>
          <cell r="N505">
            <v>0</v>
          </cell>
          <cell r="O505">
            <v>0</v>
          </cell>
          <cell r="P505" t="str">
            <v>Michał Garbicz</v>
          </cell>
          <cell r="Q505">
            <v>0</v>
          </cell>
          <cell r="R505" t="str">
            <v>11</v>
          </cell>
          <cell r="S505" t="str">
            <v>nd</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32338</v>
          </cell>
          <cell r="AH505">
            <v>363.02</v>
          </cell>
          <cell r="AI505">
            <v>294.60000000000002</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t="str">
            <v>1 rozwojowo-modernizacyjne</v>
          </cell>
          <cell r="AY505">
            <v>0</v>
          </cell>
          <cell r="AZ505">
            <v>0</v>
          </cell>
          <cell r="BA505">
            <v>0</v>
          </cell>
          <cell r="BF505">
            <v>0</v>
          </cell>
          <cell r="BG505">
            <v>0</v>
          </cell>
          <cell r="BH505" t="str">
            <v>-</v>
          </cell>
          <cell r="BI505" t="str">
            <v>-</v>
          </cell>
          <cell r="BJ505">
            <v>294.60000000000002</v>
          </cell>
          <cell r="BK505">
            <v>0</v>
          </cell>
          <cell r="BL505"/>
          <cell r="BM505"/>
          <cell r="BN505"/>
          <cell r="BO505">
            <v>0</v>
          </cell>
        </row>
        <row r="506">
          <cell r="B506" t="str">
            <v>3-11-20-029-0</v>
          </cell>
          <cell r="C506" t="str">
            <v>3</v>
          </cell>
          <cell r="D506" t="str">
            <v>Kórnik - sieć wodociągowa i kanalizacji sanitarnej w ul. Kwiatowej w Kamionkach</v>
          </cell>
          <cell r="E506">
            <v>0</v>
          </cell>
          <cell r="G506" t="str">
            <v>rezerwa na zaspokojenie roszczeń z tyt realizacji sieci wod-kan</v>
          </cell>
          <cell r="H506" t="str">
            <v>pierwsza</v>
          </cell>
          <cell r="I506" t="str">
            <v>sieci rozdzielcze</v>
          </cell>
          <cell r="J506" t="str">
            <v>rozwojowe</v>
          </cell>
          <cell r="K506" t="str">
            <v>wykupy</v>
          </cell>
          <cell r="L506" t="str">
            <v>Kórnik</v>
          </cell>
          <cell r="M506">
            <v>0</v>
          </cell>
          <cell r="N506">
            <v>0</v>
          </cell>
          <cell r="O506">
            <v>0</v>
          </cell>
          <cell r="P506">
            <v>0</v>
          </cell>
          <cell r="Q506">
            <v>0</v>
          </cell>
          <cell r="R506" t="str">
            <v>11</v>
          </cell>
          <cell r="S506" t="str">
            <v>nd</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1300</v>
          </cell>
          <cell r="AH506">
            <v>161742.76</v>
          </cell>
          <cell r="AI506">
            <v>248.37</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F506">
            <v>0</v>
          </cell>
          <cell r="BG506">
            <v>0</v>
          </cell>
          <cell r="BH506" t="str">
            <v>-</v>
          </cell>
          <cell r="BI506" t="str">
            <v>-</v>
          </cell>
          <cell r="BJ506">
            <v>248.37</v>
          </cell>
          <cell r="BK506">
            <v>0</v>
          </cell>
          <cell r="BL506"/>
          <cell r="BM506"/>
          <cell r="BN506"/>
        </row>
        <row r="507">
          <cell r="B507" t="str">
            <v>5-03-20-041-0</v>
          </cell>
          <cell r="C507" t="str">
            <v>5</v>
          </cell>
          <cell r="D507" t="str">
            <v>Mosina - kananlizacja sanitarna w ul. Mosińskiej w Pecnej</v>
          </cell>
          <cell r="E507">
            <v>0</v>
          </cell>
          <cell r="G507" t="str">
            <v>rezerwa na zaspokojenie roszczeń z tyt realizacji sieci wod-kan</v>
          </cell>
          <cell r="H507" t="str">
            <v>pierwsza</v>
          </cell>
          <cell r="I507" t="str">
            <v>sieci rozdzielcze</v>
          </cell>
          <cell r="J507" t="str">
            <v>rozwojowe</v>
          </cell>
          <cell r="K507" t="str">
            <v>wykupy</v>
          </cell>
          <cell r="L507" t="str">
            <v>Mosina</v>
          </cell>
          <cell r="M507">
            <v>0</v>
          </cell>
          <cell r="N507">
            <v>0</v>
          </cell>
          <cell r="O507">
            <v>0</v>
          </cell>
          <cell r="P507">
            <v>0</v>
          </cell>
          <cell r="Q507">
            <v>0</v>
          </cell>
          <cell r="R507" t="str">
            <v>03</v>
          </cell>
          <cell r="S507" t="str">
            <v>nd</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21146.87</v>
          </cell>
          <cell r="AH507">
            <v>151.04000000000002</v>
          </cell>
          <cell r="AI507">
            <v>240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F507">
            <v>0</v>
          </cell>
          <cell r="BG507">
            <v>0</v>
          </cell>
          <cell r="BH507" t="str">
            <v>-</v>
          </cell>
          <cell r="BI507" t="str">
            <v>-</v>
          </cell>
          <cell r="BJ507">
            <v>240</v>
          </cell>
          <cell r="BK507">
            <v>0</v>
          </cell>
          <cell r="BL507"/>
          <cell r="BM507"/>
          <cell r="BN507"/>
        </row>
        <row r="508">
          <cell r="B508" t="str">
            <v>3-03-19-117-0</v>
          </cell>
          <cell r="C508" t="str">
            <v>3</v>
          </cell>
          <cell r="D508" t="str">
            <v>Mosina - sieć wodociagowa i kanalizacja sanitarna w ul. Wiosennej w Krośnie</v>
          </cell>
          <cell r="E508" t="str">
            <v>Realizowane-RBM-zakończono</v>
          </cell>
          <cell r="G508" t="str">
            <v>rezerwa na zaspokojenie roszczeń z tyt realizacji sieci wod-kan</v>
          </cell>
          <cell r="H508" t="str">
            <v>pierwsza</v>
          </cell>
          <cell r="I508" t="str">
            <v>sieci rozdzielcze</v>
          </cell>
          <cell r="J508" t="str">
            <v>rozwojowe</v>
          </cell>
          <cell r="K508" t="str">
            <v>wykupy</v>
          </cell>
          <cell r="L508" t="str">
            <v>Mosina</v>
          </cell>
          <cell r="M508">
            <v>0</v>
          </cell>
          <cell r="N508">
            <v>0</v>
          </cell>
          <cell r="O508">
            <v>0</v>
          </cell>
          <cell r="P508" t="str">
            <v>Michał Garbicz</v>
          </cell>
          <cell r="Q508">
            <v>0</v>
          </cell>
          <cell r="R508" t="str">
            <v>03</v>
          </cell>
          <cell r="S508" t="str">
            <v>nd</v>
          </cell>
          <cell r="T508">
            <v>0</v>
          </cell>
          <cell r="U508">
            <v>76133</v>
          </cell>
          <cell r="V508">
            <v>0</v>
          </cell>
          <cell r="W508">
            <v>0</v>
          </cell>
          <cell r="X508">
            <v>0</v>
          </cell>
          <cell r="Y508">
            <v>0</v>
          </cell>
          <cell r="Z508">
            <v>0</v>
          </cell>
          <cell r="AA508">
            <v>0</v>
          </cell>
          <cell r="AB508">
            <v>0</v>
          </cell>
          <cell r="AC508">
            <v>0</v>
          </cell>
          <cell r="AD508">
            <v>0</v>
          </cell>
          <cell r="AE508">
            <v>0</v>
          </cell>
          <cell r="AF508">
            <v>76133</v>
          </cell>
          <cell r="AG508">
            <v>76205.320000000007</v>
          </cell>
          <cell r="AH508">
            <v>214.8</v>
          </cell>
          <cell r="AI508">
            <v>214.8</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t="str">
            <v xml:space="preserve"> </v>
          </cell>
          <cell r="AY508">
            <v>0</v>
          </cell>
          <cell r="AZ508">
            <v>0</v>
          </cell>
          <cell r="BA508">
            <v>0</v>
          </cell>
          <cell r="BF508">
            <v>0</v>
          </cell>
          <cell r="BG508">
            <v>0</v>
          </cell>
          <cell r="BH508" t="str">
            <v>-</v>
          </cell>
          <cell r="BI508" t="str">
            <v>-</v>
          </cell>
          <cell r="BJ508">
            <v>214.8</v>
          </cell>
          <cell r="BK508">
            <v>0</v>
          </cell>
          <cell r="BL508"/>
          <cell r="BM508"/>
          <cell r="BN508"/>
          <cell r="BO508">
            <v>0</v>
          </cell>
        </row>
        <row r="509">
          <cell r="B509" t="str">
            <v>3-05-20-231-0</v>
          </cell>
          <cell r="C509" t="str">
            <v>3</v>
          </cell>
          <cell r="D509" t="str">
            <v>Poznań - siec wodociągowa w ul. Dobrepole 5</v>
          </cell>
          <cell r="E509" t="str">
            <v>Realizowane-RBM-zakończono</v>
          </cell>
          <cell r="G509" t="str">
            <v>rezerwa na zaspokojenie roszczeń z tyt realizacji sieci wod-kan</v>
          </cell>
          <cell r="H509" t="str">
            <v>pierwsza</v>
          </cell>
          <cell r="I509" t="str">
            <v>sieci rozdzielcze</v>
          </cell>
          <cell r="J509" t="str">
            <v>rozwojowe</v>
          </cell>
          <cell r="K509" t="str">
            <v>wykupy</v>
          </cell>
          <cell r="L509" t="str">
            <v>Poznań</v>
          </cell>
          <cell r="M509">
            <v>0</v>
          </cell>
          <cell r="N509">
            <v>0</v>
          </cell>
          <cell r="O509">
            <v>0</v>
          </cell>
          <cell r="P509" t="str">
            <v>Magdalena Borowska</v>
          </cell>
          <cell r="Q509">
            <v>0</v>
          </cell>
          <cell r="R509" t="str">
            <v>05</v>
          </cell>
          <cell r="S509" t="str">
            <v>nd</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35072.29</v>
          </cell>
          <cell r="AI509">
            <v>203.7</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t="str">
            <v xml:space="preserve"> </v>
          </cell>
          <cell r="AY509">
            <v>0</v>
          </cell>
          <cell r="AZ509">
            <v>0</v>
          </cell>
          <cell r="BA509">
            <v>0</v>
          </cell>
          <cell r="BF509">
            <v>0</v>
          </cell>
          <cell r="BG509">
            <v>0</v>
          </cell>
          <cell r="BH509" t="str">
            <v>-</v>
          </cell>
          <cell r="BI509" t="str">
            <v>-</v>
          </cell>
          <cell r="BJ509">
            <v>203.7</v>
          </cell>
          <cell r="BK509">
            <v>0</v>
          </cell>
          <cell r="BL509"/>
          <cell r="BM509"/>
          <cell r="BN509"/>
          <cell r="BO509">
            <v>0</v>
          </cell>
        </row>
        <row r="510">
          <cell r="B510" t="str">
            <v>3-05-20-124-0</v>
          </cell>
          <cell r="C510" t="str">
            <v>3</v>
          </cell>
          <cell r="D510" t="str">
            <v>Poznań - sieć wodociągowa i kanalizacja sanitarna w ul. Ceglanej</v>
          </cell>
          <cell r="E510" t="str">
            <v>Zakończone</v>
          </cell>
          <cell r="G510" t="str">
            <v>rezerwa na zaspokojenie roszczeń z tyt realizacji sieci wod-kan</v>
          </cell>
          <cell r="H510" t="str">
            <v>pierwsza</v>
          </cell>
          <cell r="I510" t="str">
            <v>sieci rozdzielcze</v>
          </cell>
          <cell r="J510" t="str">
            <v>rozwojowe</v>
          </cell>
          <cell r="K510" t="str">
            <v>wykupy</v>
          </cell>
          <cell r="L510" t="str">
            <v>Poznań</v>
          </cell>
          <cell r="M510">
            <v>0</v>
          </cell>
          <cell r="N510" t="str">
            <v>Magdalena Borowska</v>
          </cell>
          <cell r="O510">
            <v>0</v>
          </cell>
          <cell r="P510" t="str">
            <v>Magdalena Borowska</v>
          </cell>
          <cell r="Q510">
            <v>0</v>
          </cell>
          <cell r="R510" t="str">
            <v>05</v>
          </cell>
          <cell r="S510" t="str">
            <v>nd</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1600</v>
          </cell>
          <cell r="AH510">
            <v>901101.56</v>
          </cell>
          <cell r="AI510">
            <v>178.2</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t="str">
            <v xml:space="preserve"> </v>
          </cell>
          <cell r="AY510">
            <v>0</v>
          </cell>
          <cell r="AZ510">
            <v>0</v>
          </cell>
          <cell r="BA510">
            <v>0</v>
          </cell>
          <cell r="BF510">
            <v>0</v>
          </cell>
          <cell r="BG510">
            <v>0</v>
          </cell>
          <cell r="BH510" t="str">
            <v>-</v>
          </cell>
          <cell r="BI510" t="str">
            <v>-</v>
          </cell>
          <cell r="BJ510">
            <v>178.2</v>
          </cell>
          <cell r="BK510">
            <v>0</v>
          </cell>
          <cell r="BL510"/>
          <cell r="BM510"/>
          <cell r="BN510"/>
        </row>
        <row r="511">
          <cell r="B511" t="str">
            <v>3-05-19-189-0</v>
          </cell>
          <cell r="C511" t="str">
            <v>3</v>
          </cell>
          <cell r="D511" t="str">
            <v>Poznań - sieć wodociągowa i kanalizacja sanitarna w ul. Szczepankowo 60</v>
          </cell>
          <cell r="E511" t="str">
            <v>Realizowane-RBM-zakończono</v>
          </cell>
          <cell r="G511" t="str">
            <v>rezerwa na zaspokojenie roszczeń z tyt realizacji sieci wod-kan</v>
          </cell>
          <cell r="H511" t="str">
            <v>pierwsza</v>
          </cell>
          <cell r="I511" t="str">
            <v>sieci rozdzielcze</v>
          </cell>
          <cell r="J511" t="str">
            <v>rozwojowe</v>
          </cell>
          <cell r="K511" t="str">
            <v>wykupy</v>
          </cell>
          <cell r="L511" t="str">
            <v>Poznań</v>
          </cell>
          <cell r="M511">
            <v>0</v>
          </cell>
          <cell r="N511">
            <v>0</v>
          </cell>
          <cell r="O511">
            <v>0</v>
          </cell>
          <cell r="P511" t="str">
            <v>Magdalena Borowska</v>
          </cell>
          <cell r="Q511">
            <v>0</v>
          </cell>
          <cell r="R511" t="str">
            <v>05</v>
          </cell>
          <cell r="S511" t="str">
            <v>nd</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119188</v>
          </cell>
          <cell r="AH511">
            <v>132.12</v>
          </cell>
          <cell r="AI511">
            <v>169.8</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t="str">
            <v>1 rozwojowo-modernizacyjne</v>
          </cell>
          <cell r="AY511">
            <v>0</v>
          </cell>
          <cell r="AZ511">
            <v>0</v>
          </cell>
          <cell r="BA511">
            <v>0</v>
          </cell>
          <cell r="BF511">
            <v>0</v>
          </cell>
          <cell r="BG511">
            <v>0</v>
          </cell>
          <cell r="BH511" t="str">
            <v>-</v>
          </cell>
          <cell r="BI511" t="str">
            <v>-</v>
          </cell>
          <cell r="BJ511">
            <v>169.8</v>
          </cell>
          <cell r="BK511">
            <v>0</v>
          </cell>
          <cell r="BL511"/>
          <cell r="BM511"/>
          <cell r="BN511"/>
          <cell r="BO511">
            <v>0</v>
          </cell>
        </row>
        <row r="512">
          <cell r="B512" t="str">
            <v>3-02-21-002-0</v>
          </cell>
          <cell r="C512" t="str">
            <v>3</v>
          </cell>
          <cell r="D512" t="str">
            <v>Luboń - sieć wodociągowa i kanalizacja sanitarna w ul. 11 Listopada 108, 110</v>
          </cell>
          <cell r="E512">
            <v>0</v>
          </cell>
          <cell r="G512" t="str">
            <v>rezerwa na zaspokojenie roszczeń z tyt realizacji sieci wod-kan</v>
          </cell>
          <cell r="H512" t="str">
            <v>pierwsza</v>
          </cell>
          <cell r="I512" t="str">
            <v>sieci rozdzielcze</v>
          </cell>
          <cell r="J512" t="str">
            <v>rozwojowe</v>
          </cell>
          <cell r="K512" t="str">
            <v>wykupy</v>
          </cell>
          <cell r="L512" t="str">
            <v>Luboń</v>
          </cell>
          <cell r="M512">
            <v>0</v>
          </cell>
          <cell r="N512">
            <v>0</v>
          </cell>
          <cell r="O512">
            <v>0</v>
          </cell>
          <cell r="P512">
            <v>0</v>
          </cell>
          <cell r="Q512">
            <v>0</v>
          </cell>
          <cell r="R512" t="str">
            <v>02</v>
          </cell>
          <cell r="S512" t="str">
            <v>nd</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133348.88</v>
          </cell>
          <cell r="AI512">
            <v>120.85</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F512">
            <v>0</v>
          </cell>
          <cell r="BG512">
            <v>0</v>
          </cell>
          <cell r="BH512" t="str">
            <v>-</v>
          </cell>
          <cell r="BI512" t="str">
            <v>-</v>
          </cell>
          <cell r="BJ512">
            <v>120.85</v>
          </cell>
          <cell r="BK512">
            <v>0</v>
          </cell>
          <cell r="BL512"/>
          <cell r="BM512"/>
          <cell r="BN512"/>
        </row>
        <row r="513">
          <cell r="B513" t="str">
            <v>3-11-17-256-0</v>
          </cell>
          <cell r="C513" t="str">
            <v>3</v>
          </cell>
          <cell r="D513" t="str">
            <v>Kórnik - sieć wodociągowa w ul. Modelarzy w Kamionkach</v>
          </cell>
          <cell r="E513">
            <v>0</v>
          </cell>
          <cell r="G513" t="str">
            <v>rezerwa na zaspokojenie roszczeń z tyt realizacji sieci wod-kan</v>
          </cell>
          <cell r="H513" t="str">
            <v>pierwsza</v>
          </cell>
          <cell r="I513" t="str">
            <v>sieci rozdzielcze</v>
          </cell>
          <cell r="J513" t="str">
            <v>rozwojowe</v>
          </cell>
          <cell r="K513" t="str">
            <v>wykupy</v>
          </cell>
          <cell r="L513" t="str">
            <v>Kórnik</v>
          </cell>
          <cell r="M513">
            <v>0</v>
          </cell>
          <cell r="N513">
            <v>0</v>
          </cell>
          <cell r="O513">
            <v>0</v>
          </cell>
          <cell r="P513">
            <v>0</v>
          </cell>
          <cell r="Q513">
            <v>0</v>
          </cell>
          <cell r="R513" t="str">
            <v>11</v>
          </cell>
          <cell r="S513" t="str">
            <v>nd</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347.26</v>
          </cell>
          <cell r="AI513">
            <v>101.4</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F513">
            <v>0</v>
          </cell>
          <cell r="BG513">
            <v>0</v>
          </cell>
          <cell r="BH513" t="str">
            <v>-</v>
          </cell>
          <cell r="BI513" t="str">
            <v>-</v>
          </cell>
          <cell r="BJ513">
            <v>101.4</v>
          </cell>
          <cell r="BK513">
            <v>0</v>
          </cell>
          <cell r="BL513"/>
          <cell r="BM513"/>
          <cell r="BN513"/>
        </row>
        <row r="514">
          <cell r="B514" t="str">
            <v>3-02-21-007-0</v>
          </cell>
          <cell r="C514" t="str">
            <v>3</v>
          </cell>
          <cell r="D514" t="str">
            <v>Luboń - sieć wodociągowa i kanalizacja sanitarna w ul. 11 Listopada 96-98</v>
          </cell>
          <cell r="E514">
            <v>0</v>
          </cell>
          <cell r="G514" t="str">
            <v>rezerwa na zaspokojenie roszczeń z tyt realizacji sieci wod-kan</v>
          </cell>
          <cell r="H514" t="str">
            <v>pierwsza</v>
          </cell>
          <cell r="I514" t="str">
            <v>sieci rozdzielcze</v>
          </cell>
          <cell r="J514" t="str">
            <v>rozwojowe</v>
          </cell>
          <cell r="K514" t="str">
            <v>wykupy</v>
          </cell>
          <cell r="L514" t="str">
            <v>Luboń</v>
          </cell>
          <cell r="M514">
            <v>0</v>
          </cell>
          <cell r="N514">
            <v>0</v>
          </cell>
          <cell r="O514">
            <v>0</v>
          </cell>
          <cell r="P514">
            <v>0</v>
          </cell>
          <cell r="Q514">
            <v>0</v>
          </cell>
          <cell r="R514" t="str">
            <v>02</v>
          </cell>
          <cell r="S514" t="str">
            <v>nd</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104971.66</v>
          </cell>
          <cell r="AI514">
            <v>97.67</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F514">
            <v>0</v>
          </cell>
          <cell r="BG514">
            <v>0</v>
          </cell>
          <cell r="BH514" t="str">
            <v>-</v>
          </cell>
          <cell r="BI514" t="str">
            <v>-</v>
          </cell>
          <cell r="BJ514">
            <v>97.67</v>
          </cell>
          <cell r="BK514">
            <v>0</v>
          </cell>
          <cell r="BL514"/>
          <cell r="BM514"/>
          <cell r="BN514"/>
        </row>
        <row r="515">
          <cell r="B515" t="str">
            <v>3-05-17-251-0</v>
          </cell>
          <cell r="C515" t="str">
            <v>3</v>
          </cell>
          <cell r="D515" t="str">
            <v>Poznań - sieć wodociągowa i kanalizacyjna w ul. Studniarskiego</v>
          </cell>
          <cell r="E515" t="str">
            <v>Realizowane-RBM-zakończono</v>
          </cell>
          <cell r="G515" t="str">
            <v>rezerwa na zaspokojenie roszczeń z tyt realizacji sieci wod-kan</v>
          </cell>
          <cell r="H515" t="str">
            <v>pierwsza</v>
          </cell>
          <cell r="I515" t="str">
            <v>sieci rozdzielcze</v>
          </cell>
          <cell r="J515" t="str">
            <v>rozwojowe</v>
          </cell>
          <cell r="K515" t="str">
            <v>wykupy</v>
          </cell>
          <cell r="L515" t="str">
            <v>Poznań</v>
          </cell>
          <cell r="M515">
            <v>0</v>
          </cell>
          <cell r="N515">
            <v>0</v>
          </cell>
          <cell r="O515">
            <v>0</v>
          </cell>
          <cell r="P515" t="str">
            <v>Magdalena Borowska</v>
          </cell>
          <cell r="Q515">
            <v>0</v>
          </cell>
          <cell r="R515" t="str">
            <v>05</v>
          </cell>
          <cell r="S515" t="str">
            <v>nd</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77224.91</v>
          </cell>
          <cell r="AH515">
            <v>74.7</v>
          </cell>
          <cell r="AI515">
            <v>96</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t="str">
            <v>1 rozwojowo-modernizacyjne</v>
          </cell>
          <cell r="AY515">
            <v>0</v>
          </cell>
          <cell r="AZ515">
            <v>0</v>
          </cell>
          <cell r="BA515">
            <v>0</v>
          </cell>
          <cell r="BF515">
            <v>0</v>
          </cell>
          <cell r="BG515">
            <v>0</v>
          </cell>
          <cell r="BH515" t="str">
            <v>-</v>
          </cell>
          <cell r="BI515" t="str">
            <v>-</v>
          </cell>
          <cell r="BJ515">
            <v>96</v>
          </cell>
          <cell r="BK515">
            <v>0</v>
          </cell>
          <cell r="BL515"/>
          <cell r="BM515"/>
          <cell r="BN515"/>
          <cell r="BO515">
            <v>0</v>
          </cell>
        </row>
        <row r="516">
          <cell r="B516" t="str">
            <v>3-11-19-053-0</v>
          </cell>
          <cell r="C516" t="str">
            <v>3</v>
          </cell>
          <cell r="D516" t="str">
            <v>Kórnik - sieć wodociągowa w ul.Radosnej w Dachowej</v>
          </cell>
          <cell r="E516">
            <v>0</v>
          </cell>
          <cell r="G516" t="str">
            <v>rezerwa na zaspokojenie roszczeń z tyt realizacji sieci wod-kan</v>
          </cell>
          <cell r="H516" t="str">
            <v>pierwsza</v>
          </cell>
          <cell r="I516" t="str">
            <v>sieci rozdzielcze</v>
          </cell>
          <cell r="J516" t="str">
            <v>rozwojowe</v>
          </cell>
          <cell r="K516" t="str">
            <v>wykupy</v>
          </cell>
          <cell r="L516" t="str">
            <v>Kórnik</v>
          </cell>
          <cell r="M516">
            <v>0</v>
          </cell>
          <cell r="N516">
            <v>0</v>
          </cell>
          <cell r="O516">
            <v>0</v>
          </cell>
          <cell r="P516">
            <v>0</v>
          </cell>
          <cell r="Q516">
            <v>0</v>
          </cell>
          <cell r="R516" t="str">
            <v>11</v>
          </cell>
          <cell r="S516" t="str">
            <v>nd</v>
          </cell>
          <cell r="T516">
            <v>0</v>
          </cell>
          <cell r="U516">
            <v>34220.75</v>
          </cell>
          <cell r="V516">
            <v>0</v>
          </cell>
          <cell r="W516">
            <v>0</v>
          </cell>
          <cell r="X516">
            <v>0</v>
          </cell>
          <cell r="Y516">
            <v>0</v>
          </cell>
          <cell r="Z516">
            <v>0</v>
          </cell>
          <cell r="AA516">
            <v>0</v>
          </cell>
          <cell r="AB516">
            <v>0</v>
          </cell>
          <cell r="AC516">
            <v>0</v>
          </cell>
          <cell r="AD516">
            <v>0</v>
          </cell>
          <cell r="AE516">
            <v>0</v>
          </cell>
          <cell r="AF516">
            <v>34220.75</v>
          </cell>
          <cell r="AG516">
            <v>34295.730000000003</v>
          </cell>
          <cell r="AH516">
            <v>81</v>
          </cell>
          <cell r="AI516">
            <v>81</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F516">
            <v>0</v>
          </cell>
          <cell r="BG516">
            <v>0</v>
          </cell>
          <cell r="BH516" t="str">
            <v>-</v>
          </cell>
          <cell r="BI516" t="str">
            <v>-</v>
          </cell>
          <cell r="BJ516">
            <v>81</v>
          </cell>
          <cell r="BK516">
            <v>0</v>
          </cell>
          <cell r="BL516"/>
          <cell r="BM516"/>
          <cell r="BN516"/>
        </row>
        <row r="517">
          <cell r="B517" t="str">
            <v>3-05-18-099-0</v>
          </cell>
          <cell r="C517" t="str">
            <v>3</v>
          </cell>
          <cell r="D517" t="str">
            <v>Poznań - sieć wodociągowa i kanalizacja sanitarna w ul. Szarotkowej</v>
          </cell>
          <cell r="E517" t="str">
            <v>Realizowane-RBM-zakończono</v>
          </cell>
          <cell r="G517" t="str">
            <v>rezerwa na zaspokojenie roszczeń z tyt realizacji sieci wod-kan</v>
          </cell>
          <cell r="H517" t="str">
            <v>pierwsza</v>
          </cell>
          <cell r="I517" t="str">
            <v>sieci rozdzielcze</v>
          </cell>
          <cell r="J517" t="str">
            <v>rozwojowe</v>
          </cell>
          <cell r="K517" t="str">
            <v>wykupy</v>
          </cell>
          <cell r="L517" t="str">
            <v>Poznań</v>
          </cell>
          <cell r="M517">
            <v>0</v>
          </cell>
          <cell r="N517">
            <v>0</v>
          </cell>
          <cell r="O517">
            <v>0</v>
          </cell>
          <cell r="P517" t="str">
            <v>Magdalena Borowska</v>
          </cell>
          <cell r="Q517">
            <v>0</v>
          </cell>
          <cell r="R517" t="str">
            <v>05</v>
          </cell>
          <cell r="S517" t="str">
            <v>nd</v>
          </cell>
          <cell r="T517">
            <v>0</v>
          </cell>
          <cell r="U517">
            <v>1500</v>
          </cell>
          <cell r="V517">
            <v>0</v>
          </cell>
          <cell r="W517">
            <v>0</v>
          </cell>
          <cell r="X517">
            <v>0</v>
          </cell>
          <cell r="Y517">
            <v>0</v>
          </cell>
          <cell r="Z517">
            <v>0</v>
          </cell>
          <cell r="AA517">
            <v>0</v>
          </cell>
          <cell r="AB517">
            <v>0</v>
          </cell>
          <cell r="AC517">
            <v>0</v>
          </cell>
          <cell r="AD517">
            <v>0</v>
          </cell>
          <cell r="AE517">
            <v>0</v>
          </cell>
          <cell r="AF517">
            <v>1500</v>
          </cell>
          <cell r="AG517">
            <v>1500</v>
          </cell>
          <cell r="AH517">
            <v>324102.18</v>
          </cell>
          <cell r="AI517">
            <v>69.900000000000006</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t="str">
            <v xml:space="preserve"> </v>
          </cell>
          <cell r="AY517">
            <v>0</v>
          </cell>
          <cell r="AZ517">
            <v>0</v>
          </cell>
          <cell r="BA517">
            <v>0</v>
          </cell>
          <cell r="BF517">
            <v>0</v>
          </cell>
          <cell r="BG517">
            <v>0</v>
          </cell>
          <cell r="BH517" t="str">
            <v>-</v>
          </cell>
          <cell r="BI517" t="str">
            <v>-</v>
          </cell>
          <cell r="BJ517">
            <v>69.900000000000006</v>
          </cell>
          <cell r="BK517">
            <v>0</v>
          </cell>
          <cell r="BL517"/>
          <cell r="BM517"/>
          <cell r="BN517"/>
          <cell r="BO517">
            <v>0</v>
          </cell>
        </row>
        <row r="518">
          <cell r="B518" t="str">
            <v>3-11-20-188-0</v>
          </cell>
          <cell r="C518" t="str">
            <v>3</v>
          </cell>
          <cell r="D518" t="str">
            <v>Kórnik - sieć wodociągowa i kanalizacja sanitarna w al. Flensa w Biernatkach</v>
          </cell>
          <cell r="E518" t="str">
            <v>Realizowane-RBM-zakończono</v>
          </cell>
          <cell r="G518" t="str">
            <v>rezerwa na zaspokojenie roszczeń z tyt realizacji sieci wod-kan</v>
          </cell>
          <cell r="H518" t="str">
            <v>pierwsza</v>
          </cell>
          <cell r="I518" t="str">
            <v>sieci rozdzielcze</v>
          </cell>
          <cell r="J518" t="str">
            <v>rozwojowe</v>
          </cell>
          <cell r="K518" t="str">
            <v>wykupy</v>
          </cell>
          <cell r="L518" t="str">
            <v>Kórnik</v>
          </cell>
          <cell r="M518">
            <v>0</v>
          </cell>
          <cell r="N518" t="str">
            <v>Magdalena Borowska</v>
          </cell>
          <cell r="O518">
            <v>0</v>
          </cell>
          <cell r="P518" t="str">
            <v>Magdalena Borowska</v>
          </cell>
          <cell r="Q518">
            <v>0</v>
          </cell>
          <cell r="R518" t="str">
            <v>11</v>
          </cell>
          <cell r="S518" t="str">
            <v>nd</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1300</v>
          </cell>
          <cell r="AH518">
            <v>68097.820000000007</v>
          </cell>
          <cell r="AI518">
            <v>69</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t="str">
            <v xml:space="preserve"> </v>
          </cell>
          <cell r="AY518">
            <v>0</v>
          </cell>
          <cell r="AZ518">
            <v>0</v>
          </cell>
          <cell r="BA518">
            <v>0</v>
          </cell>
          <cell r="BF518">
            <v>0</v>
          </cell>
          <cell r="BG518">
            <v>0</v>
          </cell>
          <cell r="BH518" t="str">
            <v>-</v>
          </cell>
          <cell r="BI518" t="str">
            <v>-</v>
          </cell>
          <cell r="BJ518">
            <v>69</v>
          </cell>
          <cell r="BK518">
            <v>0</v>
          </cell>
          <cell r="BL518"/>
          <cell r="BM518"/>
          <cell r="BN518"/>
          <cell r="BO518">
            <v>0</v>
          </cell>
        </row>
        <row r="519">
          <cell r="B519" t="str">
            <v>5-05-20-092-0</v>
          </cell>
          <cell r="C519" t="str">
            <v>5</v>
          </cell>
          <cell r="D519" t="str">
            <v>Poznań - kanalizacja sanitarna w ul. Droga Dębińska</v>
          </cell>
          <cell r="E519">
            <v>0</v>
          </cell>
          <cell r="G519" t="str">
            <v>rezerwa na zaspokojenie roszczeń z tyt realizacji sieci wod-kan</v>
          </cell>
          <cell r="H519" t="str">
            <v>pierwsza</v>
          </cell>
          <cell r="I519" t="str">
            <v>sieci rozdzielcze</v>
          </cell>
          <cell r="J519" t="str">
            <v>rozwojowe</v>
          </cell>
          <cell r="K519" t="str">
            <v>wykupy</v>
          </cell>
          <cell r="L519" t="str">
            <v>Poznań</v>
          </cell>
          <cell r="M519">
            <v>0</v>
          </cell>
          <cell r="N519">
            <v>0</v>
          </cell>
          <cell r="O519">
            <v>0</v>
          </cell>
          <cell r="P519">
            <v>0</v>
          </cell>
          <cell r="Q519">
            <v>0</v>
          </cell>
          <cell r="R519" t="str">
            <v>05</v>
          </cell>
          <cell r="S519" t="str">
            <v>nd</v>
          </cell>
          <cell r="T519">
            <v>0</v>
          </cell>
          <cell r="U519">
            <v>900</v>
          </cell>
          <cell r="V519">
            <v>0</v>
          </cell>
          <cell r="W519">
            <v>0</v>
          </cell>
          <cell r="X519">
            <v>0</v>
          </cell>
          <cell r="Y519">
            <v>0</v>
          </cell>
          <cell r="Z519">
            <v>0</v>
          </cell>
          <cell r="AA519">
            <v>0</v>
          </cell>
          <cell r="AB519">
            <v>0</v>
          </cell>
          <cell r="AC519">
            <v>0</v>
          </cell>
          <cell r="AD519">
            <v>0</v>
          </cell>
          <cell r="AE519">
            <v>0</v>
          </cell>
          <cell r="AF519">
            <v>900</v>
          </cell>
          <cell r="AG519">
            <v>208429.21</v>
          </cell>
          <cell r="AH519">
            <v>392.79</v>
          </cell>
          <cell r="AI519">
            <v>67.5</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F519">
            <v>0</v>
          </cell>
          <cell r="BG519">
            <v>0</v>
          </cell>
          <cell r="BH519" t="str">
            <v>-</v>
          </cell>
          <cell r="BI519" t="str">
            <v>-</v>
          </cell>
          <cell r="BJ519">
            <v>67.5</v>
          </cell>
          <cell r="BK519">
            <v>0</v>
          </cell>
          <cell r="BL519"/>
          <cell r="BM519"/>
          <cell r="BN519"/>
        </row>
        <row r="520">
          <cell r="B520" t="str">
            <v>3-11-20-198-0</v>
          </cell>
          <cell r="C520" t="str">
            <v>3</v>
          </cell>
          <cell r="D520" t="str">
            <v>Kórnik - sieć wodociągowa w ul. Mieczewskiej w Kamionkach</v>
          </cell>
          <cell r="E520">
            <v>0</v>
          </cell>
          <cell r="G520" t="str">
            <v>rezerwa na zaspokojenie roszczeń z tyt realizacji sieci wod-kan</v>
          </cell>
          <cell r="H520" t="str">
            <v>pierwsza</v>
          </cell>
          <cell r="I520" t="str">
            <v>sieci rozdzielcze</v>
          </cell>
          <cell r="J520" t="str">
            <v>rozwojowe</v>
          </cell>
          <cell r="K520" t="str">
            <v>wykupy</v>
          </cell>
          <cell r="L520" t="str">
            <v>Kórnik</v>
          </cell>
          <cell r="M520">
            <v>0</v>
          </cell>
          <cell r="N520">
            <v>0</v>
          </cell>
          <cell r="O520">
            <v>0</v>
          </cell>
          <cell r="P520">
            <v>0</v>
          </cell>
          <cell r="Q520">
            <v>0</v>
          </cell>
          <cell r="R520" t="str">
            <v>11</v>
          </cell>
          <cell r="S520" t="str">
            <v>nd</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56061.1</v>
          </cell>
          <cell r="AI520">
            <v>63.6</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F520">
            <v>0</v>
          </cell>
          <cell r="BG520">
            <v>0</v>
          </cell>
          <cell r="BH520" t="str">
            <v>-</v>
          </cell>
          <cell r="BI520" t="str">
            <v>-</v>
          </cell>
          <cell r="BJ520">
            <v>63.6</v>
          </cell>
          <cell r="BK520">
            <v>0</v>
          </cell>
          <cell r="BL520"/>
          <cell r="BM520"/>
          <cell r="BN520"/>
        </row>
        <row r="521">
          <cell r="B521" t="str">
            <v>3-03-13-018-0</v>
          </cell>
          <cell r="C521" t="str">
            <v>3</v>
          </cell>
          <cell r="D521" t="str">
            <v>Mosina - sieć wodociągowa w ul. Sowinieckiej i Żeromskiego</v>
          </cell>
          <cell r="E521" t="str">
            <v>Realizowane-RBM-zakończono</v>
          </cell>
          <cell r="G521" t="str">
            <v>Plan</v>
          </cell>
          <cell r="H521" t="str">
            <v>pierwsza</v>
          </cell>
          <cell r="I521" t="str">
            <v>sieci rozdzielcze</v>
          </cell>
          <cell r="J521" t="str">
            <v>modernizacyjne</v>
          </cell>
          <cell r="K521" t="str">
            <v>PSW</v>
          </cell>
          <cell r="L521" t="str">
            <v>Mosina</v>
          </cell>
          <cell r="M521" t="str">
            <v>Zuzanna Kaczmarek</v>
          </cell>
          <cell r="N521" t="str">
            <v>Michał Kamiński</v>
          </cell>
          <cell r="O521" t="str">
            <v>Jolanta Kowalczyk</v>
          </cell>
          <cell r="P521" t="str">
            <v>Monika Mazurczak-Sadowska</v>
          </cell>
          <cell r="Q521" t="str">
            <v>Jacek Bielicki</v>
          </cell>
          <cell r="R521" t="str">
            <v>03</v>
          </cell>
          <cell r="S521" t="str">
            <v>nd</v>
          </cell>
          <cell r="T521">
            <v>92238.84</v>
          </cell>
          <cell r="U521">
            <v>2181780.5099999998</v>
          </cell>
          <cell r="V521">
            <v>600000</v>
          </cell>
          <cell r="W521">
            <v>0</v>
          </cell>
          <cell r="X521">
            <v>0</v>
          </cell>
          <cell r="Y521">
            <v>0</v>
          </cell>
          <cell r="Z521">
            <v>0</v>
          </cell>
          <cell r="AA521">
            <v>0</v>
          </cell>
          <cell r="AB521">
            <v>0</v>
          </cell>
          <cell r="AC521">
            <v>0</v>
          </cell>
          <cell r="AD521">
            <v>0</v>
          </cell>
          <cell r="AE521">
            <v>0</v>
          </cell>
          <cell r="AF521">
            <v>2781780.51</v>
          </cell>
          <cell r="AG521">
            <v>2669249.84</v>
          </cell>
          <cell r="AH521">
            <v>5394.08</v>
          </cell>
          <cell r="AI521">
            <v>63.37</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t="str">
            <v>1 rozwojowo-modernizacyjne</v>
          </cell>
          <cell r="AY521">
            <v>0</v>
          </cell>
          <cell r="AZ521">
            <v>0</v>
          </cell>
          <cell r="BA521">
            <v>62</v>
          </cell>
          <cell r="BF521" t="str">
            <v>Zły stan techniczny oraz koordynacja z modernizacją drogi</v>
          </cell>
          <cell r="BG521" t="str">
            <v>Wymiana wodociągu w ul. Sowinieckiej na odcinku od ul. Czereśniowej do studni wodomierzowej za Stacją Uzdatniania Wody granica miasta Mosina i Sowiniec o łącznej dł. 243m i średnicy 150mm, wymiana wodociągu w ul. Żeromskiego na odc. od ul. Sowinieckiej nr 49 do ul. Boya - Żeleńskiego łączna dł. 185,5m i średnicy 150mm , wraz z przyłączami. 2014 - 2018 - dokumentacja projektowa 2019 - 2021 – realizacja robót</v>
          </cell>
          <cell r="BH521" t="str">
            <v>-</v>
          </cell>
          <cell r="BI521" t="str">
            <v>-</v>
          </cell>
          <cell r="BJ521">
            <v>63.37</v>
          </cell>
          <cell r="BK521">
            <v>0</v>
          </cell>
          <cell r="BL521"/>
          <cell r="BM521"/>
          <cell r="BN521"/>
          <cell r="BO521">
            <v>0</v>
          </cell>
        </row>
        <row r="522">
          <cell r="B522" t="str">
            <v>3-04-18-136-1</v>
          </cell>
          <cell r="C522" t="str">
            <v>3</v>
          </cell>
          <cell r="D522" t="str">
            <v>Murowana Goślina - wodociąg w Uchorowie</v>
          </cell>
          <cell r="E522" t="str">
            <v>Realizowane-RBM-zakończono</v>
          </cell>
          <cell r="G522" t="str">
            <v>rezerwa oszczędności przetargowe</v>
          </cell>
          <cell r="H522" t="str">
            <v>druga</v>
          </cell>
          <cell r="I522" t="str">
            <v>sieci rozdzielcze</v>
          </cell>
          <cell r="J522" t="str">
            <v>rozwojowe</v>
          </cell>
          <cell r="K522" t="str">
            <v>oszczędności przetargowe</v>
          </cell>
          <cell r="L522" t="str">
            <v>Murowana Goślina</v>
          </cell>
          <cell r="M522" t="str">
            <v>Przemysław Jasiński</v>
          </cell>
          <cell r="N522" t="str">
            <v>Katarzyna Grala</v>
          </cell>
          <cell r="O522" t="str">
            <v>Monika Mrozińska</v>
          </cell>
          <cell r="P522" t="str">
            <v>Tomasz Wilas</v>
          </cell>
          <cell r="Q522" t="str">
            <v>Tomasz Wilas</v>
          </cell>
          <cell r="R522" t="str">
            <v>04</v>
          </cell>
          <cell r="S522" t="str">
            <v>nd</v>
          </cell>
          <cell r="T522">
            <v>2165</v>
          </cell>
          <cell r="U522">
            <v>19574</v>
          </cell>
          <cell r="V522">
            <v>21789</v>
          </cell>
          <cell r="W522">
            <v>0</v>
          </cell>
          <cell r="X522">
            <v>0</v>
          </cell>
          <cell r="Y522">
            <v>0</v>
          </cell>
          <cell r="Z522">
            <v>0</v>
          </cell>
          <cell r="AA522">
            <v>0</v>
          </cell>
          <cell r="AB522">
            <v>0</v>
          </cell>
          <cell r="AC522">
            <v>0</v>
          </cell>
          <cell r="AD522">
            <v>0</v>
          </cell>
          <cell r="AE522">
            <v>0</v>
          </cell>
          <cell r="AF522">
            <v>41363</v>
          </cell>
          <cell r="AG522">
            <v>17131</v>
          </cell>
          <cell r="AH522">
            <v>42983.020000000004</v>
          </cell>
          <cell r="AI522">
            <v>60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t="str">
            <v>1 rozwojowo-modernizacyjne</v>
          </cell>
          <cell r="AY522">
            <v>1</v>
          </cell>
          <cell r="AZ522">
            <v>0</v>
          </cell>
          <cell r="BA522">
            <v>0</v>
          </cell>
          <cell r="BF522" t="str">
            <v>Zaopatrzenie w wodę nowych odbiorców.</v>
          </cell>
          <cell r="BG522" t="str">
            <v>Budowa wodociągu DN50mm, dł. 35m wraz z przyłączami 2019-2021 - dokumentacja projektowa 2021 - roboty budowlano-montażowe</v>
          </cell>
          <cell r="BH522" t="str">
            <v>-</v>
          </cell>
          <cell r="BI522" t="str">
            <v>-</v>
          </cell>
          <cell r="BJ522">
            <v>60</v>
          </cell>
          <cell r="BK522">
            <v>0</v>
          </cell>
          <cell r="BL522"/>
          <cell r="BM522"/>
          <cell r="BN522"/>
          <cell r="BO522">
            <v>0</v>
          </cell>
        </row>
        <row r="523">
          <cell r="B523" t="str">
            <v>5-02-18-159-0</v>
          </cell>
          <cell r="C523" t="str">
            <v>5</v>
          </cell>
          <cell r="D523" t="str">
            <v>Luboń - sieć wodociągowa i kanalizacja sanitarna w ul. Lipowej 47</v>
          </cell>
          <cell r="E523">
            <v>0</v>
          </cell>
          <cell r="G523" t="str">
            <v>rezerwa na zaspokojenie roszczeń z tyt realizacji sieci wod-kan</v>
          </cell>
          <cell r="H523" t="str">
            <v>pierwsza</v>
          </cell>
          <cell r="I523" t="str">
            <v>sieci rozdzielcze</v>
          </cell>
          <cell r="J523" t="str">
            <v>rozwojowe</v>
          </cell>
          <cell r="K523" t="str">
            <v>wykupy</v>
          </cell>
          <cell r="L523" t="str">
            <v>Luboń</v>
          </cell>
          <cell r="M523">
            <v>0</v>
          </cell>
          <cell r="N523">
            <v>0</v>
          </cell>
          <cell r="O523">
            <v>0</v>
          </cell>
          <cell r="P523">
            <v>0</v>
          </cell>
          <cell r="Q523">
            <v>0</v>
          </cell>
          <cell r="R523" t="str">
            <v>02</v>
          </cell>
          <cell r="S523" t="str">
            <v>nd</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226732.6</v>
          </cell>
          <cell r="AI523">
            <v>55.84</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F523">
            <v>0</v>
          </cell>
          <cell r="BG523">
            <v>0</v>
          </cell>
          <cell r="BH523" t="str">
            <v>-</v>
          </cell>
          <cell r="BI523" t="str">
            <v>-</v>
          </cell>
          <cell r="BJ523">
            <v>55.84</v>
          </cell>
          <cell r="BK523">
            <v>0</v>
          </cell>
          <cell r="BL523"/>
          <cell r="BM523"/>
          <cell r="BN523"/>
        </row>
        <row r="524">
          <cell r="B524" t="str">
            <v>3-05-19-292-0</v>
          </cell>
          <cell r="C524" t="str">
            <v>3</v>
          </cell>
          <cell r="D524" t="str">
            <v>Poznań - sieć wodociągowa i kanalizacja sanitarna w ul. Kotarbińskiego</v>
          </cell>
          <cell r="E524">
            <v>0</v>
          </cell>
          <cell r="G524" t="str">
            <v>rezerwa na zaspokojenie roszczeń z tyt realizacji sieci wod-kan</v>
          </cell>
          <cell r="H524" t="str">
            <v>pierwsza</v>
          </cell>
          <cell r="I524" t="str">
            <v>sieci rozdzielcze</v>
          </cell>
          <cell r="J524" t="str">
            <v>rozwojowe</v>
          </cell>
          <cell r="K524" t="str">
            <v>wykupy</v>
          </cell>
          <cell r="L524" t="str">
            <v>Poznań</v>
          </cell>
          <cell r="M524">
            <v>0</v>
          </cell>
          <cell r="N524">
            <v>0</v>
          </cell>
          <cell r="O524">
            <v>0</v>
          </cell>
          <cell r="P524">
            <v>0</v>
          </cell>
          <cell r="Q524">
            <v>0</v>
          </cell>
          <cell r="R524" t="str">
            <v>05</v>
          </cell>
          <cell r="S524" t="str">
            <v>nd</v>
          </cell>
          <cell r="T524">
            <v>0</v>
          </cell>
          <cell r="U524">
            <v>9653.7800000000007</v>
          </cell>
          <cell r="V524">
            <v>0</v>
          </cell>
          <cell r="W524">
            <v>0</v>
          </cell>
          <cell r="X524">
            <v>0</v>
          </cell>
          <cell r="Y524">
            <v>0</v>
          </cell>
          <cell r="Z524">
            <v>0</v>
          </cell>
          <cell r="AA524">
            <v>0</v>
          </cell>
          <cell r="AB524">
            <v>0</v>
          </cell>
          <cell r="AC524">
            <v>0</v>
          </cell>
          <cell r="AD524">
            <v>0</v>
          </cell>
          <cell r="AE524">
            <v>0</v>
          </cell>
          <cell r="AF524">
            <v>9653.7800000000007</v>
          </cell>
          <cell r="AG524">
            <v>9685.99</v>
          </cell>
          <cell r="AH524">
            <v>55.2</v>
          </cell>
          <cell r="AI524">
            <v>55.2</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F524">
            <v>0</v>
          </cell>
          <cell r="BG524">
            <v>0</v>
          </cell>
          <cell r="BH524" t="str">
            <v>-</v>
          </cell>
          <cell r="BI524" t="str">
            <v>-</v>
          </cell>
          <cell r="BJ524">
            <v>55.2</v>
          </cell>
          <cell r="BK524">
            <v>0</v>
          </cell>
          <cell r="BL524"/>
          <cell r="BM524"/>
          <cell r="BN524"/>
        </row>
        <row r="525">
          <cell r="B525" t="str">
            <v>5-11-20-168-0</v>
          </cell>
          <cell r="C525" t="str">
            <v>5</v>
          </cell>
          <cell r="D525" t="str">
            <v>Kórnik - kanalizacja sanitarna w ul. Jankowskiego w Biernatkach</v>
          </cell>
          <cell r="E525">
            <v>0</v>
          </cell>
          <cell r="G525" t="str">
            <v>rezerwa na zaspokojenie roszczeń z tyt realizacji sieci wod-kan</v>
          </cell>
          <cell r="H525" t="str">
            <v>pierwsza</v>
          </cell>
          <cell r="I525" t="str">
            <v>sieci rozdzielcze</v>
          </cell>
          <cell r="J525" t="str">
            <v>rozwojowe</v>
          </cell>
          <cell r="K525" t="str">
            <v>wykupy</v>
          </cell>
          <cell r="L525" t="str">
            <v>Kórnik</v>
          </cell>
          <cell r="M525">
            <v>0</v>
          </cell>
          <cell r="N525">
            <v>0</v>
          </cell>
          <cell r="O525">
            <v>0</v>
          </cell>
          <cell r="P525">
            <v>0</v>
          </cell>
          <cell r="Q525">
            <v>0</v>
          </cell>
          <cell r="R525" t="str">
            <v>11</v>
          </cell>
          <cell r="S525" t="str">
            <v>nd</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900</v>
          </cell>
          <cell r="AH525">
            <v>191500.37</v>
          </cell>
          <cell r="AI525">
            <v>52.64</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F525">
            <v>0</v>
          </cell>
          <cell r="BG525">
            <v>0</v>
          </cell>
          <cell r="BH525" t="str">
            <v>-</v>
          </cell>
          <cell r="BI525" t="str">
            <v>-</v>
          </cell>
          <cell r="BJ525">
            <v>52.64</v>
          </cell>
          <cell r="BK525">
            <v>0</v>
          </cell>
          <cell r="BL525"/>
          <cell r="BM525"/>
          <cell r="BN525"/>
        </row>
        <row r="526">
          <cell r="B526" t="str">
            <v>3-05-19-075-0</v>
          </cell>
          <cell r="C526" t="str">
            <v>3</v>
          </cell>
          <cell r="D526" t="str">
            <v>Poznań - sieć wodociągowa i kanalizacja sanitarna w ul. Snopowej</v>
          </cell>
          <cell r="E526" t="str">
            <v>Realizowane-RBM-zakończono</v>
          </cell>
          <cell r="G526" t="str">
            <v>rezerwa na zaspokojenie roszczeń z tyt realizacji sieci wod-kan</v>
          </cell>
          <cell r="H526" t="str">
            <v>pierwsza</v>
          </cell>
          <cell r="I526" t="str">
            <v>sieci rozdzielcze</v>
          </cell>
          <cell r="J526" t="str">
            <v>rozwojowe</v>
          </cell>
          <cell r="K526" t="str">
            <v>wykupy</v>
          </cell>
          <cell r="L526" t="str">
            <v>Poznań</v>
          </cell>
          <cell r="M526">
            <v>0</v>
          </cell>
          <cell r="N526">
            <v>0</v>
          </cell>
          <cell r="O526">
            <v>0</v>
          </cell>
          <cell r="P526" t="str">
            <v>Magdalena Borowska</v>
          </cell>
          <cell r="Q526">
            <v>0</v>
          </cell>
          <cell r="R526" t="str">
            <v>05</v>
          </cell>
          <cell r="S526" t="str">
            <v>nd</v>
          </cell>
          <cell r="T526">
            <v>0</v>
          </cell>
          <cell r="U526">
            <v>50320.75</v>
          </cell>
          <cell r="V526">
            <v>0</v>
          </cell>
          <cell r="W526">
            <v>0</v>
          </cell>
          <cell r="X526">
            <v>0</v>
          </cell>
          <cell r="Y526">
            <v>0</v>
          </cell>
          <cell r="Z526">
            <v>0</v>
          </cell>
          <cell r="AA526">
            <v>0</v>
          </cell>
          <cell r="AB526">
            <v>0</v>
          </cell>
          <cell r="AC526">
            <v>0</v>
          </cell>
          <cell r="AD526">
            <v>0</v>
          </cell>
          <cell r="AE526">
            <v>0</v>
          </cell>
          <cell r="AF526">
            <v>50320.75</v>
          </cell>
          <cell r="AG526">
            <v>50320.75</v>
          </cell>
          <cell r="AH526">
            <v>79.83</v>
          </cell>
          <cell r="AI526">
            <v>52.5</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t="str">
            <v xml:space="preserve"> </v>
          </cell>
          <cell r="AY526">
            <v>0</v>
          </cell>
          <cell r="AZ526">
            <v>0</v>
          </cell>
          <cell r="BA526">
            <v>0</v>
          </cell>
          <cell r="BF526">
            <v>0</v>
          </cell>
          <cell r="BG526">
            <v>0</v>
          </cell>
          <cell r="BH526" t="str">
            <v>-</v>
          </cell>
          <cell r="BI526" t="str">
            <v>-</v>
          </cell>
          <cell r="BJ526">
            <v>52.5</v>
          </cell>
          <cell r="BK526">
            <v>0</v>
          </cell>
          <cell r="BL526"/>
          <cell r="BM526"/>
          <cell r="BN526"/>
          <cell r="BO526">
            <v>0</v>
          </cell>
        </row>
        <row r="527">
          <cell r="B527" t="str">
            <v>3-05-20-158-0</v>
          </cell>
          <cell r="C527" t="str">
            <v>3</v>
          </cell>
          <cell r="D527" t="str">
            <v>Poznań - sieć wodociągowa w ul. Czarna Rola</v>
          </cell>
          <cell r="E527">
            <v>0</v>
          </cell>
          <cell r="G527" t="str">
            <v>rezerwa na zaspokojenie roszczeń z tyt realizacji sieci wod-kan</v>
          </cell>
          <cell r="H527" t="str">
            <v>pierwsza</v>
          </cell>
          <cell r="I527" t="str">
            <v>sieci rozdzielcze</v>
          </cell>
          <cell r="J527" t="str">
            <v>rozwojowe</v>
          </cell>
          <cell r="K527" t="str">
            <v>wykupy</v>
          </cell>
          <cell r="L527" t="str">
            <v>Poznań</v>
          </cell>
          <cell r="M527">
            <v>0</v>
          </cell>
          <cell r="N527">
            <v>0</v>
          </cell>
          <cell r="O527">
            <v>0</v>
          </cell>
          <cell r="P527">
            <v>0</v>
          </cell>
          <cell r="Q527">
            <v>0</v>
          </cell>
          <cell r="R527" t="str">
            <v>05</v>
          </cell>
          <cell r="S527" t="str">
            <v>nd</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85445.84</v>
          </cell>
          <cell r="AH527">
            <v>29.66</v>
          </cell>
          <cell r="AI527">
            <v>43.2</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F527">
            <v>0</v>
          </cell>
          <cell r="BG527">
            <v>0</v>
          </cell>
          <cell r="BH527" t="str">
            <v>-</v>
          </cell>
          <cell r="BI527" t="str">
            <v>-</v>
          </cell>
          <cell r="BJ527">
            <v>43.2</v>
          </cell>
          <cell r="BK527">
            <v>0</v>
          </cell>
          <cell r="BL527"/>
          <cell r="BM527"/>
          <cell r="BN527"/>
        </row>
        <row r="528">
          <cell r="B528" t="str">
            <v>3-11-21-121-0</v>
          </cell>
          <cell r="C528" t="str">
            <v>3</v>
          </cell>
          <cell r="D528" t="str">
            <v>Kórnik - sieć wodociągowa w ul. Krętej (dz. 180/1, 159, 141/5, 265) w Dachowej</v>
          </cell>
          <cell r="E528">
            <v>0</v>
          </cell>
          <cell r="G528" t="str">
            <v>rezerwa na zaspokojenie roszczeń z tyt realizacji sieci wod-kan</v>
          </cell>
          <cell r="H528" t="str">
            <v>pierwsza</v>
          </cell>
          <cell r="I528" t="str">
            <v>sieci rozdzielcze</v>
          </cell>
          <cell r="J528" t="str">
            <v>rozwojowe</v>
          </cell>
          <cell r="K528" t="str">
            <v>wykupy</v>
          </cell>
          <cell r="L528" t="str">
            <v>Kórnik</v>
          </cell>
          <cell r="M528">
            <v>0</v>
          </cell>
          <cell r="N528">
            <v>0</v>
          </cell>
          <cell r="O528">
            <v>0</v>
          </cell>
          <cell r="P528">
            <v>0</v>
          </cell>
          <cell r="Q528">
            <v>0</v>
          </cell>
          <cell r="R528" t="str">
            <v>11</v>
          </cell>
          <cell r="S528" t="str">
            <v>nd</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24407.24</v>
          </cell>
          <cell r="AI528">
            <v>40.71</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F528">
            <v>0</v>
          </cell>
          <cell r="BG528">
            <v>0</v>
          </cell>
          <cell r="BH528" t="str">
            <v>-</v>
          </cell>
          <cell r="BI528" t="str">
            <v>-</v>
          </cell>
          <cell r="BJ528">
            <v>40.71</v>
          </cell>
          <cell r="BK528">
            <v>0</v>
          </cell>
          <cell r="BL528"/>
          <cell r="BM528"/>
          <cell r="BN528"/>
        </row>
        <row r="529">
          <cell r="B529" t="str">
            <v>3-02-17-236-0</v>
          </cell>
          <cell r="C529" t="str">
            <v>3</v>
          </cell>
          <cell r="D529" t="str">
            <v>Luboń - sieć wodociągowa i kanalizacja sanitarna w ul. Lipowej 39</v>
          </cell>
          <cell r="E529">
            <v>0</v>
          </cell>
          <cell r="G529" t="str">
            <v>rezerwa na zaspokojenie roszczeń z tyt realizacji sieci wod-kan</v>
          </cell>
          <cell r="H529" t="str">
            <v>pierwsza</v>
          </cell>
          <cell r="I529" t="str">
            <v>sieci rozdzielcze</v>
          </cell>
          <cell r="J529" t="str">
            <v>rozwojowe</v>
          </cell>
          <cell r="K529" t="str">
            <v>wykupy</v>
          </cell>
          <cell r="L529" t="str">
            <v>Luboń</v>
          </cell>
          <cell r="M529">
            <v>0</v>
          </cell>
          <cell r="N529">
            <v>0</v>
          </cell>
          <cell r="O529">
            <v>0</v>
          </cell>
          <cell r="P529">
            <v>0</v>
          </cell>
          <cell r="Q529">
            <v>0</v>
          </cell>
          <cell r="R529" t="str">
            <v>02</v>
          </cell>
          <cell r="S529" t="str">
            <v>nd</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286974.13</v>
          </cell>
          <cell r="AI529">
            <v>35.26</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F529">
            <v>0</v>
          </cell>
          <cell r="BG529">
            <v>0</v>
          </cell>
          <cell r="BH529" t="str">
            <v>-</v>
          </cell>
          <cell r="BI529" t="str">
            <v>-</v>
          </cell>
          <cell r="BJ529">
            <v>35.26</v>
          </cell>
          <cell r="BK529">
            <v>0</v>
          </cell>
          <cell r="BL529"/>
          <cell r="BM529"/>
          <cell r="BN529"/>
        </row>
        <row r="530">
          <cell r="B530" t="str">
            <v>3-07-21-093-0</v>
          </cell>
          <cell r="C530" t="str">
            <v>3</v>
          </cell>
          <cell r="D530" t="str">
            <v>Swarzędz - sieć wodociągowa w ul. Palmowej w Garbach</v>
          </cell>
          <cell r="E530" t="str">
            <v>Realizowane-RBM-zakończono</v>
          </cell>
          <cell r="G530" t="str">
            <v>rezerwa na zaspokojenie roszczeń z tyt realizacji sieci wod-kan</v>
          </cell>
          <cell r="H530" t="str">
            <v>pierwsza</v>
          </cell>
          <cell r="I530" t="str">
            <v>sieci rozdzielcze</v>
          </cell>
          <cell r="J530" t="str">
            <v>rozwojowe</v>
          </cell>
          <cell r="K530" t="str">
            <v>wykupy</v>
          </cell>
          <cell r="L530" t="str">
            <v>Swarzędz</v>
          </cell>
          <cell r="M530">
            <v>0</v>
          </cell>
          <cell r="N530" t="str">
            <v>Aleksandra Klecha</v>
          </cell>
          <cell r="O530">
            <v>0</v>
          </cell>
          <cell r="P530" t="str">
            <v>Aleksandra Klecha</v>
          </cell>
          <cell r="Q530">
            <v>0</v>
          </cell>
          <cell r="R530" t="str">
            <v>07</v>
          </cell>
          <cell r="S530" t="str">
            <v>nd</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29545.19</v>
          </cell>
          <cell r="AI530">
            <v>32.049999999999997</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t="str">
            <v>1 rozwojowo-modernizacyjne</v>
          </cell>
          <cell r="AY530">
            <v>0</v>
          </cell>
          <cell r="AZ530">
            <v>0</v>
          </cell>
          <cell r="BA530">
            <v>0</v>
          </cell>
          <cell r="BF530">
            <v>0</v>
          </cell>
          <cell r="BG530">
            <v>0</v>
          </cell>
          <cell r="BH530" t="str">
            <v>-</v>
          </cell>
          <cell r="BI530" t="str">
            <v>-</v>
          </cell>
          <cell r="BJ530">
            <v>32.049999999999997</v>
          </cell>
          <cell r="BK530">
            <v>0</v>
          </cell>
          <cell r="BL530"/>
          <cell r="BM530"/>
          <cell r="BN530"/>
          <cell r="BO530">
            <v>0</v>
          </cell>
        </row>
        <row r="531">
          <cell r="B531" t="str">
            <v>3-05-21-105-0</v>
          </cell>
          <cell r="C531" t="str">
            <v>3</v>
          </cell>
          <cell r="D531" t="str">
            <v>Poznań - sieć wodociągowa w ul. Truskawkowej</v>
          </cell>
          <cell r="E531">
            <v>0</v>
          </cell>
          <cell r="G531" t="str">
            <v>rezerwa na zaspokojenie roszczeń z tyt realizacji sieci wod-kan</v>
          </cell>
          <cell r="H531" t="str">
            <v>pierwsza</v>
          </cell>
          <cell r="I531" t="str">
            <v>sieci rozdzielcze</v>
          </cell>
          <cell r="J531" t="str">
            <v>rozwojowe</v>
          </cell>
          <cell r="K531" t="str">
            <v>wykupy</v>
          </cell>
          <cell r="L531" t="str">
            <v>Poznań</v>
          </cell>
          <cell r="M531">
            <v>0</v>
          </cell>
          <cell r="N531">
            <v>0</v>
          </cell>
          <cell r="O531">
            <v>0</v>
          </cell>
          <cell r="P531">
            <v>0</v>
          </cell>
          <cell r="Q531">
            <v>0</v>
          </cell>
          <cell r="R531" t="str">
            <v>05</v>
          </cell>
          <cell r="S531" t="str">
            <v>nd</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42041.27</v>
          </cell>
          <cell r="AI531">
            <v>31.23</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F531">
            <v>0</v>
          </cell>
          <cell r="BG531">
            <v>0</v>
          </cell>
          <cell r="BH531" t="str">
            <v>-</v>
          </cell>
          <cell r="BI531" t="str">
            <v>-</v>
          </cell>
          <cell r="BJ531">
            <v>31.23</v>
          </cell>
          <cell r="BK531">
            <v>0</v>
          </cell>
          <cell r="BL531"/>
          <cell r="BM531"/>
          <cell r="BN531"/>
        </row>
        <row r="532">
          <cell r="B532" t="str">
            <v>3-03-17-239-0</v>
          </cell>
          <cell r="C532" t="str">
            <v>3</v>
          </cell>
          <cell r="D532" t="str">
            <v>Mosina - sieć wodociągowa w ul. Topolowej w Pecnej</v>
          </cell>
          <cell r="E532" t="str">
            <v>Realizowane-RBM-zakończono</v>
          </cell>
          <cell r="G532" t="str">
            <v>rezerwa na zaspokojenie roszczeń z tyt realizacji sieci wod-kan</v>
          </cell>
          <cell r="H532" t="str">
            <v>pierwsza</v>
          </cell>
          <cell r="I532" t="str">
            <v>sieci rozdzielcze</v>
          </cell>
          <cell r="J532" t="str">
            <v>rozwojowe</v>
          </cell>
          <cell r="K532" t="str">
            <v>wykupy</v>
          </cell>
          <cell r="L532" t="str">
            <v>Mosina</v>
          </cell>
          <cell r="M532">
            <v>0</v>
          </cell>
          <cell r="N532">
            <v>0</v>
          </cell>
          <cell r="O532">
            <v>0</v>
          </cell>
          <cell r="P532" t="str">
            <v>Magdalena Borowska</v>
          </cell>
          <cell r="Q532">
            <v>0</v>
          </cell>
          <cell r="R532" t="str">
            <v>03</v>
          </cell>
          <cell r="S532" t="str">
            <v>nd</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57312.6</v>
          </cell>
          <cell r="AH532">
            <v>19.64</v>
          </cell>
          <cell r="AI532">
            <v>30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t="str">
            <v>1 rozwojowo-modernizacyjne</v>
          </cell>
          <cell r="AY532">
            <v>0</v>
          </cell>
          <cell r="AZ532">
            <v>0</v>
          </cell>
          <cell r="BA532">
            <v>0</v>
          </cell>
          <cell r="BF532">
            <v>0</v>
          </cell>
          <cell r="BG532">
            <v>0</v>
          </cell>
          <cell r="BH532" t="str">
            <v>-</v>
          </cell>
          <cell r="BI532" t="str">
            <v>-</v>
          </cell>
          <cell r="BJ532">
            <v>30</v>
          </cell>
          <cell r="BK532">
            <v>0</v>
          </cell>
          <cell r="BL532"/>
          <cell r="BM532"/>
          <cell r="BN532"/>
          <cell r="BO532">
            <v>0</v>
          </cell>
        </row>
        <row r="533">
          <cell r="B533" t="str">
            <v>3-03-20-022-0</v>
          </cell>
          <cell r="C533" t="str">
            <v>3</v>
          </cell>
          <cell r="D533" t="str">
            <v>Mosina - sieć wodociągowa w ul. Poznańskiej w Czapurach</v>
          </cell>
          <cell r="E533" t="str">
            <v>Realizowane-RBM-zakończono</v>
          </cell>
          <cell r="G533" t="str">
            <v>rezerwa na zaspokojenie roszczeń z tyt realizacji sieci wod-kan</v>
          </cell>
          <cell r="H533" t="str">
            <v>pierwsza</v>
          </cell>
          <cell r="I533" t="str">
            <v>sieci rozdzielcze</v>
          </cell>
          <cell r="J533" t="str">
            <v>rozwojowe</v>
          </cell>
          <cell r="K533" t="str">
            <v>wykupy</v>
          </cell>
          <cell r="L533" t="str">
            <v>Mosina</v>
          </cell>
          <cell r="M533">
            <v>0</v>
          </cell>
          <cell r="N533">
            <v>0</v>
          </cell>
          <cell r="O533">
            <v>0</v>
          </cell>
          <cell r="P533" t="str">
            <v>Magdalena Borowska</v>
          </cell>
          <cell r="Q533">
            <v>0</v>
          </cell>
          <cell r="R533" t="str">
            <v>03</v>
          </cell>
          <cell r="S533" t="str">
            <v>nd</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28772.129999999997</v>
          </cell>
          <cell r="AI533">
            <v>30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t="str">
            <v>1 rozwojowo-modernizacyjne</v>
          </cell>
          <cell r="AY533">
            <v>0</v>
          </cell>
          <cell r="AZ533">
            <v>0</v>
          </cell>
          <cell r="BA533">
            <v>0</v>
          </cell>
          <cell r="BF533">
            <v>0</v>
          </cell>
          <cell r="BG533">
            <v>0</v>
          </cell>
          <cell r="BH533" t="str">
            <v>-</v>
          </cell>
          <cell r="BI533" t="str">
            <v>-</v>
          </cell>
          <cell r="BJ533">
            <v>30</v>
          </cell>
          <cell r="BK533">
            <v>0</v>
          </cell>
          <cell r="BL533"/>
          <cell r="BM533"/>
          <cell r="BN533"/>
          <cell r="BO533">
            <v>0</v>
          </cell>
        </row>
        <row r="534">
          <cell r="B534" t="str">
            <v>3-05-19-078-0</v>
          </cell>
          <cell r="C534" t="str">
            <v>3</v>
          </cell>
          <cell r="D534" t="str">
            <v>Poznań - sieć wodociągowa w ul. Szklarniowej, dz. 237/5</v>
          </cell>
          <cell r="E534" t="str">
            <v>Realizowane-RBM-zakończono</v>
          </cell>
          <cell r="G534" t="str">
            <v>rezerwa na zaspokojenie roszczeń z tyt realizacji sieci wod-kan</v>
          </cell>
          <cell r="H534" t="str">
            <v>pierwsza</v>
          </cell>
          <cell r="I534" t="str">
            <v>sieci rozdzielcze</v>
          </cell>
          <cell r="J534" t="str">
            <v>rozwojowe</v>
          </cell>
          <cell r="K534" t="str">
            <v>wykupy</v>
          </cell>
          <cell r="L534" t="str">
            <v>Poznań</v>
          </cell>
          <cell r="M534">
            <v>0</v>
          </cell>
          <cell r="N534">
            <v>0</v>
          </cell>
          <cell r="O534">
            <v>0</v>
          </cell>
          <cell r="P534" t="str">
            <v>Magdalena Borowska</v>
          </cell>
          <cell r="Q534">
            <v>0</v>
          </cell>
          <cell r="R534" t="str">
            <v>05</v>
          </cell>
          <cell r="S534" t="str">
            <v>nd</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76832.319999999992</v>
          </cell>
          <cell r="AI534">
            <v>30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t="str">
            <v xml:space="preserve"> </v>
          </cell>
          <cell r="AY534">
            <v>0</v>
          </cell>
          <cell r="AZ534">
            <v>0</v>
          </cell>
          <cell r="BA534">
            <v>0</v>
          </cell>
          <cell r="BF534">
            <v>0</v>
          </cell>
          <cell r="BG534">
            <v>0</v>
          </cell>
          <cell r="BH534" t="str">
            <v>-</v>
          </cell>
          <cell r="BI534" t="str">
            <v>-</v>
          </cell>
          <cell r="BJ534">
            <v>30</v>
          </cell>
          <cell r="BK534">
            <v>0</v>
          </cell>
          <cell r="BL534"/>
          <cell r="BM534"/>
          <cell r="BN534"/>
          <cell r="BO534">
            <v>0</v>
          </cell>
        </row>
        <row r="535">
          <cell r="B535" t="str">
            <v>3-05-19-126-0</v>
          </cell>
          <cell r="C535" t="str">
            <v>3</v>
          </cell>
          <cell r="D535" t="str">
            <v>Poznań - sieć wodociągowa w ul. Szklarniowej, dz. 239/8, 244/1</v>
          </cell>
          <cell r="E535" t="str">
            <v>Realizowane-RBM-zakończono</v>
          </cell>
          <cell r="G535" t="str">
            <v>rezerwa na zaspokojenie roszczeń z tyt realizacji sieci wod-kan</v>
          </cell>
          <cell r="H535" t="str">
            <v>pierwsza</v>
          </cell>
          <cell r="I535" t="str">
            <v>sieci rozdzielcze</v>
          </cell>
          <cell r="J535" t="str">
            <v>rozwojowe</v>
          </cell>
          <cell r="K535" t="str">
            <v>wykupy</v>
          </cell>
          <cell r="L535" t="str">
            <v>Poznań</v>
          </cell>
          <cell r="M535">
            <v>0</v>
          </cell>
          <cell r="N535">
            <v>0</v>
          </cell>
          <cell r="O535">
            <v>0</v>
          </cell>
          <cell r="P535" t="str">
            <v>Magdalena Borowska</v>
          </cell>
          <cell r="Q535">
            <v>0</v>
          </cell>
          <cell r="R535" t="str">
            <v>05</v>
          </cell>
          <cell r="S535" t="str">
            <v>nd</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59300.98</v>
          </cell>
          <cell r="AH535">
            <v>30</v>
          </cell>
          <cell r="AI535">
            <v>30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t="str">
            <v xml:space="preserve"> </v>
          </cell>
          <cell r="AY535">
            <v>0</v>
          </cell>
          <cell r="AZ535">
            <v>0</v>
          </cell>
          <cell r="BA535">
            <v>0</v>
          </cell>
          <cell r="BF535">
            <v>0</v>
          </cell>
          <cell r="BG535">
            <v>0</v>
          </cell>
          <cell r="BH535" t="str">
            <v>-</v>
          </cell>
          <cell r="BI535" t="str">
            <v>-</v>
          </cell>
          <cell r="BJ535">
            <v>30</v>
          </cell>
          <cell r="BK535">
            <v>0</v>
          </cell>
          <cell r="BL535"/>
          <cell r="BM535"/>
          <cell r="BN535"/>
          <cell r="BO535">
            <v>0</v>
          </cell>
        </row>
        <row r="536">
          <cell r="B536" t="str">
            <v>3-05-20-160-0</v>
          </cell>
          <cell r="C536" t="str">
            <v>3</v>
          </cell>
          <cell r="D536" t="str">
            <v>Poznań - sieć wodociągowa w ul. Kobylepole</v>
          </cell>
          <cell r="E536" t="str">
            <v>Realizowane-RBM-zakończono</v>
          </cell>
          <cell r="G536" t="str">
            <v>rezerwa na zaspokojenie roszczeń z tyt realizacji sieci wod-kan</v>
          </cell>
          <cell r="H536" t="str">
            <v>pierwsza</v>
          </cell>
          <cell r="I536" t="str">
            <v>sieci rozdzielcze</v>
          </cell>
          <cell r="J536" t="str">
            <v>rozwojowe</v>
          </cell>
          <cell r="K536" t="str">
            <v>wykupy</v>
          </cell>
          <cell r="L536" t="str">
            <v>Poznań</v>
          </cell>
          <cell r="M536">
            <v>0</v>
          </cell>
          <cell r="N536" t="str">
            <v>Magdalena Borowska</v>
          </cell>
          <cell r="O536">
            <v>0</v>
          </cell>
          <cell r="P536" t="str">
            <v>Magdalena Borowska</v>
          </cell>
          <cell r="Q536">
            <v>0</v>
          </cell>
          <cell r="R536" t="str">
            <v>05</v>
          </cell>
          <cell r="S536" t="str">
            <v>nd</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800</v>
          </cell>
          <cell r="AH536">
            <v>36926.14</v>
          </cell>
          <cell r="AI536">
            <v>30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t="str">
            <v xml:space="preserve"> </v>
          </cell>
          <cell r="AY536">
            <v>0</v>
          </cell>
          <cell r="AZ536">
            <v>0</v>
          </cell>
          <cell r="BA536">
            <v>0</v>
          </cell>
          <cell r="BF536">
            <v>0</v>
          </cell>
          <cell r="BG536">
            <v>0</v>
          </cell>
          <cell r="BH536" t="str">
            <v>-</v>
          </cell>
          <cell r="BI536" t="str">
            <v>-</v>
          </cell>
          <cell r="BJ536">
            <v>30</v>
          </cell>
          <cell r="BK536">
            <v>0</v>
          </cell>
          <cell r="BL536"/>
          <cell r="BM536"/>
          <cell r="BN536"/>
          <cell r="BO536">
            <v>0</v>
          </cell>
        </row>
        <row r="537">
          <cell r="B537" t="str">
            <v>3-11-18-158-0</v>
          </cell>
          <cell r="C537" t="str">
            <v>3</v>
          </cell>
          <cell r="D537" t="str">
            <v>Kórnik- sieć wodociągowa w oś. Azaliowym w Kamionkach</v>
          </cell>
          <cell r="E537" t="str">
            <v>Zakończone</v>
          </cell>
          <cell r="G537" t="str">
            <v>rezerwa na zaspokojenie roszczeń z tyt realizacji sieci wod-kan</v>
          </cell>
          <cell r="H537" t="str">
            <v>pierwsza</v>
          </cell>
          <cell r="I537" t="str">
            <v>sieci rozdzielcze</v>
          </cell>
          <cell r="J537" t="str">
            <v>rozwojowe</v>
          </cell>
          <cell r="K537" t="str">
            <v>wykupy</v>
          </cell>
          <cell r="L537" t="str">
            <v>Kórnik</v>
          </cell>
          <cell r="M537">
            <v>0</v>
          </cell>
          <cell r="N537">
            <v>0</v>
          </cell>
          <cell r="O537" t="str">
            <v>Michał Garbicz</v>
          </cell>
          <cell r="P537" t="str">
            <v>Magdalena Borowska</v>
          </cell>
          <cell r="Q537">
            <v>0</v>
          </cell>
          <cell r="R537" t="str">
            <v>11</v>
          </cell>
          <cell r="S537" t="str">
            <v>nd</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102.48</v>
          </cell>
          <cell r="AI537">
            <v>30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t="str">
            <v xml:space="preserve"> </v>
          </cell>
          <cell r="AY537">
            <v>0</v>
          </cell>
          <cell r="AZ537">
            <v>0</v>
          </cell>
          <cell r="BA537">
            <v>0</v>
          </cell>
          <cell r="BF537">
            <v>0</v>
          </cell>
          <cell r="BG537">
            <v>0</v>
          </cell>
          <cell r="BH537" t="str">
            <v>-</v>
          </cell>
          <cell r="BI537" t="str">
            <v>-</v>
          </cell>
          <cell r="BJ537">
            <v>30</v>
          </cell>
          <cell r="BK537">
            <v>0</v>
          </cell>
          <cell r="BL537"/>
          <cell r="BM537"/>
          <cell r="BN537"/>
        </row>
        <row r="538">
          <cell r="B538" t="str">
            <v>3-16-19-045-0</v>
          </cell>
          <cell r="C538" t="str">
            <v>3</v>
          </cell>
          <cell r="D538" t="str">
            <v>Suchy Las - sieć wodociągowa w ul. Wojskowej (dawniej Świerczewskiego) w Biedrusku</v>
          </cell>
          <cell r="E538">
            <v>0</v>
          </cell>
          <cell r="G538" t="str">
            <v>rezerwa na zaspokojenie roszczeń z tyt realizacji sieci wod-kan</v>
          </cell>
          <cell r="H538" t="str">
            <v>pierwsza</v>
          </cell>
          <cell r="I538" t="str">
            <v>sieci rozdzielcze</v>
          </cell>
          <cell r="J538" t="str">
            <v>rozwojowe</v>
          </cell>
          <cell r="K538" t="str">
            <v>wykupy</v>
          </cell>
          <cell r="L538" t="str">
            <v>Suchy Las</v>
          </cell>
          <cell r="M538">
            <v>0</v>
          </cell>
          <cell r="N538">
            <v>0</v>
          </cell>
          <cell r="O538">
            <v>0</v>
          </cell>
          <cell r="P538">
            <v>0</v>
          </cell>
          <cell r="Q538">
            <v>0</v>
          </cell>
          <cell r="R538" t="str">
            <v>16</v>
          </cell>
          <cell r="S538" t="str">
            <v>nd</v>
          </cell>
          <cell r="T538">
            <v>0</v>
          </cell>
          <cell r="U538">
            <v>47</v>
          </cell>
          <cell r="V538">
            <v>0</v>
          </cell>
          <cell r="W538">
            <v>0</v>
          </cell>
          <cell r="X538">
            <v>0</v>
          </cell>
          <cell r="Y538">
            <v>0</v>
          </cell>
          <cell r="Z538">
            <v>0</v>
          </cell>
          <cell r="AA538">
            <v>0</v>
          </cell>
          <cell r="AB538">
            <v>0</v>
          </cell>
          <cell r="AC538">
            <v>0</v>
          </cell>
          <cell r="AD538">
            <v>0</v>
          </cell>
          <cell r="AE538">
            <v>0</v>
          </cell>
          <cell r="AF538">
            <v>47</v>
          </cell>
          <cell r="AG538">
            <v>47</v>
          </cell>
          <cell r="AH538">
            <v>30</v>
          </cell>
          <cell r="AI538">
            <v>30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F538">
            <v>0</v>
          </cell>
          <cell r="BG538">
            <v>0</v>
          </cell>
          <cell r="BH538" t="str">
            <v>-</v>
          </cell>
          <cell r="BI538" t="str">
            <v>-</v>
          </cell>
          <cell r="BJ538">
            <v>30</v>
          </cell>
          <cell r="BK538">
            <v>0</v>
          </cell>
          <cell r="BL538"/>
          <cell r="BM538"/>
          <cell r="BN538"/>
        </row>
        <row r="539">
          <cell r="B539" t="str">
            <v>1-05-03-006-0</v>
          </cell>
          <cell r="C539" t="str">
            <v>1</v>
          </cell>
          <cell r="D539" t="str">
            <v>Ujęcie Dębina - studnie zastępcze - cykl I</v>
          </cell>
          <cell r="E539" t="str">
            <v>Realizowane-RBM-zakończono</v>
          </cell>
          <cell r="G539" t="str">
            <v>Plan</v>
          </cell>
          <cell r="H539" t="str">
            <v>pierwsza</v>
          </cell>
          <cell r="I539" t="str">
            <v>wspólne</v>
          </cell>
          <cell r="J539" t="str">
            <v>modernizacyjne</v>
          </cell>
          <cell r="K539" t="str">
            <v>UW</v>
          </cell>
          <cell r="L539" t="str">
            <v>Poznań</v>
          </cell>
          <cell r="M539" t="str">
            <v>Danuta Kijko</v>
          </cell>
          <cell r="N539" t="str">
            <v>Włodzimierz Jankowski</v>
          </cell>
          <cell r="O539" t="str">
            <v>Anna Padurska</v>
          </cell>
          <cell r="P539" t="str">
            <v>Łukasz Prządka</v>
          </cell>
          <cell r="Q539" t="str">
            <v>Jerzy Rykała</v>
          </cell>
          <cell r="R539" t="str">
            <v>05</v>
          </cell>
          <cell r="S539" t="str">
            <v>nd</v>
          </cell>
          <cell r="T539">
            <v>58018776.959999993</v>
          </cell>
          <cell r="U539">
            <v>39683.68</v>
          </cell>
          <cell r="V539">
            <v>80000</v>
          </cell>
          <cell r="W539">
            <v>220000</v>
          </cell>
          <cell r="X539">
            <v>600000</v>
          </cell>
          <cell r="Y539">
            <v>600000</v>
          </cell>
          <cell r="Z539">
            <v>0</v>
          </cell>
          <cell r="AA539">
            <v>0</v>
          </cell>
          <cell r="AB539">
            <v>0</v>
          </cell>
          <cell r="AC539">
            <v>0</v>
          </cell>
          <cell r="AD539">
            <v>0</v>
          </cell>
          <cell r="AE539">
            <v>0</v>
          </cell>
          <cell r="AF539">
            <v>1539683.68</v>
          </cell>
          <cell r="AG539">
            <v>93932.82</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t="str">
            <v>1 rozwojowo-modernizacyjne</v>
          </cell>
          <cell r="AY539">
            <v>0</v>
          </cell>
          <cell r="AZ539">
            <v>0</v>
          </cell>
          <cell r="BA539">
            <v>0</v>
          </cell>
          <cell r="BF539" t="str">
            <v>Z zadania zostały wydzielone zakresy 20-007, 20-008, 20-009, 20-010, 20-011, 20-012, 20-013. Zapewnienie utrzymania istniejącej wydajności i sprawności ujęcia.</v>
          </cell>
          <cell r="BG539" t="str">
            <v>Budowa 5 studni. 2021 - 2022 - dokumentacja projektowa 2023 - 2024 - roboty budowlano-montażowe</v>
          </cell>
          <cell r="BH539" t="str">
            <v>-</v>
          </cell>
          <cell r="BI539" t="str">
            <v>-</v>
          </cell>
          <cell r="BJ539">
            <v>0</v>
          </cell>
          <cell r="BK539">
            <v>0</v>
          </cell>
          <cell r="BL539"/>
          <cell r="BM539"/>
          <cell r="BN539"/>
          <cell r="BO539">
            <v>0</v>
          </cell>
        </row>
        <row r="540">
          <cell r="B540" t="str">
            <v>1-05-09-009-1</v>
          </cell>
          <cell r="C540" t="str">
            <v>1</v>
          </cell>
          <cell r="D540" t="str">
            <v>Poznań - Marlewo - zabezpieczenie terenów wodonośnych</v>
          </cell>
          <cell r="E540" t="str">
            <v>Realizowane-koncepcja-w toku</v>
          </cell>
          <cell r="G540" t="str">
            <v>Plan</v>
          </cell>
          <cell r="H540" t="str">
            <v>pierwsza</v>
          </cell>
          <cell r="I540" t="str">
            <v>wspólne</v>
          </cell>
          <cell r="J540" t="str">
            <v>rozwojowe</v>
          </cell>
          <cell r="K540" t="str">
            <v>UW</v>
          </cell>
          <cell r="L540" t="str">
            <v>Poznań</v>
          </cell>
          <cell r="M540" t="str">
            <v>Irena Romaszewska-Malak</v>
          </cell>
          <cell r="N540">
            <v>0</v>
          </cell>
          <cell r="O540" t="str">
            <v>Anna Padurska</v>
          </cell>
          <cell r="P540" t="str">
            <v>Olga Szaj-Jędraszczyk</v>
          </cell>
          <cell r="Q540" t="str">
            <v>Jerzy Rykała</v>
          </cell>
          <cell r="R540" t="str">
            <v>05</v>
          </cell>
          <cell r="S540" t="str">
            <v>nd</v>
          </cell>
          <cell r="T540">
            <v>15661122.5</v>
          </cell>
          <cell r="U540">
            <v>0</v>
          </cell>
          <cell r="V540">
            <v>25000</v>
          </cell>
          <cell r="W540">
            <v>500000</v>
          </cell>
          <cell r="X540">
            <v>500000</v>
          </cell>
          <cell r="Y540">
            <v>0</v>
          </cell>
          <cell r="Z540">
            <v>0</v>
          </cell>
          <cell r="AA540">
            <v>0</v>
          </cell>
          <cell r="AB540">
            <v>0</v>
          </cell>
          <cell r="AC540">
            <v>0</v>
          </cell>
          <cell r="AD540">
            <v>0</v>
          </cell>
          <cell r="AE540">
            <v>0</v>
          </cell>
          <cell r="AF540">
            <v>1025000</v>
          </cell>
          <cell r="AG540">
            <v>1839</v>
          </cell>
          <cell r="AH540">
            <v>4774.1599999999889</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t="str">
            <v>1 rozwojowo-modernizacyjne</v>
          </cell>
          <cell r="AY540">
            <v>0</v>
          </cell>
          <cell r="AZ540">
            <v>0</v>
          </cell>
          <cell r="BA540">
            <v>0</v>
          </cell>
          <cell r="BF540" t="str">
            <v>Zabezpieczenie terenów wodonośnych pod przyszłościowe ujęcie wody w rejonie Marlewa w Poznaniu - cykliczne badania geologiczne pod kątem przydatności terenu do budowy ujęcia wody.</v>
          </cell>
          <cell r="BG540" t="str">
            <v>2011 - 2013 - I etap badań - zakończone 2014 - Ekspertyza skutków przejścia III ramy komunikacyjnej i KDP przez ujęcie Dębina i SUW Wiśniowa - zakończone 2014 - Wykup terenu - ok. 73ha - zakończone 2021 - 2023 - II etap badań</v>
          </cell>
          <cell r="BH540" t="str">
            <v>-</v>
          </cell>
          <cell r="BI540" t="str">
            <v>-</v>
          </cell>
          <cell r="BJ540">
            <v>0</v>
          </cell>
          <cell r="BK540">
            <v>0</v>
          </cell>
          <cell r="BL540"/>
          <cell r="BM540"/>
          <cell r="BN540"/>
        </row>
        <row r="541">
          <cell r="B541" t="str">
            <v>1-05-19-329-1</v>
          </cell>
          <cell r="C541" t="str">
            <v>1</v>
          </cell>
          <cell r="D541" t="str">
            <v>Ujęcie Dębina - odbudowa i modernizacja stawów infiltracyjnych - etap II</v>
          </cell>
          <cell r="E541" t="str">
            <v>Realizowane-RBM-w toku</v>
          </cell>
          <cell r="G541" t="str">
            <v>rezerwa zadania wielozakresowe</v>
          </cell>
          <cell r="H541" t="str">
            <v>pierwsza</v>
          </cell>
          <cell r="I541" t="str">
            <v>wspólne</v>
          </cell>
          <cell r="J541" t="str">
            <v>modernizacyjne</v>
          </cell>
          <cell r="K541" t="str">
            <v>UW</v>
          </cell>
          <cell r="L541" t="str">
            <v>Poznań</v>
          </cell>
          <cell r="M541" t="str">
            <v>Danuta Kijko</v>
          </cell>
          <cell r="N541">
            <v>0</v>
          </cell>
          <cell r="O541" t="str">
            <v>Anna Padurska</v>
          </cell>
          <cell r="P541" t="str">
            <v>Łukasz Prządka</v>
          </cell>
          <cell r="Q541" t="str">
            <v>Jerzy Rykała</v>
          </cell>
          <cell r="R541" t="str">
            <v>05</v>
          </cell>
          <cell r="S541" t="str">
            <v>nd</v>
          </cell>
          <cell r="T541">
            <v>0</v>
          </cell>
          <cell r="U541">
            <v>640000</v>
          </cell>
          <cell r="V541">
            <v>0</v>
          </cell>
          <cell r="W541">
            <v>0</v>
          </cell>
          <cell r="X541">
            <v>0</v>
          </cell>
          <cell r="Y541">
            <v>0</v>
          </cell>
          <cell r="Z541">
            <v>4080997.87</v>
          </cell>
          <cell r="AA541">
            <v>4080997.87</v>
          </cell>
          <cell r="AB541">
            <v>0</v>
          </cell>
          <cell r="AC541">
            <v>0</v>
          </cell>
          <cell r="AD541">
            <v>0</v>
          </cell>
          <cell r="AE541">
            <v>0</v>
          </cell>
          <cell r="AF541">
            <v>8801995.7400000002</v>
          </cell>
          <cell r="AG541">
            <v>640000</v>
          </cell>
          <cell r="AH541">
            <v>712</v>
          </cell>
          <cell r="AI541">
            <v>0</v>
          </cell>
          <cell r="AJ541">
            <v>0</v>
          </cell>
          <cell r="AK541">
            <v>0</v>
          </cell>
          <cell r="AL541">
            <v>3760997.87</v>
          </cell>
          <cell r="AM541">
            <v>3760997.87</v>
          </cell>
          <cell r="AN541">
            <v>0</v>
          </cell>
          <cell r="AO541">
            <v>0</v>
          </cell>
          <cell r="AP541">
            <v>0</v>
          </cell>
          <cell r="AQ541">
            <v>0</v>
          </cell>
          <cell r="AR541">
            <v>0</v>
          </cell>
          <cell r="AS541">
            <v>0</v>
          </cell>
          <cell r="AT541">
            <v>0</v>
          </cell>
          <cell r="AU541">
            <v>7521995.7400000002</v>
          </cell>
          <cell r="AV541">
            <v>0</v>
          </cell>
          <cell r="AW541">
            <v>0</v>
          </cell>
          <cell r="AX541" t="str">
            <v>1 rozwojowo-modernizacyjne</v>
          </cell>
          <cell r="AY541">
            <v>0</v>
          </cell>
          <cell r="AZ541">
            <v>0</v>
          </cell>
          <cell r="BA541">
            <v>0</v>
          </cell>
          <cell r="BF541" t="str">
            <v>Zadanie zostało wydzielone z zadania nr 03-008. Spadek wydajności ujęcia w wyniku kolmatacji osadów dennych stawów oraz obsunięcia się i zaburzenia struktury ziemnej skarp - przebudowa stawów infiltracyjnych.</v>
          </cell>
          <cell r="BG541" t="str">
            <v>Odbudowa i modernizacja ujęcia: ogrodzenie działki 2/4 na Marlewie (1500 m), 2 część ogrodzenia terenu strefy ochrony bezpośredniej Ujęcia Wody Dębina, budowa kanalizacji kablowej oraz systemu kamer termowizyjnych wraz z centralą dyspozytorską, utwardzenie drogi wzdłuż stawów osłonowych oraz dojazd i plac manewrowy przy komorze ujęcia, montaż szafek zasilających i linii kablowych 0.4kV. Oświetlenie terenu i instalacje komory ujęciowo-osadowej. Usunięcie kolizji elektroenergetycznych, uszczelnienie placu rozkładu oleju. 2016 - 2019 - dokumentacja projektowa 2025 - 2026 - roboty budowlano-montażowe</v>
          </cell>
          <cell r="BH541" t="str">
            <v>-</v>
          </cell>
          <cell r="BI541" t="str">
            <v>-</v>
          </cell>
          <cell r="BJ541">
            <v>0</v>
          </cell>
          <cell r="BK541">
            <v>7521995.7400000002</v>
          </cell>
          <cell r="BL541"/>
          <cell r="BM541"/>
          <cell r="BN541"/>
          <cell r="BO541">
            <v>526539.70180000004</v>
          </cell>
        </row>
        <row r="542">
          <cell r="B542" t="str">
            <v>1-05-20-007-0</v>
          </cell>
          <cell r="C542" t="str">
            <v>1</v>
          </cell>
          <cell r="D542" t="str">
            <v>Ujęcie Dębina - studnie zastępcze - cykl II</v>
          </cell>
          <cell r="E542" t="str">
            <v>Realizowane-RBM-zakończono</v>
          </cell>
          <cell r="G542" t="str">
            <v>rezerwa zadania wielozakresowe</v>
          </cell>
          <cell r="H542" t="str">
            <v>pierwsza</v>
          </cell>
          <cell r="I542" t="str">
            <v>wspólne</v>
          </cell>
          <cell r="J542" t="str">
            <v>modernizacyjne</v>
          </cell>
          <cell r="K542" t="str">
            <v>UW</v>
          </cell>
          <cell r="L542" t="str">
            <v>Poznań</v>
          </cell>
          <cell r="M542" t="str">
            <v>Irena Romaszewska-Malak</v>
          </cell>
          <cell r="N542">
            <v>0</v>
          </cell>
          <cell r="O542" t="str">
            <v>Anna Padurska</v>
          </cell>
          <cell r="P542" t="str">
            <v>Łukasz Prządka</v>
          </cell>
          <cell r="Q542" t="str">
            <v>Jerzy Rykała</v>
          </cell>
          <cell r="R542" t="str">
            <v>05</v>
          </cell>
          <cell r="S542" t="str">
            <v>nd</v>
          </cell>
          <cell r="T542">
            <v>0</v>
          </cell>
          <cell r="U542">
            <v>848653.55</v>
          </cell>
          <cell r="V542">
            <v>0</v>
          </cell>
          <cell r="W542">
            <v>0</v>
          </cell>
          <cell r="X542">
            <v>0</v>
          </cell>
          <cell r="Y542">
            <v>0</v>
          </cell>
          <cell r="Z542">
            <v>0</v>
          </cell>
          <cell r="AA542">
            <v>0</v>
          </cell>
          <cell r="AB542">
            <v>0</v>
          </cell>
          <cell r="AC542">
            <v>0</v>
          </cell>
          <cell r="AD542">
            <v>0</v>
          </cell>
          <cell r="AE542">
            <v>0</v>
          </cell>
          <cell r="AF542">
            <v>848653.55</v>
          </cell>
          <cell r="AG542">
            <v>1003700.55</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t="str">
            <v>1 rozwojowo-modernizacyjne</v>
          </cell>
          <cell r="AY542">
            <v>0</v>
          </cell>
          <cell r="AZ542">
            <v>0</v>
          </cell>
          <cell r="BA542">
            <v>0</v>
          </cell>
          <cell r="BF542" t="str">
            <v>Zadanie zostało wydzielone z zadania nr 03-006. Zapewnienie utrzymania istniejącej wydajności i sprawności ujęcia.</v>
          </cell>
          <cell r="BG542" t="str">
            <v>2020 - dokumentacja projektowa dla 5 studni 2020 - roboty budowlano-montażowe</v>
          </cell>
          <cell r="BH542" t="str">
            <v>-</v>
          </cell>
          <cell r="BI542" t="str">
            <v>-</v>
          </cell>
          <cell r="BJ542">
            <v>0</v>
          </cell>
          <cell r="BK542">
            <v>0</v>
          </cell>
          <cell r="BL542"/>
          <cell r="BM542"/>
          <cell r="BN542"/>
          <cell r="BO542">
            <v>0</v>
          </cell>
        </row>
        <row r="543">
          <cell r="B543" t="str">
            <v>1-05-20-008-0</v>
          </cell>
          <cell r="C543" t="str">
            <v>1</v>
          </cell>
          <cell r="D543" t="str">
            <v>Ujęcie Dębina - studnie zastępcze - cykl III</v>
          </cell>
          <cell r="E543" t="str">
            <v>Realizowane-RBM-zakończono</v>
          </cell>
          <cell r="G543" t="str">
            <v>rezerwa zadania wielozakresowe</v>
          </cell>
          <cell r="H543" t="str">
            <v>pierwsza</v>
          </cell>
          <cell r="I543" t="str">
            <v>wspólne</v>
          </cell>
          <cell r="J543" t="str">
            <v>modernizacyjne</v>
          </cell>
          <cell r="K543" t="str">
            <v>UW</v>
          </cell>
          <cell r="L543" t="str">
            <v>Poznań</v>
          </cell>
          <cell r="M543" t="str">
            <v>Danuta Kijko</v>
          </cell>
          <cell r="N543">
            <v>0</v>
          </cell>
          <cell r="O543" t="str">
            <v>Anna Padurska</v>
          </cell>
          <cell r="P543" t="str">
            <v>Łukasz Prządka</v>
          </cell>
          <cell r="Q543" t="str">
            <v>Jerzy Rykała</v>
          </cell>
          <cell r="R543" t="str">
            <v>05</v>
          </cell>
          <cell r="S543" t="str">
            <v>nd</v>
          </cell>
          <cell r="T543">
            <v>0</v>
          </cell>
          <cell r="U543">
            <v>0</v>
          </cell>
          <cell r="V543">
            <v>800000</v>
          </cell>
          <cell r="W543">
            <v>0</v>
          </cell>
          <cell r="X543">
            <v>0</v>
          </cell>
          <cell r="Y543">
            <v>0</v>
          </cell>
          <cell r="Z543">
            <v>0</v>
          </cell>
          <cell r="AA543">
            <v>0</v>
          </cell>
          <cell r="AB543">
            <v>0</v>
          </cell>
          <cell r="AC543">
            <v>0</v>
          </cell>
          <cell r="AD543">
            <v>0</v>
          </cell>
          <cell r="AE543">
            <v>0</v>
          </cell>
          <cell r="AF543">
            <v>800000</v>
          </cell>
          <cell r="AG543">
            <v>0</v>
          </cell>
          <cell r="AH543">
            <v>846803.49</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t="str">
            <v>1 rozwojowo-modernizacyjne</v>
          </cell>
          <cell r="AY543">
            <v>0</v>
          </cell>
          <cell r="AZ543">
            <v>0</v>
          </cell>
          <cell r="BA543">
            <v>0</v>
          </cell>
          <cell r="BF543" t="str">
            <v>Zadanie zostało wydzielone z zadania nr 03-006. Zapewnienie utrzymania istniejącej wydajności i sprawności ujęcia.</v>
          </cell>
          <cell r="BG543" t="str">
            <v>2021 - dokumentacja projektowa dla 5 studni 2021 - roboty budowlano-montażowe</v>
          </cell>
          <cell r="BH543" t="str">
            <v>-</v>
          </cell>
          <cell r="BI543" t="str">
            <v>-</v>
          </cell>
          <cell r="BJ543">
            <v>0</v>
          </cell>
          <cell r="BK543">
            <v>0</v>
          </cell>
          <cell r="BL543"/>
          <cell r="BM543"/>
          <cell r="BN543"/>
          <cell r="BO543">
            <v>0</v>
          </cell>
        </row>
        <row r="544">
          <cell r="B544" t="str">
            <v>1-03-19-343-0</v>
          </cell>
          <cell r="C544" t="str">
            <v>1</v>
          </cell>
          <cell r="D544" t="str">
            <v>Ujęcie Mosina - studnie zastępcze - cykl III - 2022-2025</v>
          </cell>
          <cell r="E544" t="str">
            <v>Realizowane-RBM-w toku</v>
          </cell>
          <cell r="G544" t="str">
            <v>rezerwa zadania wielozakresowe</v>
          </cell>
          <cell r="H544" t="str">
            <v>pierwsza</v>
          </cell>
          <cell r="I544" t="str">
            <v>wspólne</v>
          </cell>
          <cell r="J544" t="str">
            <v>modernizacyjne</v>
          </cell>
          <cell r="K544" t="str">
            <v>UW</v>
          </cell>
          <cell r="L544" t="str">
            <v>Mosina</v>
          </cell>
          <cell r="M544" t="str">
            <v>Irena Romaszewska-Malak</v>
          </cell>
          <cell r="N544">
            <v>0</v>
          </cell>
          <cell r="O544" t="str">
            <v>Anna Padurska</v>
          </cell>
          <cell r="P544" t="str">
            <v>Łukasz Prządka</v>
          </cell>
          <cell r="Q544" t="str">
            <v>Jerzy Rykała</v>
          </cell>
          <cell r="R544" t="str">
            <v>03</v>
          </cell>
          <cell r="S544" t="str">
            <v>nd</v>
          </cell>
          <cell r="T544">
            <v>0</v>
          </cell>
          <cell r="U544">
            <v>0</v>
          </cell>
          <cell r="V544">
            <v>0</v>
          </cell>
          <cell r="W544">
            <v>0</v>
          </cell>
          <cell r="X544">
            <v>125000</v>
          </cell>
          <cell r="Y544">
            <v>1605000</v>
          </cell>
          <cell r="Z544">
            <v>1720000</v>
          </cell>
          <cell r="AA544">
            <v>0</v>
          </cell>
          <cell r="AB544">
            <v>0</v>
          </cell>
          <cell r="AC544">
            <v>0</v>
          </cell>
          <cell r="AD544">
            <v>0</v>
          </cell>
          <cell r="AE544">
            <v>0</v>
          </cell>
          <cell r="AF544">
            <v>3450000</v>
          </cell>
          <cell r="AG544">
            <v>0</v>
          </cell>
          <cell r="AH544">
            <v>0</v>
          </cell>
          <cell r="AI544">
            <v>0</v>
          </cell>
          <cell r="AJ544">
            <v>0</v>
          </cell>
          <cell r="AK544">
            <v>0</v>
          </cell>
          <cell r="AL544">
            <v>125000</v>
          </cell>
          <cell r="AM544">
            <v>125000</v>
          </cell>
          <cell r="AN544">
            <v>800000</v>
          </cell>
          <cell r="AO544">
            <v>2400000</v>
          </cell>
          <cell r="AP544">
            <v>0</v>
          </cell>
          <cell r="AQ544">
            <v>0</v>
          </cell>
          <cell r="AR544">
            <v>0</v>
          </cell>
          <cell r="AS544">
            <v>0</v>
          </cell>
          <cell r="AT544">
            <v>0</v>
          </cell>
          <cell r="AU544">
            <v>3450000</v>
          </cell>
          <cell r="AV544">
            <v>0</v>
          </cell>
          <cell r="AW544">
            <v>0</v>
          </cell>
          <cell r="AX544" t="str">
            <v>1 rozwojowo-modernizacyjne</v>
          </cell>
          <cell r="AY544">
            <v>0</v>
          </cell>
          <cell r="AZ544">
            <v>0</v>
          </cell>
          <cell r="BA544">
            <v>0</v>
          </cell>
          <cell r="BF544" t="str">
            <v>Zadanie zostało wydzielone z zadania nr 03-001. Zapewnienie utrzymania istniejącej wydajności i sprawności ujęcia.</v>
          </cell>
          <cell r="BG544" t="str">
            <v>III CYKL REALIZACYJNY - nowy czas realizacji 2025 - 2026 - dokumentacja projektowa 2027 - 2028 - roboty budowlano-montażowe - wykonanie 12 szt. studni zastępczych wraz z podłączeniem</v>
          </cell>
          <cell r="BH544" t="str">
            <v>-</v>
          </cell>
          <cell r="BI544" t="str">
            <v>-</v>
          </cell>
          <cell r="BJ544">
            <v>0</v>
          </cell>
          <cell r="BK544">
            <v>3450000</v>
          </cell>
          <cell r="BL544"/>
          <cell r="BM544"/>
          <cell r="BN544"/>
          <cell r="BO544">
            <v>241500.00000000003</v>
          </cell>
        </row>
        <row r="545">
          <cell r="B545" t="str">
            <v>1-03-19-344-0</v>
          </cell>
          <cell r="C545" t="str">
            <v>1</v>
          </cell>
          <cell r="D545" t="str">
            <v>Ujęcie Mosina - studnie zastępcze - cykl IV - 2023-2026</v>
          </cell>
          <cell r="E545" t="str">
            <v>Realizowane-RBM-w toku</v>
          </cell>
          <cell r="G545" t="str">
            <v>rezerwa zadania wielozakresowe</v>
          </cell>
          <cell r="H545" t="str">
            <v>pierwsza</v>
          </cell>
          <cell r="I545" t="str">
            <v>wspólne</v>
          </cell>
          <cell r="J545" t="str">
            <v>modernizacyjne</v>
          </cell>
          <cell r="K545" t="str">
            <v>UW</v>
          </cell>
          <cell r="L545" t="str">
            <v>Mosina</v>
          </cell>
          <cell r="M545" t="str">
            <v>Irena Romaszewska-Malak</v>
          </cell>
          <cell r="N545">
            <v>0</v>
          </cell>
          <cell r="O545" t="str">
            <v>Anna Padurska</v>
          </cell>
          <cell r="P545" t="str">
            <v>Łukasz Prządka</v>
          </cell>
          <cell r="Q545" t="str">
            <v>Jerzy Rykała</v>
          </cell>
          <cell r="R545" t="str">
            <v>03</v>
          </cell>
          <cell r="S545" t="str">
            <v>nd</v>
          </cell>
          <cell r="T545">
            <v>0</v>
          </cell>
          <cell r="U545">
            <v>0</v>
          </cell>
          <cell r="V545">
            <v>0</v>
          </cell>
          <cell r="W545">
            <v>0</v>
          </cell>
          <cell r="X545">
            <v>0</v>
          </cell>
          <cell r="Y545">
            <v>100000</v>
          </cell>
          <cell r="Z545">
            <v>600000</v>
          </cell>
          <cell r="AA545">
            <v>1050000</v>
          </cell>
          <cell r="AB545">
            <v>0</v>
          </cell>
          <cell r="AC545">
            <v>0</v>
          </cell>
          <cell r="AD545">
            <v>0</v>
          </cell>
          <cell r="AE545">
            <v>0</v>
          </cell>
          <cell r="AF545">
            <v>1750000</v>
          </cell>
          <cell r="AG545">
            <v>0</v>
          </cell>
          <cell r="AH545">
            <v>0</v>
          </cell>
          <cell r="AI545">
            <v>0</v>
          </cell>
          <cell r="AJ545">
            <v>0</v>
          </cell>
          <cell r="AK545">
            <v>0</v>
          </cell>
          <cell r="AL545">
            <v>0</v>
          </cell>
          <cell r="AM545">
            <v>0</v>
          </cell>
          <cell r="AN545">
            <v>100000</v>
          </cell>
          <cell r="AO545">
            <v>80000</v>
          </cell>
          <cell r="AP545">
            <v>520000</v>
          </cell>
          <cell r="AQ545">
            <v>1050000</v>
          </cell>
          <cell r="AR545">
            <v>0</v>
          </cell>
          <cell r="AS545">
            <v>0</v>
          </cell>
          <cell r="AT545">
            <v>0</v>
          </cell>
          <cell r="AU545">
            <v>1750000</v>
          </cell>
          <cell r="AV545">
            <v>0</v>
          </cell>
          <cell r="AW545">
            <v>0</v>
          </cell>
          <cell r="AX545" t="str">
            <v>1 rozwojowo-modernizacyjne</v>
          </cell>
          <cell r="AY545">
            <v>0</v>
          </cell>
          <cell r="AZ545">
            <v>0</v>
          </cell>
          <cell r="BA545">
            <v>0</v>
          </cell>
          <cell r="BF545" t="str">
            <v>Zadanie zostało wydzielone z zadania nr 03-001. Zapewnienie utrzymania istniejącej wydajności i sprawności ujęcia.</v>
          </cell>
          <cell r="BG545" t="str">
            <v>IV CYKL REALIZACYJNY - nowy czas realizacji 2027 - 2029 - dokumentacja projektowa; 2029 - 2030 - roboty budowlano-montażowe - wykonanie 12 szt. studni zastępczych wraz z podłączeniem</v>
          </cell>
          <cell r="BH545" t="str">
            <v>-</v>
          </cell>
          <cell r="BI545" t="str">
            <v>-</v>
          </cell>
          <cell r="BJ545">
            <v>0</v>
          </cell>
          <cell r="BK545">
            <v>1750000</v>
          </cell>
          <cell r="BL545"/>
          <cell r="BM545"/>
          <cell r="BN545"/>
          <cell r="BO545">
            <v>122500.00000000001</v>
          </cell>
        </row>
        <row r="546">
          <cell r="B546" t="str">
            <v>2-03-17-004-0</v>
          </cell>
          <cell r="C546" t="str">
            <v>2</v>
          </cell>
          <cell r="D546" t="str">
            <v>SUW Mosina - instalacja dezynfekcji dwutlenku chloru</v>
          </cell>
          <cell r="E546">
            <v>0</v>
          </cell>
          <cell r="G546" t="str">
            <v>SUW - sieci i obiekty</v>
          </cell>
          <cell r="H546" t="str">
            <v>pierwsza</v>
          </cell>
          <cell r="I546" t="str">
            <v>wspólne</v>
          </cell>
          <cell r="J546" t="str">
            <v>modernizacyjne</v>
          </cell>
          <cell r="K546" t="str">
            <v>SUW</v>
          </cell>
          <cell r="L546" t="str">
            <v>Mosina</v>
          </cell>
          <cell r="M546">
            <v>0</v>
          </cell>
          <cell r="N546">
            <v>0</v>
          </cell>
          <cell r="O546">
            <v>0</v>
          </cell>
          <cell r="P546">
            <v>0</v>
          </cell>
          <cell r="Q546">
            <v>0</v>
          </cell>
          <cell r="R546" t="str">
            <v>03</v>
          </cell>
          <cell r="S546" t="str">
            <v>nd</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t="str">
            <v>1 rozwojowo-modernizacyjne</v>
          </cell>
          <cell r="AY546">
            <v>0</v>
          </cell>
          <cell r="AZ546">
            <v>0</v>
          </cell>
          <cell r="BA546">
            <v>0</v>
          </cell>
          <cell r="BF546">
            <v>0</v>
          </cell>
          <cell r="BG546">
            <v>0</v>
          </cell>
          <cell r="BH546" t="str">
            <v>-</v>
          </cell>
          <cell r="BI546" t="str">
            <v>-</v>
          </cell>
          <cell r="BJ546">
            <v>0</v>
          </cell>
          <cell r="BK546">
            <v>0</v>
          </cell>
          <cell r="BL546"/>
          <cell r="BM546"/>
          <cell r="BN546"/>
        </row>
        <row r="547">
          <cell r="B547" t="str">
            <v>2-03-18-155-0</v>
          </cell>
          <cell r="C547" t="str">
            <v>2</v>
          </cell>
          <cell r="D547" t="str">
            <v>SUW Mosina - modernizacja chlorowni</v>
          </cell>
          <cell r="E547" t="str">
            <v>Realizowane-RBM-zakończono</v>
          </cell>
          <cell r="G547" t="str">
            <v>SUW - sieci i obiekty</v>
          </cell>
          <cell r="H547" t="str">
            <v>pierwsza</v>
          </cell>
          <cell r="I547" t="str">
            <v>wspólne</v>
          </cell>
          <cell r="J547" t="str">
            <v>modernizacyjne</v>
          </cell>
          <cell r="K547" t="str">
            <v>SUW</v>
          </cell>
          <cell r="L547" t="str">
            <v>Mosina</v>
          </cell>
          <cell r="M547" t="str">
            <v>Danuta Kijko</v>
          </cell>
          <cell r="N547">
            <v>0</v>
          </cell>
          <cell r="O547" t="str">
            <v>Anna Padurska</v>
          </cell>
          <cell r="P547" t="str">
            <v>Łukasz Prządka</v>
          </cell>
          <cell r="Q547" t="str">
            <v>Jerzy Rykała</v>
          </cell>
          <cell r="R547" t="str">
            <v>03</v>
          </cell>
          <cell r="S547" t="str">
            <v>nd</v>
          </cell>
          <cell r="T547">
            <v>6979</v>
          </cell>
          <cell r="U547">
            <v>547961.74</v>
          </cell>
          <cell r="V547">
            <v>0</v>
          </cell>
          <cell r="W547">
            <v>0</v>
          </cell>
          <cell r="X547">
            <v>0</v>
          </cell>
          <cell r="Y547">
            <v>0</v>
          </cell>
          <cell r="Z547">
            <v>0</v>
          </cell>
          <cell r="AA547">
            <v>0</v>
          </cell>
          <cell r="AB547">
            <v>0</v>
          </cell>
          <cell r="AC547">
            <v>0</v>
          </cell>
          <cell r="AD547">
            <v>0</v>
          </cell>
          <cell r="AE547">
            <v>0</v>
          </cell>
          <cell r="AF547">
            <v>547961.74</v>
          </cell>
          <cell r="AG547">
            <v>549715.74</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t="str">
            <v>1 rozwojowo-modernizacyjne</v>
          </cell>
          <cell r="AY547">
            <v>0</v>
          </cell>
          <cell r="AZ547">
            <v>0</v>
          </cell>
          <cell r="BA547">
            <v>0</v>
          </cell>
          <cell r="BF547" t="str">
            <v>1)Bezpieczeństwo. i poprawa ciągłości procesu dezynfekcji wody poprzez wymianę instalacji wytwarzania i dozowania ClO2 2)Starzenie się elementów instalacji, która ma kontakt z HCl, chlorynem sodu i ClO2 oraz ograniczenia w pozyskiwaniu części zamiennych/podzespołów mogą przyczynić się do awarii i ograniczeń w dezynfekcji wody. 3)Zachowanie dostawy wody o odpowiednich parametrach jakość. 4)Ryzyka: uszkodzenia instal. z PVC (starzenia się materiału będącego w kontakcie z roztw.ClO2), ryzyko unieruchomienia instalacji (brak możliwości wymiany części, których produkcji zaprzestano).</v>
          </cell>
          <cell r="BG547" t="str">
            <v>Wymiana 2 pomp przy panelach załadowczych chlorynu sodu z armaturą oraz rurociągami DN80, wymiana 2 pomp przy panelach załadowczych kwasu solnego z armaturą oraz rurociągami DN80 i DN100, wymiana rurociągów DN15 w tubie osłonowej DN40 , wymiana 2 generatorów z pompami, zbiornikami reakcyjnymi, zbiornikami produktu i armaturą , wymiana 2 paneli dozujących , wymiana 2 detektorów wycieku , wymiana 2 modułów pomiarowych Depolox , dostosowanie nowych linii instalacji do istniejącej automatyki . 2020 - roboty budowlano-montażowe</v>
          </cell>
          <cell r="BH547" t="str">
            <v>-</v>
          </cell>
          <cell r="BI547" t="str">
            <v>-</v>
          </cell>
          <cell r="BJ547">
            <v>0</v>
          </cell>
          <cell r="BK547">
            <v>0</v>
          </cell>
          <cell r="BL547"/>
          <cell r="BM547"/>
          <cell r="BN547"/>
          <cell r="BO547">
            <v>0</v>
          </cell>
        </row>
        <row r="548">
          <cell r="B548" t="str">
            <v>2-03-19-035-0</v>
          </cell>
          <cell r="C548" t="str">
            <v>2</v>
          </cell>
          <cell r="D548" t="str">
            <v>SUW Mosina - optymalizacja cieplna budynków</v>
          </cell>
          <cell r="E548" t="str">
            <v>Realizowane-RBM-zakończono</v>
          </cell>
          <cell r="G548" t="str">
            <v>SUW - sieci i obiekty</v>
          </cell>
          <cell r="H548" t="str">
            <v>pierwsza</v>
          </cell>
          <cell r="I548" t="str">
            <v>wspólne</v>
          </cell>
          <cell r="J548" t="str">
            <v>modernizacyjne</v>
          </cell>
          <cell r="K548" t="str">
            <v>SUW</v>
          </cell>
          <cell r="L548" t="str">
            <v>Mosina</v>
          </cell>
          <cell r="M548" t="str">
            <v>Grażyna Solman</v>
          </cell>
          <cell r="N548" t="str">
            <v>Grzegorz Handke</v>
          </cell>
          <cell r="O548" t="str">
            <v>Anna Padurska</v>
          </cell>
          <cell r="P548" t="str">
            <v>Grzegorz Handke</v>
          </cell>
          <cell r="Q548">
            <v>0</v>
          </cell>
          <cell r="R548" t="str">
            <v>03</v>
          </cell>
          <cell r="S548" t="str">
            <v>nd</v>
          </cell>
          <cell r="T548">
            <v>237226.08</v>
          </cell>
          <cell r="U548">
            <v>26300</v>
          </cell>
          <cell r="V548">
            <v>0</v>
          </cell>
          <cell r="W548">
            <v>0</v>
          </cell>
          <cell r="X548">
            <v>0</v>
          </cell>
          <cell r="Y548">
            <v>0</v>
          </cell>
          <cell r="Z548">
            <v>0</v>
          </cell>
          <cell r="AA548">
            <v>0</v>
          </cell>
          <cell r="AB548">
            <v>0</v>
          </cell>
          <cell r="AC548">
            <v>0</v>
          </cell>
          <cell r="AD548">
            <v>0</v>
          </cell>
          <cell r="AE548">
            <v>0</v>
          </cell>
          <cell r="AF548">
            <v>26300</v>
          </cell>
          <cell r="AG548">
            <v>26300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t="str">
            <v xml:space="preserve"> </v>
          </cell>
          <cell r="AY548">
            <v>0</v>
          </cell>
          <cell r="AZ548">
            <v>0</v>
          </cell>
          <cell r="BA548">
            <v>0</v>
          </cell>
          <cell r="BF548" t="str">
            <v>Redukcja zużycia gazu na potrzeby ogrzewania pomieszczeń administracyjno- biurowych oraz technologicznych.</v>
          </cell>
          <cell r="BG548" t="str">
            <v>Modernizacja 7 węzłów cieplnych, zastosowanie lokalnych sterowników, zastosowanie dedykowanej aplikacji służącej parametryzacji pracy instalacji i archiwizowaniu danych 2019-2020 - roboty budowlano-montażowe</v>
          </cell>
          <cell r="BH548" t="str">
            <v>-</v>
          </cell>
          <cell r="BI548" t="str">
            <v>-</v>
          </cell>
          <cell r="BJ548">
            <v>0</v>
          </cell>
          <cell r="BK548">
            <v>0</v>
          </cell>
          <cell r="BL548"/>
          <cell r="BM548"/>
          <cell r="BN548"/>
          <cell r="BO548">
            <v>0</v>
          </cell>
        </row>
        <row r="549">
          <cell r="B549" t="str">
            <v>2-04-08-012-0</v>
          </cell>
          <cell r="C549" t="str">
            <v>2</v>
          </cell>
          <cell r="D549" t="str">
            <v>SUW - modernizacja stacji na terenie gminy Murowanej Gośliny - SUW Boduszewo</v>
          </cell>
          <cell r="E549" t="str">
            <v>Realizowane-RBM-zakończono</v>
          </cell>
          <cell r="G549" t="str">
            <v>Plan</v>
          </cell>
          <cell r="H549" t="str">
            <v>pierwsza</v>
          </cell>
          <cell r="I549" t="str">
            <v>wspólne</v>
          </cell>
          <cell r="J549" t="str">
            <v>modernizacyjne</v>
          </cell>
          <cell r="K549" t="str">
            <v>SUW</v>
          </cell>
          <cell r="L549" t="str">
            <v>Murowana Goślina</v>
          </cell>
          <cell r="M549" t="str">
            <v>Paulina Wilińska-Kałka</v>
          </cell>
          <cell r="N549">
            <v>0</v>
          </cell>
          <cell r="O549" t="str">
            <v>Anna Padurska</v>
          </cell>
          <cell r="P549" t="str">
            <v>Łukasz Prządka</v>
          </cell>
          <cell r="Q549" t="str">
            <v>Jerzy Rykała</v>
          </cell>
          <cell r="R549" t="str">
            <v>04</v>
          </cell>
          <cell r="S549" t="str">
            <v>nd</v>
          </cell>
          <cell r="T549">
            <v>6984349.6500000004</v>
          </cell>
          <cell r="U549">
            <v>33362.33</v>
          </cell>
          <cell r="V549">
            <v>9000</v>
          </cell>
          <cell r="W549">
            <v>0</v>
          </cell>
          <cell r="X549">
            <v>0</v>
          </cell>
          <cell r="Y549">
            <v>0</v>
          </cell>
          <cell r="Z549">
            <v>0</v>
          </cell>
          <cell r="AA549">
            <v>0</v>
          </cell>
          <cell r="AB549">
            <v>0</v>
          </cell>
          <cell r="AC549">
            <v>0</v>
          </cell>
          <cell r="AD549">
            <v>0</v>
          </cell>
          <cell r="AE549">
            <v>0</v>
          </cell>
          <cell r="AF549">
            <v>42362.33</v>
          </cell>
          <cell r="AG549">
            <v>33495.270000000004</v>
          </cell>
          <cell r="AH549">
            <v>1560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t="str">
            <v>1 rozwojowo-modernizacyjne</v>
          </cell>
          <cell r="AY549">
            <v>0</v>
          </cell>
          <cell r="AZ549">
            <v>0</v>
          </cell>
          <cell r="BA549">
            <v>0</v>
          </cell>
          <cell r="BF549" t="str">
            <v>Z zadania został wydzielony zakres 19-330 i 19-331. Modernizacja stacji uzdatniania wody w Murowanej Goślinie, Boduszewie, Kamińsku w celu zapewnienia dostawy wody ze względu na zły stan techniczny.</v>
          </cell>
          <cell r="BG549" t="str">
            <v>Dokumentacja techniczna dla wydzielonego zakresu w zad. 19-331 2017 - 2021 - dokumentacja projektowa</v>
          </cell>
          <cell r="BH549" t="str">
            <v>-</v>
          </cell>
          <cell r="BI549" t="str">
            <v>-</v>
          </cell>
          <cell r="BJ549">
            <v>0</v>
          </cell>
          <cell r="BK549">
            <v>0</v>
          </cell>
          <cell r="BL549"/>
          <cell r="BM549"/>
          <cell r="BN549"/>
          <cell r="BO549">
            <v>0</v>
          </cell>
        </row>
        <row r="550">
          <cell r="B550" t="str">
            <v>2-07-03-119-0</v>
          </cell>
          <cell r="C550" t="str">
            <v>2</v>
          </cell>
          <cell r="D550" t="str">
            <v>SUW Gruszczyn - modernizacja stacji</v>
          </cell>
          <cell r="E550" t="str">
            <v>Realizowane-RBM-zakończono</v>
          </cell>
          <cell r="G550" t="str">
            <v>Plan</v>
          </cell>
          <cell r="H550" t="str">
            <v>pierwsza</v>
          </cell>
          <cell r="I550" t="str">
            <v>wspólne</v>
          </cell>
          <cell r="J550" t="str">
            <v>modernizacyjne</v>
          </cell>
          <cell r="K550" t="str">
            <v>SUW</v>
          </cell>
          <cell r="L550" t="str">
            <v>Swarzędz</v>
          </cell>
          <cell r="M550" t="str">
            <v>Danuta Kijko</v>
          </cell>
          <cell r="N550">
            <v>0</v>
          </cell>
          <cell r="O550" t="str">
            <v>Anna Padurska</v>
          </cell>
          <cell r="P550" t="str">
            <v>Łukasz Prządka</v>
          </cell>
          <cell r="Q550" t="str">
            <v>Jerzy Rykała</v>
          </cell>
          <cell r="R550" t="str">
            <v>07</v>
          </cell>
          <cell r="S550" t="str">
            <v>nd</v>
          </cell>
          <cell r="T550">
            <v>33739336.640000001</v>
          </cell>
          <cell r="U550">
            <v>572990</v>
          </cell>
          <cell r="V550">
            <v>0</v>
          </cell>
          <cell r="W550">
            <v>0</v>
          </cell>
          <cell r="X550">
            <v>0</v>
          </cell>
          <cell r="Y550">
            <v>0</v>
          </cell>
          <cell r="Z550">
            <v>0</v>
          </cell>
          <cell r="AA550">
            <v>0</v>
          </cell>
          <cell r="AB550">
            <v>0</v>
          </cell>
          <cell r="AC550">
            <v>0</v>
          </cell>
          <cell r="AD550">
            <v>0</v>
          </cell>
          <cell r="AE550">
            <v>0</v>
          </cell>
          <cell r="AF550">
            <v>572990</v>
          </cell>
          <cell r="AG550">
            <v>478338</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t="str">
            <v>1 rozwojowo-modernizacyjne</v>
          </cell>
          <cell r="AY550">
            <v>0</v>
          </cell>
          <cell r="AZ550">
            <v>0</v>
          </cell>
          <cell r="BA550">
            <v>0</v>
          </cell>
          <cell r="BF550" t="str">
            <v>1. Roboty nie ujęte podczas modernizacji. 2. Wyposażenie stacji w system ostrzegania o wczesnym zanieczyszczeniu wody.</v>
          </cell>
          <cell r="BG550" t="str">
            <v>Wymiana drenażu filtru piaskowo-antracytowego 2019 - 2020 - roboty budowlano-montażowe</v>
          </cell>
          <cell r="BH550" t="str">
            <v>-</v>
          </cell>
          <cell r="BI550" t="str">
            <v>-</v>
          </cell>
          <cell r="BJ550">
            <v>0</v>
          </cell>
          <cell r="BK550">
            <v>0</v>
          </cell>
          <cell r="BL550"/>
          <cell r="BM550"/>
          <cell r="BN550"/>
          <cell r="BO550">
            <v>0</v>
          </cell>
        </row>
        <row r="551">
          <cell r="B551" t="str">
            <v>2-07-19-134-0</v>
          </cell>
          <cell r="C551" t="str">
            <v>2</v>
          </cell>
          <cell r="D551" t="str">
            <v>SUW Gruszczyn - drenaż filtrów piaskowo-antracytowych</v>
          </cell>
          <cell r="E551" t="str">
            <v>Realizowane-RBM-zakończono</v>
          </cell>
          <cell r="G551" t="str">
            <v>SUW - sieci i obiekty</v>
          </cell>
          <cell r="H551" t="str">
            <v>pierwsza</v>
          </cell>
          <cell r="I551" t="str">
            <v>wspólne</v>
          </cell>
          <cell r="J551" t="str">
            <v>modernizacyjne</v>
          </cell>
          <cell r="K551" t="str">
            <v>SUW</v>
          </cell>
          <cell r="L551" t="str">
            <v>Swarzędz</v>
          </cell>
          <cell r="M551" t="str">
            <v>Danuta Kijko</v>
          </cell>
          <cell r="N551" t="str">
            <v>Tomasz Rajewicz</v>
          </cell>
          <cell r="O551" t="str">
            <v>Anna Padurska</v>
          </cell>
          <cell r="P551" t="str">
            <v>Łukasz Prządka</v>
          </cell>
          <cell r="Q551" t="str">
            <v>Jerzy Rykała</v>
          </cell>
          <cell r="R551" t="str">
            <v>07</v>
          </cell>
          <cell r="S551" t="str">
            <v>nd</v>
          </cell>
          <cell r="T551">
            <v>0</v>
          </cell>
          <cell r="U551">
            <v>0</v>
          </cell>
          <cell r="V551">
            <v>630000</v>
          </cell>
          <cell r="W551">
            <v>0</v>
          </cell>
          <cell r="X551">
            <v>0</v>
          </cell>
          <cell r="Y551">
            <v>0</v>
          </cell>
          <cell r="Z551">
            <v>0</v>
          </cell>
          <cell r="AA551">
            <v>0</v>
          </cell>
          <cell r="AB551">
            <v>0</v>
          </cell>
          <cell r="AC551">
            <v>0</v>
          </cell>
          <cell r="AD551">
            <v>0</v>
          </cell>
          <cell r="AE551">
            <v>0</v>
          </cell>
          <cell r="AF551">
            <v>630000</v>
          </cell>
          <cell r="AG551">
            <v>0</v>
          </cell>
          <cell r="AH551">
            <v>628000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t="str">
            <v>1 rozwojowo-modernizacyjne</v>
          </cell>
          <cell r="AY551">
            <v>0</v>
          </cell>
          <cell r="AZ551">
            <v>0</v>
          </cell>
          <cell r="BA551">
            <v>0</v>
          </cell>
          <cell r="BF551" t="str">
            <v>Liczne awarie istniejącego drenażu powodują długotrwały postój filtra i znacznie ograniczają wydajność stacji uzdatniania wody oraz generują wysokie koszty napraw i duże zaangażowanie zasobów kadrowych.</v>
          </cell>
          <cell r="BG551" t="str">
            <v>Modernizacja drenażu filtrów piaskowo-antracytowych na SUW Gruszczyn w trybie "zaprojektuj-wybuduj" 2021 - dokumentacja projektowa i roboty budowlano-montażowe</v>
          </cell>
          <cell r="BH551" t="str">
            <v>-</v>
          </cell>
          <cell r="BI551" t="str">
            <v>-</v>
          </cell>
          <cell r="BJ551">
            <v>0</v>
          </cell>
          <cell r="BK551">
            <v>0</v>
          </cell>
          <cell r="BL551"/>
          <cell r="BM551"/>
          <cell r="BN551"/>
          <cell r="BO551">
            <v>0</v>
          </cell>
        </row>
        <row r="552">
          <cell r="B552" t="str">
            <v>3-03-15-262-0</v>
          </cell>
          <cell r="C552" t="str">
            <v>3</v>
          </cell>
          <cell r="D552" t="str">
            <v>Mosina - sieć wodociągowa w ul. Poznańskiej i Szkolnej w Wiórku - ZADANIE DO USUNIĘCIA</v>
          </cell>
          <cell r="E552">
            <v>0</v>
          </cell>
          <cell r="G552" t="str">
            <v>budżet - modernizacja PSW</v>
          </cell>
          <cell r="H552" t="str">
            <v>pierwsza</v>
          </cell>
          <cell r="I552" t="str">
            <v>sieci rozdzielcze</v>
          </cell>
          <cell r="J552" t="str">
            <v>modernizacyjne</v>
          </cell>
          <cell r="K552" t="str">
            <v>PSW</v>
          </cell>
          <cell r="L552" t="str">
            <v>Mosina</v>
          </cell>
          <cell r="M552">
            <v>0</v>
          </cell>
          <cell r="N552">
            <v>0</v>
          </cell>
          <cell r="O552">
            <v>0</v>
          </cell>
          <cell r="P552">
            <v>0</v>
          </cell>
          <cell r="Q552">
            <v>0</v>
          </cell>
          <cell r="R552" t="str">
            <v>03</v>
          </cell>
          <cell r="S552" t="str">
            <v>nd</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t="str">
            <v>1 rozwojowo-modernizacyjne</v>
          </cell>
          <cell r="AY552">
            <v>3</v>
          </cell>
          <cell r="AZ552">
            <v>0</v>
          </cell>
          <cell r="BA552">
            <v>11</v>
          </cell>
          <cell r="BF552">
            <v>0</v>
          </cell>
          <cell r="BG552">
            <v>0</v>
          </cell>
          <cell r="BH552" t="str">
            <v>-</v>
          </cell>
          <cell r="BI552" t="str">
            <v>-</v>
          </cell>
          <cell r="BJ552">
            <v>0</v>
          </cell>
          <cell r="BK552">
            <v>0</v>
          </cell>
          <cell r="BL552"/>
          <cell r="BM552"/>
          <cell r="BN552"/>
        </row>
        <row r="553">
          <cell r="B553" t="str">
            <v>3-03-16-065-0</v>
          </cell>
          <cell r="C553" t="str">
            <v>3</v>
          </cell>
          <cell r="D553" t="str">
            <v>Mosina - sieć wodociągowa w ul. Witosa w Dymaczewie Nowym</v>
          </cell>
          <cell r="E553" t="str">
            <v>Realizowane-RBM-zakończono</v>
          </cell>
          <cell r="G553" t="str">
            <v>budżet - modernizacja PSW</v>
          </cell>
          <cell r="H553" t="str">
            <v>pierwsza</v>
          </cell>
          <cell r="I553" t="str">
            <v>sieci rozdzielcze</v>
          </cell>
          <cell r="J553" t="str">
            <v>modernizacyjne</v>
          </cell>
          <cell r="K553" t="str">
            <v>PSW</v>
          </cell>
          <cell r="L553" t="str">
            <v>Mosina</v>
          </cell>
          <cell r="M553" t="str">
            <v>Zuzanna Kaczmarek</v>
          </cell>
          <cell r="N553" t="str">
            <v>Katarzyna Grala</v>
          </cell>
          <cell r="O553" t="str">
            <v>Jolanta Kowalczyk</v>
          </cell>
          <cell r="P553" t="str">
            <v>Aleksandra Jukiewicz</v>
          </cell>
          <cell r="Q553" t="str">
            <v>Jacek Bielicki</v>
          </cell>
          <cell r="R553" t="str">
            <v>03</v>
          </cell>
          <cell r="S553" t="str">
            <v>nd</v>
          </cell>
          <cell r="T553">
            <v>20983.800000000003</v>
          </cell>
          <cell r="U553">
            <v>2654.12</v>
          </cell>
          <cell r="V553">
            <v>471888</v>
          </cell>
          <cell r="W553">
            <v>0</v>
          </cell>
          <cell r="X553">
            <v>0</v>
          </cell>
          <cell r="Y553">
            <v>0</v>
          </cell>
          <cell r="Z553">
            <v>0</v>
          </cell>
          <cell r="AA553">
            <v>0</v>
          </cell>
          <cell r="AB553">
            <v>0</v>
          </cell>
          <cell r="AC553">
            <v>0</v>
          </cell>
          <cell r="AD553">
            <v>0</v>
          </cell>
          <cell r="AE553">
            <v>0</v>
          </cell>
          <cell r="AF553">
            <v>474542.12</v>
          </cell>
          <cell r="AG553">
            <v>8022.12</v>
          </cell>
          <cell r="AH553">
            <v>391113.08</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t="str">
            <v>1 rozwojowo-modernizacyjne</v>
          </cell>
          <cell r="AY553">
            <v>0</v>
          </cell>
          <cell r="AZ553">
            <v>0</v>
          </cell>
          <cell r="BA553">
            <v>5</v>
          </cell>
          <cell r="BD553" t="str">
            <v>NIE</v>
          </cell>
          <cell r="BF553" t="str">
            <v>Spełnienie wymagań wynikających z przepisów prawa. Uporządkowanie gospodarki wodnej.</v>
          </cell>
          <cell r="BG553" t="str">
            <v>Przebudowa sieci na odcinku od.dz. nr 310 do dz. nr 187 (ul. Witosa 53), DN150mm żeliwo lub 180mm, dł. ok. 375m wraz z przyłączami. 2017 - 2020 dokumentacja techniczna 2021 - roboty budowlano-montażowe</v>
          </cell>
          <cell r="BH553" t="str">
            <v>-</v>
          </cell>
          <cell r="BI553" t="str">
            <v>-</v>
          </cell>
          <cell r="BJ553">
            <v>0</v>
          </cell>
          <cell r="BK553">
            <v>0</v>
          </cell>
          <cell r="BL553"/>
          <cell r="BM553"/>
          <cell r="BN553"/>
          <cell r="BO553">
            <v>0</v>
          </cell>
        </row>
        <row r="554">
          <cell r="B554" t="str">
            <v>3-03-16-175-0</v>
          </cell>
          <cell r="C554" t="str">
            <v>3</v>
          </cell>
          <cell r="D554" t="str">
            <v>Mosina - sieć wodociągowa w m. Jeziory, Jarosławiec (Wielkopolski Park Narodowy)</v>
          </cell>
          <cell r="E554" t="str">
            <v>Realizowane-RBM-w toku</v>
          </cell>
          <cell r="G554" t="str">
            <v>rezerwa na zaspokojenie roszczeń z tyt realizacji sieci wod-kan</v>
          </cell>
          <cell r="H554" t="str">
            <v>pierwsza</v>
          </cell>
          <cell r="I554" t="str">
            <v>sieci rozdzielcze</v>
          </cell>
          <cell r="J554" t="str">
            <v>rozwojowe</v>
          </cell>
          <cell r="K554" t="str">
            <v>wykupy</v>
          </cell>
          <cell r="L554" t="str">
            <v>Mosina</v>
          </cell>
          <cell r="M554">
            <v>0</v>
          </cell>
          <cell r="N554">
            <v>0</v>
          </cell>
          <cell r="O554">
            <v>0</v>
          </cell>
          <cell r="P554" t="str">
            <v>Magdalena Borowska</v>
          </cell>
          <cell r="Q554">
            <v>0</v>
          </cell>
          <cell r="R554" t="str">
            <v>03</v>
          </cell>
          <cell r="S554" t="str">
            <v>nd</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t="str">
            <v xml:space="preserve"> </v>
          </cell>
          <cell r="AY554">
            <v>0</v>
          </cell>
          <cell r="AZ554">
            <v>0</v>
          </cell>
          <cell r="BA554">
            <v>0</v>
          </cell>
          <cell r="BF554">
            <v>0</v>
          </cell>
          <cell r="BG554">
            <v>0</v>
          </cell>
          <cell r="BH554" t="str">
            <v>-</v>
          </cell>
          <cell r="BI554" t="str">
            <v>-</v>
          </cell>
          <cell r="BJ554">
            <v>0</v>
          </cell>
          <cell r="BK554">
            <v>0</v>
          </cell>
          <cell r="BL554"/>
          <cell r="BM554"/>
          <cell r="BN554"/>
          <cell r="BO554">
            <v>0</v>
          </cell>
        </row>
        <row r="555">
          <cell r="B555" t="str">
            <v>3-03-17-013-1</v>
          </cell>
          <cell r="C555" t="str">
            <v>3</v>
          </cell>
          <cell r="D555" t="str">
            <v>Mosina - sieć wodociągowa w ul. Sosnowej w Pecnej</v>
          </cell>
          <cell r="E555" t="str">
            <v>Realizowane-RBM-zakończono</v>
          </cell>
          <cell r="G555" t="str">
            <v>rezerwa "białe plamy"</v>
          </cell>
          <cell r="H555" t="str">
            <v>druga</v>
          </cell>
          <cell r="I555" t="str">
            <v>sieci rozdzielcze</v>
          </cell>
          <cell r="J555" t="str">
            <v>rozwojowe</v>
          </cell>
          <cell r="K555" t="str">
            <v>nieopłacalne tak</v>
          </cell>
          <cell r="L555" t="str">
            <v>Mosina</v>
          </cell>
          <cell r="M555" t="str">
            <v>Zuzanna Kaczmarek</v>
          </cell>
          <cell r="N555" t="str">
            <v>Magdalena Daszkiewicz-Jankowska</v>
          </cell>
          <cell r="O555" t="str">
            <v>Jolanta Kowalczyk</v>
          </cell>
          <cell r="P555" t="str">
            <v>Mateusz Opaluch</v>
          </cell>
          <cell r="Q555" t="str">
            <v>Maciej Antecki</v>
          </cell>
          <cell r="R555" t="str">
            <v>03</v>
          </cell>
          <cell r="S555" t="str">
            <v>nd</v>
          </cell>
          <cell r="T555">
            <v>20391</v>
          </cell>
          <cell r="U555">
            <v>51693.75</v>
          </cell>
          <cell r="V555">
            <v>349635</v>
          </cell>
          <cell r="W555">
            <v>0</v>
          </cell>
          <cell r="X555">
            <v>0</v>
          </cell>
          <cell r="Y555">
            <v>0</v>
          </cell>
          <cell r="Z555">
            <v>0</v>
          </cell>
          <cell r="AA555">
            <v>0</v>
          </cell>
          <cell r="AB555">
            <v>0</v>
          </cell>
          <cell r="AC555">
            <v>0</v>
          </cell>
          <cell r="AD555">
            <v>0</v>
          </cell>
          <cell r="AE555">
            <v>0</v>
          </cell>
          <cell r="AF555">
            <v>401328.75</v>
          </cell>
          <cell r="AG555">
            <v>131503.08000000002</v>
          </cell>
          <cell r="AH555">
            <v>42253.509999999995</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0.46</v>
          </cell>
          <cell r="AW555">
            <v>0</v>
          </cell>
          <cell r="AX555" t="str">
            <v>1 rozwojowo-modernizacyjne</v>
          </cell>
          <cell r="AY555">
            <v>0</v>
          </cell>
          <cell r="AZ555">
            <v>13</v>
          </cell>
          <cell r="BA555">
            <v>0</v>
          </cell>
          <cell r="BF555" t="str">
            <v>Zaopatrzenie w wodę nowych odbiorców.</v>
          </cell>
          <cell r="BG555" t="str">
            <v>Budowa sieci wodociągowej w ulicy Sosnowej DN 100mm, dł. 548,0 m wraz z przyłączami Gmina zleciła dokumentację projektową 2019 - 2021 - roboty budowlano-montażowe</v>
          </cell>
          <cell r="BH555" t="str">
            <v>-</v>
          </cell>
          <cell r="BI555" t="str">
            <v>-</v>
          </cell>
          <cell r="BJ555">
            <v>0</v>
          </cell>
          <cell r="BK555">
            <v>0</v>
          </cell>
          <cell r="BL555"/>
          <cell r="BM555"/>
          <cell r="BN555"/>
          <cell r="BO555">
            <v>0</v>
          </cell>
        </row>
        <row r="556">
          <cell r="B556" t="str">
            <v>3-03-17-135-1</v>
          </cell>
          <cell r="C556" t="str">
            <v>3</v>
          </cell>
          <cell r="D556" t="str">
            <v>DO USUNIĘCIA (na wniosek Gminy) - Mosina - sieć wodociągowa w rej. ul. Orzeszkowej i Konopnickiej (przedłużenie Brandysa i Fredry)</v>
          </cell>
          <cell r="E556">
            <v>0</v>
          </cell>
          <cell r="G556" t="str">
            <v>rezerwa "białe plamy"</v>
          </cell>
          <cell r="H556" t="str">
            <v>druga</v>
          </cell>
          <cell r="I556" t="str">
            <v>sieci rozdzielcze</v>
          </cell>
          <cell r="J556" t="str">
            <v>rozwojowe</v>
          </cell>
          <cell r="K556" t="str">
            <v>nieopłacalne tak</v>
          </cell>
          <cell r="L556" t="str">
            <v>Mosina</v>
          </cell>
          <cell r="M556">
            <v>0</v>
          </cell>
          <cell r="N556">
            <v>0</v>
          </cell>
          <cell r="O556">
            <v>0</v>
          </cell>
          <cell r="P556">
            <v>0</v>
          </cell>
          <cell r="Q556">
            <v>0</v>
          </cell>
          <cell r="R556" t="str">
            <v>03</v>
          </cell>
          <cell r="S556" t="str">
            <v>Gmina Mosina</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0.13</v>
          </cell>
          <cell r="AW556">
            <v>0</v>
          </cell>
          <cell r="AX556" t="str">
            <v>1 rozwojowo-modernizacyjne</v>
          </cell>
          <cell r="AY556">
            <v>1</v>
          </cell>
          <cell r="AZ556">
            <v>4</v>
          </cell>
          <cell r="BA556">
            <v>0</v>
          </cell>
          <cell r="BF556">
            <v>0</v>
          </cell>
          <cell r="BG556">
            <v>0</v>
          </cell>
          <cell r="BH556" t="str">
            <v>-</v>
          </cell>
          <cell r="BI556" t="str">
            <v>-</v>
          </cell>
          <cell r="BJ556">
            <v>0</v>
          </cell>
          <cell r="BK556">
            <v>0</v>
          </cell>
          <cell r="BL556"/>
          <cell r="BM556"/>
          <cell r="BN556"/>
        </row>
        <row r="557">
          <cell r="B557" t="str">
            <v>3-03-17-137-0</v>
          </cell>
          <cell r="C557" t="str">
            <v>3</v>
          </cell>
          <cell r="D557" t="str">
            <v>Mosina - sieć wodociągowa w ul. Malinowskiego i Górskiego</v>
          </cell>
          <cell r="E557">
            <v>0</v>
          </cell>
          <cell r="G557" t="str">
            <v>rezerwa na zaspokojenie roszczeń z tyt realizacji sieci wod-kan</v>
          </cell>
          <cell r="H557" t="str">
            <v>pierwsza</v>
          </cell>
          <cell r="I557" t="str">
            <v>sieci rozdzielcze</v>
          </cell>
          <cell r="J557" t="str">
            <v>rozwojowe</v>
          </cell>
          <cell r="K557" t="str">
            <v>wykupy</v>
          </cell>
          <cell r="L557" t="str">
            <v>Mosina</v>
          </cell>
          <cell r="M557">
            <v>0</v>
          </cell>
          <cell r="N557">
            <v>0</v>
          </cell>
          <cell r="O557">
            <v>0</v>
          </cell>
          <cell r="P557">
            <v>0</v>
          </cell>
          <cell r="Q557">
            <v>0</v>
          </cell>
          <cell r="R557" t="str">
            <v>03</v>
          </cell>
          <cell r="S557" t="str">
            <v>nd</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F557">
            <v>0</v>
          </cell>
          <cell r="BG557">
            <v>0</v>
          </cell>
          <cell r="BH557" t="str">
            <v>-</v>
          </cell>
          <cell r="BI557" t="str">
            <v>-</v>
          </cell>
          <cell r="BJ557">
            <v>0</v>
          </cell>
          <cell r="BK557">
            <v>0</v>
          </cell>
          <cell r="BL557"/>
          <cell r="BM557"/>
          <cell r="BN557"/>
        </row>
        <row r="558">
          <cell r="B558" t="str">
            <v>3-03-18-035-0</v>
          </cell>
          <cell r="C558" t="str">
            <v>3</v>
          </cell>
          <cell r="D558" t="str">
            <v>Mosina - sieć wodociągowa w ul. Różańskiego</v>
          </cell>
          <cell r="E558">
            <v>0</v>
          </cell>
          <cell r="G558" t="str">
            <v>rezerwa na zaspokojenie roszczeń z tyt realizacji sieci wod-kan</v>
          </cell>
          <cell r="H558" t="str">
            <v>pierwsza</v>
          </cell>
          <cell r="I558" t="str">
            <v>sieci rozdzielcze</v>
          </cell>
          <cell r="J558" t="str">
            <v>rozwojowe</v>
          </cell>
          <cell r="K558" t="str">
            <v>wykupy</v>
          </cell>
          <cell r="L558" t="str">
            <v>Mosina</v>
          </cell>
          <cell r="M558">
            <v>0</v>
          </cell>
          <cell r="N558">
            <v>0</v>
          </cell>
          <cell r="O558">
            <v>0</v>
          </cell>
          <cell r="P558">
            <v>0</v>
          </cell>
          <cell r="Q558">
            <v>0</v>
          </cell>
          <cell r="R558" t="str">
            <v>03</v>
          </cell>
          <cell r="S558" t="str">
            <v>nd</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12.51</v>
          </cell>
          <cell r="AH558">
            <v>228.3</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F558">
            <v>0</v>
          </cell>
          <cell r="BG558">
            <v>0</v>
          </cell>
          <cell r="BH558" t="str">
            <v>-</v>
          </cell>
          <cell r="BI558" t="str">
            <v>-</v>
          </cell>
          <cell r="BJ558">
            <v>0</v>
          </cell>
          <cell r="BK558">
            <v>0</v>
          </cell>
          <cell r="BL558"/>
          <cell r="BM558"/>
          <cell r="BN558"/>
        </row>
        <row r="559">
          <cell r="B559" t="str">
            <v>3-03-18-105-0</v>
          </cell>
          <cell r="C559" t="str">
            <v>3</v>
          </cell>
          <cell r="D559" t="str">
            <v>Mosina - sieć wodociągowa w ul. Orzechowej w Krosinku</v>
          </cell>
          <cell r="E559">
            <v>0</v>
          </cell>
          <cell r="G559" t="str">
            <v>rezerwa na zaspokojenie roszczeń z tyt realizacji sieci wod-kan</v>
          </cell>
          <cell r="H559" t="str">
            <v>pierwsza</v>
          </cell>
          <cell r="I559" t="str">
            <v>sieci rozdzielcze</v>
          </cell>
          <cell r="J559" t="str">
            <v>rozwojowe</v>
          </cell>
          <cell r="K559" t="str">
            <v>wykupy</v>
          </cell>
          <cell r="L559" t="str">
            <v>Mosina</v>
          </cell>
          <cell r="M559">
            <v>0</v>
          </cell>
          <cell r="N559">
            <v>0</v>
          </cell>
          <cell r="O559">
            <v>0</v>
          </cell>
          <cell r="P559">
            <v>0</v>
          </cell>
          <cell r="Q559">
            <v>0</v>
          </cell>
          <cell r="R559" t="str">
            <v>03</v>
          </cell>
          <cell r="S559" t="str">
            <v>nd</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41052.410000000003</v>
          </cell>
          <cell r="AH559">
            <v>1421.32</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F559">
            <v>0</v>
          </cell>
          <cell r="BG559">
            <v>0</v>
          </cell>
          <cell r="BH559" t="str">
            <v>-</v>
          </cell>
          <cell r="BI559" t="str">
            <v>-</v>
          </cell>
          <cell r="BJ559">
            <v>0</v>
          </cell>
          <cell r="BK559">
            <v>0</v>
          </cell>
          <cell r="BL559"/>
          <cell r="BM559"/>
          <cell r="BN559"/>
        </row>
        <row r="560">
          <cell r="B560" t="str">
            <v>3-03-19-055-0</v>
          </cell>
          <cell r="C560" t="str">
            <v>3</v>
          </cell>
          <cell r="D560" t="str">
            <v>Mosina - sieć wodociągowa i kanalizacja sanitarna w ul.Żwirowej w Daszewicach</v>
          </cell>
          <cell r="E560">
            <v>0</v>
          </cell>
          <cell r="G560" t="str">
            <v>rezerwa na zaspokojenie roszczeń z tyt realizacji sieci wod-kan</v>
          </cell>
          <cell r="H560" t="str">
            <v>pierwsza</v>
          </cell>
          <cell r="I560" t="str">
            <v>sieci rozdzielcze</v>
          </cell>
          <cell r="J560" t="str">
            <v>rozwojowe</v>
          </cell>
          <cell r="K560" t="str">
            <v>wykupy</v>
          </cell>
          <cell r="L560" t="str">
            <v>Mosina</v>
          </cell>
          <cell r="M560">
            <v>0</v>
          </cell>
          <cell r="N560">
            <v>0</v>
          </cell>
          <cell r="O560">
            <v>0</v>
          </cell>
          <cell r="P560">
            <v>0</v>
          </cell>
          <cell r="Q560">
            <v>0</v>
          </cell>
          <cell r="R560" t="str">
            <v>03</v>
          </cell>
          <cell r="S560" t="str">
            <v>nd</v>
          </cell>
          <cell r="T560">
            <v>0</v>
          </cell>
          <cell r="U560">
            <v>64830.92</v>
          </cell>
          <cell r="V560">
            <v>0</v>
          </cell>
          <cell r="W560">
            <v>0</v>
          </cell>
          <cell r="X560">
            <v>0</v>
          </cell>
          <cell r="Y560">
            <v>0</v>
          </cell>
          <cell r="Z560">
            <v>0</v>
          </cell>
          <cell r="AA560">
            <v>0</v>
          </cell>
          <cell r="AB560">
            <v>0</v>
          </cell>
          <cell r="AC560">
            <v>0</v>
          </cell>
          <cell r="AD560">
            <v>0</v>
          </cell>
          <cell r="AE560">
            <v>0</v>
          </cell>
          <cell r="AF560">
            <v>64830.92</v>
          </cell>
          <cell r="AG560">
            <v>64830.92</v>
          </cell>
          <cell r="AH560">
            <v>303.39999999999998</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F560">
            <v>0</v>
          </cell>
          <cell r="BG560">
            <v>0</v>
          </cell>
          <cell r="BH560" t="str">
            <v>-</v>
          </cell>
          <cell r="BI560" t="str">
            <v>-</v>
          </cell>
          <cell r="BJ560">
            <v>0</v>
          </cell>
          <cell r="BK560">
            <v>0</v>
          </cell>
          <cell r="BL560"/>
          <cell r="BM560"/>
          <cell r="BN560"/>
        </row>
        <row r="561">
          <cell r="B561" t="str">
            <v>3-03-19-062-0</v>
          </cell>
          <cell r="C561" t="str">
            <v>3</v>
          </cell>
          <cell r="D561" t="str">
            <v>Mosina - sieć wodociągowa w ul. Cedrowej</v>
          </cell>
          <cell r="E561" t="str">
            <v>Zakończone</v>
          </cell>
          <cell r="G561" t="str">
            <v>rezerwa na zaspokojenie roszczeń z tyt realizacji sieci wod-kan</v>
          </cell>
          <cell r="H561" t="str">
            <v>pierwsza</v>
          </cell>
          <cell r="I561" t="str">
            <v>sieci rozdzielcze</v>
          </cell>
          <cell r="J561" t="str">
            <v>rozwojowe</v>
          </cell>
          <cell r="K561" t="str">
            <v>wykupy</v>
          </cell>
          <cell r="L561" t="str">
            <v>Mosina</v>
          </cell>
          <cell r="M561">
            <v>0</v>
          </cell>
          <cell r="N561">
            <v>0</v>
          </cell>
          <cell r="O561">
            <v>0</v>
          </cell>
          <cell r="P561" t="str">
            <v>Magdalena Borowska</v>
          </cell>
          <cell r="Q561">
            <v>0</v>
          </cell>
          <cell r="R561" t="str">
            <v>03</v>
          </cell>
          <cell r="S561" t="str">
            <v>nd</v>
          </cell>
          <cell r="T561">
            <v>0</v>
          </cell>
          <cell r="U561">
            <v>20568.599999999999</v>
          </cell>
          <cell r="V561">
            <v>0</v>
          </cell>
          <cell r="W561">
            <v>0</v>
          </cell>
          <cell r="X561">
            <v>0</v>
          </cell>
          <cell r="Y561">
            <v>0</v>
          </cell>
          <cell r="Z561">
            <v>0</v>
          </cell>
          <cell r="AA561">
            <v>0</v>
          </cell>
          <cell r="AB561">
            <v>0</v>
          </cell>
          <cell r="AC561">
            <v>0</v>
          </cell>
          <cell r="AD561">
            <v>0</v>
          </cell>
          <cell r="AE561">
            <v>0</v>
          </cell>
          <cell r="AF561">
            <v>20568.599999999999</v>
          </cell>
          <cell r="AG561">
            <v>20793.399999999998</v>
          </cell>
          <cell r="AH561">
            <v>266.39999999999998</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t="str">
            <v xml:space="preserve"> </v>
          </cell>
          <cell r="AY561">
            <v>0</v>
          </cell>
          <cell r="AZ561">
            <v>0</v>
          </cell>
          <cell r="BA561">
            <v>0</v>
          </cell>
          <cell r="BF561">
            <v>0</v>
          </cell>
          <cell r="BG561">
            <v>0</v>
          </cell>
          <cell r="BH561" t="str">
            <v>-</v>
          </cell>
          <cell r="BI561" t="str">
            <v>-</v>
          </cell>
          <cell r="BJ561">
            <v>0</v>
          </cell>
          <cell r="BK561">
            <v>0</v>
          </cell>
          <cell r="BL561"/>
          <cell r="BM561"/>
          <cell r="BN561"/>
        </row>
        <row r="562">
          <cell r="B562" t="str">
            <v>3-03-19-105-0</v>
          </cell>
          <cell r="C562" t="str">
            <v>3</v>
          </cell>
          <cell r="D562" t="str">
            <v>Mosina - siec wodociągowa i kanalizacja sanitarna w ul. Gierymskiego</v>
          </cell>
          <cell r="E562" t="str">
            <v>Zakończone</v>
          </cell>
          <cell r="G562" t="str">
            <v>rezerwa na zaspokojenie roszczeń z tyt realizacji sieci wod-kan</v>
          </cell>
          <cell r="H562" t="str">
            <v>pierwsza</v>
          </cell>
          <cell r="I562" t="str">
            <v>sieci rozdzielcze</v>
          </cell>
          <cell r="J562" t="str">
            <v>rozwojowe</v>
          </cell>
          <cell r="K562" t="str">
            <v>wykupy</v>
          </cell>
          <cell r="L562" t="str">
            <v>Mosina</v>
          </cell>
          <cell r="M562">
            <v>0</v>
          </cell>
          <cell r="N562">
            <v>0</v>
          </cell>
          <cell r="O562">
            <v>0</v>
          </cell>
          <cell r="P562" t="str">
            <v>Magdalena Borowska</v>
          </cell>
          <cell r="Q562">
            <v>0</v>
          </cell>
          <cell r="R562" t="str">
            <v>03</v>
          </cell>
          <cell r="S562" t="str">
            <v>nd</v>
          </cell>
          <cell r="T562">
            <v>0</v>
          </cell>
          <cell r="U562">
            <v>137483.06</v>
          </cell>
          <cell r="V562">
            <v>0</v>
          </cell>
          <cell r="W562">
            <v>0</v>
          </cell>
          <cell r="X562">
            <v>0</v>
          </cell>
          <cell r="Y562">
            <v>0</v>
          </cell>
          <cell r="Z562">
            <v>0</v>
          </cell>
          <cell r="AA562">
            <v>0</v>
          </cell>
          <cell r="AB562">
            <v>0</v>
          </cell>
          <cell r="AC562">
            <v>0</v>
          </cell>
          <cell r="AD562">
            <v>0</v>
          </cell>
          <cell r="AE562">
            <v>0</v>
          </cell>
          <cell r="AF562">
            <v>137483.06</v>
          </cell>
          <cell r="AG562">
            <v>137971.28</v>
          </cell>
          <cell r="AH562">
            <v>810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t="str">
            <v xml:space="preserve"> </v>
          </cell>
          <cell r="AY562">
            <v>0</v>
          </cell>
          <cell r="AZ562">
            <v>0</v>
          </cell>
          <cell r="BA562">
            <v>0</v>
          </cell>
          <cell r="BF562">
            <v>0</v>
          </cell>
          <cell r="BG562">
            <v>0</v>
          </cell>
          <cell r="BH562" t="str">
            <v>-</v>
          </cell>
          <cell r="BI562" t="str">
            <v>-</v>
          </cell>
          <cell r="BJ562">
            <v>0</v>
          </cell>
          <cell r="BK562">
            <v>0</v>
          </cell>
          <cell r="BL562"/>
          <cell r="BM562"/>
          <cell r="BN562"/>
        </row>
        <row r="563">
          <cell r="B563" t="str">
            <v>3-03-19-115-0</v>
          </cell>
          <cell r="C563" t="str">
            <v>3</v>
          </cell>
          <cell r="D563" t="str">
            <v>Mosina - siec wodociągowa w ul. Tylnej w Krośnie</v>
          </cell>
          <cell r="E563" t="str">
            <v>Zakończone</v>
          </cell>
          <cell r="G563" t="str">
            <v>rezerwa na zaspokojenie roszczeń z tyt realizacji sieci wod-kan</v>
          </cell>
          <cell r="H563" t="str">
            <v>pierwsza</v>
          </cell>
          <cell r="I563" t="str">
            <v>sieci rozdzielcze</v>
          </cell>
          <cell r="J563" t="str">
            <v>rozwojowe</v>
          </cell>
          <cell r="K563" t="str">
            <v>wykupy</v>
          </cell>
          <cell r="L563" t="str">
            <v>Mosina</v>
          </cell>
          <cell r="M563">
            <v>0</v>
          </cell>
          <cell r="N563">
            <v>0</v>
          </cell>
          <cell r="O563">
            <v>0</v>
          </cell>
          <cell r="P563" t="str">
            <v>Magdalena Borowska</v>
          </cell>
          <cell r="Q563">
            <v>0</v>
          </cell>
          <cell r="R563" t="str">
            <v>03</v>
          </cell>
          <cell r="S563" t="str">
            <v>nd</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27003.98</v>
          </cell>
          <cell r="AH563">
            <v>221.1</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t="str">
            <v xml:space="preserve"> </v>
          </cell>
          <cell r="AY563">
            <v>0</v>
          </cell>
          <cell r="AZ563">
            <v>0</v>
          </cell>
          <cell r="BA563">
            <v>0</v>
          </cell>
          <cell r="BF563">
            <v>0</v>
          </cell>
          <cell r="BG563">
            <v>0</v>
          </cell>
          <cell r="BH563" t="str">
            <v>-</v>
          </cell>
          <cell r="BI563" t="str">
            <v>-</v>
          </cell>
          <cell r="BJ563">
            <v>0</v>
          </cell>
          <cell r="BK563">
            <v>0</v>
          </cell>
          <cell r="BL563"/>
          <cell r="BM563"/>
          <cell r="BN563"/>
        </row>
        <row r="564">
          <cell r="B564" t="str">
            <v>3-03-19-128-0</v>
          </cell>
          <cell r="C564" t="str">
            <v>3</v>
          </cell>
          <cell r="D564" t="str">
            <v>Mosina - sieć wodociągowa i kanalizacja sanitarna w ul. Krosińskiej</v>
          </cell>
          <cell r="E564" t="str">
            <v>Realizowane-RBM-zakończono</v>
          </cell>
          <cell r="G564" t="str">
            <v>rezerwa na zaspokojenie roszczeń z tyt realizacji sieci wod-kan</v>
          </cell>
          <cell r="H564" t="str">
            <v>pierwsza</v>
          </cell>
          <cell r="I564" t="str">
            <v>sieci rozdzielcze</v>
          </cell>
          <cell r="J564" t="str">
            <v>rozwojowe</v>
          </cell>
          <cell r="K564" t="str">
            <v>wykupy</v>
          </cell>
          <cell r="L564" t="str">
            <v>Mosina</v>
          </cell>
          <cell r="M564">
            <v>0</v>
          </cell>
          <cell r="N564">
            <v>0</v>
          </cell>
          <cell r="O564">
            <v>0</v>
          </cell>
          <cell r="P564" t="str">
            <v>Aleksandra Klecha</v>
          </cell>
          <cell r="Q564">
            <v>0</v>
          </cell>
          <cell r="R564" t="str">
            <v>03</v>
          </cell>
          <cell r="S564" t="str">
            <v>nd</v>
          </cell>
          <cell r="T564">
            <v>0</v>
          </cell>
          <cell r="U564">
            <v>97717.2</v>
          </cell>
          <cell r="V564">
            <v>0</v>
          </cell>
          <cell r="W564">
            <v>0</v>
          </cell>
          <cell r="X564">
            <v>0</v>
          </cell>
          <cell r="Y564">
            <v>0</v>
          </cell>
          <cell r="Z564">
            <v>0</v>
          </cell>
          <cell r="AA564">
            <v>0</v>
          </cell>
          <cell r="AB564">
            <v>0</v>
          </cell>
          <cell r="AC564">
            <v>0</v>
          </cell>
          <cell r="AD564">
            <v>0</v>
          </cell>
          <cell r="AE564">
            <v>0</v>
          </cell>
          <cell r="AF564">
            <v>97717.2</v>
          </cell>
          <cell r="AG564">
            <v>97783.06</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t="str">
            <v xml:space="preserve"> </v>
          </cell>
          <cell r="AY564">
            <v>0</v>
          </cell>
          <cell r="AZ564">
            <v>0</v>
          </cell>
          <cell r="BA564">
            <v>0</v>
          </cell>
          <cell r="BF564">
            <v>0</v>
          </cell>
          <cell r="BG564">
            <v>0</v>
          </cell>
          <cell r="BH564" t="str">
            <v>-</v>
          </cell>
          <cell r="BI564" t="str">
            <v>-</v>
          </cell>
          <cell r="BJ564">
            <v>0</v>
          </cell>
          <cell r="BK564">
            <v>0</v>
          </cell>
          <cell r="BL564"/>
          <cell r="BM564"/>
          <cell r="BN564"/>
          <cell r="BO564">
            <v>0</v>
          </cell>
        </row>
        <row r="565">
          <cell r="B565" t="str">
            <v>3-03-19-180-0</v>
          </cell>
          <cell r="C565" t="str">
            <v>3</v>
          </cell>
          <cell r="D565" t="str">
            <v>Mosina - sieć wodociągowa w ul. ul. Poziomkowej, Borówkowej, Malinowej, Jagodowej (działki 204/64, 204/117) w Czapurach</v>
          </cell>
          <cell r="E565" t="str">
            <v>Zakończone</v>
          </cell>
          <cell r="G565" t="str">
            <v>rezerwa na zaspokojenie roszczeń z tyt realizacji sieci wod-kan</v>
          </cell>
          <cell r="H565" t="str">
            <v>pierwsza</v>
          </cell>
          <cell r="I565" t="str">
            <v>sieci rozdzielcze</v>
          </cell>
          <cell r="J565" t="str">
            <v>rozwojowe</v>
          </cell>
          <cell r="K565" t="str">
            <v>wykupy</v>
          </cell>
          <cell r="L565" t="str">
            <v>Mosina</v>
          </cell>
          <cell r="M565">
            <v>0</v>
          </cell>
          <cell r="N565">
            <v>0</v>
          </cell>
          <cell r="O565" t="str">
            <v>Michał Garbicz</v>
          </cell>
          <cell r="P565" t="str">
            <v>Magdalena Borowska</v>
          </cell>
          <cell r="Q565">
            <v>0</v>
          </cell>
          <cell r="R565" t="str">
            <v>03</v>
          </cell>
          <cell r="S565" t="str">
            <v>nd</v>
          </cell>
          <cell r="T565">
            <v>0</v>
          </cell>
          <cell r="U565">
            <v>1000</v>
          </cell>
          <cell r="V565">
            <v>0</v>
          </cell>
          <cell r="W565">
            <v>0</v>
          </cell>
          <cell r="X565">
            <v>0</v>
          </cell>
          <cell r="Y565">
            <v>0</v>
          </cell>
          <cell r="Z565">
            <v>0</v>
          </cell>
          <cell r="AA565">
            <v>0</v>
          </cell>
          <cell r="AB565">
            <v>0</v>
          </cell>
          <cell r="AC565">
            <v>0</v>
          </cell>
          <cell r="AD565">
            <v>0</v>
          </cell>
          <cell r="AE565">
            <v>0</v>
          </cell>
          <cell r="AF565">
            <v>1000</v>
          </cell>
          <cell r="AG565">
            <v>380130.82</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t="str">
            <v xml:space="preserve"> </v>
          </cell>
          <cell r="AY565">
            <v>0</v>
          </cell>
          <cell r="AZ565">
            <v>0</v>
          </cell>
          <cell r="BA565">
            <v>0</v>
          </cell>
          <cell r="BF565">
            <v>0</v>
          </cell>
          <cell r="BG565">
            <v>0</v>
          </cell>
          <cell r="BH565" t="str">
            <v>-</v>
          </cell>
          <cell r="BI565" t="str">
            <v>-</v>
          </cell>
          <cell r="BJ565">
            <v>0</v>
          </cell>
          <cell r="BK565">
            <v>0</v>
          </cell>
          <cell r="BL565"/>
          <cell r="BM565"/>
          <cell r="BN565"/>
        </row>
        <row r="566">
          <cell r="B566" t="str">
            <v>3-03-19-181-0</v>
          </cell>
          <cell r="C566" t="str">
            <v>3</v>
          </cell>
          <cell r="D566" t="str">
            <v>Mosina - siec wodociągowa w ul. Poziomkowej (działki 244/1, 204/40) w Czapurach</v>
          </cell>
          <cell r="E566" t="str">
            <v>Zakończone</v>
          </cell>
          <cell r="G566" t="str">
            <v>rezerwa na zaspokojenie roszczeń z tyt realizacji sieci wod-kan</v>
          </cell>
          <cell r="H566" t="str">
            <v>pierwsza</v>
          </cell>
          <cell r="I566" t="str">
            <v>sieci rozdzielcze</v>
          </cell>
          <cell r="J566" t="str">
            <v>rozwojowe</v>
          </cell>
          <cell r="K566" t="str">
            <v>wykupy</v>
          </cell>
          <cell r="L566" t="str">
            <v>Mosina</v>
          </cell>
          <cell r="M566">
            <v>0</v>
          </cell>
          <cell r="N566">
            <v>0</v>
          </cell>
          <cell r="O566" t="str">
            <v>Michał Garbicz</v>
          </cell>
          <cell r="P566" t="str">
            <v>Magdalena Borowska</v>
          </cell>
          <cell r="Q566">
            <v>0</v>
          </cell>
          <cell r="R566" t="str">
            <v>03</v>
          </cell>
          <cell r="S566" t="str">
            <v>nd</v>
          </cell>
          <cell r="T566">
            <v>0</v>
          </cell>
          <cell r="U566">
            <v>800</v>
          </cell>
          <cell r="V566">
            <v>0</v>
          </cell>
          <cell r="W566">
            <v>0</v>
          </cell>
          <cell r="X566">
            <v>0</v>
          </cell>
          <cell r="Y566">
            <v>0</v>
          </cell>
          <cell r="Z566">
            <v>0</v>
          </cell>
          <cell r="AA566">
            <v>0</v>
          </cell>
          <cell r="AB566">
            <v>0</v>
          </cell>
          <cell r="AC566">
            <v>0</v>
          </cell>
          <cell r="AD566">
            <v>0</v>
          </cell>
          <cell r="AE566">
            <v>0</v>
          </cell>
          <cell r="AF566">
            <v>800</v>
          </cell>
          <cell r="AG566">
            <v>138461.53</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t="str">
            <v xml:space="preserve"> </v>
          </cell>
          <cell r="AY566">
            <v>0</v>
          </cell>
          <cell r="AZ566">
            <v>0</v>
          </cell>
          <cell r="BA566">
            <v>0</v>
          </cell>
          <cell r="BF566">
            <v>0</v>
          </cell>
          <cell r="BG566">
            <v>0</v>
          </cell>
          <cell r="BH566" t="str">
            <v>-</v>
          </cell>
          <cell r="BI566" t="str">
            <v>-</v>
          </cell>
          <cell r="BJ566">
            <v>0</v>
          </cell>
          <cell r="BK566">
            <v>0</v>
          </cell>
          <cell r="BL566"/>
          <cell r="BM566"/>
          <cell r="BN566"/>
        </row>
        <row r="567">
          <cell r="B567" t="str">
            <v>3-03-19-182-0</v>
          </cell>
          <cell r="C567" t="str">
            <v>3</v>
          </cell>
          <cell r="D567" t="str">
            <v>Mosina - siec wodociągowa w ul. Nad Potokiem i Młyńskiej w Czapurach</v>
          </cell>
          <cell r="E567" t="str">
            <v>Zakończone</v>
          </cell>
          <cell r="G567" t="str">
            <v>rezerwa na zaspokojenie roszczeń z tyt realizacji sieci wod-kan</v>
          </cell>
          <cell r="H567" t="str">
            <v>pierwsza</v>
          </cell>
          <cell r="I567" t="str">
            <v>sieci rozdzielcze</v>
          </cell>
          <cell r="J567" t="str">
            <v>rozwojowe</v>
          </cell>
          <cell r="K567" t="str">
            <v>wykupy</v>
          </cell>
          <cell r="L567" t="str">
            <v>Mosina</v>
          </cell>
          <cell r="M567">
            <v>0</v>
          </cell>
          <cell r="N567">
            <v>0</v>
          </cell>
          <cell r="O567" t="str">
            <v>Michał Garbicz</v>
          </cell>
          <cell r="P567" t="str">
            <v>Magdalena Borowska</v>
          </cell>
          <cell r="Q567">
            <v>0</v>
          </cell>
          <cell r="R567" t="str">
            <v>03</v>
          </cell>
          <cell r="S567" t="str">
            <v>nd</v>
          </cell>
          <cell r="T567">
            <v>0</v>
          </cell>
          <cell r="U567">
            <v>1000</v>
          </cell>
          <cell r="V567">
            <v>0</v>
          </cell>
          <cell r="W567">
            <v>0</v>
          </cell>
          <cell r="X567">
            <v>0</v>
          </cell>
          <cell r="Y567">
            <v>0</v>
          </cell>
          <cell r="Z567">
            <v>0</v>
          </cell>
          <cell r="AA567">
            <v>0</v>
          </cell>
          <cell r="AB567">
            <v>0</v>
          </cell>
          <cell r="AC567">
            <v>0</v>
          </cell>
          <cell r="AD567">
            <v>0</v>
          </cell>
          <cell r="AE567">
            <v>0</v>
          </cell>
          <cell r="AF567">
            <v>1000</v>
          </cell>
          <cell r="AG567">
            <v>406250.54</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t="str">
            <v xml:space="preserve"> </v>
          </cell>
          <cell r="AY567">
            <v>0</v>
          </cell>
          <cell r="AZ567">
            <v>0</v>
          </cell>
          <cell r="BA567">
            <v>0</v>
          </cell>
          <cell r="BF567">
            <v>0</v>
          </cell>
          <cell r="BG567">
            <v>0</v>
          </cell>
          <cell r="BH567" t="str">
            <v>-</v>
          </cell>
          <cell r="BI567" t="str">
            <v>-</v>
          </cell>
          <cell r="BJ567">
            <v>0</v>
          </cell>
          <cell r="BK567">
            <v>0</v>
          </cell>
          <cell r="BL567"/>
          <cell r="BM567"/>
          <cell r="BN567"/>
        </row>
        <row r="568">
          <cell r="B568" t="str">
            <v>3-03-19-183-0</v>
          </cell>
          <cell r="C568" t="str">
            <v>3</v>
          </cell>
          <cell r="D568" t="str">
            <v>Mosina - siec wodociągowa w ul. Jagodowej (działki 204/149, 204/117, 204/127) w Czapurach</v>
          </cell>
          <cell r="E568" t="str">
            <v>Zakończone</v>
          </cell>
          <cell r="G568" t="str">
            <v>rezerwa na zaspokojenie roszczeń z tyt realizacji sieci wod-kan</v>
          </cell>
          <cell r="H568" t="str">
            <v>pierwsza</v>
          </cell>
          <cell r="I568" t="str">
            <v>sieci rozdzielcze</v>
          </cell>
          <cell r="J568" t="str">
            <v>rozwojowe</v>
          </cell>
          <cell r="K568" t="str">
            <v>wykupy</v>
          </cell>
          <cell r="L568" t="str">
            <v>Mosina</v>
          </cell>
          <cell r="M568">
            <v>0</v>
          </cell>
          <cell r="N568">
            <v>0</v>
          </cell>
          <cell r="O568">
            <v>0</v>
          </cell>
          <cell r="P568" t="str">
            <v>Magdalena Borowska</v>
          </cell>
          <cell r="Q568">
            <v>0</v>
          </cell>
          <cell r="R568" t="str">
            <v>03</v>
          </cell>
          <cell r="S568" t="str">
            <v>nd</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21061.91</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t="str">
            <v xml:space="preserve"> </v>
          </cell>
          <cell r="AY568">
            <v>0</v>
          </cell>
          <cell r="AZ568">
            <v>0</v>
          </cell>
          <cell r="BA568">
            <v>0</v>
          </cell>
          <cell r="BF568">
            <v>0</v>
          </cell>
          <cell r="BG568">
            <v>0</v>
          </cell>
          <cell r="BH568" t="str">
            <v>-</v>
          </cell>
          <cell r="BI568" t="str">
            <v>-</v>
          </cell>
          <cell r="BJ568">
            <v>0</v>
          </cell>
          <cell r="BK568">
            <v>0</v>
          </cell>
          <cell r="BL568"/>
          <cell r="BM568"/>
          <cell r="BN568"/>
        </row>
        <row r="569">
          <cell r="B569" t="str">
            <v>3-03-19-184-0</v>
          </cell>
          <cell r="C569" t="str">
            <v>3</v>
          </cell>
          <cell r="D569" t="str">
            <v>Mosina - sieć wodociągowa w ul. Jagodowej (działki 204/99, 204/117, 204/127) w Czapurach</v>
          </cell>
          <cell r="E569" t="str">
            <v>Zakończone</v>
          </cell>
          <cell r="G569" t="str">
            <v>rezerwa na zaspokojenie roszczeń z tyt realizacji sieci wod-kan</v>
          </cell>
          <cell r="H569" t="str">
            <v>pierwsza</v>
          </cell>
          <cell r="I569" t="str">
            <v>sieci rozdzielcze</v>
          </cell>
          <cell r="J569" t="str">
            <v>rozwojowe</v>
          </cell>
          <cell r="K569" t="str">
            <v>wykupy</v>
          </cell>
          <cell r="L569" t="str">
            <v>Mosina</v>
          </cell>
          <cell r="M569">
            <v>0</v>
          </cell>
          <cell r="N569">
            <v>0</v>
          </cell>
          <cell r="O569">
            <v>0</v>
          </cell>
          <cell r="P569" t="str">
            <v>Magdalena Borowska</v>
          </cell>
          <cell r="Q569">
            <v>0</v>
          </cell>
          <cell r="R569" t="str">
            <v>03</v>
          </cell>
          <cell r="S569" t="str">
            <v>nd</v>
          </cell>
          <cell r="T569">
            <v>0</v>
          </cell>
          <cell r="U569">
            <v>800</v>
          </cell>
          <cell r="V569">
            <v>0</v>
          </cell>
          <cell r="W569">
            <v>0</v>
          </cell>
          <cell r="X569">
            <v>0</v>
          </cell>
          <cell r="Y569">
            <v>0</v>
          </cell>
          <cell r="Z569">
            <v>0</v>
          </cell>
          <cell r="AA569">
            <v>0</v>
          </cell>
          <cell r="AB569">
            <v>0</v>
          </cell>
          <cell r="AC569">
            <v>0</v>
          </cell>
          <cell r="AD569">
            <v>0</v>
          </cell>
          <cell r="AE569">
            <v>0</v>
          </cell>
          <cell r="AF569">
            <v>800</v>
          </cell>
          <cell r="AG569">
            <v>65076.73</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t="str">
            <v xml:space="preserve"> </v>
          </cell>
          <cell r="AY569">
            <v>0</v>
          </cell>
          <cell r="AZ569">
            <v>0</v>
          </cell>
          <cell r="BA569">
            <v>0</v>
          </cell>
          <cell r="BF569">
            <v>0</v>
          </cell>
          <cell r="BG569">
            <v>0</v>
          </cell>
          <cell r="BH569" t="str">
            <v>-</v>
          </cell>
          <cell r="BI569" t="str">
            <v>-</v>
          </cell>
          <cell r="BJ569">
            <v>0</v>
          </cell>
          <cell r="BK569">
            <v>0</v>
          </cell>
          <cell r="BL569"/>
          <cell r="BM569"/>
          <cell r="BN569"/>
        </row>
        <row r="570">
          <cell r="B570" t="str">
            <v>3-03-19-185-0</v>
          </cell>
          <cell r="C570" t="str">
            <v>3</v>
          </cell>
          <cell r="D570" t="str">
            <v>Mosina - sieć wodociagowa w ul. Jagodowej (działki 244/1, 204/227) w Czapurach</v>
          </cell>
          <cell r="E570" t="str">
            <v>Zakończone</v>
          </cell>
          <cell r="G570" t="str">
            <v>rezerwa na zaspokojenie roszczeń z tyt realizacji sieci wod-kan</v>
          </cell>
          <cell r="H570" t="str">
            <v>pierwsza</v>
          </cell>
          <cell r="I570" t="str">
            <v>sieci rozdzielcze</v>
          </cell>
          <cell r="J570" t="str">
            <v>rozwojowe</v>
          </cell>
          <cell r="K570" t="str">
            <v>wykupy</v>
          </cell>
          <cell r="L570" t="str">
            <v>Mosina</v>
          </cell>
          <cell r="M570">
            <v>0</v>
          </cell>
          <cell r="N570">
            <v>0</v>
          </cell>
          <cell r="O570">
            <v>0</v>
          </cell>
          <cell r="P570" t="str">
            <v>Magdalena Borowska</v>
          </cell>
          <cell r="Q570">
            <v>0</v>
          </cell>
          <cell r="R570" t="str">
            <v>03</v>
          </cell>
          <cell r="S570" t="str">
            <v>nd</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35837.14</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t="str">
            <v xml:space="preserve"> </v>
          </cell>
          <cell r="AY570">
            <v>0</v>
          </cell>
          <cell r="AZ570">
            <v>0</v>
          </cell>
          <cell r="BA570">
            <v>0</v>
          </cell>
          <cell r="BF570">
            <v>0</v>
          </cell>
          <cell r="BG570">
            <v>0</v>
          </cell>
          <cell r="BH570" t="str">
            <v>-</v>
          </cell>
          <cell r="BI570" t="str">
            <v>-</v>
          </cell>
          <cell r="BJ570">
            <v>0</v>
          </cell>
          <cell r="BK570">
            <v>0</v>
          </cell>
          <cell r="BL570"/>
          <cell r="BM570"/>
          <cell r="BN570"/>
        </row>
        <row r="571">
          <cell r="B571" t="str">
            <v>3-03-19-186-0</v>
          </cell>
          <cell r="C571" t="str">
            <v>3</v>
          </cell>
          <cell r="D571" t="str">
            <v>Mosina - siec wodociągowa w ul. Jagodowej (działki 204/127, 205/18) w Czapurach</v>
          </cell>
          <cell r="E571" t="str">
            <v>Zakończone</v>
          </cell>
          <cell r="G571" t="str">
            <v>rezerwa na zaspokojenie roszczeń z tyt realizacji sieci wod-kan</v>
          </cell>
          <cell r="H571" t="str">
            <v>pierwsza</v>
          </cell>
          <cell r="I571" t="str">
            <v>sieci rozdzielcze</v>
          </cell>
          <cell r="J571" t="str">
            <v>rozwojowe</v>
          </cell>
          <cell r="K571" t="str">
            <v>wykupy</v>
          </cell>
          <cell r="L571" t="str">
            <v>Mosina</v>
          </cell>
          <cell r="M571">
            <v>0</v>
          </cell>
          <cell r="N571">
            <v>0</v>
          </cell>
          <cell r="O571" t="str">
            <v>Michał Garbicz</v>
          </cell>
          <cell r="P571" t="str">
            <v>Michał Garbicz</v>
          </cell>
          <cell r="Q571">
            <v>0</v>
          </cell>
          <cell r="R571" t="str">
            <v>03</v>
          </cell>
          <cell r="S571" t="str">
            <v>nd</v>
          </cell>
          <cell r="T571">
            <v>0</v>
          </cell>
          <cell r="U571">
            <v>850</v>
          </cell>
          <cell r="V571">
            <v>0</v>
          </cell>
          <cell r="W571">
            <v>0</v>
          </cell>
          <cell r="X571">
            <v>0</v>
          </cell>
          <cell r="Y571">
            <v>0</v>
          </cell>
          <cell r="Z571">
            <v>0</v>
          </cell>
          <cell r="AA571">
            <v>0</v>
          </cell>
          <cell r="AB571">
            <v>0</v>
          </cell>
          <cell r="AC571">
            <v>0</v>
          </cell>
          <cell r="AD571">
            <v>0</v>
          </cell>
          <cell r="AE571">
            <v>0</v>
          </cell>
          <cell r="AF571">
            <v>850</v>
          </cell>
          <cell r="AG571">
            <v>186448.84</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t="str">
            <v xml:space="preserve"> </v>
          </cell>
          <cell r="AY571">
            <v>0</v>
          </cell>
          <cell r="AZ571">
            <v>0</v>
          </cell>
          <cell r="BA571">
            <v>0</v>
          </cell>
          <cell r="BF571">
            <v>0</v>
          </cell>
          <cell r="BG571">
            <v>0</v>
          </cell>
          <cell r="BH571" t="str">
            <v>-</v>
          </cell>
          <cell r="BI571" t="str">
            <v>-</v>
          </cell>
          <cell r="BJ571">
            <v>0</v>
          </cell>
          <cell r="BK571">
            <v>0</v>
          </cell>
          <cell r="BL571"/>
          <cell r="BM571"/>
          <cell r="BN571"/>
        </row>
        <row r="572">
          <cell r="B572" t="str">
            <v>3-03-19-196-0</v>
          </cell>
          <cell r="C572" t="str">
            <v>3</v>
          </cell>
          <cell r="D572" t="str">
            <v>Mosina - sieć wodociągowa w ul. Jagodowej i Jeżynowej w Czapurach</v>
          </cell>
          <cell r="E572" t="str">
            <v>Zakończone</v>
          </cell>
          <cell r="G572" t="str">
            <v>rezerwa na zaspokojenie roszczeń z tyt realizacji sieci wod-kan</v>
          </cell>
          <cell r="H572" t="str">
            <v>pierwsza</v>
          </cell>
          <cell r="I572" t="str">
            <v>sieci rozdzielcze</v>
          </cell>
          <cell r="J572" t="str">
            <v>rozwojowe</v>
          </cell>
          <cell r="K572" t="str">
            <v>wykupy</v>
          </cell>
          <cell r="L572" t="str">
            <v>Mosina</v>
          </cell>
          <cell r="M572">
            <v>0</v>
          </cell>
          <cell r="N572">
            <v>0</v>
          </cell>
          <cell r="O572" t="str">
            <v>Michał Garbicz</v>
          </cell>
          <cell r="P572" t="str">
            <v>Michał Garbicz</v>
          </cell>
          <cell r="Q572">
            <v>0</v>
          </cell>
          <cell r="R572" t="str">
            <v>03</v>
          </cell>
          <cell r="S572" t="str">
            <v>nd</v>
          </cell>
          <cell r="T572">
            <v>0</v>
          </cell>
          <cell r="U572">
            <v>1000</v>
          </cell>
          <cell r="V572">
            <v>0</v>
          </cell>
          <cell r="W572">
            <v>0</v>
          </cell>
          <cell r="X572">
            <v>0</v>
          </cell>
          <cell r="Y572">
            <v>0</v>
          </cell>
          <cell r="Z572">
            <v>0</v>
          </cell>
          <cell r="AA572">
            <v>0</v>
          </cell>
          <cell r="AB572">
            <v>0</v>
          </cell>
          <cell r="AC572">
            <v>0</v>
          </cell>
          <cell r="AD572">
            <v>0</v>
          </cell>
          <cell r="AE572">
            <v>0</v>
          </cell>
          <cell r="AF572">
            <v>1000</v>
          </cell>
          <cell r="AG572">
            <v>270250.65000000002</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t="str">
            <v xml:space="preserve"> </v>
          </cell>
          <cell r="AY572">
            <v>0</v>
          </cell>
          <cell r="AZ572">
            <v>0</v>
          </cell>
          <cell r="BA572">
            <v>0</v>
          </cell>
          <cell r="BF572">
            <v>0</v>
          </cell>
          <cell r="BG572">
            <v>0</v>
          </cell>
          <cell r="BH572" t="str">
            <v>-</v>
          </cell>
          <cell r="BI572" t="str">
            <v>-</v>
          </cell>
          <cell r="BJ572">
            <v>0</v>
          </cell>
          <cell r="BK572">
            <v>0</v>
          </cell>
          <cell r="BL572"/>
          <cell r="BM572"/>
          <cell r="BN572"/>
        </row>
        <row r="573">
          <cell r="B573" t="str">
            <v>3-03-19-197-0</v>
          </cell>
          <cell r="C573" t="str">
            <v>3</v>
          </cell>
          <cell r="D573" t="str">
            <v>Mosina - sieć wodociągowa w ul. Jagodowej (działki 204/164, 204/161, 204/64) w Czapurach</v>
          </cell>
          <cell r="E573" t="str">
            <v>Zakończone</v>
          </cell>
          <cell r="G573" t="str">
            <v>rezerwa na zaspokojenie roszczeń z tyt realizacji sieci wod-kan</v>
          </cell>
          <cell r="H573" t="str">
            <v>pierwsza</v>
          </cell>
          <cell r="I573" t="str">
            <v>sieci rozdzielcze</v>
          </cell>
          <cell r="J573" t="str">
            <v>rozwojowe</v>
          </cell>
          <cell r="K573" t="str">
            <v>wykupy</v>
          </cell>
          <cell r="L573" t="str">
            <v>Mosina</v>
          </cell>
          <cell r="M573">
            <v>0</v>
          </cell>
          <cell r="N573">
            <v>0</v>
          </cell>
          <cell r="O573">
            <v>0</v>
          </cell>
          <cell r="P573" t="str">
            <v>Magdalena Borowska</v>
          </cell>
          <cell r="Q573">
            <v>0</v>
          </cell>
          <cell r="R573" t="str">
            <v>03</v>
          </cell>
          <cell r="S573" t="str">
            <v>nd</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26862.01</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t="str">
            <v xml:space="preserve"> </v>
          </cell>
          <cell r="AY573">
            <v>0</v>
          </cell>
          <cell r="AZ573">
            <v>0</v>
          </cell>
          <cell r="BA573">
            <v>0</v>
          </cell>
          <cell r="BF573">
            <v>0</v>
          </cell>
          <cell r="BG573">
            <v>0</v>
          </cell>
          <cell r="BH573" t="str">
            <v>-</v>
          </cell>
          <cell r="BI573" t="str">
            <v>-</v>
          </cell>
          <cell r="BJ573">
            <v>0</v>
          </cell>
          <cell r="BK573">
            <v>0</v>
          </cell>
          <cell r="BL573"/>
          <cell r="BM573"/>
          <cell r="BN573"/>
        </row>
        <row r="574">
          <cell r="B574" t="str">
            <v>3-03-19-198-0</v>
          </cell>
          <cell r="C574" t="str">
            <v>3</v>
          </cell>
          <cell r="D574" t="str">
            <v>Mosina - sieć wodociągowa w ul. Jagodowej, Wiśniowej, Czereśniowej, Gruszkowej, Morelowej w Czapurach</v>
          </cell>
          <cell r="E574" t="str">
            <v>Zakończone</v>
          </cell>
          <cell r="G574" t="str">
            <v>rezerwa na zaspokojenie roszczeń z tyt realizacji sieci wod-kan</v>
          </cell>
          <cell r="H574" t="str">
            <v>pierwsza</v>
          </cell>
          <cell r="I574" t="str">
            <v>sieci rozdzielcze</v>
          </cell>
          <cell r="J574" t="str">
            <v>rozwojowe</v>
          </cell>
          <cell r="K574" t="str">
            <v>wykupy</v>
          </cell>
          <cell r="L574" t="str">
            <v>Mosina</v>
          </cell>
          <cell r="M574">
            <v>0</v>
          </cell>
          <cell r="N574">
            <v>0</v>
          </cell>
          <cell r="O574" t="str">
            <v>Michał Garbicz</v>
          </cell>
          <cell r="P574" t="str">
            <v>Michał Garbicz</v>
          </cell>
          <cell r="Q574">
            <v>0</v>
          </cell>
          <cell r="R574" t="str">
            <v>03</v>
          </cell>
          <cell r="S574" t="str">
            <v>nd</v>
          </cell>
          <cell r="T574">
            <v>0</v>
          </cell>
          <cell r="U574">
            <v>1000</v>
          </cell>
          <cell r="V574">
            <v>0</v>
          </cell>
          <cell r="W574">
            <v>0</v>
          </cell>
          <cell r="X574">
            <v>0</v>
          </cell>
          <cell r="Y574">
            <v>0</v>
          </cell>
          <cell r="Z574">
            <v>0</v>
          </cell>
          <cell r="AA574">
            <v>0</v>
          </cell>
          <cell r="AB574">
            <v>0</v>
          </cell>
          <cell r="AC574">
            <v>0</v>
          </cell>
          <cell r="AD574">
            <v>0</v>
          </cell>
          <cell r="AE574">
            <v>0</v>
          </cell>
          <cell r="AF574">
            <v>1000</v>
          </cell>
          <cell r="AG574">
            <v>660875.34</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t="str">
            <v xml:space="preserve"> </v>
          </cell>
          <cell r="AY574">
            <v>0</v>
          </cell>
          <cell r="AZ574">
            <v>0</v>
          </cell>
          <cell r="BA574">
            <v>0</v>
          </cell>
          <cell r="BF574">
            <v>0</v>
          </cell>
          <cell r="BG574">
            <v>0</v>
          </cell>
          <cell r="BH574" t="str">
            <v>-</v>
          </cell>
          <cell r="BI574" t="str">
            <v>-</v>
          </cell>
          <cell r="BJ574">
            <v>0</v>
          </cell>
          <cell r="BK574">
            <v>0</v>
          </cell>
          <cell r="BL574"/>
          <cell r="BM574"/>
          <cell r="BN574"/>
        </row>
        <row r="575">
          <cell r="B575" t="str">
            <v>3-03-19-219-0</v>
          </cell>
          <cell r="C575" t="str">
            <v>3</v>
          </cell>
          <cell r="D575" t="str">
            <v>Mosina - sieć wodociągowa w ul. ul. Brzoskwiniowej, ul. Agrestowej, ul. Jabłkowej, ul. Truskawkowej w Czapurach</v>
          </cell>
          <cell r="E575" t="str">
            <v>Realizowane-RBM-zakończono</v>
          </cell>
          <cell r="G575" t="str">
            <v>rezerwa na zaspokojenie roszczeń z tyt realizacji sieci wod-kan</v>
          </cell>
          <cell r="H575" t="str">
            <v>pierwsza</v>
          </cell>
          <cell r="I575" t="str">
            <v>sieci rozdzielcze</v>
          </cell>
          <cell r="J575" t="str">
            <v>rozwojowe</v>
          </cell>
          <cell r="K575" t="str">
            <v>wykupy</v>
          </cell>
          <cell r="L575" t="str">
            <v>Mosina</v>
          </cell>
          <cell r="M575">
            <v>0</v>
          </cell>
          <cell r="N575">
            <v>0</v>
          </cell>
          <cell r="O575" t="str">
            <v>Michał Garbicz</v>
          </cell>
          <cell r="P575" t="str">
            <v>Magdalena Borowska</v>
          </cell>
          <cell r="Q575">
            <v>0</v>
          </cell>
          <cell r="R575" t="str">
            <v>03</v>
          </cell>
          <cell r="S575" t="str">
            <v>nd</v>
          </cell>
          <cell r="T575">
            <v>0</v>
          </cell>
          <cell r="U575">
            <v>1100</v>
          </cell>
          <cell r="V575">
            <v>0</v>
          </cell>
          <cell r="W575">
            <v>0</v>
          </cell>
          <cell r="X575">
            <v>0</v>
          </cell>
          <cell r="Y575">
            <v>0</v>
          </cell>
          <cell r="Z575">
            <v>0</v>
          </cell>
          <cell r="AA575">
            <v>0</v>
          </cell>
          <cell r="AB575">
            <v>0</v>
          </cell>
          <cell r="AC575">
            <v>0</v>
          </cell>
          <cell r="AD575">
            <v>0</v>
          </cell>
          <cell r="AE575">
            <v>0</v>
          </cell>
          <cell r="AF575">
            <v>1100</v>
          </cell>
          <cell r="AG575">
            <v>1100</v>
          </cell>
          <cell r="AH575">
            <v>435247.71</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t="str">
            <v>1 rozwojowo-modernizacyjne</v>
          </cell>
          <cell r="AY575">
            <v>0</v>
          </cell>
          <cell r="AZ575">
            <v>0</v>
          </cell>
          <cell r="BA575">
            <v>0</v>
          </cell>
          <cell r="BF575">
            <v>0</v>
          </cell>
          <cell r="BG575">
            <v>0</v>
          </cell>
          <cell r="BH575" t="str">
            <v>-</v>
          </cell>
          <cell r="BI575" t="str">
            <v>-</v>
          </cell>
          <cell r="BJ575">
            <v>0</v>
          </cell>
          <cell r="BK575">
            <v>0</v>
          </cell>
          <cell r="BL575"/>
          <cell r="BM575"/>
          <cell r="BN575"/>
          <cell r="BO575">
            <v>0</v>
          </cell>
        </row>
        <row r="576">
          <cell r="B576" t="str">
            <v>3-03-19-220-0</v>
          </cell>
          <cell r="C576" t="str">
            <v>3</v>
          </cell>
          <cell r="D576" t="str">
            <v>Mosina - sieć wodociągowa ul. Brzoskwiniowej, ul. Cytrynowej, ul. Pomarańczowej, ul. Orzechowej w Czapurach</v>
          </cell>
          <cell r="E576" t="str">
            <v>Zakończone</v>
          </cell>
          <cell r="G576" t="str">
            <v>rezerwa na zaspokojenie roszczeń z tyt realizacji sieci wod-kan</v>
          </cell>
          <cell r="H576" t="str">
            <v>pierwsza</v>
          </cell>
          <cell r="I576" t="str">
            <v>sieci rozdzielcze</v>
          </cell>
          <cell r="J576" t="str">
            <v>rozwojowe</v>
          </cell>
          <cell r="K576" t="str">
            <v>wykupy</v>
          </cell>
          <cell r="L576" t="str">
            <v>Mosina</v>
          </cell>
          <cell r="M576">
            <v>0</v>
          </cell>
          <cell r="N576">
            <v>0</v>
          </cell>
          <cell r="O576" t="str">
            <v>Michał Garbicz</v>
          </cell>
          <cell r="P576" t="str">
            <v>Michał Garbicz</v>
          </cell>
          <cell r="Q576">
            <v>0</v>
          </cell>
          <cell r="R576" t="str">
            <v>03</v>
          </cell>
          <cell r="S576" t="str">
            <v>nd</v>
          </cell>
          <cell r="T576">
            <v>0</v>
          </cell>
          <cell r="U576">
            <v>1000</v>
          </cell>
          <cell r="V576">
            <v>0</v>
          </cell>
          <cell r="W576">
            <v>0</v>
          </cell>
          <cell r="X576">
            <v>0</v>
          </cell>
          <cell r="Y576">
            <v>0</v>
          </cell>
          <cell r="Z576">
            <v>0</v>
          </cell>
          <cell r="AA576">
            <v>0</v>
          </cell>
          <cell r="AB576">
            <v>0</v>
          </cell>
          <cell r="AC576">
            <v>0</v>
          </cell>
          <cell r="AD576">
            <v>0</v>
          </cell>
          <cell r="AE576">
            <v>0</v>
          </cell>
          <cell r="AF576">
            <v>1000</v>
          </cell>
          <cell r="AG576">
            <v>299266.09999999998</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t="str">
            <v xml:space="preserve"> </v>
          </cell>
          <cell r="AY576">
            <v>0</v>
          </cell>
          <cell r="AZ576">
            <v>0</v>
          </cell>
          <cell r="BA576">
            <v>0</v>
          </cell>
          <cell r="BF576">
            <v>0</v>
          </cell>
          <cell r="BG576">
            <v>0</v>
          </cell>
          <cell r="BH576" t="str">
            <v>-</v>
          </cell>
          <cell r="BI576" t="str">
            <v>-</v>
          </cell>
          <cell r="BJ576">
            <v>0</v>
          </cell>
          <cell r="BK576">
            <v>0</v>
          </cell>
          <cell r="BL576"/>
          <cell r="BM576"/>
          <cell r="BN576"/>
        </row>
        <row r="577">
          <cell r="B577" t="str">
            <v>3-03-19-270-0</v>
          </cell>
          <cell r="C577" t="str">
            <v>3</v>
          </cell>
          <cell r="D577" t="str">
            <v>Mosina - sieć wodociągowa w ul. Piaskowej w Krosinku</v>
          </cell>
          <cell r="E577">
            <v>0</v>
          </cell>
          <cell r="G577" t="str">
            <v>rezerwa na zaspokojenie roszczeń z tyt realizacji sieci wod-kan</v>
          </cell>
          <cell r="H577" t="str">
            <v>pierwsza</v>
          </cell>
          <cell r="I577" t="str">
            <v>sieci rozdzielcze</v>
          </cell>
          <cell r="J577" t="str">
            <v>rozwojowe</v>
          </cell>
          <cell r="K577" t="str">
            <v>wykupy</v>
          </cell>
          <cell r="L577" t="str">
            <v>Mosina</v>
          </cell>
          <cell r="M577">
            <v>0</v>
          </cell>
          <cell r="N577">
            <v>0</v>
          </cell>
          <cell r="O577">
            <v>0</v>
          </cell>
          <cell r="P577">
            <v>0</v>
          </cell>
          <cell r="Q577">
            <v>0</v>
          </cell>
          <cell r="R577" t="str">
            <v>03</v>
          </cell>
          <cell r="S577" t="str">
            <v>nd</v>
          </cell>
          <cell r="T577">
            <v>0</v>
          </cell>
          <cell r="U577">
            <v>52632.4</v>
          </cell>
          <cell r="V577">
            <v>0</v>
          </cell>
          <cell r="W577">
            <v>0</v>
          </cell>
          <cell r="X577">
            <v>0</v>
          </cell>
          <cell r="Y577">
            <v>0</v>
          </cell>
          <cell r="Z577">
            <v>0</v>
          </cell>
          <cell r="AA577">
            <v>0</v>
          </cell>
          <cell r="AB577">
            <v>0</v>
          </cell>
          <cell r="AC577">
            <v>0</v>
          </cell>
          <cell r="AD577">
            <v>0</v>
          </cell>
          <cell r="AE577">
            <v>0</v>
          </cell>
          <cell r="AF577">
            <v>52632.4</v>
          </cell>
          <cell r="AG577">
            <v>52871.8</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F577">
            <v>0</v>
          </cell>
          <cell r="BG577">
            <v>0</v>
          </cell>
          <cell r="BH577" t="str">
            <v>-</v>
          </cell>
          <cell r="BI577" t="str">
            <v>-</v>
          </cell>
          <cell r="BJ577">
            <v>0</v>
          </cell>
          <cell r="BK577">
            <v>0</v>
          </cell>
          <cell r="BL577"/>
          <cell r="BM577"/>
          <cell r="BN577"/>
        </row>
        <row r="578">
          <cell r="B578" t="str">
            <v>3-03-20-044-0</v>
          </cell>
          <cell r="C578" t="str">
            <v>3</v>
          </cell>
          <cell r="D578" t="str">
            <v>Mosina - sieć wodociągowa i kanalizacja sanitarna w ul. Fiedlera</v>
          </cell>
          <cell r="E578">
            <v>0</v>
          </cell>
          <cell r="G578" t="str">
            <v>rezerwa na zaspokojenie roszczeń z tyt realizacji sieci wod-kan</v>
          </cell>
          <cell r="H578" t="str">
            <v>pierwsza</v>
          </cell>
          <cell r="I578" t="str">
            <v>sieci rozdzielcze</v>
          </cell>
          <cell r="J578" t="str">
            <v>rozwojowe</v>
          </cell>
          <cell r="K578" t="str">
            <v>wykupy</v>
          </cell>
          <cell r="L578" t="str">
            <v>Mosina</v>
          </cell>
          <cell r="M578">
            <v>0</v>
          </cell>
          <cell r="N578">
            <v>0</v>
          </cell>
          <cell r="O578">
            <v>0</v>
          </cell>
          <cell r="P578">
            <v>0</v>
          </cell>
          <cell r="Q578">
            <v>0</v>
          </cell>
          <cell r="R578" t="str">
            <v>03</v>
          </cell>
          <cell r="S578" t="str">
            <v>nd</v>
          </cell>
          <cell r="T578">
            <v>0</v>
          </cell>
          <cell r="U578">
            <v>1200</v>
          </cell>
          <cell r="V578">
            <v>0</v>
          </cell>
          <cell r="W578">
            <v>0</v>
          </cell>
          <cell r="X578">
            <v>0</v>
          </cell>
          <cell r="Y578">
            <v>0</v>
          </cell>
          <cell r="Z578">
            <v>0</v>
          </cell>
          <cell r="AA578">
            <v>0</v>
          </cell>
          <cell r="AB578">
            <v>0</v>
          </cell>
          <cell r="AC578">
            <v>0</v>
          </cell>
          <cell r="AD578">
            <v>0</v>
          </cell>
          <cell r="AE578">
            <v>0</v>
          </cell>
          <cell r="AF578">
            <v>1200</v>
          </cell>
          <cell r="AG578">
            <v>68587.98</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F578">
            <v>0</v>
          </cell>
          <cell r="BG578">
            <v>0</v>
          </cell>
          <cell r="BH578" t="str">
            <v>-</v>
          </cell>
          <cell r="BI578" t="str">
            <v>-</v>
          </cell>
          <cell r="BJ578">
            <v>0</v>
          </cell>
          <cell r="BK578">
            <v>0</v>
          </cell>
          <cell r="BL578"/>
          <cell r="BM578"/>
          <cell r="BN578"/>
        </row>
        <row r="579">
          <cell r="B579" t="str">
            <v>3-03-20-068-0</v>
          </cell>
          <cell r="C579" t="str">
            <v>3</v>
          </cell>
          <cell r="D579" t="str">
            <v>Mosina - sieć wodociągowa w Dymaczewie Starym</v>
          </cell>
          <cell r="H579" t="str">
            <v>pierwsza</v>
          </cell>
          <cell r="I579" t="str">
            <v>sieci rozdzielcze</v>
          </cell>
          <cell r="J579" t="str">
            <v>modernizacyjne</v>
          </cell>
          <cell r="K579" t="str">
            <v>PSW</v>
          </cell>
          <cell r="L579" t="str">
            <v>Mosina</v>
          </cell>
          <cell r="R579" t="str">
            <v>03</v>
          </cell>
          <cell r="T579">
            <v>0</v>
          </cell>
          <cell r="U579">
            <v>0</v>
          </cell>
          <cell r="V579">
            <v>0</v>
          </cell>
          <cell r="W579">
            <v>0</v>
          </cell>
          <cell r="X579">
            <v>0</v>
          </cell>
          <cell r="Y579">
            <v>0</v>
          </cell>
          <cell r="Z579">
            <v>0</v>
          </cell>
          <cell r="AA579">
            <v>0</v>
          </cell>
          <cell r="AB579">
            <v>0</v>
          </cell>
          <cell r="AC579">
            <v>0</v>
          </cell>
          <cell r="AD579">
            <v>0</v>
          </cell>
          <cell r="AE579">
            <v>1450000</v>
          </cell>
          <cell r="AF579">
            <v>0</v>
          </cell>
          <cell r="AG579">
            <v>0</v>
          </cell>
          <cell r="AH579">
            <v>0</v>
          </cell>
          <cell r="AI579">
            <v>0</v>
          </cell>
          <cell r="AJ579">
            <v>0</v>
          </cell>
          <cell r="AK579">
            <v>0</v>
          </cell>
          <cell r="AL579">
            <v>0</v>
          </cell>
          <cell r="AM579">
            <v>0</v>
          </cell>
          <cell r="AN579">
            <v>0</v>
          </cell>
          <cell r="AO579">
            <v>0</v>
          </cell>
          <cell r="AP579">
            <v>0</v>
          </cell>
          <cell r="AQ579">
            <v>0</v>
          </cell>
          <cell r="AR579">
            <v>50000</v>
          </cell>
          <cell r="AS579">
            <v>75000</v>
          </cell>
          <cell r="AT579">
            <v>2724000</v>
          </cell>
          <cell r="AU579">
            <v>125000</v>
          </cell>
          <cell r="AV579">
            <v>1.76</v>
          </cell>
          <cell r="AW579">
            <v>0</v>
          </cell>
          <cell r="AX579" t="str">
            <v>1 rozwojowo-modernizacyjne</v>
          </cell>
          <cell r="AY579">
            <v>0</v>
          </cell>
          <cell r="AZ579">
            <v>9</v>
          </cell>
          <cell r="BA579">
            <v>42</v>
          </cell>
          <cell r="BF579" t="str">
            <v>Liczne przewężenia sieci wodociągowej ograniczające jej wydajność i prowadzące do problemów z zapewnieniem właściwej ilości wody pod odpowiednim ciśnieniem.</v>
          </cell>
          <cell r="BG579" t="str">
            <v>Dymaczewo Stare: ul. Bajera 2-47, ul. Szkolna, ul. Czereśniowa 1-9: Wymiana ok. 1757m rury DN110mm, Nabudowanie 2 szt. zasuw DN150 i 2 szt. zasuw DN100, wymiana 2 szt. zasuw DN150 i 2 szt. zasuw DN100 wraz z przyłączami. po 2029 - dokumentacja projektowa i roboty budowlano-montażowe</v>
          </cell>
          <cell r="BH579" t="str">
            <v>-</v>
          </cell>
          <cell r="BI579" t="str">
            <v>-</v>
          </cell>
          <cell r="BJ579">
            <v>0</v>
          </cell>
          <cell r="BK579">
            <v>125000</v>
          </cell>
          <cell r="BL579"/>
          <cell r="BM579"/>
          <cell r="BN579"/>
        </row>
        <row r="580">
          <cell r="B580" t="str">
            <v>3-03-20-069-0</v>
          </cell>
          <cell r="C580" t="str">
            <v>3</v>
          </cell>
          <cell r="D580" t="str">
            <v>Mosina - sieć wodociągowa w Dymaczewie Nowym</v>
          </cell>
          <cell r="H580" t="str">
            <v>pierwsza</v>
          </cell>
          <cell r="I580" t="str">
            <v>sieci rozdzielcze</v>
          </cell>
          <cell r="J580" t="str">
            <v>modernizacyjne</v>
          </cell>
          <cell r="K580" t="str">
            <v>PSW</v>
          </cell>
          <cell r="L580" t="str">
            <v>Mosina</v>
          </cell>
          <cell r="R580" t="str">
            <v>03</v>
          </cell>
          <cell r="T580">
            <v>0</v>
          </cell>
          <cell r="U580">
            <v>0</v>
          </cell>
          <cell r="V580">
            <v>0</v>
          </cell>
          <cell r="W580">
            <v>0</v>
          </cell>
          <cell r="X580">
            <v>0</v>
          </cell>
          <cell r="Y580">
            <v>0</v>
          </cell>
          <cell r="Z580">
            <v>0</v>
          </cell>
          <cell r="AA580">
            <v>0</v>
          </cell>
          <cell r="AB580">
            <v>0</v>
          </cell>
          <cell r="AC580">
            <v>0</v>
          </cell>
          <cell r="AD580">
            <v>0</v>
          </cell>
          <cell r="AE580">
            <v>275000</v>
          </cell>
          <cell r="AF580">
            <v>0</v>
          </cell>
          <cell r="AG580">
            <v>0</v>
          </cell>
          <cell r="AH580">
            <v>0</v>
          </cell>
          <cell r="AI580">
            <v>0</v>
          </cell>
          <cell r="AJ580">
            <v>0</v>
          </cell>
          <cell r="AK580">
            <v>0</v>
          </cell>
          <cell r="AL580">
            <v>48000</v>
          </cell>
          <cell r="AM580">
            <v>48000</v>
          </cell>
          <cell r="AN580">
            <v>299300</v>
          </cell>
          <cell r="AO580">
            <v>3568600</v>
          </cell>
          <cell r="AP580">
            <v>826100</v>
          </cell>
          <cell r="AQ580">
            <v>0</v>
          </cell>
          <cell r="AR580">
            <v>0</v>
          </cell>
          <cell r="AS580">
            <v>0</v>
          </cell>
          <cell r="AT580">
            <v>0</v>
          </cell>
          <cell r="AU580">
            <v>4790000</v>
          </cell>
          <cell r="AV580">
            <v>1.57</v>
          </cell>
          <cell r="AW580">
            <v>0</v>
          </cell>
          <cell r="AX580" t="str">
            <v>1 rozwojowo-modernizacyjne</v>
          </cell>
          <cell r="AY580">
            <v>0</v>
          </cell>
          <cell r="AZ580">
            <v>4</v>
          </cell>
          <cell r="BA580">
            <v>12</v>
          </cell>
          <cell r="BF580" t="str">
            <v>Liczne przewężenia sieci wodociągowej ograniczające jej wydajność i prowadzące do problemów z zapewnieniem właściwej ilości wody pod odpowiednim ciśnieniem. Likwidacja sieci z terenów prywatnych.</v>
          </cell>
          <cell r="BG580" t="str">
            <v>Wymiana sieci w ul. Pogodna DN90mm na DN 150mm L = 157m Likwidacja sieci DN 90mm i DN110mm z terenów prywatnych - budowa sieci wodciągowej DN 150mm L = 1150m w ulicy Pogodnej, Łódzkiej, Witosa i B. Prusak. Budowa sieci wodociągowej DN 100mm, L = 260m (połączenie końcówek) Wymiana, przepięcia i budowa nowych przyłączy. 2024 - 2027 dokumentacja projektowa 2027 - 2029 roboty budowlano-montażowe</v>
          </cell>
          <cell r="BH580" t="str">
            <v>-</v>
          </cell>
          <cell r="BI580" t="str">
            <v>-</v>
          </cell>
          <cell r="BJ580">
            <v>0</v>
          </cell>
          <cell r="BK580">
            <v>4790000</v>
          </cell>
          <cell r="BL580"/>
          <cell r="BM580"/>
          <cell r="BN580"/>
        </row>
        <row r="581">
          <cell r="B581" t="str">
            <v>3-03-20-070-0</v>
          </cell>
          <cell r="C581" t="str">
            <v>3</v>
          </cell>
          <cell r="D581" t="str">
            <v>Mosina - sieć wodociągowa w Bolesławcu</v>
          </cell>
          <cell r="H581" t="str">
            <v>pierwsza</v>
          </cell>
          <cell r="I581" t="str">
            <v>sieci rozdzielcze</v>
          </cell>
          <cell r="J581" t="str">
            <v>modernizacyjne</v>
          </cell>
          <cell r="K581" t="str">
            <v>PSW</v>
          </cell>
          <cell r="L581" t="str">
            <v>Mosina</v>
          </cell>
          <cell r="R581" t="str">
            <v>03</v>
          </cell>
          <cell r="T581">
            <v>0</v>
          </cell>
          <cell r="U581">
            <v>0</v>
          </cell>
          <cell r="V581">
            <v>0</v>
          </cell>
          <cell r="W581">
            <v>0</v>
          </cell>
          <cell r="X581">
            <v>0</v>
          </cell>
          <cell r="Y581">
            <v>0</v>
          </cell>
          <cell r="Z581">
            <v>0</v>
          </cell>
          <cell r="AA581">
            <v>0</v>
          </cell>
          <cell r="AB581">
            <v>0</v>
          </cell>
          <cell r="AC581">
            <v>0</v>
          </cell>
          <cell r="AD581">
            <v>0</v>
          </cell>
          <cell r="AE581">
            <v>275000</v>
          </cell>
          <cell r="AF581">
            <v>0</v>
          </cell>
          <cell r="AG581">
            <v>0</v>
          </cell>
          <cell r="AH581">
            <v>0</v>
          </cell>
          <cell r="AI581">
            <v>0</v>
          </cell>
          <cell r="AJ581">
            <v>0</v>
          </cell>
          <cell r="AK581">
            <v>0</v>
          </cell>
          <cell r="AL581">
            <v>0</v>
          </cell>
          <cell r="AM581">
            <v>0</v>
          </cell>
          <cell r="AN581">
            <v>0</v>
          </cell>
          <cell r="AO581">
            <v>0</v>
          </cell>
          <cell r="AP581">
            <v>0</v>
          </cell>
          <cell r="AQ581">
            <v>0</v>
          </cell>
          <cell r="AR581">
            <v>34000</v>
          </cell>
          <cell r="AS581">
            <v>50000</v>
          </cell>
          <cell r="AT581">
            <v>568000</v>
          </cell>
          <cell r="AU581">
            <v>84000</v>
          </cell>
          <cell r="AV581">
            <v>0.45</v>
          </cell>
          <cell r="AW581">
            <v>0</v>
          </cell>
          <cell r="AX581" t="str">
            <v>1 rozwojowo-modernizacyjne</v>
          </cell>
          <cell r="AY581">
            <v>0</v>
          </cell>
          <cell r="AZ581">
            <v>6</v>
          </cell>
          <cell r="BA581">
            <v>3</v>
          </cell>
          <cell r="BF581" t="str">
            <v>Liczne przewężenia sieci wodociągowej ograniczające jej wydajność i prowadzące do problemów z zapewnieniem właściwej ilości wody pod odpowiednim ciśnieniem.</v>
          </cell>
          <cell r="BG581" t="str">
            <v>Bolesławiec 1-2 dz. 20, 19, 18, 17, 13, 10: Wymiana 443m rury DN90mm . Nabudowanie zasuwy DN100 na wysokości nr 1. Wraz z przyłączami. po 2029 - dokumentacja projektowa i roboty budowlano-montażowe</v>
          </cell>
          <cell r="BH581" t="str">
            <v>-</v>
          </cell>
          <cell r="BI581" t="str">
            <v>-</v>
          </cell>
          <cell r="BJ581">
            <v>0</v>
          </cell>
          <cell r="BK581">
            <v>84000</v>
          </cell>
          <cell r="BL581"/>
          <cell r="BM581"/>
          <cell r="BN581"/>
        </row>
        <row r="582">
          <cell r="B582" t="str">
            <v>3-03-20-191-0</v>
          </cell>
          <cell r="C582" t="str">
            <v>3</v>
          </cell>
          <cell r="D582" t="str">
            <v>Mosina - sieć wodociągowa w ul. Babki w Babkach</v>
          </cell>
          <cell r="E582" t="str">
            <v>Realizowane-dokumentacja-w toku</v>
          </cell>
          <cell r="G582" t="str">
            <v>rezerwa na zaspokojenie roszczeń z tyt realizacji sieci wod-kan</v>
          </cell>
          <cell r="H582" t="str">
            <v>pierwsza</v>
          </cell>
          <cell r="I582" t="str">
            <v>sieci rozdzielcze</v>
          </cell>
          <cell r="J582" t="str">
            <v>rozwojowe</v>
          </cell>
          <cell r="K582" t="str">
            <v>wykupy</v>
          </cell>
          <cell r="L582" t="str">
            <v>Mosina</v>
          </cell>
          <cell r="M582">
            <v>0</v>
          </cell>
          <cell r="N582" t="str">
            <v>Natalia Kaźmierczak</v>
          </cell>
          <cell r="O582">
            <v>0</v>
          </cell>
          <cell r="P582" t="str">
            <v>Aleksandra Klecha</v>
          </cell>
          <cell r="Q582">
            <v>0</v>
          </cell>
          <cell r="R582" t="str">
            <v>03</v>
          </cell>
          <cell r="S582" t="str">
            <v>nd</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800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t="str">
            <v xml:space="preserve"> </v>
          </cell>
          <cell r="AY582">
            <v>0</v>
          </cell>
          <cell r="AZ582">
            <v>0</v>
          </cell>
          <cell r="BA582">
            <v>0</v>
          </cell>
          <cell r="BF582">
            <v>0</v>
          </cell>
          <cell r="BG582">
            <v>0</v>
          </cell>
          <cell r="BH582" t="str">
            <v>-</v>
          </cell>
          <cell r="BI582" t="str">
            <v>-</v>
          </cell>
          <cell r="BJ582">
            <v>0</v>
          </cell>
          <cell r="BK582">
            <v>0</v>
          </cell>
          <cell r="BL582"/>
          <cell r="BM582"/>
          <cell r="BN582"/>
        </row>
        <row r="583">
          <cell r="B583" t="str">
            <v>3-03-20-216-0</v>
          </cell>
          <cell r="C583" t="str">
            <v>3</v>
          </cell>
          <cell r="D583" t="str">
            <v>Mosina - sieć wodociągowa w ul. Wiązowej w Czapurach</v>
          </cell>
          <cell r="E583">
            <v>0</v>
          </cell>
          <cell r="G583" t="str">
            <v>rezerwa na zaspokojenie roszczeń z tyt realizacji sieci wod-kan</v>
          </cell>
          <cell r="H583" t="str">
            <v>pierwsza</v>
          </cell>
          <cell r="I583" t="str">
            <v>sieci rozdzielcze</v>
          </cell>
          <cell r="J583" t="str">
            <v>rozwojowe</v>
          </cell>
          <cell r="K583" t="str">
            <v>wykupy</v>
          </cell>
          <cell r="L583" t="str">
            <v>Mosina</v>
          </cell>
          <cell r="M583">
            <v>0</v>
          </cell>
          <cell r="N583">
            <v>0</v>
          </cell>
          <cell r="O583">
            <v>0</v>
          </cell>
          <cell r="P583">
            <v>0</v>
          </cell>
          <cell r="Q583">
            <v>0</v>
          </cell>
          <cell r="R583" t="str">
            <v>03</v>
          </cell>
          <cell r="S583" t="str">
            <v>nd</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25525</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F583">
            <v>0</v>
          </cell>
          <cell r="BG583">
            <v>0</v>
          </cell>
          <cell r="BH583" t="str">
            <v>-</v>
          </cell>
          <cell r="BI583" t="str">
            <v>-</v>
          </cell>
          <cell r="BJ583">
            <v>0</v>
          </cell>
          <cell r="BK583">
            <v>0</v>
          </cell>
          <cell r="BL583"/>
          <cell r="BM583"/>
          <cell r="BN583"/>
        </row>
        <row r="584">
          <cell r="B584" t="str">
            <v>3-03-20-240-0</v>
          </cell>
          <cell r="C584" t="str">
            <v>3</v>
          </cell>
          <cell r="D584" t="str">
            <v>Mosina - sieć wodociągowa i kanalizacja sanitarna w ul. Kobro</v>
          </cell>
          <cell r="E584">
            <v>0</v>
          </cell>
          <cell r="G584" t="str">
            <v>rezerwa na zaspokojenie roszczeń z tyt realizacji sieci wod-kan</v>
          </cell>
          <cell r="H584" t="str">
            <v>pierwsza</v>
          </cell>
          <cell r="I584" t="str">
            <v>sieci rozdzielcze</v>
          </cell>
          <cell r="J584" t="str">
            <v>rozwojowe</v>
          </cell>
          <cell r="K584" t="str">
            <v>wykupy</v>
          </cell>
          <cell r="L584" t="str">
            <v>Mosina</v>
          </cell>
          <cell r="M584">
            <v>0</v>
          </cell>
          <cell r="N584">
            <v>0</v>
          </cell>
          <cell r="O584">
            <v>0</v>
          </cell>
          <cell r="P584">
            <v>0</v>
          </cell>
          <cell r="Q584">
            <v>0</v>
          </cell>
          <cell r="R584" t="str">
            <v>03</v>
          </cell>
          <cell r="S584" t="str">
            <v>nd</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F584">
            <v>0</v>
          </cell>
          <cell r="BG584">
            <v>0</v>
          </cell>
          <cell r="BH584" t="str">
            <v>-</v>
          </cell>
          <cell r="BI584" t="str">
            <v>-</v>
          </cell>
          <cell r="BJ584">
            <v>0</v>
          </cell>
          <cell r="BK584">
            <v>0</v>
          </cell>
          <cell r="BL584"/>
          <cell r="BM584"/>
          <cell r="BN584"/>
        </row>
        <row r="585">
          <cell r="B585" t="str">
            <v>3-03-21-059-0</v>
          </cell>
          <cell r="C585" t="str">
            <v>3</v>
          </cell>
          <cell r="D585" t="str">
            <v>Mosina - sieć wodociągowa i kanalizacja sanitarna w ul. Kobro</v>
          </cell>
          <cell r="E585">
            <v>0</v>
          </cell>
          <cell r="G585" t="str">
            <v>rezerwa na zaspokojenie roszczeń z tyt realizacji sieci wod-kan</v>
          </cell>
          <cell r="H585" t="str">
            <v>pierwsza</v>
          </cell>
          <cell r="I585" t="str">
            <v>sieci rozdzielcze</v>
          </cell>
          <cell r="J585" t="str">
            <v>rozwojowe</v>
          </cell>
          <cell r="K585" t="str">
            <v>wykupy</v>
          </cell>
          <cell r="L585" t="str">
            <v>Mosina</v>
          </cell>
          <cell r="M585">
            <v>0</v>
          </cell>
          <cell r="N585">
            <v>0</v>
          </cell>
          <cell r="O585">
            <v>0</v>
          </cell>
          <cell r="P585">
            <v>0</v>
          </cell>
          <cell r="Q585">
            <v>0</v>
          </cell>
          <cell r="R585" t="str">
            <v>03</v>
          </cell>
          <cell r="S585" t="str">
            <v>nd</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330043.45</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F585">
            <v>0</v>
          </cell>
          <cell r="BG585">
            <v>0</v>
          </cell>
          <cell r="BH585" t="str">
            <v>-</v>
          </cell>
          <cell r="BI585" t="str">
            <v>-</v>
          </cell>
          <cell r="BJ585">
            <v>0</v>
          </cell>
          <cell r="BK585">
            <v>0</v>
          </cell>
          <cell r="BL585"/>
          <cell r="BM585"/>
          <cell r="BN585"/>
        </row>
        <row r="586">
          <cell r="B586" t="str">
            <v>3-04-13-088-0</v>
          </cell>
          <cell r="C586" t="str">
            <v>3</v>
          </cell>
          <cell r="D586" t="str">
            <v>Murowana Goślina - sieć wodociągowa w ul. Jodłowej, Górka, Starczanowska i Na Stoku</v>
          </cell>
          <cell r="E586" t="str">
            <v>Realizowane-RBM-zakończono</v>
          </cell>
          <cell r="G586" t="str">
            <v>Plan</v>
          </cell>
          <cell r="H586" t="str">
            <v>pierwsza</v>
          </cell>
          <cell r="I586" t="str">
            <v>sieci rozdzielcze</v>
          </cell>
          <cell r="J586" t="str">
            <v>modernizacyjne</v>
          </cell>
          <cell r="K586" t="str">
            <v>PSW</v>
          </cell>
          <cell r="L586" t="str">
            <v>Murowana Goślina</v>
          </cell>
          <cell r="M586" t="str">
            <v>Paulina Wilińska-Kałka</v>
          </cell>
          <cell r="N586" t="str">
            <v>Barbara Bartkowiak</v>
          </cell>
          <cell r="O586" t="str">
            <v>Monika Mrozińska</v>
          </cell>
          <cell r="P586" t="str">
            <v>Anna Ossig</v>
          </cell>
          <cell r="Q586" t="str">
            <v>Łukasz Bil</v>
          </cell>
          <cell r="R586" t="str">
            <v>04</v>
          </cell>
          <cell r="S586" t="str">
            <v>nd</v>
          </cell>
          <cell r="T586">
            <v>44965.72</v>
          </cell>
          <cell r="U586">
            <v>221599.33</v>
          </cell>
          <cell r="V586">
            <v>178487.8</v>
          </cell>
          <cell r="W586">
            <v>0</v>
          </cell>
          <cell r="X586">
            <v>0</v>
          </cell>
          <cell r="Y586">
            <v>0</v>
          </cell>
          <cell r="Z586">
            <v>0</v>
          </cell>
          <cell r="AA586">
            <v>0</v>
          </cell>
          <cell r="AB586">
            <v>0</v>
          </cell>
          <cell r="AC586">
            <v>0</v>
          </cell>
          <cell r="AD586">
            <v>0</v>
          </cell>
          <cell r="AE586">
            <v>0</v>
          </cell>
          <cell r="AF586">
            <v>400087.13</v>
          </cell>
          <cell r="AG586">
            <v>155162.53</v>
          </cell>
          <cell r="AH586">
            <v>267207.51</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t="str">
            <v>1 rozwojowo-modernizacyjne</v>
          </cell>
          <cell r="AY586">
            <v>1</v>
          </cell>
          <cell r="AZ586">
            <v>1</v>
          </cell>
          <cell r="BA586">
            <v>27</v>
          </cell>
          <cell r="BF586" t="str">
            <v>Potrzeba uporządkowania sieci - zastąpienie istniejącej prowizorycznej sieci o niewystarczających średnicach, z przebiegiem przez tereny prywatne.</v>
          </cell>
          <cell r="BG586" t="str">
            <v>Budowa sieci wodociągowej o dł. 536,48m DN150 (180), metodą wykopu otwartego, budowa sieci wodociągowej o dł. 94,36m DN150 (180), metodą bezwykopową wraz z przyłączami . 2018 - 2020 - dokumentacja projektowa 2020 - 2021 - roboty budowlano-montażowe</v>
          </cell>
          <cell r="BH586" t="str">
            <v>-</v>
          </cell>
          <cell r="BI586" t="str">
            <v>-</v>
          </cell>
          <cell r="BJ586">
            <v>0</v>
          </cell>
          <cell r="BK586">
            <v>0</v>
          </cell>
          <cell r="BL586"/>
          <cell r="BM586"/>
          <cell r="BN586"/>
          <cell r="BO586">
            <v>0</v>
          </cell>
        </row>
        <row r="587">
          <cell r="B587" t="str">
            <v>3-04-14-014-1</v>
          </cell>
          <cell r="C587" t="str">
            <v>3</v>
          </cell>
          <cell r="D587" t="str">
            <v>Murowana Goślina - sieć wodociągowa w ulicach: Żytnia, Pszenna, Owsiana, Zbożowa, Rolna, Żniwna w Mściszewie</v>
          </cell>
          <cell r="E587">
            <v>0</v>
          </cell>
          <cell r="G587" t="str">
            <v>rezerwa "białe plamy"</v>
          </cell>
          <cell r="H587" t="str">
            <v>druga</v>
          </cell>
          <cell r="I587" t="str">
            <v>sieci rozdzielcze</v>
          </cell>
          <cell r="J587" t="str">
            <v>rozwojowe</v>
          </cell>
          <cell r="K587" t="str">
            <v>nieopłacalne tak</v>
          </cell>
          <cell r="L587" t="str">
            <v>Murowana Goślina</v>
          </cell>
          <cell r="M587">
            <v>0</v>
          </cell>
          <cell r="N587">
            <v>0</v>
          </cell>
          <cell r="O587">
            <v>0</v>
          </cell>
          <cell r="P587">
            <v>0</v>
          </cell>
          <cell r="Q587">
            <v>0</v>
          </cell>
          <cell r="R587" t="str">
            <v>04</v>
          </cell>
          <cell r="S587" t="str">
            <v>Gmina Murowana Goślina</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t="str">
            <v>1 rozwojowo-modernizacyjne</v>
          </cell>
          <cell r="AY587">
            <v>14</v>
          </cell>
          <cell r="AZ587">
            <v>30</v>
          </cell>
          <cell r="BA587">
            <v>0</v>
          </cell>
          <cell r="BF587">
            <v>0</v>
          </cell>
          <cell r="BG587">
            <v>0</v>
          </cell>
          <cell r="BH587" t="str">
            <v>-</v>
          </cell>
          <cell r="BI587" t="str">
            <v>-</v>
          </cell>
          <cell r="BJ587">
            <v>0</v>
          </cell>
          <cell r="BK587">
            <v>0</v>
          </cell>
          <cell r="BL587"/>
          <cell r="BM587"/>
          <cell r="BN587"/>
        </row>
        <row r="588">
          <cell r="B588" t="str">
            <v>3-04-15-116-1</v>
          </cell>
          <cell r="C588" t="str">
            <v>3</v>
          </cell>
          <cell r="D588" t="str">
            <v>Murowana Goślina - sieć wodociągowa w Rakowni</v>
          </cell>
          <cell r="E588" t="str">
            <v>Realizowane-RBM-zakończono</v>
          </cell>
          <cell r="G588" t="str">
            <v>rezerwa "białe plamy"</v>
          </cell>
          <cell r="H588" t="str">
            <v>druga</v>
          </cell>
          <cell r="I588" t="str">
            <v>sieci rozdzielcze</v>
          </cell>
          <cell r="J588" t="str">
            <v>rozwojowe</v>
          </cell>
          <cell r="K588" t="str">
            <v>nieopłacalne tak</v>
          </cell>
          <cell r="L588" t="str">
            <v>Murowana Goślina</v>
          </cell>
          <cell r="M588" t="str">
            <v>Paulina Wilińska-Kałka</v>
          </cell>
          <cell r="N588" t="str">
            <v>Anna Ossig</v>
          </cell>
          <cell r="O588" t="str">
            <v>Monika Mrozińska</v>
          </cell>
          <cell r="P588" t="str">
            <v>Joanna Iwan</v>
          </cell>
          <cell r="Q588">
            <v>0</v>
          </cell>
          <cell r="R588" t="str">
            <v>04</v>
          </cell>
          <cell r="S588" t="str">
            <v>Gmina Murowana Goślina</v>
          </cell>
          <cell r="T588">
            <v>2836326.6300000004</v>
          </cell>
          <cell r="U588">
            <v>1233315.94</v>
          </cell>
          <cell r="V588">
            <v>4100</v>
          </cell>
          <cell r="W588">
            <v>4200</v>
          </cell>
          <cell r="X588">
            <v>0</v>
          </cell>
          <cell r="Y588">
            <v>0</v>
          </cell>
          <cell r="Z588">
            <v>0</v>
          </cell>
          <cell r="AA588">
            <v>0</v>
          </cell>
          <cell r="AB588">
            <v>0</v>
          </cell>
          <cell r="AC588">
            <v>0</v>
          </cell>
          <cell r="AD588">
            <v>0</v>
          </cell>
          <cell r="AE588">
            <v>0</v>
          </cell>
          <cell r="AF588">
            <v>1241615.94</v>
          </cell>
          <cell r="AG588">
            <v>1309522.6599999999</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4.08</v>
          </cell>
          <cell r="AW588">
            <v>0</v>
          </cell>
          <cell r="AX588" t="str">
            <v>1 rozwojowo-modernizacyjne</v>
          </cell>
          <cell r="AY588">
            <v>49</v>
          </cell>
          <cell r="AZ588">
            <v>87</v>
          </cell>
          <cell r="BA588">
            <v>0</v>
          </cell>
          <cell r="BF588" t="str">
            <v>Zaopatrzenie w wodę nowych odbiorców.</v>
          </cell>
          <cell r="BG588" t="str">
            <v>Budowa sieci wodociągowej o średnicy DN 63-180 mm i dł. ok. 4 080 m wraz z przyłączami 2016-2017- dokumentacja projektowa 2018-2019 roboty budowlano- montażowe 2020 - rozliczenie zadania 2020-2023 - nasadzenia rekompensacyjne zieleni</v>
          </cell>
          <cell r="BH588" t="str">
            <v>-</v>
          </cell>
          <cell r="BI588" t="str">
            <v>-</v>
          </cell>
          <cell r="BJ588">
            <v>0</v>
          </cell>
          <cell r="BK588">
            <v>0</v>
          </cell>
          <cell r="BL588"/>
          <cell r="BM588"/>
          <cell r="BN588"/>
          <cell r="BO588">
            <v>0</v>
          </cell>
        </row>
        <row r="589">
          <cell r="B589" t="str">
            <v>3-04-15-118-1</v>
          </cell>
          <cell r="C589" t="str">
            <v>3</v>
          </cell>
          <cell r="D589" t="str">
            <v>Murowana Goślina - sieć wodociągowa w ulicach Piaskowa i Żwirowa w Złotoryjsku</v>
          </cell>
          <cell r="E589">
            <v>0</v>
          </cell>
          <cell r="G589" t="str">
            <v>rezerwa na inwestycje nieprzewidziane</v>
          </cell>
          <cell r="H589" t="str">
            <v>druga</v>
          </cell>
          <cell r="I589" t="str">
            <v>sieci rozdzielcze</v>
          </cell>
          <cell r="J589" t="str">
            <v>rozwojowe</v>
          </cell>
          <cell r="K589" t="str">
            <v>nieopłacalne tak</v>
          </cell>
          <cell r="L589" t="str">
            <v>Murowana Goślina</v>
          </cell>
          <cell r="M589">
            <v>0</v>
          </cell>
          <cell r="N589">
            <v>0</v>
          </cell>
          <cell r="O589">
            <v>0</v>
          </cell>
          <cell r="P589">
            <v>0</v>
          </cell>
          <cell r="Q589">
            <v>0</v>
          </cell>
          <cell r="R589" t="str">
            <v>04</v>
          </cell>
          <cell r="S589" t="str">
            <v>Gmina Murowana Goślina</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t="str">
            <v>1 rozwojowo-modernizacyjne</v>
          </cell>
          <cell r="AY589">
            <v>3</v>
          </cell>
          <cell r="AZ589">
            <v>11</v>
          </cell>
          <cell r="BA589">
            <v>0</v>
          </cell>
          <cell r="BF589">
            <v>0</v>
          </cell>
          <cell r="BG589">
            <v>0</v>
          </cell>
          <cell r="BH589" t="str">
            <v>-</v>
          </cell>
          <cell r="BI589" t="str">
            <v>-</v>
          </cell>
          <cell r="BJ589">
            <v>0</v>
          </cell>
          <cell r="BK589">
            <v>0</v>
          </cell>
          <cell r="BL589"/>
          <cell r="BM589"/>
          <cell r="BN589"/>
        </row>
        <row r="590">
          <cell r="B590" t="str">
            <v>3-04-17-040-1</v>
          </cell>
          <cell r="C590" t="str">
            <v>3</v>
          </cell>
          <cell r="D590" t="str">
            <v>Murowana Goślina - sieć wodociągowa w Nieszawie etap II</v>
          </cell>
          <cell r="E590" t="str">
            <v>Realizowane-RBM-zakończono</v>
          </cell>
          <cell r="G590" t="str">
            <v>rezerwa oszczędności przetargowe</v>
          </cell>
          <cell r="H590" t="str">
            <v>druga</v>
          </cell>
          <cell r="I590" t="str">
            <v>sieci rozdzielcze</v>
          </cell>
          <cell r="J590" t="str">
            <v>rozwojowe</v>
          </cell>
          <cell r="K590" t="str">
            <v>oszczędności przetargowe</v>
          </cell>
          <cell r="L590" t="str">
            <v>Murowana Goślina</v>
          </cell>
          <cell r="M590" t="str">
            <v>Paulina Wilińska-Kałka</v>
          </cell>
          <cell r="N590" t="str">
            <v>Daniel Michalik</v>
          </cell>
          <cell r="O590" t="str">
            <v>Monika Mrozińska</v>
          </cell>
          <cell r="P590" t="str">
            <v>Daniel Michalik</v>
          </cell>
          <cell r="Q590">
            <v>0</v>
          </cell>
          <cell r="R590" t="str">
            <v>04</v>
          </cell>
          <cell r="S590" t="str">
            <v>Gmina Murowana Goślina</v>
          </cell>
          <cell r="T590">
            <v>54029.94</v>
          </cell>
          <cell r="U590">
            <v>240.4</v>
          </cell>
          <cell r="V590">
            <v>0</v>
          </cell>
          <cell r="W590">
            <v>0</v>
          </cell>
          <cell r="X590">
            <v>0</v>
          </cell>
          <cell r="Y590">
            <v>0</v>
          </cell>
          <cell r="Z590">
            <v>0</v>
          </cell>
          <cell r="AA590">
            <v>0</v>
          </cell>
          <cell r="AB590">
            <v>0</v>
          </cell>
          <cell r="AC590">
            <v>0</v>
          </cell>
          <cell r="AD590">
            <v>0</v>
          </cell>
          <cell r="AE590">
            <v>0</v>
          </cell>
          <cell r="AF590">
            <v>240.4</v>
          </cell>
          <cell r="AG590">
            <v>240.4</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t="str">
            <v>1 rozwojowo-modernizacyjne</v>
          </cell>
          <cell r="AY590">
            <v>1</v>
          </cell>
          <cell r="AZ590">
            <v>0</v>
          </cell>
          <cell r="BA590">
            <v>0</v>
          </cell>
          <cell r="BF590" t="str">
            <v>Zaopatrzenie w wodę nowych odbiorców.</v>
          </cell>
          <cell r="BG590" t="str">
            <v>Budowa wodociągu w działce nr 55/39 DN100mm, dł. 50m wraz z przyłączami 2018 - dokumentacja projektowa 2018 - 2019 roboty budowlano-montażowe Gmina Inwestorem zastępczym</v>
          </cell>
          <cell r="BH590" t="str">
            <v>-</v>
          </cell>
          <cell r="BI590" t="str">
            <v>-</v>
          </cell>
          <cell r="BJ590">
            <v>0</v>
          </cell>
          <cell r="BK590">
            <v>0</v>
          </cell>
          <cell r="BL590"/>
          <cell r="BM590"/>
          <cell r="BN590"/>
          <cell r="BO590">
            <v>0</v>
          </cell>
        </row>
        <row r="591">
          <cell r="B591" t="str">
            <v>3-04-17-174-0</v>
          </cell>
          <cell r="C591" t="str">
            <v>3</v>
          </cell>
          <cell r="D591" t="str">
            <v>Murowana Goślina - sieć wodociągowa w Nieszawie etap I</v>
          </cell>
          <cell r="E591">
            <v>0</v>
          </cell>
          <cell r="G591" t="str">
            <v>budżet - modernizacja PSW</v>
          </cell>
          <cell r="H591" t="str">
            <v>pierwsza</v>
          </cell>
          <cell r="I591" t="str">
            <v>sieci rozdzielcze</v>
          </cell>
          <cell r="J591" t="str">
            <v>modernizacyjne</v>
          </cell>
          <cell r="K591" t="str">
            <v>PSW</v>
          </cell>
          <cell r="L591" t="str">
            <v>Murowana Goślina</v>
          </cell>
          <cell r="M591">
            <v>0</v>
          </cell>
          <cell r="N591">
            <v>0</v>
          </cell>
          <cell r="O591">
            <v>0</v>
          </cell>
          <cell r="P591">
            <v>0</v>
          </cell>
          <cell r="Q591">
            <v>0</v>
          </cell>
          <cell r="R591" t="str">
            <v>04</v>
          </cell>
          <cell r="S591" t="str">
            <v>nd</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t="str">
            <v>1 rozwojowo-modernizacyjne</v>
          </cell>
          <cell r="AY591">
            <v>1</v>
          </cell>
          <cell r="AZ591">
            <v>0</v>
          </cell>
          <cell r="BA591">
            <v>0</v>
          </cell>
          <cell r="BF591">
            <v>0</v>
          </cell>
          <cell r="BG591">
            <v>0</v>
          </cell>
          <cell r="BH591" t="str">
            <v>-</v>
          </cell>
          <cell r="BI591" t="str">
            <v>-</v>
          </cell>
          <cell r="BJ591">
            <v>0</v>
          </cell>
          <cell r="BK591">
            <v>0</v>
          </cell>
          <cell r="BL591"/>
          <cell r="BM591"/>
          <cell r="BN591"/>
        </row>
        <row r="592">
          <cell r="B592" t="str">
            <v>3-04-19-084-0</v>
          </cell>
          <cell r="C592" t="str">
            <v>3</v>
          </cell>
          <cell r="D592" t="str">
            <v>Murowana Goślina - sieć wodociągowa w ul. Rumiankowej w Mściszewie</v>
          </cell>
          <cell r="E592" t="str">
            <v>Realizowane-RBM-zakończono</v>
          </cell>
          <cell r="G592" t="str">
            <v>rezerwa na zaspokojenie roszczeń z tyt realizacji sieci wod-kan</v>
          </cell>
          <cell r="H592" t="str">
            <v>pierwsza</v>
          </cell>
          <cell r="I592" t="str">
            <v>sieci rozdzielcze</v>
          </cell>
          <cell r="J592" t="str">
            <v>rozwojowe</v>
          </cell>
          <cell r="K592" t="str">
            <v>wykupy</v>
          </cell>
          <cell r="L592" t="str">
            <v>Murowana Goślina</v>
          </cell>
          <cell r="M592">
            <v>0</v>
          </cell>
          <cell r="N592">
            <v>0</v>
          </cell>
          <cell r="O592">
            <v>0</v>
          </cell>
          <cell r="P592" t="str">
            <v>Magdalena Borowska</v>
          </cell>
          <cell r="Q592">
            <v>0</v>
          </cell>
          <cell r="R592" t="str">
            <v>04</v>
          </cell>
          <cell r="S592" t="str">
            <v>nd</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10171.23</v>
          </cell>
          <cell r="AH592">
            <v>17</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t="str">
            <v xml:space="preserve"> </v>
          </cell>
          <cell r="AY592">
            <v>0</v>
          </cell>
          <cell r="AZ592">
            <v>0</v>
          </cell>
          <cell r="BA592">
            <v>0</v>
          </cell>
          <cell r="BF592">
            <v>0</v>
          </cell>
          <cell r="BG592">
            <v>0</v>
          </cell>
          <cell r="BH592" t="str">
            <v>-</v>
          </cell>
          <cell r="BI592" t="str">
            <v>-</v>
          </cell>
          <cell r="BJ592">
            <v>0</v>
          </cell>
          <cell r="BK592">
            <v>0</v>
          </cell>
          <cell r="BL592"/>
          <cell r="BM592"/>
          <cell r="BN592"/>
          <cell r="BO592">
            <v>0</v>
          </cell>
        </row>
        <row r="593">
          <cell r="B593" t="str">
            <v>3-04-19-212-0</v>
          </cell>
          <cell r="C593" t="str">
            <v>3</v>
          </cell>
          <cell r="D593" t="str">
            <v>Murowana Goslina - sieć wodociągowa w ul. Przepiórki w Rakowni</v>
          </cell>
          <cell r="E593" t="str">
            <v>Realizowane-RBM-w toku</v>
          </cell>
          <cell r="G593" t="str">
            <v>rezerwa na zaspokojenie roszczeń z tyt realizacji sieci wod-kan</v>
          </cell>
          <cell r="H593" t="str">
            <v>pierwsza</v>
          </cell>
          <cell r="I593" t="str">
            <v>sieci rozdzielcze</v>
          </cell>
          <cell r="J593" t="str">
            <v>rozwojowe</v>
          </cell>
          <cell r="K593" t="str">
            <v>wykupy</v>
          </cell>
          <cell r="L593" t="str">
            <v>Murowana Goślina</v>
          </cell>
          <cell r="M593">
            <v>0</v>
          </cell>
          <cell r="N593">
            <v>0</v>
          </cell>
          <cell r="O593">
            <v>0</v>
          </cell>
          <cell r="P593" t="str">
            <v>Aleksandra Klecha</v>
          </cell>
          <cell r="Q593">
            <v>0</v>
          </cell>
          <cell r="R593" t="str">
            <v>04</v>
          </cell>
          <cell r="S593" t="str">
            <v>nd</v>
          </cell>
          <cell r="T593">
            <v>0</v>
          </cell>
          <cell r="U593">
            <v>23643.74</v>
          </cell>
          <cell r="V593">
            <v>0</v>
          </cell>
          <cell r="W593">
            <v>0</v>
          </cell>
          <cell r="X593">
            <v>0</v>
          </cell>
          <cell r="Y593">
            <v>0</v>
          </cell>
          <cell r="Z593">
            <v>0</v>
          </cell>
          <cell r="AA593">
            <v>0</v>
          </cell>
          <cell r="AB593">
            <v>0</v>
          </cell>
          <cell r="AC593">
            <v>0</v>
          </cell>
          <cell r="AD593">
            <v>0</v>
          </cell>
          <cell r="AE593">
            <v>0</v>
          </cell>
          <cell r="AF593">
            <v>23643.74</v>
          </cell>
          <cell r="AG593">
            <v>27107.72</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t="str">
            <v xml:space="preserve"> </v>
          </cell>
          <cell r="AY593">
            <v>0</v>
          </cell>
          <cell r="AZ593">
            <v>0</v>
          </cell>
          <cell r="BA593">
            <v>0</v>
          </cell>
          <cell r="BF593">
            <v>0</v>
          </cell>
          <cell r="BG593">
            <v>0</v>
          </cell>
          <cell r="BH593" t="str">
            <v>-</v>
          </cell>
          <cell r="BI593" t="str">
            <v>-</v>
          </cell>
          <cell r="BJ593">
            <v>0</v>
          </cell>
          <cell r="BK593">
            <v>0</v>
          </cell>
          <cell r="BL593"/>
          <cell r="BM593"/>
          <cell r="BN593"/>
          <cell r="BO593">
            <v>0</v>
          </cell>
        </row>
        <row r="594">
          <cell r="B594" t="str">
            <v>3-04-19-291-0</v>
          </cell>
          <cell r="C594" t="str">
            <v>3</v>
          </cell>
          <cell r="D594" t="str">
            <v>Murowana Goślina - sieć wodociągowa w ul. Pod Lasem 2 w Kamińsku</v>
          </cell>
          <cell r="E594" t="str">
            <v>Realizowane-RBM-w toku</v>
          </cell>
          <cell r="G594" t="str">
            <v>rezerwa na zaspokojenie roszczeń z tyt realizacji sieci wod-kan</v>
          </cell>
          <cell r="H594" t="str">
            <v>pierwsza</v>
          </cell>
          <cell r="I594" t="str">
            <v>sieci rozdzielcze</v>
          </cell>
          <cell r="J594" t="str">
            <v>rozwojowe</v>
          </cell>
          <cell r="K594" t="str">
            <v>wykupy</v>
          </cell>
          <cell r="L594" t="str">
            <v>Murowana Goślina</v>
          </cell>
          <cell r="M594">
            <v>0</v>
          </cell>
          <cell r="N594">
            <v>0</v>
          </cell>
          <cell r="O594">
            <v>0</v>
          </cell>
          <cell r="P594" t="str">
            <v>Magdalena Borowska</v>
          </cell>
          <cell r="Q594">
            <v>0</v>
          </cell>
          <cell r="R594" t="str">
            <v>04</v>
          </cell>
          <cell r="S594" t="str">
            <v>nd</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16599.5</v>
          </cell>
          <cell r="AH594">
            <v>17</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t="str">
            <v xml:space="preserve"> </v>
          </cell>
          <cell r="AY594">
            <v>0</v>
          </cell>
          <cell r="AZ594">
            <v>0</v>
          </cell>
          <cell r="BA594">
            <v>0</v>
          </cell>
          <cell r="BF594">
            <v>0</v>
          </cell>
          <cell r="BG594">
            <v>0</v>
          </cell>
          <cell r="BH594" t="str">
            <v>-</v>
          </cell>
          <cell r="BI594" t="str">
            <v>-</v>
          </cell>
          <cell r="BJ594">
            <v>0</v>
          </cell>
          <cell r="BK594">
            <v>0</v>
          </cell>
          <cell r="BL594"/>
          <cell r="BM594"/>
          <cell r="BN594"/>
          <cell r="BO594">
            <v>0</v>
          </cell>
        </row>
        <row r="595">
          <cell r="B595" t="str">
            <v>3-04-20-066-0</v>
          </cell>
          <cell r="C595" t="str">
            <v>3</v>
          </cell>
          <cell r="D595" t="str">
            <v>Murowana Goślina - sieć wodociągowa w ul. Gila i Zielonczanej w Rakowni</v>
          </cell>
          <cell r="E595" t="str">
            <v>Realizowane-RBM-w toku</v>
          </cell>
          <cell r="G595" t="str">
            <v>rezerwa na zaspokojenie roszczeń z tyt realizacji sieci wod-kan</v>
          </cell>
          <cell r="H595" t="str">
            <v>pierwsza</v>
          </cell>
          <cell r="I595" t="str">
            <v>sieci rozdzielcze</v>
          </cell>
          <cell r="J595" t="str">
            <v>rozwojowe</v>
          </cell>
          <cell r="K595" t="str">
            <v>wykupy</v>
          </cell>
          <cell r="L595" t="str">
            <v>Murowana Goślina</v>
          </cell>
          <cell r="M595">
            <v>0</v>
          </cell>
          <cell r="N595">
            <v>0</v>
          </cell>
          <cell r="O595">
            <v>0</v>
          </cell>
          <cell r="P595" t="str">
            <v>Aleksandra Klecha</v>
          </cell>
          <cell r="Q595">
            <v>0</v>
          </cell>
          <cell r="R595" t="str">
            <v>04</v>
          </cell>
          <cell r="S595" t="str">
            <v>nd</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44124.3</v>
          </cell>
          <cell r="AH595">
            <v>17</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t="str">
            <v xml:space="preserve"> </v>
          </cell>
          <cell r="AY595">
            <v>0</v>
          </cell>
          <cell r="AZ595">
            <v>0</v>
          </cell>
          <cell r="BA595">
            <v>0</v>
          </cell>
          <cell r="BF595">
            <v>0</v>
          </cell>
          <cell r="BG595">
            <v>0</v>
          </cell>
          <cell r="BH595" t="str">
            <v>-</v>
          </cell>
          <cell r="BI595" t="str">
            <v>-</v>
          </cell>
          <cell r="BJ595">
            <v>0</v>
          </cell>
          <cell r="BK595">
            <v>0</v>
          </cell>
          <cell r="BL595"/>
          <cell r="BM595"/>
          <cell r="BN595"/>
          <cell r="BO595">
            <v>0</v>
          </cell>
        </row>
        <row r="596">
          <cell r="B596" t="str">
            <v>3-05-11-072-1</v>
          </cell>
          <cell r="C596" t="str">
            <v>3</v>
          </cell>
          <cell r="D596" t="str">
            <v>Poznań - sieć wodociągowa w ul. Pszczyńskiej</v>
          </cell>
          <cell r="E596" t="str">
            <v>Realizowane-RBM-zakończono</v>
          </cell>
          <cell r="G596" t="str">
            <v>rezerwa "białe plamy"</v>
          </cell>
          <cell r="H596" t="str">
            <v>druga</v>
          </cell>
          <cell r="I596" t="str">
            <v>sieci rozdzielcze</v>
          </cell>
          <cell r="J596" t="str">
            <v>rozwojowe</v>
          </cell>
          <cell r="K596" t="str">
            <v>nieopłacalne tak</v>
          </cell>
          <cell r="L596" t="str">
            <v>Poznań</v>
          </cell>
          <cell r="M596" t="str">
            <v>Kamilla Oberenkowska</v>
          </cell>
          <cell r="N596" t="str">
            <v>Michał Kamiński</v>
          </cell>
          <cell r="O596" t="str">
            <v>Jolanta Kowalczyk</v>
          </cell>
          <cell r="P596" t="str">
            <v>Aleksandra Wąsiak-Piechota</v>
          </cell>
          <cell r="Q596" t="str">
            <v>Jacek Bielicki</v>
          </cell>
          <cell r="R596" t="str">
            <v>05</v>
          </cell>
          <cell r="S596" t="str">
            <v>nd</v>
          </cell>
          <cell r="T596">
            <v>4459.43</v>
          </cell>
          <cell r="U596">
            <v>877725.3</v>
          </cell>
          <cell r="V596">
            <v>652956.80000000005</v>
          </cell>
          <cell r="W596">
            <v>0</v>
          </cell>
          <cell r="X596">
            <v>0</v>
          </cell>
          <cell r="Y596">
            <v>0</v>
          </cell>
          <cell r="Z596">
            <v>0</v>
          </cell>
          <cell r="AA596">
            <v>0</v>
          </cell>
          <cell r="AB596">
            <v>0</v>
          </cell>
          <cell r="AC596">
            <v>0</v>
          </cell>
          <cell r="AD596">
            <v>0</v>
          </cell>
          <cell r="AE596">
            <v>0</v>
          </cell>
          <cell r="AF596">
            <v>1530682.1</v>
          </cell>
          <cell r="AG596">
            <v>1418320.5599999998</v>
          </cell>
          <cell r="AH596">
            <v>115453.86</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t="str">
            <v>1 rozwojowo-modernizacyjne</v>
          </cell>
          <cell r="AY596">
            <v>41</v>
          </cell>
          <cell r="AZ596">
            <v>18</v>
          </cell>
          <cell r="BA596">
            <v>0</v>
          </cell>
          <cell r="BF596" t="str">
            <v>Zaopatrzenie w wodę nowych odbiorców. Wymagana koordynacja z zadaniem nr 5-05-11-074-1.</v>
          </cell>
          <cell r="BG596" t="str">
            <v>Budowa sieci wodociągowej o średnicy 150mm i długości ok. 880m wraz z przyłączami. 2016-2019 - dokumentacja projektowa 2020-2021 - roboty budowlano-montażowe</v>
          </cell>
          <cell r="BH596" t="str">
            <v>-</v>
          </cell>
          <cell r="BI596" t="str">
            <v>-</v>
          </cell>
          <cell r="BJ596">
            <v>0</v>
          </cell>
          <cell r="BK596">
            <v>0</v>
          </cell>
          <cell r="BL596"/>
          <cell r="BM596"/>
          <cell r="BN596"/>
          <cell r="BO596">
            <v>0</v>
          </cell>
        </row>
        <row r="597">
          <cell r="B597" t="str">
            <v>3-05-11-114-1</v>
          </cell>
          <cell r="C597" t="str">
            <v>3</v>
          </cell>
          <cell r="D597" t="str">
            <v>Poznań - sieć wodociągowa w ul. Beskidzkiej</v>
          </cell>
          <cell r="E597" t="str">
            <v>Realizowane-RBM-zakończono</v>
          </cell>
          <cell r="G597" t="str">
            <v>Plan</v>
          </cell>
          <cell r="H597" t="str">
            <v>pierwsza</v>
          </cell>
          <cell r="I597" t="str">
            <v>sieci rozdzielcze</v>
          </cell>
          <cell r="J597" t="str">
            <v>modernizacyjne</v>
          </cell>
          <cell r="K597" t="str">
            <v>PSW</v>
          </cell>
          <cell r="L597" t="str">
            <v>Poznań</v>
          </cell>
          <cell r="M597" t="str">
            <v>Sylwia Białous</v>
          </cell>
          <cell r="N597" t="str">
            <v>Anna Ossig</v>
          </cell>
          <cell r="O597" t="str">
            <v>Monika Mrozińska</v>
          </cell>
          <cell r="P597" t="str">
            <v>Anna Ossig</v>
          </cell>
          <cell r="Q597" t="str">
            <v>Robert Bąk</v>
          </cell>
          <cell r="R597" t="str">
            <v>05</v>
          </cell>
          <cell r="S597" t="str">
            <v>nd</v>
          </cell>
          <cell r="T597">
            <v>21200</v>
          </cell>
          <cell r="U597">
            <v>325472.73000000004</v>
          </cell>
          <cell r="V597">
            <v>0</v>
          </cell>
          <cell r="W597">
            <v>0</v>
          </cell>
          <cell r="X597">
            <v>0</v>
          </cell>
          <cell r="Y597">
            <v>0</v>
          </cell>
          <cell r="Z597">
            <v>0</v>
          </cell>
          <cell r="AA597">
            <v>0</v>
          </cell>
          <cell r="AB597">
            <v>0</v>
          </cell>
          <cell r="AC597">
            <v>0</v>
          </cell>
          <cell r="AD597">
            <v>0</v>
          </cell>
          <cell r="AE597">
            <v>0</v>
          </cell>
          <cell r="AF597">
            <v>325472.73000000004</v>
          </cell>
          <cell r="AG597">
            <v>326836.09000000003</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t="str">
            <v>1 rozwojowo-modernizacyjne</v>
          </cell>
          <cell r="AY597">
            <v>4</v>
          </cell>
          <cell r="AZ597">
            <v>1</v>
          </cell>
          <cell r="BA597">
            <v>0</v>
          </cell>
          <cell r="BF597" t="str">
            <v>Spięcie istniejących wodociągów, likwidacja końcówek na sieci wodociągowej, stworzenie dwustronnego zasilania, podłączenie nowych odbiorców.</v>
          </cell>
          <cell r="BG597" t="str">
            <v>Budowa wodociągu DN150mm o dł. ok. 330m wraz z przyłączami. 2017 - 2018 - dokumentacja projektowa 2019 - 2020 - roboty budowlano-montażowe</v>
          </cell>
          <cell r="BH597" t="str">
            <v>-</v>
          </cell>
          <cell r="BI597" t="str">
            <v>-</v>
          </cell>
          <cell r="BJ597">
            <v>0</v>
          </cell>
          <cell r="BK597">
            <v>0</v>
          </cell>
          <cell r="BL597"/>
          <cell r="BM597"/>
          <cell r="BN597"/>
          <cell r="BO597">
            <v>0</v>
          </cell>
        </row>
        <row r="598">
          <cell r="B598" t="str">
            <v>3-05-12-004-0</v>
          </cell>
          <cell r="C598" t="str">
            <v>3</v>
          </cell>
          <cell r="D598" t="str">
            <v>Poznań - sieć wodociągowa i kanalizacja sanitarna w ul. Mateckiego, Obornickiej i Omańkowskiej</v>
          </cell>
          <cell r="E598" t="str">
            <v>Realizowane-RBM-w toku</v>
          </cell>
          <cell r="G598" t="str">
            <v>rezerwa na zaspokojenie roszczeń z tyt realizacji sieci wod-kan</v>
          </cell>
          <cell r="H598" t="str">
            <v>pierwsza</v>
          </cell>
          <cell r="I598" t="str">
            <v>sieci rozdzielcze</v>
          </cell>
          <cell r="J598" t="str">
            <v>rozwojowe</v>
          </cell>
          <cell r="K598" t="str">
            <v>wykupy</v>
          </cell>
          <cell r="L598" t="str">
            <v>Poznań</v>
          </cell>
          <cell r="M598">
            <v>0</v>
          </cell>
          <cell r="N598">
            <v>0</v>
          </cell>
          <cell r="O598">
            <v>0</v>
          </cell>
          <cell r="P598" t="str">
            <v>Magdalena Borowska</v>
          </cell>
          <cell r="Q598">
            <v>0</v>
          </cell>
          <cell r="R598" t="str">
            <v>05</v>
          </cell>
          <cell r="S598" t="str">
            <v>nd</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t="str">
            <v>1 przedsięwzięcie rozwojowo-modernizacyjne</v>
          </cell>
          <cell r="AY598">
            <v>0</v>
          </cell>
          <cell r="AZ598">
            <v>0</v>
          </cell>
          <cell r="BA598">
            <v>0</v>
          </cell>
          <cell r="BF598">
            <v>0</v>
          </cell>
          <cell r="BG598">
            <v>0</v>
          </cell>
          <cell r="BH598" t="str">
            <v>-</v>
          </cell>
          <cell r="BI598" t="str">
            <v>-</v>
          </cell>
          <cell r="BJ598">
            <v>0</v>
          </cell>
          <cell r="BK598">
            <v>0</v>
          </cell>
          <cell r="BL598"/>
          <cell r="BM598"/>
          <cell r="BN598"/>
          <cell r="BO598">
            <v>0</v>
          </cell>
        </row>
        <row r="599">
          <cell r="B599" t="str">
            <v>3-05-12-038-0</v>
          </cell>
          <cell r="C599" t="str">
            <v>3</v>
          </cell>
          <cell r="D599" t="str">
            <v>Poznań - magistrala wodociągowa w ul. Chociszewskiego</v>
          </cell>
          <cell r="E599">
            <v>0</v>
          </cell>
          <cell r="G599" t="str">
            <v>Plan</v>
          </cell>
          <cell r="H599" t="str">
            <v>pierwsza</v>
          </cell>
          <cell r="I599" t="str">
            <v>sieci rozdzielcze</v>
          </cell>
          <cell r="J599" t="str">
            <v>modernizacyjne</v>
          </cell>
          <cell r="K599" t="str">
            <v>PSW</v>
          </cell>
          <cell r="L599" t="str">
            <v>Poznań</v>
          </cell>
          <cell r="M599">
            <v>0</v>
          </cell>
          <cell r="N599">
            <v>0</v>
          </cell>
          <cell r="O599">
            <v>0</v>
          </cell>
          <cell r="P599">
            <v>0</v>
          </cell>
          <cell r="Q599">
            <v>0</v>
          </cell>
          <cell r="R599" t="str">
            <v>05</v>
          </cell>
          <cell r="S599" t="str">
            <v>nd</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t="str">
            <v>1 rozwojowo-modernizacyjne</v>
          </cell>
          <cell r="AY599">
            <v>1</v>
          </cell>
          <cell r="AZ599">
            <v>0</v>
          </cell>
          <cell r="BA599">
            <v>2</v>
          </cell>
          <cell r="BF599">
            <v>0</v>
          </cell>
          <cell r="BG599">
            <v>0</v>
          </cell>
          <cell r="BH599" t="str">
            <v>-</v>
          </cell>
          <cell r="BI599" t="str">
            <v>-</v>
          </cell>
          <cell r="BJ599">
            <v>0</v>
          </cell>
          <cell r="BK599">
            <v>0</v>
          </cell>
          <cell r="BL599"/>
          <cell r="BM599"/>
          <cell r="BN599"/>
        </row>
        <row r="600">
          <cell r="B600" t="str">
            <v>3-05-12-090-1</v>
          </cell>
          <cell r="C600" t="str">
            <v>3</v>
          </cell>
          <cell r="D600" t="str">
            <v>Poznań - sieć wodociągowa w ul. Obrzeże</v>
          </cell>
          <cell r="E600" t="str">
            <v>Realizowane-RBM-zakończono</v>
          </cell>
          <cell r="G600" t="str">
            <v>rezerwa "białe plamy"</v>
          </cell>
          <cell r="H600" t="str">
            <v>druga</v>
          </cell>
          <cell r="I600" t="str">
            <v>sieci rozdzielcze</v>
          </cell>
          <cell r="J600" t="str">
            <v>rozwojowe</v>
          </cell>
          <cell r="K600" t="str">
            <v>nieopłacalne tak</v>
          </cell>
          <cell r="L600" t="str">
            <v>Poznań</v>
          </cell>
          <cell r="M600" t="str">
            <v>Kamilla Oberenkowska</v>
          </cell>
          <cell r="N600" t="str">
            <v>Alina Wachowska</v>
          </cell>
          <cell r="O600" t="str">
            <v>Jolanta Kowalczyk</v>
          </cell>
          <cell r="P600" t="str">
            <v>Michał Plewa</v>
          </cell>
          <cell r="Q600" t="str">
            <v>Michał Plewa</v>
          </cell>
          <cell r="R600" t="str">
            <v>05</v>
          </cell>
          <cell r="S600" t="str">
            <v>nd</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1528</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t="str">
            <v>1 rozwojowo-modernizacyjne</v>
          </cell>
          <cell r="AY600">
            <v>0</v>
          </cell>
          <cell r="AZ600">
            <v>0</v>
          </cell>
          <cell r="BA600">
            <v>0</v>
          </cell>
          <cell r="BF600" t="str">
            <v>Uporządkowanie sieci wodociągowej w ul. Obrzeże - obecnie zasilanie kilku budynków prowadzone wspólnym przyłączem po działkach prywatnych, co skutkuje niskim ciśnieniem wody u odbiorców</v>
          </cell>
          <cell r="BG600" t="str">
            <v>Budowa sieci wodociągowej z rur PE DN 180 mm - 144,28 m przyłącza wodociągowe PE DN 32 mm - 73,00 m - 7 szt 2015-2017 - dokumentacja projektowa 2018 - roboty budowlano-montażowe</v>
          </cell>
          <cell r="BH600" t="str">
            <v>-</v>
          </cell>
          <cell r="BI600" t="str">
            <v>-</v>
          </cell>
          <cell r="BJ600">
            <v>0</v>
          </cell>
          <cell r="BK600">
            <v>0</v>
          </cell>
          <cell r="BL600"/>
          <cell r="BM600"/>
          <cell r="BN600"/>
          <cell r="BO600">
            <v>0</v>
          </cell>
        </row>
        <row r="601">
          <cell r="B601" t="str">
            <v>3-05-13-020-0</v>
          </cell>
          <cell r="C601" t="str">
            <v>3</v>
          </cell>
          <cell r="D601" t="str">
            <v>Poznań - sieć wodociągowa na os. Czecha nr 59-65</v>
          </cell>
          <cell r="E601">
            <v>0</v>
          </cell>
          <cell r="G601" t="str">
            <v>Plan</v>
          </cell>
          <cell r="H601" t="str">
            <v>pierwsza</v>
          </cell>
          <cell r="I601" t="str">
            <v>sieci rozdzielcze</v>
          </cell>
          <cell r="J601" t="str">
            <v>modernizacyjne</v>
          </cell>
          <cell r="K601" t="str">
            <v>PSW</v>
          </cell>
          <cell r="L601" t="str">
            <v>Poznań</v>
          </cell>
          <cell r="M601">
            <v>0</v>
          </cell>
          <cell r="N601">
            <v>0</v>
          </cell>
          <cell r="O601">
            <v>0</v>
          </cell>
          <cell r="P601">
            <v>0</v>
          </cell>
          <cell r="Q601">
            <v>0</v>
          </cell>
          <cell r="R601" t="str">
            <v>05</v>
          </cell>
          <cell r="S601" t="str">
            <v>nd</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t="str">
            <v>1 rozwojowo-modernizacyjne</v>
          </cell>
          <cell r="AY601">
            <v>0</v>
          </cell>
          <cell r="AZ601">
            <v>0</v>
          </cell>
          <cell r="BA601">
            <v>1</v>
          </cell>
          <cell r="BF601">
            <v>0</v>
          </cell>
          <cell r="BG601">
            <v>0</v>
          </cell>
          <cell r="BH601" t="str">
            <v>-</v>
          </cell>
          <cell r="BI601" t="str">
            <v>-</v>
          </cell>
          <cell r="BJ601">
            <v>0</v>
          </cell>
          <cell r="BK601">
            <v>0</v>
          </cell>
          <cell r="BL601"/>
          <cell r="BM601"/>
          <cell r="BN601"/>
        </row>
        <row r="602">
          <cell r="B602" t="str">
            <v>3-05-13-030-1</v>
          </cell>
          <cell r="C602" t="str">
            <v>3</v>
          </cell>
          <cell r="D602" t="str">
            <v>Poznań - sieć wodociagowa w ul. Podmokłej</v>
          </cell>
          <cell r="E602" t="str">
            <v>Realizowane-RBM-zakończono</v>
          </cell>
          <cell r="G602" t="str">
            <v>rezerwa "białe plamy"</v>
          </cell>
          <cell r="H602" t="str">
            <v>druga</v>
          </cell>
          <cell r="I602" t="str">
            <v>sieci rozdzielcze</v>
          </cell>
          <cell r="J602" t="str">
            <v>rozwojowe</v>
          </cell>
          <cell r="K602" t="str">
            <v>nieopłacalne tak</v>
          </cell>
          <cell r="L602" t="str">
            <v>Poznań</v>
          </cell>
          <cell r="M602" t="str">
            <v>Zuzanna Kaczmarek</v>
          </cell>
          <cell r="N602">
            <v>0</v>
          </cell>
          <cell r="O602" t="str">
            <v>Jolanta Kowalczyk</v>
          </cell>
          <cell r="P602" t="str">
            <v>Aleksandra Wąsiak-Piechota</v>
          </cell>
          <cell r="Q602" t="str">
            <v>Maciej Antecki</v>
          </cell>
          <cell r="R602" t="str">
            <v>05</v>
          </cell>
          <cell r="S602" t="str">
            <v>nd</v>
          </cell>
          <cell r="T602">
            <v>494131.96</v>
          </cell>
          <cell r="U602">
            <v>131201.79999999999</v>
          </cell>
          <cell r="V602">
            <v>0</v>
          </cell>
          <cell r="W602">
            <v>0</v>
          </cell>
          <cell r="X602">
            <v>0</v>
          </cell>
          <cell r="Y602">
            <v>0</v>
          </cell>
          <cell r="Z602">
            <v>0</v>
          </cell>
          <cell r="AA602">
            <v>0</v>
          </cell>
          <cell r="AB602">
            <v>0</v>
          </cell>
          <cell r="AC602">
            <v>0</v>
          </cell>
          <cell r="AD602">
            <v>0</v>
          </cell>
          <cell r="AE602">
            <v>0</v>
          </cell>
          <cell r="AF602">
            <v>131201.79999999999</v>
          </cell>
          <cell r="AG602">
            <v>131601.79999999999</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t="str">
            <v>1 rozwojowo-modernizacyjne</v>
          </cell>
          <cell r="AY602">
            <v>0</v>
          </cell>
          <cell r="AZ602">
            <v>0</v>
          </cell>
          <cell r="BA602">
            <v>5</v>
          </cell>
          <cell r="BF602" t="str">
            <v>Zaopatrzenie w wodę nowych odbiorców</v>
          </cell>
          <cell r="BG602" t="str">
            <v>Budowa wodociągu w ul. Podmokłej DN 125 mm, dł. 424,71 m wraz z przyłączami 2014-2018 - dokumentacja projektowa 2019-2020 - roboty budowlano - montażowe</v>
          </cell>
          <cell r="BH602" t="str">
            <v>-</v>
          </cell>
          <cell r="BI602" t="str">
            <v>-</v>
          </cell>
          <cell r="BJ602">
            <v>0</v>
          </cell>
          <cell r="BK602">
            <v>0</v>
          </cell>
          <cell r="BL602"/>
          <cell r="BM602"/>
          <cell r="BN602"/>
          <cell r="BO602">
            <v>0</v>
          </cell>
        </row>
        <row r="603">
          <cell r="B603" t="str">
            <v>3-05-13-040-1</v>
          </cell>
          <cell r="C603" t="str">
            <v>3</v>
          </cell>
          <cell r="D603" t="str">
            <v>Poznań - sieć wodociągowa w ul. Hulewiczów, Obornicka, Drwęskiego</v>
          </cell>
          <cell r="E603" t="str">
            <v>Realizowane-RBM-zakończono</v>
          </cell>
          <cell r="G603" t="str">
            <v>rezerwa "białe plamy"</v>
          </cell>
          <cell r="H603" t="str">
            <v>druga</v>
          </cell>
          <cell r="I603" t="str">
            <v>sieci rozdzielcze</v>
          </cell>
          <cell r="J603" t="str">
            <v>rozwojowe</v>
          </cell>
          <cell r="K603" t="str">
            <v>nieopłacalne tak</v>
          </cell>
          <cell r="L603" t="str">
            <v>Poznań</v>
          </cell>
          <cell r="M603" t="str">
            <v>Katarzyna Stawińska</v>
          </cell>
          <cell r="N603" t="str">
            <v>Daniel Michalik</v>
          </cell>
          <cell r="O603" t="str">
            <v>Monika Mrozińska</v>
          </cell>
          <cell r="P603" t="str">
            <v>Daniel Michalik</v>
          </cell>
          <cell r="Q603" t="str">
            <v>Maciej Urbaniak</v>
          </cell>
          <cell r="R603" t="str">
            <v>05</v>
          </cell>
          <cell r="S603" t="str">
            <v>nd</v>
          </cell>
          <cell r="T603">
            <v>25726.2</v>
          </cell>
          <cell r="U603">
            <v>1411638.06</v>
          </cell>
          <cell r="V603">
            <v>0</v>
          </cell>
          <cell r="W603">
            <v>0</v>
          </cell>
          <cell r="X603">
            <v>0</v>
          </cell>
          <cell r="Y603">
            <v>0</v>
          </cell>
          <cell r="Z603">
            <v>0</v>
          </cell>
          <cell r="AA603">
            <v>0</v>
          </cell>
          <cell r="AB603">
            <v>0</v>
          </cell>
          <cell r="AC603">
            <v>0</v>
          </cell>
          <cell r="AD603">
            <v>0</v>
          </cell>
          <cell r="AE603">
            <v>0</v>
          </cell>
          <cell r="AF603">
            <v>1411638.06</v>
          </cell>
          <cell r="AG603">
            <v>950907.17</v>
          </cell>
          <cell r="AH603">
            <v>1731</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t="str">
            <v>1 rozwojowo-modernizacyjne</v>
          </cell>
          <cell r="AY603">
            <v>6</v>
          </cell>
          <cell r="AZ603">
            <v>0</v>
          </cell>
          <cell r="BA603">
            <v>0</v>
          </cell>
          <cell r="BF603" t="str">
            <v>Zaopatrzenie w wodę nowych odbiorców</v>
          </cell>
          <cell r="BG603" t="str">
            <v>I - wybudowanie brakującego fragmentu w ul. Obornickiej do wysokości ul. Hulewiczów + wodociąg w ul. Hulewiczów z wpięciem do ul. Obornickiej II - budowę połączenia wodociągów ul. Drwęskiego do nowo wybudowanego wodociągu w ul. Obornickiej Sieć wodociągowa ok. 340 m, DN 150 mm wraz z przyłączami 2017 - 2019 dokumentacja projektowa 2020 - roboty budowlano-montażowe</v>
          </cell>
          <cell r="BH603" t="str">
            <v>-</v>
          </cell>
          <cell r="BI603" t="str">
            <v>-</v>
          </cell>
          <cell r="BJ603">
            <v>0</v>
          </cell>
          <cell r="BK603">
            <v>0</v>
          </cell>
          <cell r="BL603"/>
          <cell r="BM603"/>
          <cell r="BN603"/>
          <cell r="BO603">
            <v>0</v>
          </cell>
        </row>
        <row r="604">
          <cell r="B604" t="str">
            <v>3-05-13-043-1</v>
          </cell>
          <cell r="C604" t="str">
            <v>3</v>
          </cell>
          <cell r="D604" t="str">
            <v>Poznań - sieć wodociągowa w ul. Tymiankowej</v>
          </cell>
          <cell r="E604">
            <v>0</v>
          </cell>
          <cell r="F604"/>
          <cell r="G604" t="str">
            <v>rezerwa "białe plamy"</v>
          </cell>
          <cell r="H604" t="str">
            <v>druga</v>
          </cell>
          <cell r="I604" t="str">
            <v>sieci rozdzielcze</v>
          </cell>
          <cell r="J604" t="str">
            <v>rozwojowe</v>
          </cell>
          <cell r="K604" t="str">
            <v>nieopłacalne tak</v>
          </cell>
          <cell r="L604" t="str">
            <v>Poznań</v>
          </cell>
          <cell r="M604">
            <v>0</v>
          </cell>
          <cell r="N604">
            <v>0</v>
          </cell>
          <cell r="O604">
            <v>0</v>
          </cell>
          <cell r="P604">
            <v>0</v>
          </cell>
          <cell r="Q604">
            <v>0</v>
          </cell>
          <cell r="R604" t="str">
            <v>05</v>
          </cell>
          <cell r="S604" t="str">
            <v>nd</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t="str">
            <v>1 rozwojowo-modernizacyjne</v>
          </cell>
          <cell r="AY604">
            <v>8</v>
          </cell>
          <cell r="AZ604">
            <v>0</v>
          </cell>
          <cell r="BA604">
            <v>0</v>
          </cell>
          <cell r="BB604"/>
          <cell r="BC604"/>
          <cell r="BD604"/>
          <cell r="BE604"/>
          <cell r="BF604">
            <v>0</v>
          </cell>
          <cell r="BG604">
            <v>0</v>
          </cell>
          <cell r="BH604" t="str">
            <v>-</v>
          </cell>
          <cell r="BI604" t="str">
            <v>-</v>
          </cell>
          <cell r="BJ604">
            <v>0</v>
          </cell>
          <cell r="BK604">
            <v>0</v>
          </cell>
          <cell r="BL604"/>
          <cell r="BM604"/>
          <cell r="BN604"/>
          <cell r="BO604"/>
        </row>
        <row r="605">
          <cell r="B605" t="str">
            <v>3-05-13-055-0</v>
          </cell>
          <cell r="C605" t="str">
            <v>3</v>
          </cell>
          <cell r="D605" t="str">
            <v>Poznań - sieć wodociągowa w ul. Warszawskiej</v>
          </cell>
          <cell r="E605">
            <v>0</v>
          </cell>
          <cell r="G605" t="str">
            <v>budżet - modernizacja PSW</v>
          </cell>
          <cell r="H605" t="str">
            <v>pierwsza</v>
          </cell>
          <cell r="I605" t="str">
            <v>sieci rozdzielcze</v>
          </cell>
          <cell r="J605" t="str">
            <v>modernizacyjne</v>
          </cell>
          <cell r="K605" t="str">
            <v>PSW</v>
          </cell>
          <cell r="L605" t="str">
            <v>Poznań</v>
          </cell>
          <cell r="M605">
            <v>0</v>
          </cell>
          <cell r="N605">
            <v>0</v>
          </cell>
          <cell r="O605">
            <v>0</v>
          </cell>
          <cell r="P605">
            <v>0</v>
          </cell>
          <cell r="Q605">
            <v>0</v>
          </cell>
          <cell r="R605" t="str">
            <v>05</v>
          </cell>
          <cell r="S605" t="str">
            <v>nd</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t="str">
            <v>1 rozwojowo-modernizacyjne</v>
          </cell>
          <cell r="AY605">
            <v>0</v>
          </cell>
          <cell r="AZ605">
            <v>0</v>
          </cell>
          <cell r="BA605">
            <v>17</v>
          </cell>
          <cell r="BF605">
            <v>0</v>
          </cell>
          <cell r="BG605">
            <v>0</v>
          </cell>
          <cell r="BH605" t="str">
            <v>-</v>
          </cell>
          <cell r="BI605" t="str">
            <v>-</v>
          </cell>
          <cell r="BJ605">
            <v>0</v>
          </cell>
          <cell r="BK605">
            <v>0</v>
          </cell>
          <cell r="BL605"/>
          <cell r="BM605"/>
          <cell r="BN605"/>
        </row>
        <row r="606">
          <cell r="B606" t="str">
            <v>3-05-13-084-1</v>
          </cell>
          <cell r="C606" t="str">
            <v>3</v>
          </cell>
          <cell r="D606" t="str">
            <v>Poznań - sieć wodociągowa w rejonie ul. Uroczej.</v>
          </cell>
          <cell r="E606">
            <v>0</v>
          </cell>
          <cell r="G606" t="str">
            <v>rezerwa "białe plamy"</v>
          </cell>
          <cell r="H606" t="str">
            <v>druga</v>
          </cell>
          <cell r="I606" t="str">
            <v>sieci rozdzielcze</v>
          </cell>
          <cell r="J606" t="str">
            <v>rozwojowe</v>
          </cell>
          <cell r="K606" t="str">
            <v>nieopłacalne tak</v>
          </cell>
          <cell r="L606" t="str">
            <v>Poznań</v>
          </cell>
          <cell r="M606">
            <v>0</v>
          </cell>
          <cell r="N606">
            <v>0</v>
          </cell>
          <cell r="O606">
            <v>0</v>
          </cell>
          <cell r="P606">
            <v>0</v>
          </cell>
          <cell r="Q606">
            <v>0</v>
          </cell>
          <cell r="R606" t="str">
            <v>05</v>
          </cell>
          <cell r="S606" t="str">
            <v>nd</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t="str">
            <v>1 rozwojowo-modernizacyjne</v>
          </cell>
          <cell r="AY606">
            <v>62</v>
          </cell>
          <cell r="AZ606">
            <v>41</v>
          </cell>
          <cell r="BA606">
            <v>0</v>
          </cell>
          <cell r="BF606">
            <v>0</v>
          </cell>
          <cell r="BG606">
            <v>0</v>
          </cell>
          <cell r="BH606" t="str">
            <v>-</v>
          </cell>
          <cell r="BI606" t="str">
            <v>-</v>
          </cell>
          <cell r="BJ606">
            <v>0</v>
          </cell>
          <cell r="BK606">
            <v>0</v>
          </cell>
          <cell r="BL606"/>
          <cell r="BM606"/>
          <cell r="BN606"/>
        </row>
        <row r="607">
          <cell r="B607" t="str">
            <v>3-05-13-085-0</v>
          </cell>
          <cell r="C607" t="str">
            <v>3</v>
          </cell>
          <cell r="D607" t="str">
            <v>Poznań - sieć wodociągowa w rejonie ul. Sarmackiej</v>
          </cell>
          <cell r="E607">
            <v>0</v>
          </cell>
          <cell r="G607" t="str">
            <v>rezerwa "białe plamy"</v>
          </cell>
          <cell r="H607" t="str">
            <v>druga</v>
          </cell>
          <cell r="I607" t="str">
            <v>sieci rozdzielcze</v>
          </cell>
          <cell r="J607" t="str">
            <v>rozwojowe</v>
          </cell>
          <cell r="K607" t="str">
            <v>nieopłacalne tak</v>
          </cell>
          <cell r="L607" t="str">
            <v>Poznań</v>
          </cell>
          <cell r="M607">
            <v>0</v>
          </cell>
          <cell r="N607">
            <v>0</v>
          </cell>
          <cell r="O607">
            <v>0</v>
          </cell>
          <cell r="P607">
            <v>0</v>
          </cell>
          <cell r="Q607">
            <v>0</v>
          </cell>
          <cell r="R607" t="str">
            <v>05</v>
          </cell>
          <cell r="S607" t="str">
            <v>nd</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t="str">
            <v>1 rozwojowo-modernizacyjne</v>
          </cell>
          <cell r="AY607">
            <v>107</v>
          </cell>
          <cell r="AZ607">
            <v>49</v>
          </cell>
          <cell r="BA607">
            <v>1</v>
          </cell>
          <cell r="BF607">
            <v>0</v>
          </cell>
          <cell r="BG607">
            <v>0</v>
          </cell>
          <cell r="BH607" t="str">
            <v>-</v>
          </cell>
          <cell r="BI607" t="str">
            <v>-</v>
          </cell>
          <cell r="BJ607">
            <v>0</v>
          </cell>
          <cell r="BK607">
            <v>0</v>
          </cell>
          <cell r="BL607"/>
          <cell r="BM607"/>
          <cell r="BN607"/>
        </row>
        <row r="608">
          <cell r="B608" t="str">
            <v>3-05-13-170-1</v>
          </cell>
          <cell r="C608" t="str">
            <v>3</v>
          </cell>
          <cell r="D608" t="str">
            <v>Poznań - sieć wodociągowa w ul. Szczawiowej</v>
          </cell>
          <cell r="E608">
            <v>0</v>
          </cell>
          <cell r="G608" t="str">
            <v>rezerwa "białe plamy"</v>
          </cell>
          <cell r="H608" t="str">
            <v>druga</v>
          </cell>
          <cell r="I608" t="str">
            <v>sieci rozdzielcze</v>
          </cell>
          <cell r="J608" t="str">
            <v>rozwojowe</v>
          </cell>
          <cell r="K608" t="str">
            <v>nieopłacalne tak</v>
          </cell>
          <cell r="L608" t="str">
            <v>Poznań</v>
          </cell>
          <cell r="M608">
            <v>0</v>
          </cell>
          <cell r="N608">
            <v>0</v>
          </cell>
          <cell r="O608">
            <v>0</v>
          </cell>
          <cell r="P608">
            <v>0</v>
          </cell>
          <cell r="Q608">
            <v>0</v>
          </cell>
          <cell r="R608" t="str">
            <v>05</v>
          </cell>
          <cell r="S608" t="str">
            <v>nd</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t="str">
            <v>1 rozwojowo-modernizacyjne</v>
          </cell>
          <cell r="AY608">
            <v>16</v>
          </cell>
          <cell r="AZ608">
            <v>0</v>
          </cell>
          <cell r="BA608">
            <v>0</v>
          </cell>
          <cell r="BF608">
            <v>0</v>
          </cell>
          <cell r="BG608">
            <v>0</v>
          </cell>
          <cell r="BH608" t="str">
            <v>-</v>
          </cell>
          <cell r="BI608" t="str">
            <v>-</v>
          </cell>
          <cell r="BJ608">
            <v>0</v>
          </cell>
          <cell r="BK608">
            <v>0</v>
          </cell>
          <cell r="BL608"/>
          <cell r="BM608"/>
          <cell r="BN608"/>
        </row>
        <row r="609">
          <cell r="B609" t="str">
            <v>3-05-13-184-1</v>
          </cell>
          <cell r="C609" t="str">
            <v>3</v>
          </cell>
          <cell r="D609" t="str">
            <v>Poznań - sieć wodociągowa w ul. Nad Różanym Potokiem</v>
          </cell>
          <cell r="E609">
            <v>0</v>
          </cell>
          <cell r="G609" t="str">
            <v>rezerwa "białe plamy"</v>
          </cell>
          <cell r="H609" t="str">
            <v>druga</v>
          </cell>
          <cell r="I609" t="str">
            <v>sieci rozdzielcze</v>
          </cell>
          <cell r="J609" t="str">
            <v>rozwojowe</v>
          </cell>
          <cell r="K609" t="str">
            <v>nieopłacalne tak</v>
          </cell>
          <cell r="L609" t="str">
            <v>Poznań</v>
          </cell>
          <cell r="M609">
            <v>0</v>
          </cell>
          <cell r="N609">
            <v>0</v>
          </cell>
          <cell r="O609">
            <v>0</v>
          </cell>
          <cell r="P609">
            <v>0</v>
          </cell>
          <cell r="Q609">
            <v>0</v>
          </cell>
          <cell r="R609" t="str">
            <v>05</v>
          </cell>
          <cell r="S609" t="str">
            <v>nd</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t="str">
            <v>1 rozwojowo-modernizacyjne</v>
          </cell>
          <cell r="AY609">
            <v>8</v>
          </cell>
          <cell r="AZ609">
            <v>0</v>
          </cell>
          <cell r="BA609">
            <v>0</v>
          </cell>
          <cell r="BF609">
            <v>0</v>
          </cell>
          <cell r="BG609">
            <v>0</v>
          </cell>
          <cell r="BH609" t="str">
            <v>-</v>
          </cell>
          <cell r="BI609" t="str">
            <v>-</v>
          </cell>
          <cell r="BJ609">
            <v>0</v>
          </cell>
          <cell r="BK609">
            <v>0</v>
          </cell>
          <cell r="BL609"/>
          <cell r="BM609"/>
          <cell r="BN609"/>
        </row>
        <row r="610">
          <cell r="B610" t="str">
            <v>3-05-14-028-1</v>
          </cell>
          <cell r="C610" t="str">
            <v>3</v>
          </cell>
          <cell r="D610" t="str">
            <v>Poznań - sieć wodociągowa w ul. Opoczyńskiej</v>
          </cell>
          <cell r="E610">
            <v>0</v>
          </cell>
          <cell r="G610" t="str">
            <v>rezerwa "białe plamy"</v>
          </cell>
          <cell r="H610" t="str">
            <v>druga</v>
          </cell>
          <cell r="I610" t="str">
            <v>sieci rozdzielcze</v>
          </cell>
          <cell r="J610" t="str">
            <v>rozwojowe</v>
          </cell>
          <cell r="K610" t="str">
            <v>nieopłacalne tak</v>
          </cell>
          <cell r="L610" t="str">
            <v>Poznań</v>
          </cell>
          <cell r="M610">
            <v>0</v>
          </cell>
          <cell r="N610">
            <v>0</v>
          </cell>
          <cell r="O610">
            <v>0</v>
          </cell>
          <cell r="P610">
            <v>0</v>
          </cell>
          <cell r="Q610">
            <v>0</v>
          </cell>
          <cell r="R610" t="str">
            <v>05</v>
          </cell>
          <cell r="S610" t="str">
            <v>nd</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0.12</v>
          </cell>
          <cell r="AW610">
            <v>0</v>
          </cell>
          <cell r="AX610" t="str">
            <v>1 rozwojowo-modernizacyjne</v>
          </cell>
          <cell r="AY610">
            <v>1</v>
          </cell>
          <cell r="AZ610">
            <v>0</v>
          </cell>
          <cell r="BA610">
            <v>0</v>
          </cell>
          <cell r="BF610">
            <v>0</v>
          </cell>
          <cell r="BG610">
            <v>0</v>
          </cell>
          <cell r="BH610" t="str">
            <v>-</v>
          </cell>
          <cell r="BI610" t="str">
            <v>-</v>
          </cell>
          <cell r="BJ610">
            <v>0</v>
          </cell>
          <cell r="BK610">
            <v>0</v>
          </cell>
          <cell r="BL610"/>
          <cell r="BM610"/>
          <cell r="BN610"/>
        </row>
        <row r="611">
          <cell r="B611" t="str">
            <v>3-05-14-051-1</v>
          </cell>
          <cell r="C611" t="str">
            <v>3</v>
          </cell>
          <cell r="D611" t="str">
            <v>ZADANIE DO USUNIĘCIA Z PLANU - BRAK MOŻLIWOŚCI REALIZACJI ZE WZGLĘDU NA PROBLEMY TERENOWO-PRAWNE Poznań - sieć wodociągowa w rejonie ul. Kotowo i Sąsiedzkiej.</v>
          </cell>
          <cell r="E611">
            <v>0</v>
          </cell>
          <cell r="G611" t="str">
            <v>rezerwa "białe plamy"</v>
          </cell>
          <cell r="H611" t="str">
            <v>druga</v>
          </cell>
          <cell r="I611" t="str">
            <v>sieci rozdzielcze</v>
          </cell>
          <cell r="J611" t="str">
            <v>rozwojowe</v>
          </cell>
          <cell r="K611" t="str">
            <v>nieopłacalne tak</v>
          </cell>
          <cell r="L611" t="str">
            <v>Poznań</v>
          </cell>
          <cell r="M611">
            <v>0</v>
          </cell>
          <cell r="N611">
            <v>0</v>
          </cell>
          <cell r="O611">
            <v>0</v>
          </cell>
          <cell r="P611">
            <v>0</v>
          </cell>
          <cell r="Q611">
            <v>0</v>
          </cell>
          <cell r="R611" t="str">
            <v>05</v>
          </cell>
          <cell r="S611" t="str">
            <v>nd</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t="str">
            <v>1 rozwojowo-modernizacyjne</v>
          </cell>
          <cell r="AY611">
            <v>0</v>
          </cell>
          <cell r="AZ611">
            <v>0</v>
          </cell>
          <cell r="BA611">
            <v>0</v>
          </cell>
          <cell r="BF611">
            <v>0</v>
          </cell>
          <cell r="BG611">
            <v>0</v>
          </cell>
          <cell r="BH611" t="str">
            <v>-</v>
          </cell>
          <cell r="BI611" t="str">
            <v>-</v>
          </cell>
          <cell r="BJ611">
            <v>0</v>
          </cell>
          <cell r="BK611">
            <v>0</v>
          </cell>
          <cell r="BL611"/>
          <cell r="BM611"/>
          <cell r="BN611"/>
        </row>
        <row r="612">
          <cell r="B612" t="str">
            <v>3-05-14-065-0</v>
          </cell>
          <cell r="C612" t="str">
            <v>3</v>
          </cell>
          <cell r="D612" t="str">
            <v>Poznań - sieć wodociągowa w ul.Czeremchowej</v>
          </cell>
          <cell r="E612" t="str">
            <v>Realizowane-RBM-w toku</v>
          </cell>
          <cell r="G612" t="str">
            <v>rezerwa na zaspokojenie roszczeń z tyt realizacji sieci wod-kan</v>
          </cell>
          <cell r="H612" t="str">
            <v>pierwsza</v>
          </cell>
          <cell r="I612" t="str">
            <v>sieci rozdzielcze</v>
          </cell>
          <cell r="J612" t="str">
            <v>rozwojowe</v>
          </cell>
          <cell r="K612" t="str">
            <v>wykupy</v>
          </cell>
          <cell r="L612" t="str">
            <v>Poznań</v>
          </cell>
          <cell r="M612">
            <v>0</v>
          </cell>
          <cell r="N612">
            <v>0</v>
          </cell>
          <cell r="O612">
            <v>0</v>
          </cell>
          <cell r="P612" t="str">
            <v>Magdalena Borowska</v>
          </cell>
          <cell r="Q612">
            <v>0</v>
          </cell>
          <cell r="R612" t="str">
            <v>05</v>
          </cell>
          <cell r="S612" t="str">
            <v>nd</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t="str">
            <v>1 przedsięwzięcie rozwojowo-modernizacyjne</v>
          </cell>
          <cell r="AY612">
            <v>0</v>
          </cell>
          <cell r="AZ612">
            <v>0</v>
          </cell>
          <cell r="BA612">
            <v>0</v>
          </cell>
          <cell r="BF612">
            <v>0</v>
          </cell>
          <cell r="BG612">
            <v>0</v>
          </cell>
          <cell r="BH612" t="str">
            <v>-</v>
          </cell>
          <cell r="BI612" t="str">
            <v>-</v>
          </cell>
          <cell r="BJ612">
            <v>0</v>
          </cell>
          <cell r="BK612">
            <v>0</v>
          </cell>
          <cell r="BL612"/>
          <cell r="BM612"/>
          <cell r="BN612"/>
          <cell r="BO612">
            <v>0</v>
          </cell>
        </row>
        <row r="613">
          <cell r="B613" t="str">
            <v>3-05-14-075-0</v>
          </cell>
          <cell r="C613" t="str">
            <v>3</v>
          </cell>
          <cell r="D613" t="str">
            <v>Poznań - sieć wodociągowa w ul. Czeremchowej</v>
          </cell>
          <cell r="E613">
            <v>0</v>
          </cell>
          <cell r="G613" t="str">
            <v>Plan</v>
          </cell>
          <cell r="H613" t="str">
            <v>pierwsza</v>
          </cell>
          <cell r="I613" t="str">
            <v>sieci rozdzielcze</v>
          </cell>
          <cell r="J613" t="str">
            <v>modernizacyjne</v>
          </cell>
          <cell r="K613" t="str">
            <v>PSW</v>
          </cell>
          <cell r="L613" t="str">
            <v>Poznań</v>
          </cell>
          <cell r="M613">
            <v>0</v>
          </cell>
          <cell r="N613">
            <v>0</v>
          </cell>
          <cell r="O613">
            <v>0</v>
          </cell>
          <cell r="P613">
            <v>0</v>
          </cell>
          <cell r="Q613">
            <v>0</v>
          </cell>
          <cell r="R613" t="str">
            <v>05</v>
          </cell>
          <cell r="S613" t="str">
            <v>nd</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t="str">
            <v>1 rozwojowo-modernizacyjne</v>
          </cell>
          <cell r="AY613">
            <v>0</v>
          </cell>
          <cell r="AZ613">
            <v>0</v>
          </cell>
          <cell r="BA613">
            <v>6</v>
          </cell>
          <cell r="BF613">
            <v>0</v>
          </cell>
          <cell r="BG613">
            <v>0</v>
          </cell>
          <cell r="BH613" t="str">
            <v>-</v>
          </cell>
          <cell r="BI613" t="str">
            <v>-</v>
          </cell>
          <cell r="BJ613">
            <v>0</v>
          </cell>
          <cell r="BK613">
            <v>0</v>
          </cell>
          <cell r="BL613"/>
          <cell r="BM613"/>
          <cell r="BN613"/>
        </row>
        <row r="614">
          <cell r="B614" t="str">
            <v>3-05-14-117-0</v>
          </cell>
          <cell r="C614" t="str">
            <v>3</v>
          </cell>
          <cell r="D614" t="str">
            <v>Poznań - sieć wodociągowa w ul. Głogowej</v>
          </cell>
          <cell r="E614" t="str">
            <v>Realizowane-RBM-zakończono</v>
          </cell>
          <cell r="G614" t="str">
            <v>budżet - modernizacja PSW</v>
          </cell>
          <cell r="H614" t="str">
            <v>pierwsza</v>
          </cell>
          <cell r="I614" t="str">
            <v>sieci rozdzielcze</v>
          </cell>
          <cell r="J614" t="str">
            <v>modernizacyjne</v>
          </cell>
          <cell r="K614" t="str">
            <v>PSW</v>
          </cell>
          <cell r="L614" t="str">
            <v>Poznań</v>
          </cell>
          <cell r="M614" t="str">
            <v>Zuzanna Kaczmarek</v>
          </cell>
          <cell r="N614" t="str">
            <v>Monika Mazurczak-Sadowska</v>
          </cell>
          <cell r="O614" t="str">
            <v>Jolanta Kowalczyk</v>
          </cell>
          <cell r="P614" t="str">
            <v>Monika Mazurczak-Sadowska</v>
          </cell>
          <cell r="Q614" t="str">
            <v>Maciej Antecki</v>
          </cell>
          <cell r="R614" t="str">
            <v>05</v>
          </cell>
          <cell r="S614" t="str">
            <v>nd</v>
          </cell>
          <cell r="T614">
            <v>29852.23</v>
          </cell>
          <cell r="U614">
            <v>379335</v>
          </cell>
          <cell r="V614">
            <v>0</v>
          </cell>
          <cell r="W614">
            <v>0</v>
          </cell>
          <cell r="X614">
            <v>0</v>
          </cell>
          <cell r="Y614">
            <v>0</v>
          </cell>
          <cell r="Z614">
            <v>0</v>
          </cell>
          <cell r="AA614">
            <v>0</v>
          </cell>
          <cell r="AB614">
            <v>0</v>
          </cell>
          <cell r="AC614">
            <v>0</v>
          </cell>
          <cell r="AD614">
            <v>0</v>
          </cell>
          <cell r="AE614">
            <v>0</v>
          </cell>
          <cell r="AF614">
            <v>379335</v>
          </cell>
          <cell r="AG614">
            <v>34382.67</v>
          </cell>
          <cell r="AH614">
            <v>347326.1</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t="str">
            <v>1 rozwojowo-modernizacyjne</v>
          </cell>
          <cell r="AY614">
            <v>0</v>
          </cell>
          <cell r="AZ614">
            <v>0</v>
          </cell>
          <cell r="BA614">
            <v>7</v>
          </cell>
          <cell r="BF614" t="str">
            <v>Uporządkowanie gospodarki wodnej. Zwiększenie średnicy, likwidacja prowizorek.</v>
          </cell>
          <cell r="BG614" t="str">
            <v>Wymiana sieci wodociągowej DN150mm o dł. 116m (na odcinku od ul.: Jesionowej do posesji nr 12) wraz z przyłączami. 2017 - 2018 - program funkcjonalno-użytkowy 2018 - 2020 - roboty budowlano montażowe "zaprojektuj - wybuduj"</v>
          </cell>
          <cell r="BH614" t="str">
            <v>-</v>
          </cell>
          <cell r="BI614" t="str">
            <v>-</v>
          </cell>
          <cell r="BJ614">
            <v>0</v>
          </cell>
          <cell r="BK614">
            <v>0</v>
          </cell>
          <cell r="BL614"/>
          <cell r="BM614"/>
          <cell r="BN614"/>
          <cell r="BO614">
            <v>0</v>
          </cell>
        </row>
        <row r="615">
          <cell r="B615" t="str">
            <v>3-05-14-157-0</v>
          </cell>
          <cell r="C615" t="str">
            <v>3</v>
          </cell>
          <cell r="D615" t="str">
            <v>Poznań - sieć wodociągowa w ul. Św. Marcina - Zakres 1</v>
          </cell>
          <cell r="E615" t="str">
            <v>Realizowane-RBM-zakończono</v>
          </cell>
          <cell r="G615" t="str">
            <v>koordynacja z innymi jednostkami</v>
          </cell>
          <cell r="H615" t="str">
            <v>pierwsza</v>
          </cell>
          <cell r="I615" t="str">
            <v>sieci rozdzielcze</v>
          </cell>
          <cell r="J615" t="str">
            <v>modernizacyjne</v>
          </cell>
          <cell r="K615" t="str">
            <v>koordynacja</v>
          </cell>
          <cell r="L615" t="str">
            <v>Poznań</v>
          </cell>
          <cell r="M615" t="str">
            <v>Katarzyna Józefiak</v>
          </cell>
          <cell r="N615" t="str">
            <v>Michał Kamiński</v>
          </cell>
          <cell r="O615" t="str">
            <v>Mariusz Dados</v>
          </cell>
          <cell r="P615">
            <v>0</v>
          </cell>
          <cell r="Q615">
            <v>0</v>
          </cell>
          <cell r="R615" t="str">
            <v>05</v>
          </cell>
          <cell r="S615" t="str">
            <v>PIM</v>
          </cell>
          <cell r="T615">
            <v>2852574.4</v>
          </cell>
          <cell r="U615">
            <v>1299</v>
          </cell>
          <cell r="V615">
            <v>0</v>
          </cell>
          <cell r="W615">
            <v>0</v>
          </cell>
          <cell r="X615">
            <v>0</v>
          </cell>
          <cell r="Y615">
            <v>0</v>
          </cell>
          <cell r="Z615">
            <v>0</v>
          </cell>
          <cell r="AA615">
            <v>0</v>
          </cell>
          <cell r="AB615">
            <v>0</v>
          </cell>
          <cell r="AC615">
            <v>0</v>
          </cell>
          <cell r="AD615">
            <v>0</v>
          </cell>
          <cell r="AE615">
            <v>0</v>
          </cell>
          <cell r="AF615">
            <v>1299</v>
          </cell>
          <cell r="AG615">
            <v>1838</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t="str">
            <v>1 rozwojowo-modernizacyjne</v>
          </cell>
          <cell r="AY615">
            <v>0</v>
          </cell>
          <cell r="AZ615">
            <v>0</v>
          </cell>
          <cell r="BA615">
            <v>26</v>
          </cell>
          <cell r="BF615" t="str">
            <v>Koordynacja w ramach programu Centrum. Na przedmiotowym obszarze znajduje się sieć wodociągowa i kanalizacyjna wybudowana w latach 1896 - 1902, która jest obecnie w złym stanie technicznym i została zakwalifikowana do modernizacji.</v>
          </cell>
          <cell r="BG615" t="str">
            <v>Wymiany: DN150mm na DN150mm ul. Św. Marcin 313m, DN150mm na DN300mm ul. Ratajczaka 20m, DN150mm na DN150mm ul. Ratajczaka 174m, wodociąg DN150mm ul. Kantaka 56m, wodociąg DN300mm ul. Kantaka 21m, DN300mm na DN300mm ul. Gwarna 37m, DN300mm na DN300mm ul. Św. Marcin 51m, likwidacja wodociągów DN300mm ul. Św. Marcin 416m, likwidacja wodociągów DN150mm ul. Św. Marcin 35m, wraz z przyłączami . 2017 - 2019 - dokumentacja projektowa i roboty budowlano-montażowe 2020 - rozliczenie zadania</v>
          </cell>
          <cell r="BH615" t="str">
            <v>-</v>
          </cell>
          <cell r="BI615" t="str">
            <v>-</v>
          </cell>
          <cell r="BJ615">
            <v>0</v>
          </cell>
          <cell r="BK615">
            <v>0</v>
          </cell>
          <cell r="BL615"/>
          <cell r="BM615"/>
          <cell r="BN615"/>
          <cell r="BO615">
            <v>0</v>
          </cell>
        </row>
        <row r="616">
          <cell r="B616" t="str">
            <v>3-05-14-252-0</v>
          </cell>
          <cell r="C616" t="str">
            <v>3</v>
          </cell>
          <cell r="D616" t="str">
            <v>Poznań - sieć wodociągowa w ul. Ewangelickiej</v>
          </cell>
          <cell r="E616" t="str">
            <v>Realizowane-RBM-w toku</v>
          </cell>
          <cell r="G616" t="str">
            <v>budżet - modernizacja PSW</v>
          </cell>
          <cell r="H616" t="str">
            <v>pierwsza</v>
          </cell>
          <cell r="I616" t="str">
            <v>sieci rozdzielcze</v>
          </cell>
          <cell r="J616" t="str">
            <v>modernizacyjne</v>
          </cell>
          <cell r="K616" t="str">
            <v>PSW</v>
          </cell>
          <cell r="L616" t="str">
            <v>Poznań</v>
          </cell>
          <cell r="M616" t="str">
            <v>Katarzyna Józefiak</v>
          </cell>
          <cell r="N616" t="str">
            <v>Alina Wachowska</v>
          </cell>
          <cell r="O616" t="str">
            <v>Mariusz Dados</v>
          </cell>
          <cell r="P616" t="str">
            <v>Anna Danek</v>
          </cell>
          <cell r="Q616" t="str">
            <v>Łukasz Wędrychowicz</v>
          </cell>
          <cell r="R616" t="str">
            <v>05</v>
          </cell>
          <cell r="S616" t="str">
            <v>nd</v>
          </cell>
          <cell r="T616">
            <v>33917.780000000006</v>
          </cell>
          <cell r="U616">
            <v>12978</v>
          </cell>
          <cell r="V616">
            <v>25956</v>
          </cell>
          <cell r="W616">
            <v>794349</v>
          </cell>
          <cell r="X616">
            <v>768601</v>
          </cell>
          <cell r="Y616">
            <v>0</v>
          </cell>
          <cell r="Z616">
            <v>0</v>
          </cell>
          <cell r="AA616">
            <v>0</v>
          </cell>
          <cell r="AB616">
            <v>0</v>
          </cell>
          <cell r="AC616">
            <v>0</v>
          </cell>
          <cell r="AD616">
            <v>0</v>
          </cell>
          <cell r="AE616">
            <v>0</v>
          </cell>
          <cell r="AF616">
            <v>1601884</v>
          </cell>
          <cell r="AG616">
            <v>0</v>
          </cell>
          <cell r="AH616">
            <v>41434</v>
          </cell>
          <cell r="AI616">
            <v>0</v>
          </cell>
          <cell r="AJ616">
            <v>310246</v>
          </cell>
          <cell r="AK616">
            <v>0</v>
          </cell>
          <cell r="AL616">
            <v>0</v>
          </cell>
          <cell r="AM616">
            <v>0</v>
          </cell>
          <cell r="AN616">
            <v>0</v>
          </cell>
          <cell r="AO616">
            <v>0</v>
          </cell>
          <cell r="AP616">
            <v>0</v>
          </cell>
          <cell r="AQ616">
            <v>0</v>
          </cell>
          <cell r="AR616">
            <v>0</v>
          </cell>
          <cell r="AS616">
            <v>0</v>
          </cell>
          <cell r="AT616">
            <v>0</v>
          </cell>
          <cell r="AU616">
            <v>310246</v>
          </cell>
          <cell r="AV616">
            <v>0</v>
          </cell>
          <cell r="AW616">
            <v>0</v>
          </cell>
          <cell r="AX616" t="str">
            <v>1 rozwojowo-modernizacyjne</v>
          </cell>
          <cell r="AY616">
            <v>0</v>
          </cell>
          <cell r="AZ616">
            <v>0</v>
          </cell>
          <cell r="BA616">
            <v>1</v>
          </cell>
          <cell r="BF616" t="str">
            <v>Zamknięcie systemu w pierścień poprzez wybudowanie nowego wodociągu DN200mm w ul. Ewangelickiej na odcinku od ul. Mostowej do ul. Łaziennej. Zadanie do skoordynowania z ZDM.</v>
          </cell>
          <cell r="BG616" t="str">
            <v>Budowa wodociągu DN200/DN225 o dł. 158,77m; DN250/DN280 o dł. 12,56m, 1 szt. przyłącza wodociągowego 2017 - 2021 - dokumentacja projektowa 2022 - 2023 - roboty budowlano-montażowe</v>
          </cell>
          <cell r="BH616" t="str">
            <v>-</v>
          </cell>
          <cell r="BI616" t="str">
            <v>-</v>
          </cell>
          <cell r="BJ616">
            <v>0</v>
          </cell>
          <cell r="BK616">
            <v>310246</v>
          </cell>
          <cell r="BL616"/>
          <cell r="BM616"/>
          <cell r="BN616"/>
          <cell r="BO616">
            <v>21717.22</v>
          </cell>
        </row>
        <row r="617">
          <cell r="B617" t="str">
            <v>3-05-15-055-0</v>
          </cell>
          <cell r="C617" t="str">
            <v>3</v>
          </cell>
          <cell r="D617" t="str">
            <v>Poznań - sieć wodociągowa w ul. Szelągowskiej</v>
          </cell>
          <cell r="E617">
            <v>0</v>
          </cell>
          <cell r="G617" t="str">
            <v>koordynacja z innymi jednostkami</v>
          </cell>
          <cell r="H617" t="str">
            <v>pierwsza</v>
          </cell>
          <cell r="I617" t="str">
            <v>sieci rozdzielcze</v>
          </cell>
          <cell r="J617" t="str">
            <v>modernizacyjne</v>
          </cell>
          <cell r="K617" t="str">
            <v>koordynacja</v>
          </cell>
          <cell r="L617" t="str">
            <v>Poznań</v>
          </cell>
          <cell r="M617">
            <v>0</v>
          </cell>
          <cell r="N617">
            <v>0</v>
          </cell>
          <cell r="O617">
            <v>0</v>
          </cell>
          <cell r="P617">
            <v>0</v>
          </cell>
          <cell r="Q617">
            <v>0</v>
          </cell>
          <cell r="R617" t="str">
            <v>05</v>
          </cell>
          <cell r="S617" t="str">
            <v>nd</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t="str">
            <v>1 rozwojowo-modernizacyjne</v>
          </cell>
          <cell r="AY617">
            <v>11</v>
          </cell>
          <cell r="AZ617">
            <v>2</v>
          </cell>
          <cell r="BA617">
            <v>38</v>
          </cell>
          <cell r="BF617">
            <v>0</v>
          </cell>
          <cell r="BG617">
            <v>0</v>
          </cell>
          <cell r="BH617" t="str">
            <v>-</v>
          </cell>
          <cell r="BI617" t="str">
            <v>-</v>
          </cell>
          <cell r="BJ617">
            <v>0</v>
          </cell>
          <cell r="BK617">
            <v>0</v>
          </cell>
          <cell r="BL617"/>
          <cell r="BM617"/>
          <cell r="BN617"/>
        </row>
        <row r="618">
          <cell r="B618" t="str">
            <v>3-05-15-063-0</v>
          </cell>
          <cell r="C618" t="str">
            <v>3</v>
          </cell>
          <cell r="D618" t="str">
            <v>Poznań - sieć wodociągowa w ul. Dąbrowskiego - etap II</v>
          </cell>
          <cell r="E618">
            <v>0</v>
          </cell>
          <cell r="G618" t="str">
            <v>koordynacja z innymi jednostkami</v>
          </cell>
          <cell r="H618" t="str">
            <v>pierwsza</v>
          </cell>
          <cell r="I618" t="str">
            <v>sieci rozdzielcze</v>
          </cell>
          <cell r="J618" t="str">
            <v>modernizacyjne</v>
          </cell>
          <cell r="K618" t="str">
            <v>koordynacja</v>
          </cell>
          <cell r="L618" t="str">
            <v>Poznań</v>
          </cell>
          <cell r="M618">
            <v>0</v>
          </cell>
          <cell r="N618">
            <v>0</v>
          </cell>
          <cell r="O618">
            <v>0</v>
          </cell>
          <cell r="P618">
            <v>0</v>
          </cell>
          <cell r="Q618">
            <v>0</v>
          </cell>
          <cell r="R618" t="str">
            <v>05</v>
          </cell>
          <cell r="S618" t="str">
            <v>nd</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t="str">
            <v>1 rozwojowo-modernizacyjne</v>
          </cell>
          <cell r="AY618">
            <v>0</v>
          </cell>
          <cell r="AZ618">
            <v>0</v>
          </cell>
          <cell r="BA618">
            <v>67</v>
          </cell>
          <cell r="BF618">
            <v>0</v>
          </cell>
          <cell r="BG618">
            <v>0</v>
          </cell>
          <cell r="BH618" t="str">
            <v>-</v>
          </cell>
          <cell r="BI618" t="str">
            <v>-</v>
          </cell>
          <cell r="BJ618">
            <v>0</v>
          </cell>
          <cell r="BK618">
            <v>0</v>
          </cell>
          <cell r="BL618"/>
          <cell r="BM618"/>
          <cell r="BN618"/>
        </row>
        <row r="619">
          <cell r="B619" t="str">
            <v>3-05-15-126-1</v>
          </cell>
          <cell r="C619" t="str">
            <v>3</v>
          </cell>
          <cell r="D619" t="str">
            <v>Poznań - sieć wodociągowa w ul. Treblińskiej</v>
          </cell>
          <cell r="E619" t="str">
            <v>Realizowane-RBM-zakończono</v>
          </cell>
          <cell r="G619" t="str">
            <v>rezerwa "białe plamy"</v>
          </cell>
          <cell r="H619" t="str">
            <v>druga</v>
          </cell>
          <cell r="I619" t="str">
            <v>sieci rozdzielcze</v>
          </cell>
          <cell r="J619" t="str">
            <v>rozwojowe</v>
          </cell>
          <cell r="K619" t="str">
            <v>nieopłacalne tak</v>
          </cell>
          <cell r="L619" t="str">
            <v>Poznań</v>
          </cell>
          <cell r="M619" t="str">
            <v>Zuzanna Kaczmarek</v>
          </cell>
          <cell r="N619" t="str">
            <v>Barbara Bartkowiak</v>
          </cell>
          <cell r="O619" t="str">
            <v>Jolanta Kowalczyk</v>
          </cell>
          <cell r="P619" t="str">
            <v>Łukasz Bil</v>
          </cell>
          <cell r="Q619" t="str">
            <v>Łukasz Bil</v>
          </cell>
          <cell r="R619" t="str">
            <v>05</v>
          </cell>
          <cell r="S619" t="str">
            <v>nd</v>
          </cell>
          <cell r="T619">
            <v>14816</v>
          </cell>
          <cell r="U619">
            <v>41351.75</v>
          </cell>
          <cell r="V619">
            <v>111527.7</v>
          </cell>
          <cell r="W619">
            <v>0</v>
          </cell>
          <cell r="X619">
            <v>0</v>
          </cell>
          <cell r="Y619">
            <v>0</v>
          </cell>
          <cell r="Z619">
            <v>0</v>
          </cell>
          <cell r="AA619">
            <v>0</v>
          </cell>
          <cell r="AB619">
            <v>0</v>
          </cell>
          <cell r="AC619">
            <v>0</v>
          </cell>
          <cell r="AD619">
            <v>0</v>
          </cell>
          <cell r="AE619">
            <v>0</v>
          </cell>
          <cell r="AF619">
            <v>152879.45000000001</v>
          </cell>
          <cell r="AG619">
            <v>58399.020000000004</v>
          </cell>
          <cell r="AH619">
            <v>34713.339999999997</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0.15</v>
          </cell>
          <cell r="AW619">
            <v>0</v>
          </cell>
          <cell r="AX619" t="str">
            <v>1 rozwojowo-modernizacyjne</v>
          </cell>
          <cell r="AY619">
            <v>3</v>
          </cell>
          <cell r="AZ619">
            <v>2</v>
          </cell>
          <cell r="BA619">
            <v>0</v>
          </cell>
          <cell r="BF619" t="str">
            <v>Zaopatrzenie w wodę nowych odbiorców.</v>
          </cell>
          <cell r="BG619" t="str">
            <v>Budowa sieci wodociągowej DN 100 mm, dł.150 m. wraz z przyłączami 2018 - 2019 - dokumentacja projektowa 2020 - 2021 - roboty budowlano - montażowe</v>
          </cell>
          <cell r="BH619" t="str">
            <v>-</v>
          </cell>
          <cell r="BI619" t="str">
            <v>-</v>
          </cell>
          <cell r="BJ619">
            <v>0</v>
          </cell>
          <cell r="BK619">
            <v>0</v>
          </cell>
          <cell r="BL619"/>
          <cell r="BM619"/>
          <cell r="BN619"/>
          <cell r="BO619">
            <v>0</v>
          </cell>
        </row>
        <row r="620">
          <cell r="B620" t="str">
            <v>3-05-15-196-1</v>
          </cell>
          <cell r="C620" t="str">
            <v>3</v>
          </cell>
          <cell r="D620" t="str">
            <v>Poznań - sieć wodociągowa w ul. bocznej od ul. Pokrzywno</v>
          </cell>
          <cell r="E620">
            <v>0</v>
          </cell>
          <cell r="G620" t="str">
            <v>rezerwa "białe plamy"</v>
          </cell>
          <cell r="H620" t="str">
            <v>druga</v>
          </cell>
          <cell r="I620" t="str">
            <v>sieci rozdzielcze</v>
          </cell>
          <cell r="J620" t="str">
            <v>rozwojowe</v>
          </cell>
          <cell r="K620" t="str">
            <v>nieopłacalne tak</v>
          </cell>
          <cell r="L620" t="str">
            <v>Poznań</v>
          </cell>
          <cell r="M620">
            <v>0</v>
          </cell>
          <cell r="N620">
            <v>0</v>
          </cell>
          <cell r="O620">
            <v>0</v>
          </cell>
          <cell r="P620">
            <v>0</v>
          </cell>
          <cell r="Q620">
            <v>0</v>
          </cell>
          <cell r="R620" t="str">
            <v>05</v>
          </cell>
          <cell r="S620" t="str">
            <v>nd</v>
          </cell>
          <cell r="T620">
            <v>0</v>
          </cell>
          <cell r="U620">
            <v>81</v>
          </cell>
          <cell r="V620">
            <v>0</v>
          </cell>
          <cell r="W620">
            <v>0</v>
          </cell>
          <cell r="X620">
            <v>0</v>
          </cell>
          <cell r="Y620">
            <v>0</v>
          </cell>
          <cell r="Z620">
            <v>0</v>
          </cell>
          <cell r="AA620">
            <v>0</v>
          </cell>
          <cell r="AB620">
            <v>0</v>
          </cell>
          <cell r="AC620">
            <v>0</v>
          </cell>
          <cell r="AD620">
            <v>0</v>
          </cell>
          <cell r="AE620">
            <v>0</v>
          </cell>
          <cell r="AF620">
            <v>81</v>
          </cell>
          <cell r="AG620">
            <v>81</v>
          </cell>
          <cell r="AH620">
            <v>81</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t="str">
            <v>1 rozwojowo-modernizacyjne</v>
          </cell>
          <cell r="AY620">
            <v>7</v>
          </cell>
          <cell r="AZ620">
            <v>28</v>
          </cell>
          <cell r="BA620">
            <v>0</v>
          </cell>
          <cell r="BF620">
            <v>0</v>
          </cell>
          <cell r="BG620">
            <v>0</v>
          </cell>
          <cell r="BH620" t="str">
            <v>-</v>
          </cell>
          <cell r="BI620" t="str">
            <v>-</v>
          </cell>
          <cell r="BJ620">
            <v>0</v>
          </cell>
          <cell r="BK620">
            <v>0</v>
          </cell>
          <cell r="BL620"/>
          <cell r="BM620"/>
          <cell r="BN620"/>
        </row>
        <row r="621">
          <cell r="B621" t="str">
            <v>3-05-15-201-1</v>
          </cell>
          <cell r="C621" t="str">
            <v>3</v>
          </cell>
          <cell r="D621" t="str">
            <v>Poznań - sieć wodociągowa w ulicach Piwnej i Reknickiej - zakres I</v>
          </cell>
          <cell r="E621">
            <v>0</v>
          </cell>
          <cell r="G621" t="str">
            <v>rezerwa "białe plamy"</v>
          </cell>
          <cell r="H621" t="str">
            <v>druga</v>
          </cell>
          <cell r="I621" t="str">
            <v>sieci rozdzielcze</v>
          </cell>
          <cell r="J621" t="str">
            <v>rozwojowe</v>
          </cell>
          <cell r="K621" t="str">
            <v>nieopłacalne tak</v>
          </cell>
          <cell r="L621" t="str">
            <v>Poznań</v>
          </cell>
          <cell r="M621">
            <v>0</v>
          </cell>
          <cell r="N621">
            <v>0</v>
          </cell>
          <cell r="O621">
            <v>0</v>
          </cell>
          <cell r="P621">
            <v>0</v>
          </cell>
          <cell r="Q621">
            <v>0</v>
          </cell>
          <cell r="R621" t="str">
            <v>05</v>
          </cell>
          <cell r="S621" t="str">
            <v>PIM</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t="str">
            <v>1 rozwojowo-modernizacyjne</v>
          </cell>
          <cell r="AY621">
            <v>18</v>
          </cell>
          <cell r="AZ621">
            <v>1</v>
          </cell>
          <cell r="BA621">
            <v>0</v>
          </cell>
          <cell r="BF621">
            <v>0</v>
          </cell>
          <cell r="BG621">
            <v>0</v>
          </cell>
          <cell r="BH621" t="str">
            <v>-</v>
          </cell>
          <cell r="BI621" t="str">
            <v>-</v>
          </cell>
          <cell r="BJ621">
            <v>0</v>
          </cell>
          <cell r="BK621">
            <v>0</v>
          </cell>
          <cell r="BL621"/>
          <cell r="BM621"/>
          <cell r="BN621"/>
        </row>
        <row r="622">
          <cell r="B622" t="str">
            <v>3-05-15-259-1</v>
          </cell>
          <cell r="C622" t="str">
            <v>3</v>
          </cell>
          <cell r="D622" t="str">
            <v>Poznań - sieć wodociągowa w ul. Lotniczej i w ul. 5 Stycznia</v>
          </cell>
          <cell r="E622">
            <v>0</v>
          </cell>
          <cell r="G622" t="str">
            <v>Pule</v>
          </cell>
          <cell r="H622" t="str">
            <v>druga</v>
          </cell>
          <cell r="I622" t="str">
            <v>sieci rozdzielcze</v>
          </cell>
          <cell r="J622" t="str">
            <v>rozwojowe</v>
          </cell>
          <cell r="K622" t="str">
            <v>opłacalne</v>
          </cell>
          <cell r="L622" t="str">
            <v>Poznań</v>
          </cell>
          <cell r="M622">
            <v>0</v>
          </cell>
          <cell r="N622">
            <v>0</v>
          </cell>
          <cell r="O622">
            <v>0</v>
          </cell>
          <cell r="P622">
            <v>0</v>
          </cell>
          <cell r="Q622">
            <v>0</v>
          </cell>
          <cell r="R622" t="str">
            <v>05</v>
          </cell>
          <cell r="S622" t="str">
            <v>nd</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1.3</v>
          </cell>
          <cell r="AW622">
            <v>0</v>
          </cell>
          <cell r="AX622" t="str">
            <v>1 rozwojowo-modernizacyjne</v>
          </cell>
          <cell r="AY622">
            <v>4</v>
          </cell>
          <cell r="AZ622">
            <v>2</v>
          </cell>
          <cell r="BA622">
            <v>1</v>
          </cell>
          <cell r="BF622">
            <v>0</v>
          </cell>
          <cell r="BG622">
            <v>0</v>
          </cell>
          <cell r="BH622" t="str">
            <v>-</v>
          </cell>
          <cell r="BI622" t="str">
            <v>-</v>
          </cell>
          <cell r="BJ622">
            <v>0</v>
          </cell>
          <cell r="BK622">
            <v>0</v>
          </cell>
          <cell r="BL622"/>
          <cell r="BM622"/>
          <cell r="BN622"/>
        </row>
        <row r="623">
          <cell r="B623" t="str">
            <v>3-05-16-017-0</v>
          </cell>
          <cell r="C623" t="str">
            <v>3</v>
          </cell>
          <cell r="D623" t="str">
            <v>Poznań - Pompownia Koronna - zasilanie energetyczne</v>
          </cell>
          <cell r="E623" t="str">
            <v>Zakończone</v>
          </cell>
          <cell r="G623" t="str">
            <v>Plan</v>
          </cell>
          <cell r="H623" t="str">
            <v>pierwsza</v>
          </cell>
          <cell r="I623" t="str">
            <v>wspólne</v>
          </cell>
          <cell r="J623" t="str">
            <v>rozwojowe</v>
          </cell>
          <cell r="K623" t="str">
            <v>magistrale wodociągowe</v>
          </cell>
          <cell r="L623" t="str">
            <v>Poznań</v>
          </cell>
          <cell r="M623" t="str">
            <v>Danuta Kijko</v>
          </cell>
          <cell r="N623">
            <v>0</v>
          </cell>
          <cell r="O623" t="str">
            <v>Anna Padurska</v>
          </cell>
          <cell r="P623" t="str">
            <v>Wojciech Wróblewski</v>
          </cell>
          <cell r="Q623" t="str">
            <v>Zbigniew Narożny</v>
          </cell>
          <cell r="R623" t="str">
            <v>05</v>
          </cell>
          <cell r="S623" t="str">
            <v>nd</v>
          </cell>
          <cell r="T623">
            <v>2110377.7600000002</v>
          </cell>
          <cell r="U623">
            <v>820152.67</v>
          </cell>
          <cell r="V623">
            <v>0</v>
          </cell>
          <cell r="W623">
            <v>0</v>
          </cell>
          <cell r="X623">
            <v>0</v>
          </cell>
          <cell r="Y623">
            <v>0</v>
          </cell>
          <cell r="Z623">
            <v>0</v>
          </cell>
          <cell r="AA623">
            <v>0</v>
          </cell>
          <cell r="AB623">
            <v>0</v>
          </cell>
          <cell r="AC623">
            <v>0</v>
          </cell>
          <cell r="AD623">
            <v>0</v>
          </cell>
          <cell r="AE623">
            <v>0</v>
          </cell>
          <cell r="AF623">
            <v>820152.67</v>
          </cell>
          <cell r="AG623">
            <v>820152.67</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t="str">
            <v>1 rozwojowo-modernizacyjne</v>
          </cell>
          <cell r="AY623">
            <v>0</v>
          </cell>
          <cell r="AZ623">
            <v>0</v>
          </cell>
          <cell r="BA623">
            <v>0</v>
          </cell>
          <cell r="BF623" t="str">
            <v>1.Zapewnienie pewności dostawy energii elektrycznej Pompowni Koronna 2.Zły stan techniczny linii zasilających (z lat 1976 - 1977) 3. Kabel relacji GPZ 10 Wawrzyńca - K - 359 Koronna jest wyłączony - brak możliwości naprawy.</v>
          </cell>
          <cell r="BG623" t="str">
            <v>Wymiana 3 linii kablowych 15 kV relacji: K-359 Koronna - GPZ 10 Wawrzyńca o dł. ok. 2560m, GPZ 7 Sołacz - K-359 Koronna o dł. ok.1760m , GPZ 24 Cytadela - K-359 Koronna o dł. ok.1600m 2017 - 2018 - dokumentacja projektowa 2019 - 2020 - roboty budowlano-montażowe - zakończone</v>
          </cell>
          <cell r="BH623" t="str">
            <v>-</v>
          </cell>
          <cell r="BI623" t="str">
            <v>-</v>
          </cell>
          <cell r="BJ623">
            <v>0</v>
          </cell>
          <cell r="BK623">
            <v>0</v>
          </cell>
          <cell r="BL623"/>
          <cell r="BM623"/>
          <cell r="BN623"/>
        </row>
        <row r="624">
          <cell r="B624" t="str">
            <v>3-05-16-026-1</v>
          </cell>
          <cell r="C624" t="str">
            <v>3</v>
          </cell>
          <cell r="D624" t="str">
            <v>Poznań – sieć wodociągowa w ul. Abpa W. Dymka i ul. Folwarcznej</v>
          </cell>
          <cell r="E624">
            <v>0</v>
          </cell>
          <cell r="G624" t="str">
            <v>Pule</v>
          </cell>
          <cell r="H624" t="str">
            <v>druga</v>
          </cell>
          <cell r="I624" t="str">
            <v>sieci rozdzielcze</v>
          </cell>
          <cell r="J624" t="str">
            <v>rozwojowe</v>
          </cell>
          <cell r="K624" t="str">
            <v>opłacalne</v>
          </cell>
          <cell r="L624" t="str">
            <v>Poznań</v>
          </cell>
          <cell r="M624">
            <v>0</v>
          </cell>
          <cell r="N624">
            <v>0</v>
          </cell>
          <cell r="O624">
            <v>0</v>
          </cell>
          <cell r="P624">
            <v>0</v>
          </cell>
          <cell r="Q624">
            <v>0</v>
          </cell>
          <cell r="R624" t="str">
            <v>05</v>
          </cell>
          <cell r="S624" t="str">
            <v>ZKZL</v>
          </cell>
          <cell r="T624">
            <v>0</v>
          </cell>
          <cell r="U624">
            <v>631.79999999999995</v>
          </cell>
          <cell r="V624">
            <v>0</v>
          </cell>
          <cell r="W624">
            <v>0</v>
          </cell>
          <cell r="X624">
            <v>0</v>
          </cell>
          <cell r="Y624">
            <v>0</v>
          </cell>
          <cell r="Z624">
            <v>0</v>
          </cell>
          <cell r="AA624">
            <v>0</v>
          </cell>
          <cell r="AB624">
            <v>0</v>
          </cell>
          <cell r="AC624">
            <v>0</v>
          </cell>
          <cell r="AD624">
            <v>0</v>
          </cell>
          <cell r="AE624">
            <v>0</v>
          </cell>
          <cell r="AF624">
            <v>631.79999999999995</v>
          </cell>
          <cell r="AG624">
            <v>631.79999999999995</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t="str">
            <v>1 rozwojowo-modernizacyjne</v>
          </cell>
          <cell r="AY624">
            <v>2</v>
          </cell>
          <cell r="AZ624">
            <v>0</v>
          </cell>
          <cell r="BA624">
            <v>0</v>
          </cell>
          <cell r="BF624">
            <v>0</v>
          </cell>
          <cell r="BG624">
            <v>0</v>
          </cell>
          <cell r="BH624" t="str">
            <v>-</v>
          </cell>
          <cell r="BI624" t="str">
            <v>-</v>
          </cell>
          <cell r="BJ624">
            <v>0</v>
          </cell>
          <cell r="BK624">
            <v>0</v>
          </cell>
          <cell r="BL624"/>
          <cell r="BM624"/>
          <cell r="BN624"/>
        </row>
        <row r="625">
          <cell r="B625" t="str">
            <v>3-05-16-027-1</v>
          </cell>
          <cell r="C625" t="str">
            <v>3</v>
          </cell>
          <cell r="D625" t="str">
            <v>Poznań - sieć wodociągowa w rejonie ulic Biskupińskiej i Lirycznej</v>
          </cell>
          <cell r="E625">
            <v>0</v>
          </cell>
          <cell r="G625" t="str">
            <v>Pule</v>
          </cell>
          <cell r="H625" t="str">
            <v>druga</v>
          </cell>
          <cell r="I625" t="str">
            <v>sieci rozdzielcze</v>
          </cell>
          <cell r="J625" t="str">
            <v>rozwojowe</v>
          </cell>
          <cell r="K625" t="str">
            <v>opłacalne</v>
          </cell>
          <cell r="L625" t="str">
            <v>Poznań</v>
          </cell>
          <cell r="M625">
            <v>0</v>
          </cell>
          <cell r="N625">
            <v>0</v>
          </cell>
          <cell r="O625">
            <v>0</v>
          </cell>
          <cell r="P625">
            <v>0</v>
          </cell>
          <cell r="Q625">
            <v>0</v>
          </cell>
          <cell r="R625" t="str">
            <v>05</v>
          </cell>
          <cell r="S625" t="str">
            <v>ZKZL</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t="str">
            <v>1 rozwojowo-modernizacyjne</v>
          </cell>
          <cell r="AY625">
            <v>8</v>
          </cell>
          <cell r="AZ625">
            <v>0</v>
          </cell>
          <cell r="BA625">
            <v>0</v>
          </cell>
          <cell r="BF625">
            <v>0</v>
          </cell>
          <cell r="BG625">
            <v>0</v>
          </cell>
          <cell r="BH625" t="str">
            <v>-</v>
          </cell>
          <cell r="BI625" t="str">
            <v>-</v>
          </cell>
          <cell r="BJ625">
            <v>0</v>
          </cell>
          <cell r="BK625">
            <v>0</v>
          </cell>
          <cell r="BL625"/>
          <cell r="BM625"/>
          <cell r="BN625"/>
        </row>
        <row r="626">
          <cell r="B626" t="str">
            <v>3-05-16-047-1</v>
          </cell>
          <cell r="C626" t="str">
            <v>3</v>
          </cell>
          <cell r="D626" t="str">
            <v>Poznań - sieć wodociagowa w ul. Bernata</v>
          </cell>
          <cell r="E626">
            <v>0</v>
          </cell>
          <cell r="G626" t="str">
            <v>Pule</v>
          </cell>
          <cell r="H626" t="str">
            <v>druga</v>
          </cell>
          <cell r="I626" t="str">
            <v>sieci rozdzielcze</v>
          </cell>
          <cell r="J626" t="str">
            <v>rozwojowe</v>
          </cell>
          <cell r="K626" t="str">
            <v>opłacalne</v>
          </cell>
          <cell r="L626" t="str">
            <v>Poznań</v>
          </cell>
          <cell r="M626">
            <v>0</v>
          </cell>
          <cell r="N626">
            <v>0</v>
          </cell>
          <cell r="O626">
            <v>0</v>
          </cell>
          <cell r="P626">
            <v>0</v>
          </cell>
          <cell r="Q626">
            <v>0</v>
          </cell>
          <cell r="R626" t="str">
            <v>05</v>
          </cell>
          <cell r="S626" t="str">
            <v>ZKZL</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t="str">
            <v>1 rozwojowo-modernizacyjne</v>
          </cell>
          <cell r="AY626">
            <v>2</v>
          </cell>
          <cell r="AZ626">
            <v>0</v>
          </cell>
          <cell r="BA626">
            <v>0</v>
          </cell>
          <cell r="BF626">
            <v>0</v>
          </cell>
          <cell r="BG626">
            <v>0</v>
          </cell>
          <cell r="BH626" t="str">
            <v>-</v>
          </cell>
          <cell r="BI626" t="str">
            <v>-</v>
          </cell>
          <cell r="BJ626">
            <v>0</v>
          </cell>
          <cell r="BK626">
            <v>0</v>
          </cell>
          <cell r="BL626"/>
          <cell r="BM626"/>
          <cell r="BN626"/>
        </row>
        <row r="627">
          <cell r="B627" t="str">
            <v>3-05-16-050-1</v>
          </cell>
          <cell r="C627" t="str">
            <v>3</v>
          </cell>
          <cell r="D627" t="str">
            <v>Poznań - sieć wodociągowa w rejonie ulic: Żołnierzy Wyklętych i Literacka</v>
          </cell>
          <cell r="E627">
            <v>0</v>
          </cell>
          <cell r="G627" t="str">
            <v>Pule</v>
          </cell>
          <cell r="H627" t="str">
            <v>druga</v>
          </cell>
          <cell r="I627" t="str">
            <v>sieci rozdzielcze</v>
          </cell>
          <cell r="J627" t="str">
            <v>rozwojowe</v>
          </cell>
          <cell r="K627" t="str">
            <v>opłacalne</v>
          </cell>
          <cell r="L627" t="str">
            <v>Poznań</v>
          </cell>
          <cell r="M627">
            <v>0</v>
          </cell>
          <cell r="N627">
            <v>0</v>
          </cell>
          <cell r="O627">
            <v>0</v>
          </cell>
          <cell r="P627">
            <v>0</v>
          </cell>
          <cell r="Q627">
            <v>0</v>
          </cell>
          <cell r="R627" t="str">
            <v>05</v>
          </cell>
          <cell r="S627" t="str">
            <v>PTBS</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t="str">
            <v>1 rozwojowo-modernizacyjne</v>
          </cell>
          <cell r="AY627">
            <v>15</v>
          </cell>
          <cell r="AZ627">
            <v>0</v>
          </cell>
          <cell r="BA627">
            <v>0</v>
          </cell>
          <cell r="BF627">
            <v>0</v>
          </cell>
          <cell r="BG627">
            <v>0</v>
          </cell>
          <cell r="BH627" t="str">
            <v>-</v>
          </cell>
          <cell r="BI627" t="str">
            <v>-</v>
          </cell>
          <cell r="BJ627">
            <v>0</v>
          </cell>
          <cell r="BK627">
            <v>0</v>
          </cell>
          <cell r="BL627"/>
          <cell r="BM627"/>
          <cell r="BN627"/>
        </row>
        <row r="628">
          <cell r="B628" t="str">
            <v>3-05-16-077-1</v>
          </cell>
          <cell r="C628" t="str">
            <v>3</v>
          </cell>
          <cell r="D628" t="str">
            <v>Poznań - sieć wodociagowa w ulicach Bałtyckiej i Syreniej</v>
          </cell>
          <cell r="H628" t="str">
            <v>druga</v>
          </cell>
          <cell r="I628" t="str">
            <v>sieci rozdzielcze</v>
          </cell>
          <cell r="J628" t="str">
            <v>rozwojowe</v>
          </cell>
          <cell r="K628" t="str">
            <v>nieopłacalne nie</v>
          </cell>
          <cell r="L628" t="str">
            <v>Poznań</v>
          </cell>
          <cell r="R628" t="str">
            <v>05</v>
          </cell>
          <cell r="T628">
            <v>0</v>
          </cell>
          <cell r="U628">
            <v>0</v>
          </cell>
          <cell r="V628">
            <v>0</v>
          </cell>
          <cell r="W628">
            <v>0</v>
          </cell>
          <cell r="X628">
            <v>0</v>
          </cell>
          <cell r="Y628">
            <v>0</v>
          </cell>
          <cell r="Z628">
            <v>0</v>
          </cell>
          <cell r="AA628">
            <v>0</v>
          </cell>
          <cell r="AB628">
            <v>40000</v>
          </cell>
          <cell r="AC628">
            <v>60000</v>
          </cell>
          <cell r="AD628">
            <v>198000</v>
          </cell>
          <cell r="AE628">
            <v>886000</v>
          </cell>
          <cell r="AF628">
            <v>298000</v>
          </cell>
          <cell r="AG628">
            <v>0</v>
          </cell>
          <cell r="AH628">
            <v>0</v>
          </cell>
          <cell r="AI628">
            <v>0</v>
          </cell>
          <cell r="AJ628">
            <v>0</v>
          </cell>
          <cell r="AK628">
            <v>0</v>
          </cell>
          <cell r="AL628">
            <v>0</v>
          </cell>
          <cell r="AM628">
            <v>0</v>
          </cell>
          <cell r="AN628">
            <v>40000</v>
          </cell>
          <cell r="AO628">
            <v>40000</v>
          </cell>
          <cell r="AP628">
            <v>20000</v>
          </cell>
          <cell r="AQ628">
            <v>798330</v>
          </cell>
          <cell r="AR628">
            <v>351670</v>
          </cell>
          <cell r="AS628">
            <v>0</v>
          </cell>
          <cell r="AT628">
            <v>0</v>
          </cell>
          <cell r="AU628">
            <v>1250000</v>
          </cell>
          <cell r="AV628">
            <v>0.76</v>
          </cell>
          <cell r="AW628">
            <v>20</v>
          </cell>
          <cell r="AX628" t="str">
            <v>1 rozwojowo-modernizacyjne</v>
          </cell>
          <cell r="AY628">
            <v>15</v>
          </cell>
          <cell r="AZ628">
            <v>0</v>
          </cell>
          <cell r="BA628">
            <v>0</v>
          </cell>
          <cell r="BF628" t="str">
            <v>Zaopatrzenie w wodę nowych odbiorców.</v>
          </cell>
          <cell r="BG628" t="str">
            <v>Budowa sieci wodociągowej DN 150 mm dł. 760 m w ulicach Bałtyckiej i Syreniej, wraz z przyłączami 2027-2028 dokumentacja techniczna 2029-2030 roboty budowlano montażowe</v>
          </cell>
          <cell r="BH628" t="str">
            <v>-</v>
          </cell>
          <cell r="BI628" t="str">
            <v>-</v>
          </cell>
          <cell r="BJ628">
            <v>0</v>
          </cell>
          <cell r="BK628">
            <v>1250000</v>
          </cell>
          <cell r="BL628"/>
          <cell r="BM628"/>
          <cell r="BN628"/>
        </row>
        <row r="629">
          <cell r="B629" t="str">
            <v>3-05-16-115-0</v>
          </cell>
          <cell r="C629" t="str">
            <v>3</v>
          </cell>
          <cell r="D629" t="str">
            <v>Poznań - sieć wodociągowa w Rynku Łazarskim</v>
          </cell>
          <cell r="E629" t="str">
            <v>Realizowane-RBM-w toku</v>
          </cell>
          <cell r="G629" t="str">
            <v>koordynacja z innymi jednostkami</v>
          </cell>
          <cell r="H629" t="str">
            <v>pierwsza</v>
          </cell>
          <cell r="I629" t="str">
            <v>sieci rozdzielcze</v>
          </cell>
          <cell r="J629" t="str">
            <v>modernizacyjne</v>
          </cell>
          <cell r="K629" t="str">
            <v>koordynacja</v>
          </cell>
          <cell r="L629" t="str">
            <v>Poznań</v>
          </cell>
          <cell r="M629" t="str">
            <v>Katarzyna Józefiak</v>
          </cell>
          <cell r="N629">
            <v>0</v>
          </cell>
          <cell r="O629" t="str">
            <v>Mariusz Dados</v>
          </cell>
          <cell r="P629" t="str">
            <v>Anna Danek</v>
          </cell>
          <cell r="Q629" t="str">
            <v>Łukasz Wędrychowicz</v>
          </cell>
          <cell r="R629" t="str">
            <v>05</v>
          </cell>
          <cell r="S629" t="str">
            <v>Miasto Poznań</v>
          </cell>
          <cell r="T629">
            <v>2551.54</v>
          </cell>
          <cell r="U629">
            <v>0</v>
          </cell>
          <cell r="V629">
            <v>0</v>
          </cell>
          <cell r="W629">
            <v>725000</v>
          </cell>
          <cell r="X629">
            <v>0</v>
          </cell>
          <cell r="Y629">
            <v>0</v>
          </cell>
          <cell r="Z629">
            <v>0</v>
          </cell>
          <cell r="AA629">
            <v>0</v>
          </cell>
          <cell r="AB629">
            <v>0</v>
          </cell>
          <cell r="AC629">
            <v>0</v>
          </cell>
          <cell r="AD629">
            <v>0</v>
          </cell>
          <cell r="AE629">
            <v>0</v>
          </cell>
          <cell r="AF629">
            <v>725000</v>
          </cell>
          <cell r="AG629">
            <v>941</v>
          </cell>
          <cell r="AH629">
            <v>984</v>
          </cell>
          <cell r="AI629">
            <v>0</v>
          </cell>
          <cell r="AJ629">
            <v>919307.89</v>
          </cell>
          <cell r="AK629">
            <v>0</v>
          </cell>
          <cell r="AL629">
            <v>0</v>
          </cell>
          <cell r="AM629">
            <v>0</v>
          </cell>
          <cell r="AN629">
            <v>0</v>
          </cell>
          <cell r="AO629">
            <v>0</v>
          </cell>
          <cell r="AP629">
            <v>0</v>
          </cell>
          <cell r="AQ629">
            <v>0</v>
          </cell>
          <cell r="AR629">
            <v>0</v>
          </cell>
          <cell r="AS629">
            <v>0</v>
          </cell>
          <cell r="AT629">
            <v>0</v>
          </cell>
          <cell r="AU629">
            <v>919307.89</v>
          </cell>
          <cell r="AV629">
            <v>0</v>
          </cell>
          <cell r="AW629">
            <v>0</v>
          </cell>
          <cell r="AX629" t="str">
            <v>1 rozwojowo-modernizacyjne</v>
          </cell>
          <cell r="AY629">
            <v>0</v>
          </cell>
          <cell r="AZ629">
            <v>0</v>
          </cell>
          <cell r="BA629">
            <v>13</v>
          </cell>
          <cell r="BF629" t="str">
            <v>Wymiana ze względu na zły stan techniczny. Koordynacja z inwestycją drogową realizowaną przez Biuro Koordynacji Projektów i Rewitalizacji Miasta Urzędu Miasta Poznania.</v>
          </cell>
          <cell r="BG629" t="str">
            <v>Wymiana sieci wodociągowej DN150mm o łącznej dł. ok. 610m w ul. Kącik, Calliera, Rynek Łazarski wraz z przyłączami. Odtworzenie nawierzchni po stronie UMP 2018 - dokumentacja projektowa 2022 - roboty budowlano - montażowe</v>
          </cell>
          <cell r="BH629" t="str">
            <v>-</v>
          </cell>
          <cell r="BI629" t="str">
            <v>-</v>
          </cell>
          <cell r="BJ629">
            <v>0</v>
          </cell>
          <cell r="BK629">
            <v>919307.89</v>
          </cell>
          <cell r="BL629"/>
          <cell r="BM629"/>
          <cell r="BN629"/>
          <cell r="BO629">
            <v>64351.55230000001</v>
          </cell>
        </row>
        <row r="630">
          <cell r="B630" t="str">
            <v>3-05-16-139-1</v>
          </cell>
          <cell r="C630" t="str">
            <v>3</v>
          </cell>
          <cell r="D630" t="str">
            <v>Poznań - sieć wodociągowa w ul. Drewlańskiej</v>
          </cell>
          <cell r="H630" t="str">
            <v>druga</v>
          </cell>
          <cell r="I630" t="str">
            <v>sieci rozdzielcze</v>
          </cell>
          <cell r="J630" t="str">
            <v>rozwojowe</v>
          </cell>
          <cell r="K630" t="str">
            <v>nieopłacalne nie</v>
          </cell>
          <cell r="L630" t="str">
            <v>Poznań</v>
          </cell>
          <cell r="R630" t="str">
            <v>05</v>
          </cell>
          <cell r="T630">
            <v>0</v>
          </cell>
          <cell r="U630">
            <v>0</v>
          </cell>
          <cell r="V630">
            <v>0</v>
          </cell>
          <cell r="W630">
            <v>0</v>
          </cell>
          <cell r="X630">
            <v>0</v>
          </cell>
          <cell r="Y630">
            <v>0</v>
          </cell>
          <cell r="Z630">
            <v>0</v>
          </cell>
          <cell r="AA630">
            <v>0</v>
          </cell>
          <cell r="AB630">
            <v>0</v>
          </cell>
          <cell r="AC630">
            <v>35000</v>
          </cell>
          <cell r="AD630">
            <v>35000</v>
          </cell>
          <cell r="AE630">
            <v>155000</v>
          </cell>
          <cell r="AF630">
            <v>70000</v>
          </cell>
          <cell r="AG630">
            <v>0</v>
          </cell>
          <cell r="AH630">
            <v>0</v>
          </cell>
          <cell r="AI630">
            <v>0</v>
          </cell>
          <cell r="AJ630">
            <v>0</v>
          </cell>
          <cell r="AK630">
            <v>0</v>
          </cell>
          <cell r="AL630">
            <v>0</v>
          </cell>
          <cell r="AM630">
            <v>0</v>
          </cell>
          <cell r="AN630">
            <v>0</v>
          </cell>
          <cell r="AO630">
            <v>28000</v>
          </cell>
          <cell r="AP630">
            <v>28000</v>
          </cell>
          <cell r="AQ630">
            <v>14000</v>
          </cell>
          <cell r="AR630">
            <v>155431</v>
          </cell>
          <cell r="AS630">
            <v>0</v>
          </cell>
          <cell r="AT630">
            <v>0</v>
          </cell>
          <cell r="AU630">
            <v>225431</v>
          </cell>
          <cell r="AV630">
            <v>0</v>
          </cell>
          <cell r="AW630">
            <v>0</v>
          </cell>
          <cell r="AX630" t="str">
            <v>1 rozwojowo-modernizacyjne</v>
          </cell>
          <cell r="AY630">
            <v>0</v>
          </cell>
          <cell r="AZ630">
            <v>4</v>
          </cell>
          <cell r="BA630">
            <v>2</v>
          </cell>
          <cell r="BF630" t="str">
            <v>Zaopatrzenie w wodę nowych odbiorców.</v>
          </cell>
          <cell r="BG630" t="str">
            <v>Budowa sieci wodociągowej w ul. Drewlańskiej DN 150mm, dł. ok. 90m wraz z przyłączami 2027 - 2029 dokumentacja projektowa 2029 - 2031 - roboty budowlano-montażowe</v>
          </cell>
          <cell r="BH630" t="str">
            <v>-</v>
          </cell>
          <cell r="BI630" t="str">
            <v>-</v>
          </cell>
          <cell r="BJ630">
            <v>0</v>
          </cell>
          <cell r="BK630">
            <v>225431</v>
          </cell>
          <cell r="BL630"/>
          <cell r="BM630"/>
          <cell r="BN630"/>
        </row>
        <row r="631">
          <cell r="B631" t="str">
            <v>3-05-16-157-0</v>
          </cell>
          <cell r="C631" t="str">
            <v>3</v>
          </cell>
          <cell r="D631" t="str">
            <v>Poznań - sieć wodociągowa i kanalizacja sanitarna w ul. Jasielskiej</v>
          </cell>
          <cell r="E631">
            <v>0</v>
          </cell>
          <cell r="G631" t="str">
            <v>rezerwa na zaspokojenie roszczeń z tyt realizacji sieci wod-kan</v>
          </cell>
          <cell r="H631" t="str">
            <v>pierwsza</v>
          </cell>
          <cell r="I631" t="str">
            <v>sieci rozdzielcze</v>
          </cell>
          <cell r="J631" t="str">
            <v>rozwojowe</v>
          </cell>
          <cell r="K631" t="str">
            <v>wykupy</v>
          </cell>
          <cell r="L631" t="str">
            <v>Poznań</v>
          </cell>
          <cell r="M631">
            <v>0</v>
          </cell>
          <cell r="N631">
            <v>0</v>
          </cell>
          <cell r="O631">
            <v>0</v>
          </cell>
          <cell r="P631">
            <v>0</v>
          </cell>
          <cell r="Q631">
            <v>0</v>
          </cell>
          <cell r="R631" t="str">
            <v>05</v>
          </cell>
          <cell r="S631" t="str">
            <v>nd</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F631">
            <v>0</v>
          </cell>
          <cell r="BG631">
            <v>0</v>
          </cell>
          <cell r="BH631" t="str">
            <v>-</v>
          </cell>
          <cell r="BI631" t="str">
            <v>-</v>
          </cell>
          <cell r="BJ631">
            <v>0</v>
          </cell>
          <cell r="BK631">
            <v>0</v>
          </cell>
          <cell r="BL631"/>
          <cell r="BM631"/>
          <cell r="BN631"/>
        </row>
        <row r="632">
          <cell r="B632" t="str">
            <v>3-05-16-168-0</v>
          </cell>
          <cell r="C632" t="str">
            <v>3</v>
          </cell>
          <cell r="D632" t="str">
            <v>Poznań - sieć wodociągowa i kanalizacyjna w ulicach: Brzechwy, Tuwima, Wieczorynki</v>
          </cell>
          <cell r="E632" t="str">
            <v>Realizowane-RBM-zakończono</v>
          </cell>
          <cell r="G632" t="str">
            <v>rezerwa na zaspokojenie roszczeń z tyt realizacji sieci wod-kan</v>
          </cell>
          <cell r="H632" t="str">
            <v>pierwsza</v>
          </cell>
          <cell r="I632" t="str">
            <v>sieci rozdzielcze</v>
          </cell>
          <cell r="J632" t="str">
            <v>rozwojowe</v>
          </cell>
          <cell r="K632" t="str">
            <v>wykupy</v>
          </cell>
          <cell r="L632" t="str">
            <v>Poznań</v>
          </cell>
          <cell r="M632">
            <v>0</v>
          </cell>
          <cell r="N632">
            <v>0</v>
          </cell>
          <cell r="O632">
            <v>0</v>
          </cell>
          <cell r="P632" t="str">
            <v>Magdalena Borowska</v>
          </cell>
          <cell r="Q632">
            <v>0</v>
          </cell>
          <cell r="R632" t="str">
            <v>05</v>
          </cell>
          <cell r="S632" t="str">
            <v>nd</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828.5</v>
          </cell>
          <cell r="AH632">
            <v>828.5</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t="str">
            <v xml:space="preserve"> </v>
          </cell>
          <cell r="AY632">
            <v>0</v>
          </cell>
          <cell r="AZ632">
            <v>0</v>
          </cell>
          <cell r="BA632">
            <v>0</v>
          </cell>
          <cell r="BF632">
            <v>0</v>
          </cell>
          <cell r="BG632">
            <v>0</v>
          </cell>
          <cell r="BH632" t="str">
            <v>-</v>
          </cell>
          <cell r="BI632" t="str">
            <v>-</v>
          </cell>
          <cell r="BJ632">
            <v>0</v>
          </cell>
          <cell r="BK632">
            <v>0</v>
          </cell>
          <cell r="BL632"/>
          <cell r="BM632"/>
          <cell r="BN632"/>
          <cell r="BO632">
            <v>0</v>
          </cell>
        </row>
        <row r="633">
          <cell r="B633" t="str">
            <v>3-05-16-173-0</v>
          </cell>
          <cell r="C633" t="str">
            <v>3</v>
          </cell>
          <cell r="D633" t="str">
            <v>Poznań - sieć wodociągowa i kanalizacja sanitarna w ul. bocznej od ul. Jaroczyńskiego</v>
          </cell>
          <cell r="E633" t="str">
            <v>Realizowane-RBM-w toku</v>
          </cell>
          <cell r="G633" t="str">
            <v>rezerwa na zaspokojenie roszczeń z tyt realizacji sieci wod-kan</v>
          </cell>
          <cell r="H633" t="str">
            <v>pierwsza</v>
          </cell>
          <cell r="I633" t="str">
            <v>sieci rozdzielcze</v>
          </cell>
          <cell r="J633" t="str">
            <v>rozwojowe</v>
          </cell>
          <cell r="K633" t="str">
            <v>wykupy</v>
          </cell>
          <cell r="L633" t="str">
            <v>Poznań</v>
          </cell>
          <cell r="M633">
            <v>0</v>
          </cell>
          <cell r="N633">
            <v>0</v>
          </cell>
          <cell r="O633">
            <v>0</v>
          </cell>
          <cell r="P633" t="str">
            <v>Magdalena Borowska</v>
          </cell>
          <cell r="Q633">
            <v>0</v>
          </cell>
          <cell r="R633" t="str">
            <v>05</v>
          </cell>
          <cell r="S633" t="str">
            <v>nd</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t="str">
            <v xml:space="preserve"> </v>
          </cell>
          <cell r="AY633">
            <v>0</v>
          </cell>
          <cell r="AZ633">
            <v>0</v>
          </cell>
          <cell r="BA633">
            <v>0</v>
          </cell>
          <cell r="BF633">
            <v>0</v>
          </cell>
          <cell r="BG633">
            <v>0</v>
          </cell>
          <cell r="BH633" t="str">
            <v>-</v>
          </cell>
          <cell r="BI633" t="str">
            <v>-</v>
          </cell>
          <cell r="BJ633">
            <v>0</v>
          </cell>
          <cell r="BK633">
            <v>0</v>
          </cell>
          <cell r="BL633"/>
          <cell r="BM633"/>
          <cell r="BN633"/>
          <cell r="BO633">
            <v>0</v>
          </cell>
        </row>
        <row r="634">
          <cell r="B634" t="str">
            <v>3-05-16-178-0</v>
          </cell>
          <cell r="C634" t="str">
            <v>3</v>
          </cell>
          <cell r="D634" t="str">
            <v>Poznań - sieć wodociągowa i kanalizacja sanitarna w ul. Książęca</v>
          </cell>
          <cell r="E634">
            <v>0</v>
          </cell>
          <cell r="G634" t="str">
            <v>rezerwa na zaspokojenie roszczeń z tyt realizacji sieci wod-kan</v>
          </cell>
          <cell r="H634" t="str">
            <v>pierwsza</v>
          </cell>
          <cell r="I634" t="str">
            <v>sieci rozdzielcze</v>
          </cell>
          <cell r="J634" t="str">
            <v>rozwojowe</v>
          </cell>
          <cell r="K634" t="str">
            <v>wykupy</v>
          </cell>
          <cell r="L634" t="str">
            <v>Poznań</v>
          </cell>
          <cell r="M634">
            <v>0</v>
          </cell>
          <cell r="N634">
            <v>0</v>
          </cell>
          <cell r="O634">
            <v>0</v>
          </cell>
          <cell r="P634">
            <v>0</v>
          </cell>
          <cell r="Q634">
            <v>0</v>
          </cell>
          <cell r="R634" t="str">
            <v>05</v>
          </cell>
          <cell r="S634" t="str">
            <v>nd</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F634">
            <v>0</v>
          </cell>
          <cell r="BG634">
            <v>0</v>
          </cell>
          <cell r="BH634" t="str">
            <v>-</v>
          </cell>
          <cell r="BI634" t="str">
            <v>-</v>
          </cell>
          <cell r="BJ634">
            <v>0</v>
          </cell>
          <cell r="BK634">
            <v>0</v>
          </cell>
          <cell r="BL634"/>
          <cell r="BM634"/>
          <cell r="BN634"/>
        </row>
        <row r="635">
          <cell r="B635" t="str">
            <v>3-05-16-203-0</v>
          </cell>
          <cell r="C635" t="str">
            <v>3</v>
          </cell>
          <cell r="D635" t="str">
            <v>Poznań - sieć wodociągowa i kanalizacja sanitarna w ul. Jana Pawła II, Krzywoustego, Łacina (Posnania)</v>
          </cell>
          <cell r="E635" t="str">
            <v>Realizowane-RBM-zakończono</v>
          </cell>
          <cell r="G635" t="str">
            <v>rezerwa na zaspokojenie roszczeń z tyt realizacji sieci wod-kan</v>
          </cell>
          <cell r="H635" t="str">
            <v>pierwsza</v>
          </cell>
          <cell r="I635" t="str">
            <v>sieci rozdzielcze</v>
          </cell>
          <cell r="J635" t="str">
            <v>rozwojowe</v>
          </cell>
          <cell r="K635" t="str">
            <v>wykupy</v>
          </cell>
          <cell r="L635" t="str">
            <v>Poznań</v>
          </cell>
          <cell r="M635">
            <v>0</v>
          </cell>
          <cell r="N635">
            <v>0</v>
          </cell>
          <cell r="O635">
            <v>0</v>
          </cell>
          <cell r="P635" t="str">
            <v>Magdalena Borowska</v>
          </cell>
          <cell r="Q635">
            <v>0</v>
          </cell>
          <cell r="R635" t="str">
            <v>05</v>
          </cell>
          <cell r="S635" t="str">
            <v>nd</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t="str">
            <v xml:space="preserve"> </v>
          </cell>
          <cell r="AY635">
            <v>0</v>
          </cell>
          <cell r="AZ635">
            <v>0</v>
          </cell>
          <cell r="BA635">
            <v>0</v>
          </cell>
          <cell r="BF635">
            <v>0</v>
          </cell>
          <cell r="BG635">
            <v>0</v>
          </cell>
          <cell r="BH635" t="str">
            <v>-</v>
          </cell>
          <cell r="BI635" t="str">
            <v>-</v>
          </cell>
          <cell r="BJ635">
            <v>0</v>
          </cell>
          <cell r="BK635">
            <v>0</v>
          </cell>
          <cell r="BL635"/>
          <cell r="BM635"/>
          <cell r="BN635"/>
          <cell r="BO635">
            <v>0</v>
          </cell>
        </row>
        <row r="636">
          <cell r="B636" t="str">
            <v>3-05-17-001-0</v>
          </cell>
          <cell r="C636" t="str">
            <v>3</v>
          </cell>
          <cell r="D636" t="str">
            <v>Poznań - zbiorniki Morasko - zasilanie energetyczne</v>
          </cell>
          <cell r="E636" t="str">
            <v>Realizowane-RBM-zakończono</v>
          </cell>
          <cell r="G636" t="str">
            <v>budżet - modernizacja PSW</v>
          </cell>
          <cell r="H636" t="str">
            <v>pierwsza</v>
          </cell>
          <cell r="I636" t="str">
            <v>wspólne</v>
          </cell>
          <cell r="J636" t="str">
            <v>modernizacyjne</v>
          </cell>
          <cell r="K636" t="str">
            <v>SUW</v>
          </cell>
          <cell r="L636" t="str">
            <v>Poznań</v>
          </cell>
          <cell r="M636" t="str">
            <v>Danuta Kijko</v>
          </cell>
          <cell r="N636" t="str">
            <v>Zbigniew Narożny</v>
          </cell>
          <cell r="O636" t="str">
            <v>Anna Padurska</v>
          </cell>
          <cell r="P636" t="str">
            <v>Wojciech Wróblewski</v>
          </cell>
          <cell r="Q636" t="str">
            <v>Zbigniew Narożny</v>
          </cell>
          <cell r="R636" t="str">
            <v>05</v>
          </cell>
          <cell r="S636" t="str">
            <v>nd</v>
          </cell>
          <cell r="T636">
            <v>64587.9</v>
          </cell>
          <cell r="U636">
            <v>359866.92</v>
          </cell>
          <cell r="V636">
            <v>0</v>
          </cell>
          <cell r="W636">
            <v>0</v>
          </cell>
          <cell r="X636">
            <v>0</v>
          </cell>
          <cell r="Y636">
            <v>0</v>
          </cell>
          <cell r="Z636">
            <v>0</v>
          </cell>
          <cell r="AA636">
            <v>0</v>
          </cell>
          <cell r="AB636">
            <v>0</v>
          </cell>
          <cell r="AC636">
            <v>0</v>
          </cell>
          <cell r="AD636">
            <v>0</v>
          </cell>
          <cell r="AE636">
            <v>0</v>
          </cell>
          <cell r="AF636">
            <v>359866.92</v>
          </cell>
          <cell r="AG636">
            <v>324188.94</v>
          </cell>
          <cell r="AH636">
            <v>36192.42</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t="str">
            <v>3 inne</v>
          </cell>
          <cell r="AY636">
            <v>0</v>
          </cell>
          <cell r="AZ636">
            <v>0</v>
          </cell>
          <cell r="BA636">
            <v>0</v>
          </cell>
          <cell r="BF636" t="str">
            <v>1. Zły stan techniczny i nieuregulowany status prawny istniejącej linii napowietrznej 2. Poprawa bezpieczeństwa zasilania obiektów wodociągowych w energię elektryczną.</v>
          </cell>
          <cell r="BG636" t="str">
            <v>Budowa linii energetycznej 3x1xYHAKXS w izolacji 12/20kV, dł. 1200m, budowa kontenerowej stacji transformatorowej, montaż kontenerowego stacjonarnego agregatu prądotwórczego, rozbiórka istniejącej linii napowietrznej 15kV, dł. 300m 2018-2019 - dokumentacja projektowa 2020 - 2021 - roboty budowlano-montażowe</v>
          </cell>
          <cell r="BH636" t="str">
            <v>-</v>
          </cell>
          <cell r="BI636" t="str">
            <v>-</v>
          </cell>
          <cell r="BJ636">
            <v>0</v>
          </cell>
          <cell r="BK636">
            <v>0</v>
          </cell>
          <cell r="BL636"/>
          <cell r="BM636"/>
          <cell r="BN636"/>
          <cell r="BO636">
            <v>0</v>
          </cell>
        </row>
        <row r="637">
          <cell r="B637" t="str">
            <v>3-05-17-017-0</v>
          </cell>
          <cell r="C637" t="str">
            <v>3</v>
          </cell>
          <cell r="D637" t="str">
            <v>Poznań - sieć wodociągowa w ul. Tynieckiej</v>
          </cell>
          <cell r="E637" t="str">
            <v>Realizowane-RBM-w toku</v>
          </cell>
          <cell r="G637" t="str">
            <v>rezerwa na zaspokojenie roszczeń z tyt realizacji sieci wod-kan</v>
          </cell>
          <cell r="H637" t="str">
            <v>pierwsza</v>
          </cell>
          <cell r="I637" t="str">
            <v>sieci rozdzielcze</v>
          </cell>
          <cell r="J637" t="str">
            <v>rozwojowe</v>
          </cell>
          <cell r="K637" t="str">
            <v>wykupy</v>
          </cell>
          <cell r="L637" t="str">
            <v>Poznań</v>
          </cell>
          <cell r="M637">
            <v>0</v>
          </cell>
          <cell r="N637">
            <v>0</v>
          </cell>
          <cell r="O637">
            <v>0</v>
          </cell>
          <cell r="P637" t="str">
            <v>Aleksandra Klecha</v>
          </cell>
          <cell r="Q637">
            <v>0</v>
          </cell>
          <cell r="R637" t="str">
            <v>05</v>
          </cell>
          <cell r="S637" t="str">
            <v>nd</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t="str">
            <v xml:space="preserve"> </v>
          </cell>
          <cell r="AY637">
            <v>0</v>
          </cell>
          <cell r="AZ637">
            <v>0</v>
          </cell>
          <cell r="BA637">
            <v>0</v>
          </cell>
          <cell r="BF637">
            <v>0</v>
          </cell>
          <cell r="BG637">
            <v>0</v>
          </cell>
          <cell r="BH637" t="str">
            <v>-</v>
          </cell>
          <cell r="BI637" t="str">
            <v>-</v>
          </cell>
          <cell r="BJ637">
            <v>0</v>
          </cell>
          <cell r="BK637">
            <v>0</v>
          </cell>
          <cell r="BL637"/>
          <cell r="BM637"/>
          <cell r="BN637"/>
          <cell r="BO637">
            <v>0</v>
          </cell>
        </row>
        <row r="638">
          <cell r="B638" t="str">
            <v>3-05-17-018-0</v>
          </cell>
          <cell r="C638" t="str">
            <v>3</v>
          </cell>
          <cell r="D638" t="str">
            <v>Poznań - sieć wodociągowa i kanalizacja sanitarna w ul. Pstrowskiego</v>
          </cell>
          <cell r="E638">
            <v>0</v>
          </cell>
          <cell r="G638" t="str">
            <v>rezerwa na zaspokojenie roszczeń z tyt realizacji sieci wod-kan</v>
          </cell>
          <cell r="H638" t="str">
            <v>pierwsza</v>
          </cell>
          <cell r="I638" t="str">
            <v>sieci rozdzielcze</v>
          </cell>
          <cell r="J638" t="str">
            <v>rozwojowe</v>
          </cell>
          <cell r="K638" t="str">
            <v>wykupy</v>
          </cell>
          <cell r="L638" t="str">
            <v>Poznań</v>
          </cell>
          <cell r="M638">
            <v>0</v>
          </cell>
          <cell r="N638">
            <v>0</v>
          </cell>
          <cell r="O638">
            <v>0</v>
          </cell>
          <cell r="P638">
            <v>0</v>
          </cell>
          <cell r="Q638">
            <v>0</v>
          </cell>
          <cell r="R638" t="str">
            <v>05</v>
          </cell>
          <cell r="S638" t="str">
            <v>nd</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F638">
            <v>0</v>
          </cell>
          <cell r="BG638">
            <v>0</v>
          </cell>
          <cell r="BH638" t="str">
            <v>-</v>
          </cell>
          <cell r="BI638" t="str">
            <v>-</v>
          </cell>
          <cell r="BJ638">
            <v>0</v>
          </cell>
          <cell r="BK638">
            <v>0</v>
          </cell>
          <cell r="BL638"/>
          <cell r="BM638"/>
          <cell r="BN638"/>
        </row>
        <row r="639">
          <cell r="B639" t="str">
            <v>3-05-17-030-0</v>
          </cell>
          <cell r="C639" t="str">
            <v>3</v>
          </cell>
          <cell r="D639" t="str">
            <v>Poznań- sieć wodociągowa w ul. Lwóweckiej (Kotowo R)</v>
          </cell>
          <cell r="E639">
            <v>0</v>
          </cell>
          <cell r="G639" t="str">
            <v>rezerwa na zaspokojenie roszczeń z tyt realizacji sieci wod-kan</v>
          </cell>
          <cell r="H639" t="str">
            <v>pierwsza</v>
          </cell>
          <cell r="I639" t="str">
            <v>sieci rozdzielcze</v>
          </cell>
          <cell r="J639" t="str">
            <v>rozwojowe</v>
          </cell>
          <cell r="K639" t="str">
            <v>wykupy</v>
          </cell>
          <cell r="L639" t="str">
            <v>Poznań</v>
          </cell>
          <cell r="M639">
            <v>0</v>
          </cell>
          <cell r="N639">
            <v>0</v>
          </cell>
          <cell r="O639">
            <v>0</v>
          </cell>
          <cell r="P639">
            <v>0</v>
          </cell>
          <cell r="Q639">
            <v>0</v>
          </cell>
          <cell r="R639" t="str">
            <v>05</v>
          </cell>
          <cell r="S639" t="str">
            <v>nd</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F639">
            <v>0</v>
          </cell>
          <cell r="BG639">
            <v>0</v>
          </cell>
          <cell r="BH639" t="str">
            <v>-</v>
          </cell>
          <cell r="BI639" t="str">
            <v>-</v>
          </cell>
          <cell r="BJ639">
            <v>0</v>
          </cell>
          <cell r="BK639">
            <v>0</v>
          </cell>
          <cell r="BL639"/>
          <cell r="BM639"/>
          <cell r="BN639"/>
        </row>
        <row r="640">
          <cell r="B640" t="str">
            <v>3-05-17-057-1</v>
          </cell>
          <cell r="C640" t="str">
            <v>3</v>
          </cell>
          <cell r="D640" t="str">
            <v>Poznań - sieć wodociągowa przy ul. Juraszów</v>
          </cell>
          <cell r="E640">
            <v>0</v>
          </cell>
          <cell r="G640" t="str">
            <v>Pule</v>
          </cell>
          <cell r="H640" t="str">
            <v>druga</v>
          </cell>
          <cell r="I640" t="str">
            <v>sieci rozdzielcze</v>
          </cell>
          <cell r="J640" t="str">
            <v>rozwojowe</v>
          </cell>
          <cell r="K640" t="str">
            <v>opłacalne</v>
          </cell>
          <cell r="L640" t="str">
            <v>Poznań</v>
          </cell>
          <cell r="M640">
            <v>0</v>
          </cell>
          <cell r="N640">
            <v>0</v>
          </cell>
          <cell r="O640">
            <v>0</v>
          </cell>
          <cell r="P640">
            <v>0</v>
          </cell>
          <cell r="Q640">
            <v>0</v>
          </cell>
          <cell r="R640" t="str">
            <v>05</v>
          </cell>
          <cell r="S640" t="str">
            <v>Szpitale Wielkopolskie Sp. Z o.o.</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0.4</v>
          </cell>
          <cell r="AW640">
            <v>0</v>
          </cell>
          <cell r="AX640" t="str">
            <v>1 rozwojowo-modernizacyjne</v>
          </cell>
          <cell r="AY640">
            <v>1</v>
          </cell>
          <cell r="AZ640">
            <v>0</v>
          </cell>
          <cell r="BA640">
            <v>0</v>
          </cell>
          <cell r="BF640">
            <v>0</v>
          </cell>
          <cell r="BG640">
            <v>0</v>
          </cell>
          <cell r="BH640" t="str">
            <v>-</v>
          </cell>
          <cell r="BI640" t="str">
            <v>-</v>
          </cell>
          <cell r="BJ640">
            <v>0</v>
          </cell>
          <cell r="BK640">
            <v>0</v>
          </cell>
          <cell r="BL640"/>
          <cell r="BM640"/>
          <cell r="BN640"/>
        </row>
        <row r="641">
          <cell r="B641" t="str">
            <v>3-05-17-100-0</v>
          </cell>
          <cell r="C641" t="str">
            <v>3</v>
          </cell>
          <cell r="D641" t="str">
            <v>Poznań - sieć wodociągowa i kanalizacja sanitarna w ul. Marii Wicherkiewicz</v>
          </cell>
          <cell r="E641">
            <v>0</v>
          </cell>
          <cell r="G641" t="str">
            <v>rezerwa na zaspokojenie roszczeń z tyt realizacji sieci wod-kan</v>
          </cell>
          <cell r="H641" t="str">
            <v>pierwsza</v>
          </cell>
          <cell r="I641" t="str">
            <v>sieci rozdzielcze</v>
          </cell>
          <cell r="J641" t="str">
            <v>rozwojowe</v>
          </cell>
          <cell r="K641" t="str">
            <v>wykupy</v>
          </cell>
          <cell r="L641" t="str">
            <v>Poznań</v>
          </cell>
          <cell r="M641">
            <v>0</v>
          </cell>
          <cell r="N641">
            <v>0</v>
          </cell>
          <cell r="O641">
            <v>0</v>
          </cell>
          <cell r="P641">
            <v>0</v>
          </cell>
          <cell r="Q641">
            <v>0</v>
          </cell>
          <cell r="R641" t="str">
            <v>05</v>
          </cell>
          <cell r="S641" t="str">
            <v>nd</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F641">
            <v>0</v>
          </cell>
          <cell r="BG641">
            <v>0</v>
          </cell>
          <cell r="BH641" t="str">
            <v>-</v>
          </cell>
          <cell r="BI641" t="str">
            <v>-</v>
          </cell>
          <cell r="BJ641">
            <v>0</v>
          </cell>
          <cell r="BK641">
            <v>0</v>
          </cell>
          <cell r="BL641"/>
          <cell r="BM641"/>
          <cell r="BN641"/>
        </row>
        <row r="642">
          <cell r="B642" t="str">
            <v>3-05-17-103-1</v>
          </cell>
          <cell r="C642" t="str">
            <v>3</v>
          </cell>
          <cell r="D642" t="str">
            <v>Poznań - sieć wodociągowa w ul.Darzyńskiej</v>
          </cell>
          <cell r="H642" t="str">
            <v>druga</v>
          </cell>
          <cell r="I642" t="str">
            <v>sieci rozdzielcze</v>
          </cell>
          <cell r="J642" t="str">
            <v>rozwojowe</v>
          </cell>
          <cell r="K642" t="str">
            <v>nieopłacalne nie</v>
          </cell>
          <cell r="L642" t="str">
            <v>Poznań</v>
          </cell>
          <cell r="R642" t="str">
            <v>05</v>
          </cell>
          <cell r="T642">
            <v>0</v>
          </cell>
          <cell r="U642">
            <v>0</v>
          </cell>
          <cell r="V642">
            <v>0</v>
          </cell>
          <cell r="W642">
            <v>0</v>
          </cell>
          <cell r="X642">
            <v>0</v>
          </cell>
          <cell r="Y642">
            <v>0</v>
          </cell>
          <cell r="Z642">
            <v>16000</v>
          </cell>
          <cell r="AA642">
            <v>16000</v>
          </cell>
          <cell r="AB642">
            <v>48000</v>
          </cell>
          <cell r="AC642">
            <v>302000</v>
          </cell>
          <cell r="AD642">
            <v>53000</v>
          </cell>
          <cell r="AE642">
            <v>0</v>
          </cell>
          <cell r="AF642">
            <v>435000</v>
          </cell>
          <cell r="AG642">
            <v>0</v>
          </cell>
          <cell r="AH642">
            <v>0</v>
          </cell>
          <cell r="AI642">
            <v>0</v>
          </cell>
          <cell r="AJ642">
            <v>0</v>
          </cell>
          <cell r="AK642">
            <v>0</v>
          </cell>
          <cell r="AL642">
            <v>0</v>
          </cell>
          <cell r="AM642">
            <v>0</v>
          </cell>
          <cell r="AN642">
            <v>16000</v>
          </cell>
          <cell r="AO642">
            <v>16000</v>
          </cell>
          <cell r="AP642">
            <v>48000</v>
          </cell>
          <cell r="AQ642">
            <v>106668</v>
          </cell>
          <cell r="AR642">
            <v>248332</v>
          </cell>
          <cell r="AS642">
            <v>0</v>
          </cell>
          <cell r="AT642">
            <v>0</v>
          </cell>
          <cell r="AU642">
            <v>435000</v>
          </cell>
          <cell r="AV642">
            <v>0.25</v>
          </cell>
          <cell r="AW642">
            <v>0</v>
          </cell>
          <cell r="AX642" t="str">
            <v>1 rozwojowo-modernizacyjne</v>
          </cell>
          <cell r="AY642">
            <v>5</v>
          </cell>
          <cell r="AZ642">
            <v>0</v>
          </cell>
          <cell r="BA642">
            <v>0</v>
          </cell>
          <cell r="BF642" t="str">
            <v>Zaopatrzenie w wodę nowych odbiorców.</v>
          </cell>
          <cell r="BG642" t="str">
            <v>Budowa sieci wodociągowej w ul. Darzyńskiej DN 150 mm dł. 250 m wraz z przyłączami 2025 - 2026 dokumentacja techniczna 2027 - 2029 roboty budowlano montażowe</v>
          </cell>
          <cell r="BH642" t="str">
            <v>-</v>
          </cell>
          <cell r="BI642" t="str">
            <v>-</v>
          </cell>
          <cell r="BJ642">
            <v>0</v>
          </cell>
          <cell r="BK642">
            <v>435000</v>
          </cell>
          <cell r="BL642"/>
          <cell r="BM642"/>
          <cell r="BN642"/>
        </row>
        <row r="643">
          <cell r="B643" t="str">
            <v>3-05-17-114-0</v>
          </cell>
          <cell r="C643" t="str">
            <v>3</v>
          </cell>
          <cell r="D643" t="str">
            <v>Poznań - sieć wodociągowa w ul. Katowickiej na osiedlu Polanka II</v>
          </cell>
          <cell r="E643" t="str">
            <v>Realizowane-RBM-w toku</v>
          </cell>
          <cell r="G643" t="str">
            <v>rezerwa na zaspokojenie roszczeń z tyt realizacji sieci wod-kan</v>
          </cell>
          <cell r="H643" t="str">
            <v>pierwsza</v>
          </cell>
          <cell r="I643" t="str">
            <v>sieci rozdzielcze</v>
          </cell>
          <cell r="J643" t="str">
            <v>rozwojowe</v>
          </cell>
          <cell r="K643" t="str">
            <v>wykupy</v>
          </cell>
          <cell r="L643" t="str">
            <v>Poznań</v>
          </cell>
          <cell r="M643">
            <v>0</v>
          </cell>
          <cell r="N643">
            <v>0</v>
          </cell>
          <cell r="O643">
            <v>0</v>
          </cell>
          <cell r="P643" t="str">
            <v>Magdalena Borowska</v>
          </cell>
          <cell r="Q643">
            <v>0</v>
          </cell>
          <cell r="R643" t="str">
            <v>05</v>
          </cell>
          <cell r="S643" t="str">
            <v>nd</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t="str">
            <v xml:space="preserve"> </v>
          </cell>
          <cell r="AY643">
            <v>0</v>
          </cell>
          <cell r="AZ643">
            <v>0</v>
          </cell>
          <cell r="BA643">
            <v>0</v>
          </cell>
          <cell r="BF643">
            <v>0</v>
          </cell>
          <cell r="BG643">
            <v>0</v>
          </cell>
          <cell r="BH643" t="str">
            <v>-</v>
          </cell>
          <cell r="BI643" t="str">
            <v>-</v>
          </cell>
          <cell r="BJ643">
            <v>0</v>
          </cell>
          <cell r="BK643">
            <v>0</v>
          </cell>
          <cell r="BL643"/>
          <cell r="BM643"/>
          <cell r="BN643"/>
          <cell r="BO643">
            <v>0</v>
          </cell>
        </row>
        <row r="644">
          <cell r="B644" t="str">
            <v>3-05-17-138-0</v>
          </cell>
          <cell r="C644" t="str">
            <v>3</v>
          </cell>
          <cell r="D644" t="str">
            <v>Poznań - sieć wodociągowa w ul. M. Hłaski</v>
          </cell>
          <cell r="E644" t="str">
            <v>Realizowane-RBM-w toku</v>
          </cell>
          <cell r="G644" t="str">
            <v>rezerwa na zaspokojenie roszczeń z tyt realizacji sieci wod-kan</v>
          </cell>
          <cell r="H644" t="str">
            <v>pierwsza</v>
          </cell>
          <cell r="I644" t="str">
            <v>sieci rozdzielcze</v>
          </cell>
          <cell r="J644" t="str">
            <v>rozwojowe</v>
          </cell>
          <cell r="K644" t="str">
            <v>wykupy</v>
          </cell>
          <cell r="L644" t="str">
            <v>Poznań</v>
          </cell>
          <cell r="M644">
            <v>0</v>
          </cell>
          <cell r="N644">
            <v>0</v>
          </cell>
          <cell r="O644">
            <v>0</v>
          </cell>
          <cell r="P644" t="str">
            <v>Magdalena Borowska</v>
          </cell>
          <cell r="Q644">
            <v>0</v>
          </cell>
          <cell r="R644" t="str">
            <v>05</v>
          </cell>
          <cell r="S644" t="str">
            <v>nd</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t="str">
            <v xml:space="preserve"> </v>
          </cell>
          <cell r="AY644">
            <v>0</v>
          </cell>
          <cell r="AZ644">
            <v>0</v>
          </cell>
          <cell r="BA644">
            <v>0</v>
          </cell>
          <cell r="BF644">
            <v>0</v>
          </cell>
          <cell r="BG644">
            <v>0</v>
          </cell>
          <cell r="BH644" t="str">
            <v>-</v>
          </cell>
          <cell r="BI644" t="str">
            <v>-</v>
          </cell>
          <cell r="BJ644">
            <v>0</v>
          </cell>
          <cell r="BK644">
            <v>0</v>
          </cell>
          <cell r="BL644"/>
          <cell r="BM644"/>
          <cell r="BN644"/>
          <cell r="BO644">
            <v>0</v>
          </cell>
        </row>
        <row r="645">
          <cell r="B645" t="str">
            <v>3-05-17-144-0</v>
          </cell>
          <cell r="C645" t="str">
            <v>3</v>
          </cell>
          <cell r="D645" t="str">
            <v>Poznań- sieć wodociągowa w ul. Obodrzyckiej</v>
          </cell>
          <cell r="E645">
            <v>0</v>
          </cell>
          <cell r="G645" t="str">
            <v>rezerwa na zaspokojenie roszczeń z tyt realizacji sieci wod-kan</v>
          </cell>
          <cell r="H645" t="str">
            <v>pierwsza</v>
          </cell>
          <cell r="I645" t="str">
            <v>sieci rozdzielcze</v>
          </cell>
          <cell r="J645" t="str">
            <v>rozwojowe</v>
          </cell>
          <cell r="K645" t="str">
            <v>wykupy</v>
          </cell>
          <cell r="L645" t="str">
            <v>Poznań</v>
          </cell>
          <cell r="M645">
            <v>0</v>
          </cell>
          <cell r="N645">
            <v>0</v>
          </cell>
          <cell r="O645">
            <v>0</v>
          </cell>
          <cell r="P645">
            <v>0</v>
          </cell>
          <cell r="Q645">
            <v>0</v>
          </cell>
          <cell r="R645" t="str">
            <v>05</v>
          </cell>
          <cell r="S645" t="str">
            <v>nd</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F645">
            <v>0</v>
          </cell>
          <cell r="BG645">
            <v>0</v>
          </cell>
          <cell r="BH645" t="str">
            <v>-</v>
          </cell>
          <cell r="BI645" t="str">
            <v>-</v>
          </cell>
          <cell r="BJ645">
            <v>0</v>
          </cell>
          <cell r="BK645">
            <v>0</v>
          </cell>
          <cell r="BL645"/>
          <cell r="BM645"/>
          <cell r="BN645"/>
        </row>
        <row r="646">
          <cell r="B646" t="str">
            <v>3-05-17-150-0</v>
          </cell>
          <cell r="C646" t="str">
            <v>3</v>
          </cell>
          <cell r="D646" t="str">
            <v>Poznań- sieć wodociągowa w ul. Arnikowej</v>
          </cell>
          <cell r="E646">
            <v>0</v>
          </cell>
          <cell r="G646" t="str">
            <v>rezerwa na zaspokojenie roszczeń z tyt realizacji sieci wod-kan</v>
          </cell>
          <cell r="H646" t="str">
            <v>pierwsza</v>
          </cell>
          <cell r="I646" t="str">
            <v>sieci rozdzielcze</v>
          </cell>
          <cell r="J646" t="str">
            <v>rozwojowe</v>
          </cell>
          <cell r="K646" t="str">
            <v>wykupy</v>
          </cell>
          <cell r="L646" t="str">
            <v>Poznań</v>
          </cell>
          <cell r="M646">
            <v>0</v>
          </cell>
          <cell r="N646">
            <v>0</v>
          </cell>
          <cell r="O646">
            <v>0</v>
          </cell>
          <cell r="P646">
            <v>0</v>
          </cell>
          <cell r="Q646">
            <v>0</v>
          </cell>
          <cell r="R646" t="str">
            <v>05</v>
          </cell>
          <cell r="S646" t="str">
            <v>nd</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F646">
            <v>0</v>
          </cell>
          <cell r="BG646">
            <v>0</v>
          </cell>
          <cell r="BH646" t="str">
            <v>-</v>
          </cell>
          <cell r="BI646" t="str">
            <v>-</v>
          </cell>
          <cell r="BJ646">
            <v>0</v>
          </cell>
          <cell r="BK646">
            <v>0</v>
          </cell>
          <cell r="BL646"/>
          <cell r="BM646"/>
          <cell r="BN646"/>
        </row>
        <row r="647">
          <cell r="B647" t="str">
            <v>3-05-17-161-0</v>
          </cell>
          <cell r="C647" t="str">
            <v>3</v>
          </cell>
          <cell r="D647" t="str">
            <v>Poznań - sieć wodociągowa w ul. Ks. J. Wujka</v>
          </cell>
          <cell r="E647">
            <v>0</v>
          </cell>
          <cell r="G647" t="str">
            <v>budżet - modernizacja PSW</v>
          </cell>
          <cell r="H647" t="str">
            <v>pierwsza</v>
          </cell>
          <cell r="I647" t="str">
            <v>sieci rozdzielcze</v>
          </cell>
          <cell r="J647" t="str">
            <v>modernizacyjne</v>
          </cell>
          <cell r="K647" t="str">
            <v>PSW</v>
          </cell>
          <cell r="L647" t="str">
            <v>Poznań</v>
          </cell>
          <cell r="M647">
            <v>0</v>
          </cell>
          <cell r="N647">
            <v>0</v>
          </cell>
          <cell r="O647">
            <v>0</v>
          </cell>
          <cell r="P647">
            <v>0</v>
          </cell>
          <cell r="Q647">
            <v>0</v>
          </cell>
          <cell r="R647" t="str">
            <v>05</v>
          </cell>
          <cell r="S647" t="str">
            <v>nd</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t="str">
            <v>1 rozwojowo-modernizacyjne</v>
          </cell>
          <cell r="AY647">
            <v>0</v>
          </cell>
          <cell r="AZ647">
            <v>0</v>
          </cell>
          <cell r="BA647">
            <v>8</v>
          </cell>
          <cell r="BF647">
            <v>0</v>
          </cell>
          <cell r="BG647">
            <v>0</v>
          </cell>
          <cell r="BH647" t="str">
            <v>-</v>
          </cell>
          <cell r="BI647" t="str">
            <v>-</v>
          </cell>
          <cell r="BJ647">
            <v>0</v>
          </cell>
          <cell r="BK647">
            <v>0</v>
          </cell>
          <cell r="BL647"/>
          <cell r="BM647"/>
          <cell r="BN647"/>
        </row>
        <row r="648">
          <cell r="B648" t="str">
            <v>3-05-17-182-0</v>
          </cell>
          <cell r="C648" t="str">
            <v>3</v>
          </cell>
          <cell r="D648" t="str">
            <v>Poznań - sieć wodociągowa ul. Darzyborskiej, Borówki, Reknickiej, Kobylepole.</v>
          </cell>
          <cell r="E648" t="str">
            <v>Realizowane-RBM-w toku</v>
          </cell>
          <cell r="G648" t="str">
            <v>rezerwa na zaspokojenie roszczeń z tyt realizacji sieci wod-kan</v>
          </cell>
          <cell r="H648" t="str">
            <v>pierwsza</v>
          </cell>
          <cell r="I648" t="str">
            <v>sieci rozdzielcze</v>
          </cell>
          <cell r="J648" t="str">
            <v>rozwojowe</v>
          </cell>
          <cell r="K648" t="str">
            <v>wykupy</v>
          </cell>
          <cell r="L648" t="str">
            <v>Poznań</v>
          </cell>
          <cell r="M648">
            <v>0</v>
          </cell>
          <cell r="N648">
            <v>0</v>
          </cell>
          <cell r="O648">
            <v>0</v>
          </cell>
          <cell r="P648" t="str">
            <v>Magdalena Borowska</v>
          </cell>
          <cell r="Q648">
            <v>0</v>
          </cell>
          <cell r="R648" t="str">
            <v>05</v>
          </cell>
          <cell r="S648" t="str">
            <v>nd</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t="str">
            <v xml:space="preserve"> </v>
          </cell>
          <cell r="AY648">
            <v>0</v>
          </cell>
          <cell r="AZ648">
            <v>0</v>
          </cell>
          <cell r="BA648">
            <v>0</v>
          </cell>
          <cell r="BF648">
            <v>0</v>
          </cell>
          <cell r="BG648">
            <v>0</v>
          </cell>
          <cell r="BH648" t="str">
            <v>-</v>
          </cell>
          <cell r="BI648" t="str">
            <v>-</v>
          </cell>
          <cell r="BJ648">
            <v>0</v>
          </cell>
          <cell r="BK648">
            <v>0</v>
          </cell>
          <cell r="BL648"/>
          <cell r="BM648"/>
          <cell r="BN648"/>
          <cell r="BO648">
            <v>0</v>
          </cell>
        </row>
        <row r="649">
          <cell r="B649" t="str">
            <v>3-05-17-187-0</v>
          </cell>
          <cell r="C649" t="str">
            <v>3</v>
          </cell>
          <cell r="D649" t="str">
            <v>Poznań - sieć wodociągowa i kanalizacyjna w ul. Hłaski, Tyrmanda, Stachury (Razem Strzeszyn)</v>
          </cell>
          <cell r="E649" t="str">
            <v>Realizowane-koncepcja-w toku</v>
          </cell>
          <cell r="G649" t="str">
            <v>rezerwa na zaspokojenie roszczeń z tyt realizacji sieci wod-kan</v>
          </cell>
          <cell r="H649" t="str">
            <v>pierwsza</v>
          </cell>
          <cell r="I649" t="str">
            <v>sieci rozdzielcze</v>
          </cell>
          <cell r="J649" t="str">
            <v>rozwojowe</v>
          </cell>
          <cell r="K649" t="str">
            <v>wykupy</v>
          </cell>
          <cell r="L649" t="str">
            <v>Poznań</v>
          </cell>
          <cell r="M649">
            <v>0</v>
          </cell>
          <cell r="N649">
            <v>0</v>
          </cell>
          <cell r="O649">
            <v>0</v>
          </cell>
          <cell r="P649" t="str">
            <v>Magdalena Borowska</v>
          </cell>
          <cell r="Q649">
            <v>0</v>
          </cell>
          <cell r="R649" t="str">
            <v>05</v>
          </cell>
          <cell r="S649" t="str">
            <v>nd</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t="str">
            <v xml:space="preserve"> </v>
          </cell>
          <cell r="AY649">
            <v>0</v>
          </cell>
          <cell r="AZ649">
            <v>0</v>
          </cell>
          <cell r="BA649">
            <v>0</v>
          </cell>
          <cell r="BF649">
            <v>0</v>
          </cell>
          <cell r="BG649">
            <v>0</v>
          </cell>
          <cell r="BH649" t="str">
            <v>-</v>
          </cell>
          <cell r="BI649" t="str">
            <v>-</v>
          </cell>
          <cell r="BJ649">
            <v>0</v>
          </cell>
          <cell r="BK649">
            <v>0</v>
          </cell>
          <cell r="BL649"/>
          <cell r="BM649"/>
          <cell r="BN649"/>
        </row>
        <row r="650">
          <cell r="B650" t="str">
            <v>3-05-17-216-0</v>
          </cell>
          <cell r="C650" t="str">
            <v>3</v>
          </cell>
          <cell r="D650" t="str">
            <v>Poznań - sieć wodociągowa i kanalizacja sanitarna w ul. ul. Tołstoja, Fiedlera, Parandowskiego, Kubika, Gombrowicza, Tadeusza Boya-Żeleńskiego, Literackiej.</v>
          </cell>
          <cell r="E650" t="str">
            <v>Realizowane-RBM-w toku</v>
          </cell>
          <cell r="G650" t="str">
            <v>rezerwa na zaspokojenie roszczeń z tyt realizacji sieci wod-kan</v>
          </cell>
          <cell r="H650" t="str">
            <v>pierwsza</v>
          </cell>
          <cell r="I650" t="str">
            <v>sieci rozdzielcze</v>
          </cell>
          <cell r="J650" t="str">
            <v>rozwojowe</v>
          </cell>
          <cell r="K650" t="str">
            <v>wykupy</v>
          </cell>
          <cell r="L650" t="str">
            <v>Poznań</v>
          </cell>
          <cell r="M650">
            <v>0</v>
          </cell>
          <cell r="N650">
            <v>0</v>
          </cell>
          <cell r="O650">
            <v>0</v>
          </cell>
          <cell r="P650" t="str">
            <v>Magdalena Borowska</v>
          </cell>
          <cell r="Q650">
            <v>0</v>
          </cell>
          <cell r="R650" t="str">
            <v>05</v>
          </cell>
          <cell r="S650" t="str">
            <v>nd</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t="str">
            <v xml:space="preserve"> </v>
          </cell>
          <cell r="AY650">
            <v>0</v>
          </cell>
          <cell r="AZ650">
            <v>0</v>
          </cell>
          <cell r="BA650">
            <v>0</v>
          </cell>
          <cell r="BF650">
            <v>0</v>
          </cell>
          <cell r="BG650">
            <v>0</v>
          </cell>
          <cell r="BH650" t="str">
            <v>-</v>
          </cell>
          <cell r="BI650" t="str">
            <v>-</v>
          </cell>
          <cell r="BJ650">
            <v>0</v>
          </cell>
          <cell r="BK650">
            <v>0</v>
          </cell>
          <cell r="BL650"/>
          <cell r="BM650"/>
          <cell r="BN650"/>
          <cell r="BO650">
            <v>0</v>
          </cell>
        </row>
        <row r="651">
          <cell r="B651" t="str">
            <v>3-05-17-217-1</v>
          </cell>
          <cell r="C651" t="str">
            <v>3</v>
          </cell>
          <cell r="D651" t="str">
            <v>Poznań - sieć wodociągowa w ul. Karpickiej</v>
          </cell>
          <cell r="H651" t="str">
            <v>druga</v>
          </cell>
          <cell r="I651" t="str">
            <v>sieci rozdzielcze</v>
          </cell>
          <cell r="J651" t="str">
            <v>rozwojowe</v>
          </cell>
          <cell r="K651" t="str">
            <v>nieopłacalne nie</v>
          </cell>
          <cell r="L651" t="str">
            <v>Poznań</v>
          </cell>
          <cell r="R651" t="str">
            <v>05</v>
          </cell>
          <cell r="T651">
            <v>0</v>
          </cell>
          <cell r="U651">
            <v>0</v>
          </cell>
          <cell r="V651">
            <v>0</v>
          </cell>
          <cell r="W651">
            <v>0</v>
          </cell>
          <cell r="X651">
            <v>14000</v>
          </cell>
          <cell r="Y651">
            <v>14000</v>
          </cell>
          <cell r="Z651">
            <v>52000</v>
          </cell>
          <cell r="AA651">
            <v>136000</v>
          </cell>
          <cell r="AB651">
            <v>32000</v>
          </cell>
          <cell r="AC651">
            <v>0</v>
          </cell>
          <cell r="AD651">
            <v>0</v>
          </cell>
          <cell r="AE651">
            <v>0</v>
          </cell>
          <cell r="AF651">
            <v>248000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0.18</v>
          </cell>
          <cell r="AW651">
            <v>0</v>
          </cell>
          <cell r="AX651" t="str">
            <v>1 rozwojowo-modernizacyjne</v>
          </cell>
          <cell r="AY651">
            <v>3</v>
          </cell>
          <cell r="AZ651">
            <v>0</v>
          </cell>
          <cell r="BA651">
            <v>3</v>
          </cell>
          <cell r="BF651" t="str">
            <v>Zaopatrzenie w wodę nowych odbiorców.</v>
          </cell>
          <cell r="BG651" t="str">
            <v>Budowa sieci wodociągowej w ul. Karpickiej DN 100 mm, dł. 175 m wraz z przyłączami 2023-2025 - dokumentacja projektowa 2026-2027 - roboty budowlano-montażowe</v>
          </cell>
          <cell r="BH651" t="str">
            <v>-</v>
          </cell>
          <cell r="BI651" t="str">
            <v>-</v>
          </cell>
          <cell r="BJ651">
            <v>0</v>
          </cell>
          <cell r="BK651">
            <v>0</v>
          </cell>
          <cell r="BL651"/>
          <cell r="BM651"/>
          <cell r="BN651"/>
        </row>
        <row r="652">
          <cell r="B652" t="str">
            <v>3-05-17-218-1</v>
          </cell>
          <cell r="C652" t="str">
            <v>3</v>
          </cell>
          <cell r="D652" t="str">
            <v>Poznań - sieć wodociągowa w ulicach Rostworowskiego i Pileckiego</v>
          </cell>
          <cell r="H652" t="str">
            <v>druga</v>
          </cell>
          <cell r="I652" t="str">
            <v>sieci rozdzielcze</v>
          </cell>
          <cell r="J652" t="str">
            <v>rozwojowe</v>
          </cell>
          <cell r="K652" t="str">
            <v>nieopłacalne nie</v>
          </cell>
          <cell r="L652" t="str">
            <v>Poznań</v>
          </cell>
          <cell r="R652" t="str">
            <v>05</v>
          </cell>
          <cell r="T652">
            <v>0</v>
          </cell>
          <cell r="U652">
            <v>0</v>
          </cell>
          <cell r="V652">
            <v>0</v>
          </cell>
          <cell r="W652">
            <v>0</v>
          </cell>
          <cell r="X652">
            <v>0</v>
          </cell>
          <cell r="Y652">
            <v>0</v>
          </cell>
          <cell r="Z652">
            <v>0</v>
          </cell>
          <cell r="AA652">
            <v>0</v>
          </cell>
          <cell r="AB652">
            <v>28000</v>
          </cell>
          <cell r="AC652">
            <v>42000</v>
          </cell>
          <cell r="AD652">
            <v>52000</v>
          </cell>
          <cell r="AE652">
            <v>108000</v>
          </cell>
          <cell r="AF652">
            <v>122000</v>
          </cell>
          <cell r="AG652">
            <v>0</v>
          </cell>
          <cell r="AH652">
            <v>0</v>
          </cell>
          <cell r="AI652">
            <v>0</v>
          </cell>
          <cell r="AJ652">
            <v>16000</v>
          </cell>
          <cell r="AK652">
            <v>16000</v>
          </cell>
          <cell r="AL652">
            <v>48000</v>
          </cell>
          <cell r="AM652">
            <v>76908</v>
          </cell>
          <cell r="AN652">
            <v>233092</v>
          </cell>
          <cell r="AO652">
            <v>0</v>
          </cell>
          <cell r="AP652">
            <v>0</v>
          </cell>
          <cell r="AQ652">
            <v>0</v>
          </cell>
          <cell r="AR652">
            <v>0</v>
          </cell>
          <cell r="AS652">
            <v>0</v>
          </cell>
          <cell r="AT652">
            <v>0</v>
          </cell>
          <cell r="AU652">
            <v>390000</v>
          </cell>
          <cell r="AV652">
            <v>0</v>
          </cell>
          <cell r="AW652">
            <v>0</v>
          </cell>
          <cell r="AX652" t="str">
            <v>1 rozwojowo-modernizacyjne</v>
          </cell>
          <cell r="AY652">
            <v>3</v>
          </cell>
          <cell r="AZ652">
            <v>9</v>
          </cell>
          <cell r="BA652">
            <v>0</v>
          </cell>
          <cell r="BF652" t="str">
            <v>Zaopatrzenie w wodę nowych odbiorców.</v>
          </cell>
          <cell r="BG652" t="str">
            <v>Budowa sieci wodociągowej DN 150 długości ok. 200 m w ulicach: Rostworowskiego i Pileckiego wraz z przyłączami 2023-2025 dokumentacja projektowa 2026-2027 roboty montażowo-budowlane</v>
          </cell>
          <cell r="BH652" t="str">
            <v>-</v>
          </cell>
          <cell r="BI652" t="str">
            <v>-</v>
          </cell>
          <cell r="BJ652">
            <v>0</v>
          </cell>
          <cell r="BK652">
            <v>390000</v>
          </cell>
          <cell r="BL652"/>
          <cell r="BM652"/>
          <cell r="BN652"/>
        </row>
        <row r="653">
          <cell r="B653" t="str">
            <v>3-05-17-224-0</v>
          </cell>
          <cell r="C653" t="str">
            <v>3</v>
          </cell>
          <cell r="D653" t="str">
            <v>Poznań - sieć wodociągowa w ul. Bożydara</v>
          </cell>
          <cell r="E653">
            <v>0</v>
          </cell>
          <cell r="G653" t="str">
            <v>rezerwa na zaspokojenie roszczeń z tyt realizacji sieci wod-kan</v>
          </cell>
          <cell r="H653" t="str">
            <v>pierwsza</v>
          </cell>
          <cell r="I653" t="str">
            <v>sieci rozdzielcze</v>
          </cell>
          <cell r="J653" t="str">
            <v>rozwojowe</v>
          </cell>
          <cell r="K653" t="str">
            <v>wykupy</v>
          </cell>
          <cell r="L653" t="str">
            <v>Poznań</v>
          </cell>
          <cell r="M653">
            <v>0</v>
          </cell>
          <cell r="N653">
            <v>0</v>
          </cell>
          <cell r="O653">
            <v>0</v>
          </cell>
          <cell r="P653">
            <v>0</v>
          </cell>
          <cell r="Q653">
            <v>0</v>
          </cell>
          <cell r="R653" t="str">
            <v>05</v>
          </cell>
          <cell r="S653" t="str">
            <v>nd</v>
          </cell>
          <cell r="T653">
            <v>0</v>
          </cell>
          <cell r="U653">
            <v>180264.76</v>
          </cell>
          <cell r="V653">
            <v>0</v>
          </cell>
          <cell r="W653">
            <v>0</v>
          </cell>
          <cell r="X653">
            <v>0</v>
          </cell>
          <cell r="Y653">
            <v>0</v>
          </cell>
          <cell r="Z653">
            <v>0</v>
          </cell>
          <cell r="AA653">
            <v>0</v>
          </cell>
          <cell r="AB653">
            <v>0</v>
          </cell>
          <cell r="AC653">
            <v>0</v>
          </cell>
          <cell r="AD653">
            <v>0</v>
          </cell>
          <cell r="AE653">
            <v>0</v>
          </cell>
          <cell r="AF653">
            <v>180264.76</v>
          </cell>
          <cell r="AG653">
            <v>180430.53</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F653">
            <v>0</v>
          </cell>
          <cell r="BG653">
            <v>0</v>
          </cell>
          <cell r="BH653" t="str">
            <v>-</v>
          </cell>
          <cell r="BI653" t="str">
            <v>-</v>
          </cell>
          <cell r="BJ653">
            <v>0</v>
          </cell>
          <cell r="BK653">
            <v>0</v>
          </cell>
          <cell r="BL653"/>
          <cell r="BM653"/>
          <cell r="BN653"/>
        </row>
        <row r="654">
          <cell r="B654" t="str">
            <v>3-05-17-226-0</v>
          </cell>
          <cell r="C654" t="str">
            <v>3</v>
          </cell>
          <cell r="D654" t="str">
            <v>Poznań - sieć wodociągowa i kanalizacja sanitarna w ul. Lwa nr 27, 27A</v>
          </cell>
          <cell r="E654" t="str">
            <v>Realizowane-RBM-w toku</v>
          </cell>
          <cell r="G654" t="str">
            <v>rezerwa na zaspokojenie roszczeń z tyt realizacji sieci wod-kan</v>
          </cell>
          <cell r="H654" t="str">
            <v>pierwsza</v>
          </cell>
          <cell r="I654" t="str">
            <v>sieci rozdzielcze</v>
          </cell>
          <cell r="J654" t="str">
            <v>rozwojowe</v>
          </cell>
          <cell r="K654" t="str">
            <v>wykupy</v>
          </cell>
          <cell r="L654" t="str">
            <v>Poznań</v>
          </cell>
          <cell r="M654">
            <v>0</v>
          </cell>
          <cell r="N654">
            <v>0</v>
          </cell>
          <cell r="O654">
            <v>0</v>
          </cell>
          <cell r="P654" t="str">
            <v>Magdalena Borowska</v>
          </cell>
          <cell r="Q654">
            <v>0</v>
          </cell>
          <cell r="R654" t="str">
            <v>05</v>
          </cell>
          <cell r="S654" t="str">
            <v>nd</v>
          </cell>
          <cell r="T654">
            <v>0</v>
          </cell>
          <cell r="U654">
            <v>59949.97</v>
          </cell>
          <cell r="V654">
            <v>0</v>
          </cell>
          <cell r="W654">
            <v>0</v>
          </cell>
          <cell r="X654">
            <v>0</v>
          </cell>
          <cell r="Y654">
            <v>0</v>
          </cell>
          <cell r="Z654">
            <v>0</v>
          </cell>
          <cell r="AA654">
            <v>0</v>
          </cell>
          <cell r="AB654">
            <v>0</v>
          </cell>
          <cell r="AC654">
            <v>0</v>
          </cell>
          <cell r="AD654">
            <v>0</v>
          </cell>
          <cell r="AE654">
            <v>0</v>
          </cell>
          <cell r="AF654">
            <v>59949.97</v>
          </cell>
          <cell r="AG654">
            <v>59949.97</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t="str">
            <v xml:space="preserve"> </v>
          </cell>
          <cell r="AY654">
            <v>0</v>
          </cell>
          <cell r="AZ654">
            <v>0</v>
          </cell>
          <cell r="BA654">
            <v>0</v>
          </cell>
          <cell r="BF654">
            <v>0</v>
          </cell>
          <cell r="BG654">
            <v>0</v>
          </cell>
          <cell r="BH654" t="str">
            <v>-</v>
          </cell>
          <cell r="BI654" t="str">
            <v>-</v>
          </cell>
          <cell r="BJ654">
            <v>0</v>
          </cell>
          <cell r="BK654">
            <v>0</v>
          </cell>
          <cell r="BL654"/>
          <cell r="BM654"/>
          <cell r="BN654"/>
          <cell r="BO654">
            <v>0</v>
          </cell>
        </row>
        <row r="655">
          <cell r="B655" t="str">
            <v>3-05-17-227-0</v>
          </cell>
          <cell r="C655" t="str">
            <v>3</v>
          </cell>
          <cell r="D655" t="str">
            <v>Poznań - sieć wodociągowa i kanalizacja sanitarna w ul. Dymka nr 198-200</v>
          </cell>
          <cell r="E655" t="str">
            <v>Realizowane-RBM-w toku</v>
          </cell>
          <cell r="G655" t="str">
            <v>rezerwa na zaspokojenie roszczeń z tyt realizacji sieci wod-kan</v>
          </cell>
          <cell r="H655" t="str">
            <v>pierwsza</v>
          </cell>
          <cell r="I655" t="str">
            <v>sieci rozdzielcze</v>
          </cell>
          <cell r="J655" t="str">
            <v>rozwojowe</v>
          </cell>
          <cell r="K655" t="str">
            <v>wykupy</v>
          </cell>
          <cell r="L655" t="str">
            <v>Poznań</v>
          </cell>
          <cell r="M655">
            <v>0</v>
          </cell>
          <cell r="N655">
            <v>0</v>
          </cell>
          <cell r="O655">
            <v>0</v>
          </cell>
          <cell r="P655" t="str">
            <v>Magdalena Borowska</v>
          </cell>
          <cell r="Q655">
            <v>0</v>
          </cell>
          <cell r="R655" t="str">
            <v>05</v>
          </cell>
          <cell r="S655" t="str">
            <v>nd</v>
          </cell>
          <cell r="T655">
            <v>0</v>
          </cell>
          <cell r="U655">
            <v>101114.22</v>
          </cell>
          <cell r="V655">
            <v>0</v>
          </cell>
          <cell r="W655">
            <v>0</v>
          </cell>
          <cell r="X655">
            <v>0</v>
          </cell>
          <cell r="Y655">
            <v>0</v>
          </cell>
          <cell r="Z655">
            <v>0</v>
          </cell>
          <cell r="AA655">
            <v>0</v>
          </cell>
          <cell r="AB655">
            <v>0</v>
          </cell>
          <cell r="AC655">
            <v>0</v>
          </cell>
          <cell r="AD655">
            <v>0</v>
          </cell>
          <cell r="AE655">
            <v>0</v>
          </cell>
          <cell r="AF655">
            <v>101114.22</v>
          </cell>
          <cell r="AG655">
            <v>101114.22</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t="str">
            <v xml:space="preserve"> </v>
          </cell>
          <cell r="AY655">
            <v>0</v>
          </cell>
          <cell r="AZ655">
            <v>0</v>
          </cell>
          <cell r="BA655">
            <v>0</v>
          </cell>
          <cell r="BF655">
            <v>0</v>
          </cell>
          <cell r="BG655">
            <v>0</v>
          </cell>
          <cell r="BH655" t="str">
            <v>-</v>
          </cell>
          <cell r="BI655" t="str">
            <v>-</v>
          </cell>
          <cell r="BJ655">
            <v>0</v>
          </cell>
          <cell r="BK655">
            <v>0</v>
          </cell>
          <cell r="BL655"/>
          <cell r="BM655"/>
          <cell r="BN655"/>
          <cell r="BO655">
            <v>0</v>
          </cell>
        </row>
        <row r="656">
          <cell r="B656" t="str">
            <v>3-05-17-229-0</v>
          </cell>
          <cell r="C656" t="str">
            <v>3</v>
          </cell>
          <cell r="D656" t="str">
            <v>Poznań - sieć wodociągowa i kanalizacja sanitarna w ul. Lwa nr 25, 25A, 25B</v>
          </cell>
          <cell r="E656" t="str">
            <v>Zakończone</v>
          </cell>
          <cell r="G656" t="str">
            <v>rezerwa na zaspokojenie roszczeń z tyt realizacji sieci wod-kan</v>
          </cell>
          <cell r="H656" t="str">
            <v>pierwsza</v>
          </cell>
          <cell r="I656" t="str">
            <v>sieci rozdzielcze</v>
          </cell>
          <cell r="J656" t="str">
            <v>rozwojowe</v>
          </cell>
          <cell r="K656" t="str">
            <v>wykupy</v>
          </cell>
          <cell r="L656" t="str">
            <v>Poznań</v>
          </cell>
          <cell r="M656">
            <v>0</v>
          </cell>
          <cell r="N656">
            <v>0</v>
          </cell>
          <cell r="O656">
            <v>0</v>
          </cell>
          <cell r="P656" t="str">
            <v>Magdalena Borowska</v>
          </cell>
          <cell r="Q656">
            <v>0</v>
          </cell>
          <cell r="R656" t="str">
            <v>05</v>
          </cell>
          <cell r="S656" t="str">
            <v>nd</v>
          </cell>
          <cell r="T656">
            <v>0</v>
          </cell>
          <cell r="U656">
            <v>237079.75</v>
          </cell>
          <cell r="V656">
            <v>0</v>
          </cell>
          <cell r="W656">
            <v>0</v>
          </cell>
          <cell r="X656">
            <v>0</v>
          </cell>
          <cell r="Y656">
            <v>0</v>
          </cell>
          <cell r="Z656">
            <v>0</v>
          </cell>
          <cell r="AA656">
            <v>0</v>
          </cell>
          <cell r="AB656">
            <v>0</v>
          </cell>
          <cell r="AC656">
            <v>0</v>
          </cell>
          <cell r="AD656">
            <v>0</v>
          </cell>
          <cell r="AE656">
            <v>0</v>
          </cell>
          <cell r="AF656">
            <v>237079.75</v>
          </cell>
          <cell r="AG656">
            <v>237079.75</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t="str">
            <v xml:space="preserve"> </v>
          </cell>
          <cell r="AY656">
            <v>0</v>
          </cell>
          <cell r="AZ656">
            <v>0</v>
          </cell>
          <cell r="BA656">
            <v>0</v>
          </cell>
          <cell r="BF656">
            <v>0</v>
          </cell>
          <cell r="BG656">
            <v>0</v>
          </cell>
          <cell r="BH656" t="str">
            <v>-</v>
          </cell>
          <cell r="BI656" t="str">
            <v>-</v>
          </cell>
          <cell r="BJ656">
            <v>0</v>
          </cell>
          <cell r="BK656">
            <v>0</v>
          </cell>
          <cell r="BL656"/>
          <cell r="BM656"/>
          <cell r="BN656"/>
        </row>
        <row r="657">
          <cell r="B657" t="str">
            <v>3-05-17-230-0</v>
          </cell>
          <cell r="C657" t="str">
            <v>3</v>
          </cell>
          <cell r="D657" t="str">
            <v>Poznań - sieć wodociągowa w ul. Naramowickiej nr 180A, 180B, 180C, 180D</v>
          </cell>
          <cell r="E657" t="str">
            <v>Zakończone</v>
          </cell>
          <cell r="G657" t="str">
            <v>rezerwa na zaspokojenie roszczeń z tyt realizacji sieci wod-kan</v>
          </cell>
          <cell r="H657" t="str">
            <v>pierwsza</v>
          </cell>
          <cell r="I657" t="str">
            <v>sieci rozdzielcze</v>
          </cell>
          <cell r="J657" t="str">
            <v>rozwojowe</v>
          </cell>
          <cell r="K657" t="str">
            <v>wykupy</v>
          </cell>
          <cell r="L657" t="str">
            <v>Poznań</v>
          </cell>
          <cell r="M657">
            <v>0</v>
          </cell>
          <cell r="N657">
            <v>0</v>
          </cell>
          <cell r="O657">
            <v>0</v>
          </cell>
          <cell r="P657" t="str">
            <v>Magdalena Borowska</v>
          </cell>
          <cell r="Q657">
            <v>0</v>
          </cell>
          <cell r="R657" t="str">
            <v>05</v>
          </cell>
          <cell r="S657" t="str">
            <v>nd</v>
          </cell>
          <cell r="T657">
            <v>0</v>
          </cell>
          <cell r="U657">
            <v>62800.82</v>
          </cell>
          <cell r="V657">
            <v>0</v>
          </cell>
          <cell r="W657">
            <v>0</v>
          </cell>
          <cell r="X657">
            <v>0</v>
          </cell>
          <cell r="Y657">
            <v>0</v>
          </cell>
          <cell r="Z657">
            <v>0</v>
          </cell>
          <cell r="AA657">
            <v>0</v>
          </cell>
          <cell r="AB657">
            <v>0</v>
          </cell>
          <cell r="AC657">
            <v>0</v>
          </cell>
          <cell r="AD657">
            <v>0</v>
          </cell>
          <cell r="AE657">
            <v>0</v>
          </cell>
          <cell r="AF657">
            <v>62800.82</v>
          </cell>
          <cell r="AG657">
            <v>62800.82</v>
          </cell>
          <cell r="AH657">
            <v>10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t="str">
            <v xml:space="preserve"> </v>
          </cell>
          <cell r="AY657">
            <v>0</v>
          </cell>
          <cell r="AZ657">
            <v>0</v>
          </cell>
          <cell r="BA657">
            <v>0</v>
          </cell>
          <cell r="BF657">
            <v>0</v>
          </cell>
          <cell r="BG657">
            <v>0</v>
          </cell>
          <cell r="BH657" t="str">
            <v>-</v>
          </cell>
          <cell r="BI657" t="str">
            <v>-</v>
          </cell>
          <cell r="BJ657">
            <v>0</v>
          </cell>
          <cell r="BK657">
            <v>0</v>
          </cell>
          <cell r="BL657"/>
          <cell r="BM657"/>
          <cell r="BN657"/>
        </row>
        <row r="658">
          <cell r="B658" t="str">
            <v>3-05-17-231-0</v>
          </cell>
          <cell r="C658" t="str">
            <v>3</v>
          </cell>
          <cell r="D658" t="str">
            <v>Poznań - sieć wodociągowa w ul. Rubież nr 39,39A, 39B</v>
          </cell>
          <cell r="E658" t="str">
            <v>Zakończone</v>
          </cell>
          <cell r="G658" t="str">
            <v>rezerwa na zaspokojenie roszczeń z tyt realizacji sieci wod-kan</v>
          </cell>
          <cell r="H658" t="str">
            <v>pierwsza</v>
          </cell>
          <cell r="I658" t="str">
            <v>sieci rozdzielcze</v>
          </cell>
          <cell r="J658" t="str">
            <v>rozwojowe</v>
          </cell>
          <cell r="K658" t="str">
            <v>wykupy</v>
          </cell>
          <cell r="L658" t="str">
            <v>Poznań</v>
          </cell>
          <cell r="M658">
            <v>0</v>
          </cell>
          <cell r="N658">
            <v>0</v>
          </cell>
          <cell r="O658">
            <v>0</v>
          </cell>
          <cell r="P658" t="str">
            <v>Magdalena Borowska</v>
          </cell>
          <cell r="Q658">
            <v>0</v>
          </cell>
          <cell r="R658" t="str">
            <v>05</v>
          </cell>
          <cell r="S658" t="str">
            <v>nd</v>
          </cell>
          <cell r="T658">
            <v>0</v>
          </cell>
          <cell r="U658">
            <v>115156.43</v>
          </cell>
          <cell r="V658">
            <v>0</v>
          </cell>
          <cell r="W658">
            <v>0</v>
          </cell>
          <cell r="X658">
            <v>0</v>
          </cell>
          <cell r="Y658">
            <v>0</v>
          </cell>
          <cell r="Z658">
            <v>0</v>
          </cell>
          <cell r="AA658">
            <v>0</v>
          </cell>
          <cell r="AB658">
            <v>0</v>
          </cell>
          <cell r="AC658">
            <v>0</v>
          </cell>
          <cell r="AD658">
            <v>0</v>
          </cell>
          <cell r="AE658">
            <v>0</v>
          </cell>
          <cell r="AF658">
            <v>115156.43</v>
          </cell>
          <cell r="AG658">
            <v>115156.43</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t="str">
            <v xml:space="preserve"> </v>
          </cell>
          <cell r="AY658">
            <v>0</v>
          </cell>
          <cell r="AZ658">
            <v>0</v>
          </cell>
          <cell r="BA658">
            <v>0</v>
          </cell>
          <cell r="BF658">
            <v>0</v>
          </cell>
          <cell r="BG658">
            <v>0</v>
          </cell>
          <cell r="BH658" t="str">
            <v>-</v>
          </cell>
          <cell r="BI658" t="str">
            <v>-</v>
          </cell>
          <cell r="BJ658">
            <v>0</v>
          </cell>
          <cell r="BK658">
            <v>0</v>
          </cell>
          <cell r="BL658"/>
          <cell r="BM658"/>
          <cell r="BN658"/>
        </row>
        <row r="659">
          <cell r="B659" t="str">
            <v>3-05-17-233-0</v>
          </cell>
          <cell r="C659" t="str">
            <v>3</v>
          </cell>
          <cell r="D659" t="str">
            <v>Poznań - sieć wodociągowa w ul. Nad Różanym Potokiem</v>
          </cell>
          <cell r="E659" t="str">
            <v>Realizowane-RBM-w toku</v>
          </cell>
          <cell r="G659" t="str">
            <v>rezerwa na zaspokojenie roszczeń z tyt realizacji sieci wod-kan</v>
          </cell>
          <cell r="H659" t="str">
            <v>pierwsza</v>
          </cell>
          <cell r="I659" t="str">
            <v>sieci rozdzielcze</v>
          </cell>
          <cell r="J659" t="str">
            <v>rozwojowe</v>
          </cell>
          <cell r="K659" t="str">
            <v>wykupy</v>
          </cell>
          <cell r="L659" t="str">
            <v>Poznań</v>
          </cell>
          <cell r="M659">
            <v>0</v>
          </cell>
          <cell r="N659">
            <v>0</v>
          </cell>
          <cell r="O659">
            <v>0</v>
          </cell>
          <cell r="P659" t="str">
            <v>Magdalena Borowska</v>
          </cell>
          <cell r="Q659">
            <v>0</v>
          </cell>
          <cell r="R659" t="str">
            <v>05</v>
          </cell>
          <cell r="S659" t="str">
            <v>nd</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55.78</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t="str">
            <v xml:space="preserve"> </v>
          </cell>
          <cell r="AY659">
            <v>0</v>
          </cell>
          <cell r="AZ659">
            <v>0</v>
          </cell>
          <cell r="BA659">
            <v>0</v>
          </cell>
          <cell r="BF659">
            <v>0</v>
          </cell>
          <cell r="BG659">
            <v>0</v>
          </cell>
          <cell r="BH659" t="str">
            <v>-</v>
          </cell>
          <cell r="BI659" t="str">
            <v>-</v>
          </cell>
          <cell r="BJ659">
            <v>0</v>
          </cell>
          <cell r="BK659">
            <v>0</v>
          </cell>
          <cell r="BL659"/>
          <cell r="BM659"/>
          <cell r="BN659"/>
          <cell r="BO659">
            <v>0</v>
          </cell>
        </row>
        <row r="660">
          <cell r="B660" t="str">
            <v>3-05-17-240-0</v>
          </cell>
          <cell r="C660" t="str">
            <v>3</v>
          </cell>
          <cell r="D660" t="str">
            <v>Poznań - sieć wodociągowa i kanalizacja sanitarna w ul. 5 Stycznia, Meissnera, Arcta</v>
          </cell>
          <cell r="E660" t="str">
            <v>Realizowane-dokumentacja-w toku</v>
          </cell>
          <cell r="G660" t="str">
            <v>rezerwa na zaspokojenie roszczeń z tyt realizacji sieci wod-kan</v>
          </cell>
          <cell r="H660" t="str">
            <v>pierwsza</v>
          </cell>
          <cell r="I660" t="str">
            <v>sieci rozdzielcze</v>
          </cell>
          <cell r="J660" t="str">
            <v>rozwojowe</v>
          </cell>
          <cell r="K660" t="str">
            <v>wykupy</v>
          </cell>
          <cell r="L660" t="str">
            <v>Poznań</v>
          </cell>
          <cell r="M660">
            <v>0</v>
          </cell>
          <cell r="N660">
            <v>0</v>
          </cell>
          <cell r="O660">
            <v>0</v>
          </cell>
          <cell r="P660" t="str">
            <v>Magdalena Borowska</v>
          </cell>
          <cell r="Q660">
            <v>0</v>
          </cell>
          <cell r="R660" t="str">
            <v>05</v>
          </cell>
          <cell r="S660" t="str">
            <v>nd</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1400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t="str">
            <v xml:space="preserve"> </v>
          </cell>
          <cell r="AY660">
            <v>0</v>
          </cell>
          <cell r="AZ660">
            <v>0</v>
          </cell>
          <cell r="BA660">
            <v>0</v>
          </cell>
          <cell r="BF660">
            <v>0</v>
          </cell>
          <cell r="BG660">
            <v>0</v>
          </cell>
          <cell r="BH660" t="str">
            <v>-</v>
          </cell>
          <cell r="BI660" t="str">
            <v>-</v>
          </cell>
          <cell r="BJ660">
            <v>0</v>
          </cell>
          <cell r="BK660">
            <v>0</v>
          </cell>
          <cell r="BL660"/>
          <cell r="BM660"/>
          <cell r="BN660"/>
        </row>
        <row r="661">
          <cell r="B661" t="str">
            <v>3-05-17-246-0</v>
          </cell>
          <cell r="C661" t="str">
            <v>3</v>
          </cell>
          <cell r="D661" t="str">
            <v>Poznań - sieć wodociągowa w ul. Grudzieniec</v>
          </cell>
          <cell r="H661" t="str">
            <v>pierwsza</v>
          </cell>
          <cell r="I661" t="str">
            <v>sieci rozdzielcze</v>
          </cell>
          <cell r="J661" t="str">
            <v>modernizacyjne</v>
          </cell>
          <cell r="K661" t="str">
            <v>PSW</v>
          </cell>
          <cell r="L661" t="str">
            <v>Poznań</v>
          </cell>
          <cell r="R661" t="str">
            <v>05</v>
          </cell>
          <cell r="T661">
            <v>0</v>
          </cell>
          <cell r="U661">
            <v>0</v>
          </cell>
          <cell r="V661">
            <v>0</v>
          </cell>
          <cell r="W661">
            <v>0</v>
          </cell>
          <cell r="X661">
            <v>0</v>
          </cell>
          <cell r="Y661">
            <v>0</v>
          </cell>
          <cell r="Z661">
            <v>0</v>
          </cell>
          <cell r="AA661">
            <v>0</v>
          </cell>
          <cell r="AB661">
            <v>0</v>
          </cell>
          <cell r="AC661">
            <v>0</v>
          </cell>
          <cell r="AD661">
            <v>0</v>
          </cell>
          <cell r="AE661">
            <v>1891920</v>
          </cell>
          <cell r="AF661">
            <v>0</v>
          </cell>
          <cell r="AG661">
            <v>0</v>
          </cell>
          <cell r="AH661">
            <v>0</v>
          </cell>
          <cell r="AI661">
            <v>0</v>
          </cell>
          <cell r="AJ661">
            <v>0</v>
          </cell>
          <cell r="AK661">
            <v>0</v>
          </cell>
          <cell r="AL661">
            <v>0</v>
          </cell>
          <cell r="AM661">
            <v>0</v>
          </cell>
          <cell r="AN661">
            <v>0</v>
          </cell>
          <cell r="AO661">
            <v>0</v>
          </cell>
          <cell r="AP661">
            <v>0</v>
          </cell>
          <cell r="AQ661">
            <v>20200</v>
          </cell>
          <cell r="AR661">
            <v>20200</v>
          </cell>
          <cell r="AS661">
            <v>60600</v>
          </cell>
          <cell r="AT661">
            <v>1664600</v>
          </cell>
          <cell r="AU661">
            <v>101000</v>
          </cell>
          <cell r="AV661">
            <v>0</v>
          </cell>
          <cell r="AW661">
            <v>0</v>
          </cell>
          <cell r="AX661" t="str">
            <v>1 rozwojowo-modernizacyjne</v>
          </cell>
          <cell r="AY661">
            <v>0</v>
          </cell>
          <cell r="AZ661">
            <v>0</v>
          </cell>
          <cell r="BA661">
            <v>56</v>
          </cell>
          <cell r="BF661" t="str">
            <v>Przeniesienie sieci z terenów prywatnych w pas drogowy.</v>
          </cell>
          <cell r="BG661" t="str">
            <v>ul. Grudzieniec – przebudowa wodociągu poza teren (działki) prywatne, od ul. Nad Wierzbakiem do ul. Niestachowskiej, wraz z wymianą/przepięciem przyłączy. Podłączenie do sieci wodociągowej ( i kanalizacyjnej ) budynku przy ul. Grudzieniec 122 w Poznaniu po 2029 - dokumentacja projektowa i roboty budowlano-montażowe</v>
          </cell>
          <cell r="BH661" t="str">
            <v>-</v>
          </cell>
          <cell r="BI661" t="str">
            <v>-</v>
          </cell>
          <cell r="BJ661">
            <v>0</v>
          </cell>
          <cell r="BK661">
            <v>101000</v>
          </cell>
          <cell r="BL661"/>
          <cell r="BM661"/>
          <cell r="BN661"/>
        </row>
        <row r="662">
          <cell r="B662" t="str">
            <v>3-05-17-260-0</v>
          </cell>
          <cell r="C662" t="str">
            <v>3</v>
          </cell>
          <cell r="D662" t="str">
            <v>Poznań - sieć wodociągowa w ul. Popularnej</v>
          </cell>
          <cell r="E662" t="str">
            <v>Zakończone</v>
          </cell>
          <cell r="G662" t="str">
            <v>rezerwa na zaspokojenie roszczeń z tyt realizacji sieci wod-kan</v>
          </cell>
          <cell r="H662" t="str">
            <v>pierwsza</v>
          </cell>
          <cell r="I662" t="str">
            <v>sieci rozdzielcze</v>
          </cell>
          <cell r="J662" t="str">
            <v>rozwojowe</v>
          </cell>
          <cell r="K662" t="str">
            <v>wykupy</v>
          </cell>
          <cell r="L662" t="str">
            <v>Poznań</v>
          </cell>
          <cell r="M662">
            <v>0</v>
          </cell>
          <cell r="N662">
            <v>0</v>
          </cell>
          <cell r="O662">
            <v>0</v>
          </cell>
          <cell r="P662" t="str">
            <v>Magdalena Borowska</v>
          </cell>
          <cell r="Q662">
            <v>0</v>
          </cell>
          <cell r="R662" t="str">
            <v>05</v>
          </cell>
          <cell r="S662" t="str">
            <v>nd</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21450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t="str">
            <v xml:space="preserve"> </v>
          </cell>
          <cell r="AY662">
            <v>0</v>
          </cell>
          <cell r="AZ662">
            <v>0</v>
          </cell>
          <cell r="BA662">
            <v>0</v>
          </cell>
          <cell r="BF662">
            <v>0</v>
          </cell>
          <cell r="BG662">
            <v>0</v>
          </cell>
          <cell r="BH662" t="str">
            <v>-</v>
          </cell>
          <cell r="BI662" t="str">
            <v>-</v>
          </cell>
          <cell r="BJ662">
            <v>0</v>
          </cell>
          <cell r="BK662">
            <v>0</v>
          </cell>
          <cell r="BL662"/>
          <cell r="BM662"/>
          <cell r="BN662"/>
        </row>
        <row r="663">
          <cell r="B663" t="str">
            <v>3-05-18-004-0</v>
          </cell>
          <cell r="C663" t="str">
            <v>3</v>
          </cell>
          <cell r="D663" t="str">
            <v>Poznań - sieć wodociągowa na os. Batorego</v>
          </cell>
          <cell r="E663" t="str">
            <v>Realizowane-dokumentacja-w toku</v>
          </cell>
          <cell r="G663" t="str">
            <v>rezerwa na zaspokojenie roszczeń z tyt realizacji sieci wod-kan</v>
          </cell>
          <cell r="H663" t="str">
            <v>pierwsza</v>
          </cell>
          <cell r="I663" t="str">
            <v>sieci rozdzielcze</v>
          </cell>
          <cell r="J663" t="str">
            <v>rozwojowe</v>
          </cell>
          <cell r="K663" t="str">
            <v>wykupy</v>
          </cell>
          <cell r="L663" t="str">
            <v>Poznań</v>
          </cell>
          <cell r="M663">
            <v>0</v>
          </cell>
          <cell r="N663">
            <v>0</v>
          </cell>
          <cell r="O663">
            <v>0</v>
          </cell>
          <cell r="P663" t="str">
            <v>Aleksandra Klecha</v>
          </cell>
          <cell r="Q663">
            <v>0</v>
          </cell>
          <cell r="R663" t="str">
            <v>05</v>
          </cell>
          <cell r="S663" t="str">
            <v>nd</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t="str">
            <v xml:space="preserve"> </v>
          </cell>
          <cell r="AY663">
            <v>0</v>
          </cell>
          <cell r="AZ663">
            <v>0</v>
          </cell>
          <cell r="BA663">
            <v>0</v>
          </cell>
          <cell r="BF663">
            <v>0</v>
          </cell>
          <cell r="BG663">
            <v>0</v>
          </cell>
          <cell r="BH663" t="str">
            <v>-</v>
          </cell>
          <cell r="BI663" t="str">
            <v>-</v>
          </cell>
          <cell r="BJ663">
            <v>0</v>
          </cell>
          <cell r="BK663">
            <v>0</v>
          </cell>
          <cell r="BL663"/>
          <cell r="BM663"/>
          <cell r="BN663"/>
        </row>
        <row r="664">
          <cell r="B664" t="str">
            <v>3-05-18-030-0</v>
          </cell>
          <cell r="C664" t="str">
            <v>3</v>
          </cell>
          <cell r="D664" t="str">
            <v>Poznań - sieć wodociągowa w ul. Blacharskiej</v>
          </cell>
          <cell r="E664" t="str">
            <v>Zakończone</v>
          </cell>
          <cell r="G664" t="str">
            <v>rezerwa na zaspokojenie roszczeń z tyt realizacji sieci wod-kan</v>
          </cell>
          <cell r="H664" t="str">
            <v>pierwsza</v>
          </cell>
          <cell r="I664" t="str">
            <v>sieci rozdzielcze</v>
          </cell>
          <cell r="J664" t="str">
            <v>rozwojowe</v>
          </cell>
          <cell r="K664" t="str">
            <v>wykupy</v>
          </cell>
          <cell r="L664" t="str">
            <v>Poznań</v>
          </cell>
          <cell r="M664">
            <v>0</v>
          </cell>
          <cell r="N664">
            <v>0</v>
          </cell>
          <cell r="O664">
            <v>0</v>
          </cell>
          <cell r="P664" t="str">
            <v>Magdalena Borowska</v>
          </cell>
          <cell r="Q664">
            <v>0</v>
          </cell>
          <cell r="R664" t="str">
            <v>05</v>
          </cell>
          <cell r="S664" t="str">
            <v>nd</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t="str">
            <v>1 rozwojowo-modernizacyjne</v>
          </cell>
          <cell r="AY664">
            <v>0</v>
          </cell>
          <cell r="AZ664">
            <v>0</v>
          </cell>
          <cell r="BA664">
            <v>0</v>
          </cell>
          <cell r="BF664">
            <v>0</v>
          </cell>
          <cell r="BG664">
            <v>0</v>
          </cell>
          <cell r="BH664" t="str">
            <v>-</v>
          </cell>
          <cell r="BI664" t="str">
            <v>-</v>
          </cell>
          <cell r="BJ664">
            <v>0</v>
          </cell>
          <cell r="BK664">
            <v>0</v>
          </cell>
          <cell r="BL664"/>
          <cell r="BM664"/>
          <cell r="BN664"/>
        </row>
        <row r="665">
          <cell r="B665" t="str">
            <v>3-05-18-053-0</v>
          </cell>
          <cell r="C665" t="str">
            <v>3</v>
          </cell>
          <cell r="D665" t="str">
            <v>Poznań - sieć wodociągowa i kanalizacja sanitarna w ul. Lotniczej</v>
          </cell>
          <cell r="E665" t="str">
            <v>Realizowane-RBM-w toku</v>
          </cell>
          <cell r="G665" t="str">
            <v>rezerwa na zaspokojenie roszczeń z tyt realizacji sieci wod-kan</v>
          </cell>
          <cell r="H665" t="str">
            <v>pierwsza</v>
          </cell>
          <cell r="I665" t="str">
            <v>sieci rozdzielcze</v>
          </cell>
          <cell r="J665" t="str">
            <v>rozwojowe</v>
          </cell>
          <cell r="K665" t="str">
            <v>wykupy</v>
          </cell>
          <cell r="L665" t="str">
            <v>Poznań</v>
          </cell>
          <cell r="M665">
            <v>0</v>
          </cell>
          <cell r="N665">
            <v>0</v>
          </cell>
          <cell r="O665">
            <v>0</v>
          </cell>
          <cell r="P665" t="str">
            <v>Magdalena Borowska</v>
          </cell>
          <cell r="Q665">
            <v>0</v>
          </cell>
          <cell r="R665" t="str">
            <v>05</v>
          </cell>
          <cell r="S665" t="str">
            <v>nd</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t="str">
            <v xml:space="preserve"> </v>
          </cell>
          <cell r="AY665">
            <v>0</v>
          </cell>
          <cell r="AZ665">
            <v>0</v>
          </cell>
          <cell r="BA665">
            <v>0</v>
          </cell>
          <cell r="BF665">
            <v>0</v>
          </cell>
          <cell r="BG665">
            <v>0</v>
          </cell>
          <cell r="BH665" t="str">
            <v>-</v>
          </cell>
          <cell r="BI665" t="str">
            <v>-</v>
          </cell>
          <cell r="BJ665">
            <v>0</v>
          </cell>
          <cell r="BK665">
            <v>0</v>
          </cell>
          <cell r="BL665"/>
          <cell r="BM665"/>
          <cell r="BN665"/>
          <cell r="BO665">
            <v>0</v>
          </cell>
        </row>
        <row r="666">
          <cell r="B666" t="str">
            <v>3-05-18-101-0</v>
          </cell>
          <cell r="C666" t="str">
            <v>3</v>
          </cell>
          <cell r="D666" t="str">
            <v>Poznań - sieć wodociągowa w ul. Nektarynkowej</v>
          </cell>
          <cell r="E666">
            <v>0</v>
          </cell>
          <cell r="G666" t="str">
            <v>rezerwa na zaspokojenie roszczeń z tyt realizacji sieci wod-kan</v>
          </cell>
          <cell r="H666" t="str">
            <v>pierwsza</v>
          </cell>
          <cell r="I666" t="str">
            <v>sieci rozdzielcze</v>
          </cell>
          <cell r="J666" t="str">
            <v>rozwojowe</v>
          </cell>
          <cell r="K666" t="str">
            <v>wykupy</v>
          </cell>
          <cell r="L666" t="str">
            <v>Poznań</v>
          </cell>
          <cell r="M666">
            <v>0</v>
          </cell>
          <cell r="N666">
            <v>0</v>
          </cell>
          <cell r="O666">
            <v>0</v>
          </cell>
          <cell r="P666">
            <v>0</v>
          </cell>
          <cell r="Q666">
            <v>0</v>
          </cell>
          <cell r="R666" t="str">
            <v>05</v>
          </cell>
          <cell r="S666" t="str">
            <v>nd</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115710</v>
          </cell>
          <cell r="AH666">
            <v>12.71</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t="str">
            <v>1 rozwojowo-modernizacyjne</v>
          </cell>
          <cell r="AY666">
            <v>0</v>
          </cell>
          <cell r="AZ666">
            <v>0</v>
          </cell>
          <cell r="BA666">
            <v>0</v>
          </cell>
          <cell r="BF666">
            <v>0</v>
          </cell>
          <cell r="BG666">
            <v>0</v>
          </cell>
          <cell r="BH666" t="str">
            <v>-</v>
          </cell>
          <cell r="BI666" t="str">
            <v>-</v>
          </cell>
          <cell r="BJ666">
            <v>0</v>
          </cell>
          <cell r="BK666">
            <v>0</v>
          </cell>
          <cell r="BL666"/>
          <cell r="BM666"/>
          <cell r="BN666"/>
        </row>
        <row r="667">
          <cell r="B667" t="str">
            <v>3-05-18-106-0</v>
          </cell>
          <cell r="C667" t="str">
            <v>3</v>
          </cell>
          <cell r="D667" t="str">
            <v>Poznań - sieć wodociągowa w ul. Jaśkowiaka</v>
          </cell>
          <cell r="E667" t="str">
            <v>Realizowane-RBM-w toku</v>
          </cell>
          <cell r="G667" t="str">
            <v>rezerwa na zaspokojenie roszczeń z tyt realizacji sieci wod-kan</v>
          </cell>
          <cell r="H667" t="str">
            <v>pierwsza</v>
          </cell>
          <cell r="I667" t="str">
            <v>sieci rozdzielcze</v>
          </cell>
          <cell r="J667" t="str">
            <v>rozwojowe</v>
          </cell>
          <cell r="K667" t="str">
            <v>wykupy</v>
          </cell>
          <cell r="L667" t="str">
            <v>Poznań</v>
          </cell>
          <cell r="M667">
            <v>0</v>
          </cell>
          <cell r="N667">
            <v>0</v>
          </cell>
          <cell r="O667">
            <v>0</v>
          </cell>
          <cell r="P667" t="str">
            <v>Magdalena Borowska</v>
          </cell>
          <cell r="Q667">
            <v>0</v>
          </cell>
          <cell r="R667" t="str">
            <v>05</v>
          </cell>
          <cell r="S667" t="str">
            <v>nd</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t="str">
            <v xml:space="preserve"> </v>
          </cell>
          <cell r="AY667">
            <v>0</v>
          </cell>
          <cell r="AZ667">
            <v>0</v>
          </cell>
          <cell r="BA667">
            <v>0</v>
          </cell>
          <cell r="BF667">
            <v>0</v>
          </cell>
          <cell r="BG667">
            <v>0</v>
          </cell>
          <cell r="BH667" t="str">
            <v>-</v>
          </cell>
          <cell r="BI667" t="str">
            <v>-</v>
          </cell>
          <cell r="BJ667">
            <v>0</v>
          </cell>
          <cell r="BK667">
            <v>0</v>
          </cell>
          <cell r="BL667"/>
          <cell r="BM667"/>
          <cell r="BN667"/>
          <cell r="BO667">
            <v>0</v>
          </cell>
        </row>
        <row r="668">
          <cell r="B668" t="str">
            <v>3-05-18-108-0</v>
          </cell>
          <cell r="C668" t="str">
            <v>3</v>
          </cell>
          <cell r="D668" t="str">
            <v>Poznań - sieć wodociągowa i kanalizacja sanitarna w ul. Dymka (Ingenium Inwestycje)</v>
          </cell>
          <cell r="E668" t="str">
            <v>Zakończone</v>
          </cell>
          <cell r="G668" t="str">
            <v>rezerwa na zaspokojenie roszczeń z tyt realizacji sieci wod-kan</v>
          </cell>
          <cell r="H668" t="str">
            <v>pierwsza</v>
          </cell>
          <cell r="I668" t="str">
            <v>sieci rozdzielcze</v>
          </cell>
          <cell r="J668" t="str">
            <v>rozwojowe</v>
          </cell>
          <cell r="K668" t="str">
            <v>wykupy</v>
          </cell>
          <cell r="L668" t="str">
            <v>Poznań</v>
          </cell>
          <cell r="M668">
            <v>0</v>
          </cell>
          <cell r="N668">
            <v>0</v>
          </cell>
          <cell r="O668">
            <v>0</v>
          </cell>
          <cell r="P668" t="str">
            <v>Magdalena Borowska</v>
          </cell>
          <cell r="Q668">
            <v>0</v>
          </cell>
          <cell r="R668" t="str">
            <v>05</v>
          </cell>
          <cell r="S668" t="str">
            <v>nd</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181772.43</v>
          </cell>
          <cell r="AH668">
            <v>2465.1</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t="str">
            <v xml:space="preserve"> </v>
          </cell>
          <cell r="AY668">
            <v>0</v>
          </cell>
          <cell r="AZ668">
            <v>0</v>
          </cell>
          <cell r="BA668">
            <v>0</v>
          </cell>
          <cell r="BF668">
            <v>0</v>
          </cell>
          <cell r="BG668">
            <v>0</v>
          </cell>
          <cell r="BH668" t="str">
            <v>-</v>
          </cell>
          <cell r="BI668" t="str">
            <v>-</v>
          </cell>
          <cell r="BJ668">
            <v>0</v>
          </cell>
          <cell r="BK668">
            <v>0</v>
          </cell>
          <cell r="BL668"/>
          <cell r="BM668"/>
          <cell r="BN668"/>
        </row>
        <row r="669">
          <cell r="B669" t="str">
            <v>3-05-18-116-0</v>
          </cell>
          <cell r="C669" t="str">
            <v>3</v>
          </cell>
          <cell r="D669" t="str">
            <v>Poznań - sieć wodociągowa w ul. Omańkowskiej</v>
          </cell>
          <cell r="E669" t="str">
            <v>Realizowane-RBM-zakończono</v>
          </cell>
          <cell r="G669" t="str">
            <v>rezerwa na zaspokojenie roszczeń z tyt realizacji sieci wod-kan</v>
          </cell>
          <cell r="H669" t="str">
            <v>pierwsza</v>
          </cell>
          <cell r="I669" t="str">
            <v>sieci rozdzielcze</v>
          </cell>
          <cell r="J669" t="str">
            <v>rozwojowe</v>
          </cell>
          <cell r="K669" t="str">
            <v>wykupy</v>
          </cell>
          <cell r="L669" t="str">
            <v>Poznań</v>
          </cell>
          <cell r="M669">
            <v>0</v>
          </cell>
          <cell r="N669" t="str">
            <v>Magdalena Borowska</v>
          </cell>
          <cell r="O669" t="str">
            <v>Magdalena Borowska</v>
          </cell>
          <cell r="P669" t="str">
            <v>Magdalena Borowska</v>
          </cell>
          <cell r="Q669">
            <v>0</v>
          </cell>
          <cell r="R669" t="str">
            <v>05</v>
          </cell>
          <cell r="S669" t="str">
            <v>nd</v>
          </cell>
          <cell r="T669">
            <v>0</v>
          </cell>
          <cell r="U669">
            <v>147192.79999999999</v>
          </cell>
          <cell r="V669">
            <v>0</v>
          </cell>
          <cell r="W669">
            <v>0</v>
          </cell>
          <cell r="X669">
            <v>0</v>
          </cell>
          <cell r="Y669">
            <v>0</v>
          </cell>
          <cell r="Z669">
            <v>0</v>
          </cell>
          <cell r="AA669">
            <v>0</v>
          </cell>
          <cell r="AB669">
            <v>0</v>
          </cell>
          <cell r="AC669">
            <v>0</v>
          </cell>
          <cell r="AD669">
            <v>0</v>
          </cell>
          <cell r="AE669">
            <v>0</v>
          </cell>
          <cell r="AF669">
            <v>147192.79999999999</v>
          </cell>
          <cell r="AG669">
            <v>147249.5</v>
          </cell>
          <cell r="AH669">
            <v>56.7</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t="str">
            <v xml:space="preserve"> </v>
          </cell>
          <cell r="AY669">
            <v>0</v>
          </cell>
          <cell r="AZ669">
            <v>0</v>
          </cell>
          <cell r="BA669">
            <v>0</v>
          </cell>
          <cell r="BF669">
            <v>0</v>
          </cell>
          <cell r="BG669">
            <v>0</v>
          </cell>
          <cell r="BH669" t="str">
            <v>-</v>
          </cell>
          <cell r="BI669" t="str">
            <v>-</v>
          </cell>
          <cell r="BJ669">
            <v>0</v>
          </cell>
          <cell r="BK669">
            <v>0</v>
          </cell>
          <cell r="BL669"/>
          <cell r="BM669"/>
          <cell r="BN669"/>
          <cell r="BO669">
            <v>0</v>
          </cell>
        </row>
        <row r="670">
          <cell r="B670" t="str">
            <v>3-05-18-161-0</v>
          </cell>
          <cell r="C670" t="str">
            <v>3</v>
          </cell>
          <cell r="D670" t="str">
            <v>Poznań - sieć wodociągowa i kanalizacyjna w ul. Mrągowskiej i ul. Kaczej</v>
          </cell>
          <cell r="E670" t="str">
            <v>Realizowane-RBM-w toku</v>
          </cell>
          <cell r="G670" t="str">
            <v>rezerwa na zaspokojenie roszczeń z tyt realizacji sieci wod-kan</v>
          </cell>
          <cell r="H670" t="str">
            <v>pierwsza</v>
          </cell>
          <cell r="I670" t="str">
            <v>sieci rozdzielcze</v>
          </cell>
          <cell r="J670" t="str">
            <v>rozwojowe</v>
          </cell>
          <cell r="K670" t="str">
            <v>wykupy</v>
          </cell>
          <cell r="L670" t="str">
            <v>Poznań</v>
          </cell>
          <cell r="M670">
            <v>0</v>
          </cell>
          <cell r="N670" t="str">
            <v>Magdalena Borowska</v>
          </cell>
          <cell r="O670" t="str">
            <v>Magdalena Borowska</v>
          </cell>
          <cell r="P670" t="str">
            <v>Magdalena Borowska</v>
          </cell>
          <cell r="Q670">
            <v>0</v>
          </cell>
          <cell r="R670" t="str">
            <v>05</v>
          </cell>
          <cell r="S670" t="str">
            <v>nd</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27152.28</v>
          </cell>
          <cell r="AH670">
            <v>756.8</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t="str">
            <v xml:space="preserve"> </v>
          </cell>
          <cell r="AY670">
            <v>0</v>
          </cell>
          <cell r="AZ670">
            <v>0</v>
          </cell>
          <cell r="BA670">
            <v>0</v>
          </cell>
          <cell r="BF670">
            <v>0</v>
          </cell>
          <cell r="BG670">
            <v>0</v>
          </cell>
          <cell r="BH670" t="str">
            <v>-</v>
          </cell>
          <cell r="BI670" t="str">
            <v>-</v>
          </cell>
          <cell r="BJ670">
            <v>0</v>
          </cell>
          <cell r="BK670">
            <v>0</v>
          </cell>
          <cell r="BL670"/>
          <cell r="BM670"/>
          <cell r="BN670"/>
          <cell r="BO670">
            <v>0</v>
          </cell>
        </row>
        <row r="671">
          <cell r="B671" t="str">
            <v>3-05-19-001-0</v>
          </cell>
          <cell r="C671" t="str">
            <v>3</v>
          </cell>
          <cell r="D671" t="str">
            <v>Poznań - siec wodociagowa i kanalizacji sanitarnej w ul. Mrągowskiej/Kopanina</v>
          </cell>
          <cell r="E671">
            <v>0</v>
          </cell>
          <cell r="G671" t="str">
            <v>rezerwa na zaspokojenie roszczeń z tyt realizacji sieci wod-kan</v>
          </cell>
          <cell r="H671" t="str">
            <v>pierwsza</v>
          </cell>
          <cell r="I671" t="str">
            <v>sieci rozdzielcze</v>
          </cell>
          <cell r="J671" t="str">
            <v>rozwojowe</v>
          </cell>
          <cell r="K671" t="str">
            <v>wykupy</v>
          </cell>
          <cell r="L671" t="str">
            <v>Poznań</v>
          </cell>
          <cell r="M671">
            <v>0</v>
          </cell>
          <cell r="N671">
            <v>0</v>
          </cell>
          <cell r="O671">
            <v>0</v>
          </cell>
          <cell r="P671">
            <v>0</v>
          </cell>
          <cell r="Q671">
            <v>0</v>
          </cell>
          <cell r="R671" t="str">
            <v>05</v>
          </cell>
          <cell r="S671" t="str">
            <v>nd</v>
          </cell>
          <cell r="T671">
            <v>0</v>
          </cell>
          <cell r="U671">
            <v>245320.75</v>
          </cell>
          <cell r="V671">
            <v>0</v>
          </cell>
          <cell r="W671">
            <v>0</v>
          </cell>
          <cell r="X671">
            <v>0</v>
          </cell>
          <cell r="Y671">
            <v>0</v>
          </cell>
          <cell r="Z671">
            <v>0</v>
          </cell>
          <cell r="AA671">
            <v>0</v>
          </cell>
          <cell r="AB671">
            <v>0</v>
          </cell>
          <cell r="AC671">
            <v>0</v>
          </cell>
          <cell r="AD671">
            <v>0</v>
          </cell>
          <cell r="AE671">
            <v>0</v>
          </cell>
          <cell r="AF671">
            <v>245320.75</v>
          </cell>
          <cell r="AG671">
            <v>247229.04</v>
          </cell>
          <cell r="AH671">
            <v>334.39</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F671">
            <v>0</v>
          </cell>
          <cell r="BG671">
            <v>0</v>
          </cell>
          <cell r="BH671" t="str">
            <v>-</v>
          </cell>
          <cell r="BI671" t="str">
            <v>-</v>
          </cell>
          <cell r="BJ671">
            <v>0</v>
          </cell>
          <cell r="BK671">
            <v>0</v>
          </cell>
          <cell r="BL671"/>
          <cell r="BM671"/>
          <cell r="BN671"/>
        </row>
        <row r="672">
          <cell r="B672" t="str">
            <v>3-05-19-031-0</v>
          </cell>
          <cell r="C672" t="str">
            <v>3</v>
          </cell>
          <cell r="D672" t="str">
            <v>Poznań - sieć wodociągowa i kanalizacja sanitarna w ul. Poetyckiej, Epickiej, Dickensa</v>
          </cell>
          <cell r="E672" t="str">
            <v>Realizowane-RBM-w toku</v>
          </cell>
          <cell r="G672" t="str">
            <v>rezerwa na zaspokojenie roszczeń z tyt realizacji sieci wod-kan</v>
          </cell>
          <cell r="H672" t="str">
            <v>pierwsza</v>
          </cell>
          <cell r="I672" t="str">
            <v>sieci rozdzielcze</v>
          </cell>
          <cell r="J672" t="str">
            <v>rozwojowe</v>
          </cell>
          <cell r="K672" t="str">
            <v>wykupy</v>
          </cell>
          <cell r="L672" t="str">
            <v>Poznań</v>
          </cell>
          <cell r="M672">
            <v>0</v>
          </cell>
          <cell r="N672">
            <v>0</v>
          </cell>
          <cell r="O672">
            <v>0</v>
          </cell>
          <cell r="P672" t="str">
            <v>Magdalena Borowska</v>
          </cell>
          <cell r="Q672">
            <v>0</v>
          </cell>
          <cell r="R672" t="str">
            <v>05</v>
          </cell>
          <cell r="S672" t="str">
            <v>nd</v>
          </cell>
          <cell r="T672">
            <v>0</v>
          </cell>
          <cell r="U672">
            <v>1091083</v>
          </cell>
          <cell r="V672">
            <v>0</v>
          </cell>
          <cell r="W672">
            <v>0</v>
          </cell>
          <cell r="X672">
            <v>0</v>
          </cell>
          <cell r="Y672">
            <v>0</v>
          </cell>
          <cell r="Z672">
            <v>0</v>
          </cell>
          <cell r="AA672">
            <v>0</v>
          </cell>
          <cell r="AB672">
            <v>0</v>
          </cell>
          <cell r="AC672">
            <v>0</v>
          </cell>
          <cell r="AD672">
            <v>0</v>
          </cell>
          <cell r="AE672">
            <v>0</v>
          </cell>
          <cell r="AF672">
            <v>1091083</v>
          </cell>
          <cell r="AG672">
            <v>1091083</v>
          </cell>
          <cell r="AH672">
            <v>8651.4800000000014</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t="str">
            <v>1 rozwojowo-modernizacyjne</v>
          </cell>
          <cell r="AY672">
            <v>0</v>
          </cell>
          <cell r="AZ672">
            <v>0</v>
          </cell>
          <cell r="BA672">
            <v>0</v>
          </cell>
          <cell r="BF672">
            <v>0</v>
          </cell>
          <cell r="BG672">
            <v>0</v>
          </cell>
          <cell r="BH672" t="str">
            <v>-</v>
          </cell>
          <cell r="BI672" t="str">
            <v>-</v>
          </cell>
          <cell r="BJ672">
            <v>0</v>
          </cell>
          <cell r="BK672">
            <v>0</v>
          </cell>
          <cell r="BL672"/>
          <cell r="BM672"/>
          <cell r="BN672"/>
          <cell r="BO672">
            <v>0</v>
          </cell>
        </row>
        <row r="673">
          <cell r="B673" t="str">
            <v>3-05-19-039-0</v>
          </cell>
          <cell r="C673" t="str">
            <v>3</v>
          </cell>
          <cell r="D673" t="str">
            <v>Poznań - sieć wodociągowa i kanalizacja sanitarna w ul. Stanisława Matyi (Avenida)</v>
          </cell>
          <cell r="E673" t="str">
            <v>Realizowane-RBM-w toku</v>
          </cell>
          <cell r="G673" t="str">
            <v>rezerwa na zaspokojenie roszczeń z tyt realizacji sieci wod-kan</v>
          </cell>
          <cell r="H673" t="str">
            <v>pierwsza</v>
          </cell>
          <cell r="I673" t="str">
            <v>sieci rozdzielcze</v>
          </cell>
          <cell r="J673" t="str">
            <v>rozwojowe</v>
          </cell>
          <cell r="K673" t="str">
            <v>wykupy</v>
          </cell>
          <cell r="L673" t="str">
            <v>Poznań</v>
          </cell>
          <cell r="M673">
            <v>0</v>
          </cell>
          <cell r="N673">
            <v>0</v>
          </cell>
          <cell r="O673">
            <v>0</v>
          </cell>
          <cell r="P673" t="str">
            <v>Magdalena Borowska</v>
          </cell>
          <cell r="Q673">
            <v>0</v>
          </cell>
          <cell r="R673" t="str">
            <v>05</v>
          </cell>
          <cell r="S673" t="str">
            <v>nd</v>
          </cell>
          <cell r="T673">
            <v>0</v>
          </cell>
          <cell r="U673">
            <v>1500</v>
          </cell>
          <cell r="V673">
            <v>0</v>
          </cell>
          <cell r="W673">
            <v>0</v>
          </cell>
          <cell r="X673">
            <v>0</v>
          </cell>
          <cell r="Y673">
            <v>0</v>
          </cell>
          <cell r="Z673">
            <v>0</v>
          </cell>
          <cell r="AA673">
            <v>0</v>
          </cell>
          <cell r="AB673">
            <v>0</v>
          </cell>
          <cell r="AC673">
            <v>0</v>
          </cell>
          <cell r="AD673">
            <v>0</v>
          </cell>
          <cell r="AE673">
            <v>0</v>
          </cell>
          <cell r="AF673">
            <v>1500</v>
          </cell>
          <cell r="AG673">
            <v>3032</v>
          </cell>
          <cell r="AH673">
            <v>780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t="str">
            <v>1 rozwojowo-modernizacyjne</v>
          </cell>
          <cell r="AY673">
            <v>0</v>
          </cell>
          <cell r="AZ673">
            <v>0</v>
          </cell>
          <cell r="BA673">
            <v>0</v>
          </cell>
          <cell r="BF673">
            <v>0</v>
          </cell>
          <cell r="BG673">
            <v>0</v>
          </cell>
          <cell r="BH673" t="str">
            <v>-</v>
          </cell>
          <cell r="BI673" t="str">
            <v>-</v>
          </cell>
          <cell r="BJ673">
            <v>0</v>
          </cell>
          <cell r="BK673">
            <v>0</v>
          </cell>
          <cell r="BL673"/>
          <cell r="BM673"/>
          <cell r="BN673"/>
          <cell r="BO673">
            <v>0</v>
          </cell>
        </row>
        <row r="674">
          <cell r="B674" t="str">
            <v>3-05-19-051-0</v>
          </cell>
          <cell r="C674" t="str">
            <v>3</v>
          </cell>
          <cell r="D674" t="str">
            <v>Poznań - sieć wodociągowa w ul.Bocheńskiej</v>
          </cell>
          <cell r="E674" t="str">
            <v>Zakończone</v>
          </cell>
          <cell r="G674" t="str">
            <v>rezerwa na zaspokojenie roszczeń z tyt realizacji sieci wod-kan</v>
          </cell>
          <cell r="H674" t="str">
            <v>pierwsza</v>
          </cell>
          <cell r="I674" t="str">
            <v>sieci rozdzielcze</v>
          </cell>
          <cell r="J674" t="str">
            <v>rozwojowe</v>
          </cell>
          <cell r="K674" t="str">
            <v>wykupy</v>
          </cell>
          <cell r="L674" t="str">
            <v>Poznań</v>
          </cell>
          <cell r="M674">
            <v>0</v>
          </cell>
          <cell r="N674">
            <v>0</v>
          </cell>
          <cell r="O674">
            <v>0</v>
          </cell>
          <cell r="P674" t="str">
            <v>Magdalena Borowska</v>
          </cell>
          <cell r="Q674">
            <v>0</v>
          </cell>
          <cell r="R674" t="str">
            <v>05</v>
          </cell>
          <cell r="S674" t="str">
            <v>nd</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56126</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t="str">
            <v xml:space="preserve"> </v>
          </cell>
          <cell r="AY674">
            <v>0</v>
          </cell>
          <cell r="AZ674">
            <v>0</v>
          </cell>
          <cell r="BA674">
            <v>0</v>
          </cell>
          <cell r="BF674">
            <v>0</v>
          </cell>
          <cell r="BG674">
            <v>0</v>
          </cell>
          <cell r="BH674" t="str">
            <v>-</v>
          </cell>
          <cell r="BI674" t="str">
            <v>-</v>
          </cell>
          <cell r="BJ674">
            <v>0</v>
          </cell>
          <cell r="BK674">
            <v>0</v>
          </cell>
          <cell r="BL674"/>
          <cell r="BM674"/>
          <cell r="BN674"/>
        </row>
        <row r="675">
          <cell r="B675" t="str">
            <v>3-05-19-060-0</v>
          </cell>
          <cell r="C675" t="str">
            <v>3</v>
          </cell>
          <cell r="D675" t="str">
            <v>Poznań - sieć wodociągowa i kanalizacja sanitarna w ul Drewlańskiej</v>
          </cell>
          <cell r="E675">
            <v>0</v>
          </cell>
          <cell r="G675" t="str">
            <v>rezerwa na zaspokojenie roszczeń z tyt realizacji sieci wod-kan</v>
          </cell>
          <cell r="H675" t="str">
            <v>pierwsza</v>
          </cell>
          <cell r="I675" t="str">
            <v>sieci rozdzielcze</v>
          </cell>
          <cell r="J675" t="str">
            <v>rozwojowe</v>
          </cell>
          <cell r="K675" t="str">
            <v>wykupy</v>
          </cell>
          <cell r="L675" t="str">
            <v>Poznań</v>
          </cell>
          <cell r="M675">
            <v>0</v>
          </cell>
          <cell r="N675">
            <v>0</v>
          </cell>
          <cell r="O675">
            <v>0</v>
          </cell>
          <cell r="P675">
            <v>0</v>
          </cell>
          <cell r="Q675">
            <v>0</v>
          </cell>
          <cell r="R675" t="str">
            <v>05</v>
          </cell>
          <cell r="S675" t="str">
            <v>nd</v>
          </cell>
          <cell r="T675">
            <v>0</v>
          </cell>
          <cell r="U675">
            <v>168056.75</v>
          </cell>
          <cell r="V675">
            <v>0</v>
          </cell>
          <cell r="W675">
            <v>0</v>
          </cell>
          <cell r="X675">
            <v>0</v>
          </cell>
          <cell r="Y675">
            <v>0</v>
          </cell>
          <cell r="Z675">
            <v>0</v>
          </cell>
          <cell r="AA675">
            <v>0</v>
          </cell>
          <cell r="AB675">
            <v>0</v>
          </cell>
          <cell r="AC675">
            <v>0</v>
          </cell>
          <cell r="AD675">
            <v>0</v>
          </cell>
          <cell r="AE675">
            <v>0</v>
          </cell>
          <cell r="AF675">
            <v>168056.75</v>
          </cell>
          <cell r="AG675">
            <v>169113.11</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F675">
            <v>0</v>
          </cell>
          <cell r="BG675">
            <v>0</v>
          </cell>
          <cell r="BH675" t="str">
            <v>-</v>
          </cell>
          <cell r="BI675" t="str">
            <v>-</v>
          </cell>
          <cell r="BJ675">
            <v>0</v>
          </cell>
          <cell r="BK675">
            <v>0</v>
          </cell>
          <cell r="BL675"/>
          <cell r="BM675"/>
          <cell r="BN675"/>
        </row>
        <row r="676">
          <cell r="B676" t="str">
            <v>3-05-19-063-0</v>
          </cell>
          <cell r="C676" t="str">
            <v>3</v>
          </cell>
          <cell r="D676" t="str">
            <v>Poznań - sieć wodociągowa w ul.Sierpowej</v>
          </cell>
          <cell r="E676" t="str">
            <v>Realizowane-RBM-w toku</v>
          </cell>
          <cell r="G676" t="str">
            <v>rezerwa na zaspokojenie roszczeń z tyt realizacji sieci wod-kan</v>
          </cell>
          <cell r="H676" t="str">
            <v>pierwsza</v>
          </cell>
          <cell r="I676" t="str">
            <v>sieci rozdzielcze</v>
          </cell>
          <cell r="J676" t="str">
            <v>rozwojowe</v>
          </cell>
          <cell r="K676" t="str">
            <v>wykupy</v>
          </cell>
          <cell r="L676" t="str">
            <v>Poznań</v>
          </cell>
          <cell r="M676">
            <v>0</v>
          </cell>
          <cell r="N676">
            <v>0</v>
          </cell>
          <cell r="O676">
            <v>0</v>
          </cell>
          <cell r="P676" t="str">
            <v>Magdalena Borowska</v>
          </cell>
          <cell r="Q676">
            <v>0</v>
          </cell>
          <cell r="R676" t="str">
            <v>05</v>
          </cell>
          <cell r="S676" t="str">
            <v>nd</v>
          </cell>
          <cell r="T676">
            <v>0</v>
          </cell>
          <cell r="U676">
            <v>675.75</v>
          </cell>
          <cell r="V676">
            <v>0</v>
          </cell>
          <cell r="W676">
            <v>0</v>
          </cell>
          <cell r="X676">
            <v>0</v>
          </cell>
          <cell r="Y676">
            <v>0</v>
          </cell>
          <cell r="Z676">
            <v>0</v>
          </cell>
          <cell r="AA676">
            <v>0</v>
          </cell>
          <cell r="AB676">
            <v>0</v>
          </cell>
          <cell r="AC676">
            <v>0</v>
          </cell>
          <cell r="AD676">
            <v>0</v>
          </cell>
          <cell r="AE676">
            <v>0</v>
          </cell>
          <cell r="AF676">
            <v>675.75</v>
          </cell>
          <cell r="AG676">
            <v>55675.75</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t="str">
            <v xml:space="preserve"> </v>
          </cell>
          <cell r="AY676">
            <v>0</v>
          </cell>
          <cell r="AZ676">
            <v>0</v>
          </cell>
          <cell r="BA676">
            <v>0</v>
          </cell>
          <cell r="BF676">
            <v>0</v>
          </cell>
          <cell r="BG676">
            <v>0</v>
          </cell>
          <cell r="BH676" t="str">
            <v>-</v>
          </cell>
          <cell r="BI676" t="str">
            <v>-</v>
          </cell>
          <cell r="BJ676">
            <v>0</v>
          </cell>
          <cell r="BK676">
            <v>0</v>
          </cell>
          <cell r="BL676"/>
          <cell r="BM676"/>
          <cell r="BN676"/>
          <cell r="BO676">
            <v>0</v>
          </cell>
        </row>
        <row r="677">
          <cell r="B677" t="str">
            <v>3-05-19-070-0</v>
          </cell>
          <cell r="C677" t="str">
            <v>3</v>
          </cell>
          <cell r="D677" t="str">
            <v>Poznań - sieć wodociągowa w ul.Siedliskowej 19</v>
          </cell>
          <cell r="E677">
            <v>0</v>
          </cell>
          <cell r="G677" t="str">
            <v>rezerwa na zaspokojenie roszczeń z tyt realizacji sieci wod-kan</v>
          </cell>
          <cell r="H677" t="str">
            <v>pierwsza</v>
          </cell>
          <cell r="I677" t="str">
            <v>sieci rozdzielcze</v>
          </cell>
          <cell r="J677" t="str">
            <v>rozwojowe</v>
          </cell>
          <cell r="K677" t="str">
            <v>wykupy</v>
          </cell>
          <cell r="L677" t="str">
            <v>Poznań</v>
          </cell>
          <cell r="M677">
            <v>0</v>
          </cell>
          <cell r="N677">
            <v>0</v>
          </cell>
          <cell r="O677">
            <v>0</v>
          </cell>
          <cell r="P677">
            <v>0</v>
          </cell>
          <cell r="Q677">
            <v>0</v>
          </cell>
          <cell r="R677" t="str">
            <v>05</v>
          </cell>
          <cell r="S677" t="str">
            <v>nd</v>
          </cell>
          <cell r="T677">
            <v>0</v>
          </cell>
          <cell r="U677">
            <v>12074.63</v>
          </cell>
          <cell r="V677">
            <v>0</v>
          </cell>
          <cell r="W677">
            <v>0</v>
          </cell>
          <cell r="X677">
            <v>0</v>
          </cell>
          <cell r="Y677">
            <v>0</v>
          </cell>
          <cell r="Z677">
            <v>0</v>
          </cell>
          <cell r="AA677">
            <v>0</v>
          </cell>
          <cell r="AB677">
            <v>0</v>
          </cell>
          <cell r="AC677">
            <v>0</v>
          </cell>
          <cell r="AD677">
            <v>0</v>
          </cell>
          <cell r="AE677">
            <v>0</v>
          </cell>
          <cell r="AF677">
            <v>12074.63</v>
          </cell>
          <cell r="AG677">
            <v>12216.259999999998</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F677">
            <v>0</v>
          </cell>
          <cell r="BG677">
            <v>0</v>
          </cell>
          <cell r="BH677" t="str">
            <v>-</v>
          </cell>
          <cell r="BI677" t="str">
            <v>-</v>
          </cell>
          <cell r="BJ677">
            <v>0</v>
          </cell>
          <cell r="BK677">
            <v>0</v>
          </cell>
          <cell r="BL677"/>
          <cell r="BM677"/>
          <cell r="BN677"/>
        </row>
        <row r="678">
          <cell r="B678" t="str">
            <v>3-05-19-080-0</v>
          </cell>
          <cell r="C678" t="str">
            <v>3</v>
          </cell>
          <cell r="D678" t="str">
            <v>Poznań - sieć wodociągowa i kanalizacja sanitarna w ul. Rembertowskiej</v>
          </cell>
          <cell r="E678" t="str">
            <v>Realizowane-RBM-zakończono</v>
          </cell>
          <cell r="G678" t="str">
            <v>rezerwa na zaspokojenie roszczeń z tyt realizacji sieci wod-kan</v>
          </cell>
          <cell r="H678" t="str">
            <v>pierwsza</v>
          </cell>
          <cell r="I678" t="str">
            <v>sieci rozdzielcze</v>
          </cell>
          <cell r="J678" t="str">
            <v>rozwojowe</v>
          </cell>
          <cell r="K678" t="str">
            <v>wykupy</v>
          </cell>
          <cell r="L678" t="str">
            <v>Poznań</v>
          </cell>
          <cell r="M678">
            <v>0</v>
          </cell>
          <cell r="N678">
            <v>0</v>
          </cell>
          <cell r="O678">
            <v>0</v>
          </cell>
          <cell r="P678" t="str">
            <v>Aleksandra Klecha</v>
          </cell>
          <cell r="Q678">
            <v>0</v>
          </cell>
          <cell r="R678" t="str">
            <v>05</v>
          </cell>
          <cell r="S678" t="str">
            <v>nd</v>
          </cell>
          <cell r="T678">
            <v>0</v>
          </cell>
          <cell r="U678">
            <v>1300</v>
          </cell>
          <cell r="V678">
            <v>0</v>
          </cell>
          <cell r="W678">
            <v>0</v>
          </cell>
          <cell r="X678">
            <v>0</v>
          </cell>
          <cell r="Y678">
            <v>0</v>
          </cell>
          <cell r="Z678">
            <v>0</v>
          </cell>
          <cell r="AA678">
            <v>0</v>
          </cell>
          <cell r="AB678">
            <v>0</v>
          </cell>
          <cell r="AC678">
            <v>0</v>
          </cell>
          <cell r="AD678">
            <v>0</v>
          </cell>
          <cell r="AE678">
            <v>0</v>
          </cell>
          <cell r="AF678">
            <v>1300</v>
          </cell>
          <cell r="AG678">
            <v>151100</v>
          </cell>
          <cell r="AH678">
            <v>2505</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t="str">
            <v xml:space="preserve"> </v>
          </cell>
          <cell r="AY678">
            <v>0</v>
          </cell>
          <cell r="AZ678">
            <v>0</v>
          </cell>
          <cell r="BA678">
            <v>0</v>
          </cell>
          <cell r="BF678">
            <v>0</v>
          </cell>
          <cell r="BG678">
            <v>0</v>
          </cell>
          <cell r="BH678" t="str">
            <v>-</v>
          </cell>
          <cell r="BI678" t="str">
            <v>-</v>
          </cell>
          <cell r="BJ678">
            <v>0</v>
          </cell>
          <cell r="BK678">
            <v>0</v>
          </cell>
          <cell r="BL678"/>
          <cell r="BM678"/>
          <cell r="BN678"/>
          <cell r="BO678">
            <v>0</v>
          </cell>
        </row>
        <row r="679">
          <cell r="B679" t="str">
            <v>3-05-19-093-0</v>
          </cell>
          <cell r="C679" t="str">
            <v>3</v>
          </cell>
          <cell r="D679" t="str">
            <v>Poznań - sieć wodociagowa w ul. Mateckiego</v>
          </cell>
          <cell r="E679" t="str">
            <v>Zakończone</v>
          </cell>
          <cell r="G679" t="str">
            <v>rezerwa na zaspokojenie roszczeń z tyt realizacji sieci wod-kan</v>
          </cell>
          <cell r="H679" t="str">
            <v>pierwsza</v>
          </cell>
          <cell r="I679" t="str">
            <v>sieci rozdzielcze</v>
          </cell>
          <cell r="J679" t="str">
            <v>rozwojowe</v>
          </cell>
          <cell r="K679" t="str">
            <v>wykupy</v>
          </cell>
          <cell r="L679" t="str">
            <v>Poznań</v>
          </cell>
          <cell r="M679">
            <v>0</v>
          </cell>
          <cell r="N679">
            <v>0</v>
          </cell>
          <cell r="O679">
            <v>0</v>
          </cell>
          <cell r="P679" t="str">
            <v>Magdalena Borowska</v>
          </cell>
          <cell r="Q679">
            <v>0</v>
          </cell>
          <cell r="R679" t="str">
            <v>05</v>
          </cell>
          <cell r="S679" t="str">
            <v>nd</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79061.58</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t="str">
            <v xml:space="preserve"> </v>
          </cell>
          <cell r="AY679">
            <v>0</v>
          </cell>
          <cell r="AZ679">
            <v>0</v>
          </cell>
          <cell r="BA679">
            <v>0</v>
          </cell>
          <cell r="BF679">
            <v>0</v>
          </cell>
          <cell r="BG679">
            <v>0</v>
          </cell>
          <cell r="BH679" t="str">
            <v>-</v>
          </cell>
          <cell r="BI679" t="str">
            <v>-</v>
          </cell>
          <cell r="BJ679">
            <v>0</v>
          </cell>
          <cell r="BK679">
            <v>0</v>
          </cell>
          <cell r="BL679"/>
          <cell r="BM679"/>
          <cell r="BN679"/>
        </row>
        <row r="680">
          <cell r="B680" t="str">
            <v>3-05-19-102-1</v>
          </cell>
          <cell r="C680" t="str">
            <v>3</v>
          </cell>
          <cell r="D680" t="str">
            <v>Poznań - sieć wodociągowa dla zabudowy ZKZL przy ul. Opolskiej (strona wschodnia - ETAP B)</v>
          </cell>
          <cell r="E680" t="str">
            <v>Realizowane-koncepcja-w toku</v>
          </cell>
          <cell r="G680" t="str">
            <v>Pule</v>
          </cell>
          <cell r="H680" t="str">
            <v>druga</v>
          </cell>
          <cell r="I680" t="str">
            <v>sieci rozdzielcze</v>
          </cell>
          <cell r="J680" t="str">
            <v>rozwojowe</v>
          </cell>
          <cell r="K680" t="str">
            <v>opłacalne</v>
          </cell>
          <cell r="L680" t="str">
            <v>Poznań</v>
          </cell>
          <cell r="M680" t="str">
            <v>Zuzanna Kaczmarek</v>
          </cell>
          <cell r="N680">
            <v>0</v>
          </cell>
          <cell r="O680" t="str">
            <v>Jolanta Kowalczyk</v>
          </cell>
          <cell r="P680">
            <v>0</v>
          </cell>
          <cell r="Q680">
            <v>0</v>
          </cell>
          <cell r="R680" t="str">
            <v>05</v>
          </cell>
          <cell r="S680" t="str">
            <v>nd</v>
          </cell>
          <cell r="T680">
            <v>0</v>
          </cell>
          <cell r="U680">
            <v>0</v>
          </cell>
          <cell r="V680">
            <v>0</v>
          </cell>
          <cell r="W680">
            <v>0</v>
          </cell>
          <cell r="X680">
            <v>0</v>
          </cell>
          <cell r="Y680">
            <v>0</v>
          </cell>
          <cell r="Z680">
            <v>168000</v>
          </cell>
          <cell r="AA680">
            <v>748000</v>
          </cell>
          <cell r="AB680">
            <v>0</v>
          </cell>
          <cell r="AC680">
            <v>0</v>
          </cell>
          <cell r="AD680">
            <v>0</v>
          </cell>
          <cell r="AE680">
            <v>0</v>
          </cell>
          <cell r="AF680">
            <v>916000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950000</v>
          </cell>
          <cell r="AU680">
            <v>0</v>
          </cell>
          <cell r="AV680">
            <v>0.7</v>
          </cell>
          <cell r="AW680">
            <v>0</v>
          </cell>
          <cell r="AX680" t="str">
            <v>1 rozwojowo-modernizacyjne</v>
          </cell>
          <cell r="AY680">
            <v>0</v>
          </cell>
          <cell r="AZ680">
            <v>12</v>
          </cell>
          <cell r="BA680">
            <v>0</v>
          </cell>
          <cell r="BF680" t="str">
            <v>Zaopatrzenie w wodę nowych odbiorców - planowana budowa osiedla mieszkaniowego przez ZKZL</v>
          </cell>
          <cell r="BG680" t="str">
            <v>Budowa sieci wodociągowej DN 160 mm, dł.700 m wraz z przyłączami 2033 - 2034 Roboty budowlano - montażowe</v>
          </cell>
          <cell r="BH680" t="str">
            <v>-</v>
          </cell>
          <cell r="BI680" t="str">
            <v>-</v>
          </cell>
          <cell r="BJ680">
            <v>0</v>
          </cell>
          <cell r="BK680">
            <v>0</v>
          </cell>
          <cell r="BL680"/>
          <cell r="BM680"/>
          <cell r="BN680"/>
        </row>
        <row r="681">
          <cell r="B681" t="str">
            <v>3-05-19-103-1</v>
          </cell>
          <cell r="C681" t="str">
            <v>3</v>
          </cell>
          <cell r="D681" t="str">
            <v>Poznań - sieć wodociągowa dla zabudowy ZKZL przy ul. Opolskiej (strona wschodnia - ETAP C)</v>
          </cell>
          <cell r="E681" t="str">
            <v>Realizowane-koncepcja-w toku</v>
          </cell>
          <cell r="G681" t="str">
            <v>Pule</v>
          </cell>
          <cell r="H681" t="str">
            <v>druga</v>
          </cell>
          <cell r="I681" t="str">
            <v>sieci rozdzielcze</v>
          </cell>
          <cell r="J681" t="str">
            <v>rozwojowe</v>
          </cell>
          <cell r="K681" t="str">
            <v>opłacalne</v>
          </cell>
          <cell r="L681" t="str">
            <v>Poznań</v>
          </cell>
          <cell r="M681" t="str">
            <v>Zuzanna Kaczmarek</v>
          </cell>
          <cell r="N681">
            <v>0</v>
          </cell>
          <cell r="O681" t="str">
            <v>Jolanta Kowalczyk</v>
          </cell>
          <cell r="P681">
            <v>0</v>
          </cell>
          <cell r="Q681">
            <v>0</v>
          </cell>
          <cell r="R681" t="str">
            <v>05</v>
          </cell>
          <cell r="S681" t="str">
            <v>nd</v>
          </cell>
          <cell r="T681">
            <v>0</v>
          </cell>
          <cell r="U681">
            <v>0</v>
          </cell>
          <cell r="V681">
            <v>0</v>
          </cell>
          <cell r="W681">
            <v>0</v>
          </cell>
          <cell r="X681">
            <v>0</v>
          </cell>
          <cell r="Y681">
            <v>0</v>
          </cell>
          <cell r="Z681">
            <v>0</v>
          </cell>
          <cell r="AA681">
            <v>0</v>
          </cell>
          <cell r="AB681">
            <v>157000</v>
          </cell>
          <cell r="AC681">
            <v>698000</v>
          </cell>
          <cell r="AD681">
            <v>0</v>
          </cell>
          <cell r="AE681">
            <v>0</v>
          </cell>
          <cell r="AF681">
            <v>855000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882000</v>
          </cell>
          <cell r="AU681">
            <v>0</v>
          </cell>
          <cell r="AV681">
            <v>0.57999999999999996</v>
          </cell>
          <cell r="AW681">
            <v>0</v>
          </cell>
          <cell r="AX681" t="str">
            <v>1 rozwojowo-modernizacyjne</v>
          </cell>
          <cell r="AY681">
            <v>0</v>
          </cell>
          <cell r="AZ681">
            <v>15</v>
          </cell>
          <cell r="BA681">
            <v>0</v>
          </cell>
          <cell r="BF681" t="str">
            <v>Zaopatrzenie w wodę nowych odbiorców - planowana budowa osiedla mieszkaniowego przez ZKZL</v>
          </cell>
          <cell r="BG681" t="str">
            <v>Budowa sieci wodociągowej DN 160 mm, dł.580 m wraz z przyłączami 2027 - 2028 - roboty budowlano - montażowe</v>
          </cell>
          <cell r="BH681" t="str">
            <v>-</v>
          </cell>
          <cell r="BI681" t="str">
            <v>-</v>
          </cell>
          <cell r="BJ681">
            <v>0</v>
          </cell>
          <cell r="BK681">
            <v>0</v>
          </cell>
          <cell r="BL681"/>
          <cell r="BM681"/>
          <cell r="BN681"/>
        </row>
        <row r="682">
          <cell r="B682" t="str">
            <v>3-05-19-118-0</v>
          </cell>
          <cell r="C682" t="str">
            <v>3</v>
          </cell>
          <cell r="D682" t="str">
            <v>Poznań - sieć wodociągowa w ul. Bogusławskiego</v>
          </cell>
          <cell r="E682" t="str">
            <v>Zakończone</v>
          </cell>
          <cell r="G682" t="str">
            <v>rezerwa na zaspokojenie roszczeń z tyt realizacji sieci wod-kan</v>
          </cell>
          <cell r="H682" t="str">
            <v>pierwsza</v>
          </cell>
          <cell r="I682" t="str">
            <v>sieci rozdzielcze</v>
          </cell>
          <cell r="J682" t="str">
            <v>rozwojowe</v>
          </cell>
          <cell r="K682" t="str">
            <v>wykupy</v>
          </cell>
          <cell r="L682" t="str">
            <v>Poznań</v>
          </cell>
          <cell r="M682">
            <v>0</v>
          </cell>
          <cell r="N682">
            <v>0</v>
          </cell>
          <cell r="O682">
            <v>0</v>
          </cell>
          <cell r="P682" t="str">
            <v>Magdalena Borowska</v>
          </cell>
          <cell r="Q682">
            <v>0</v>
          </cell>
          <cell r="R682" t="str">
            <v>05</v>
          </cell>
          <cell r="S682" t="str">
            <v>nd</v>
          </cell>
          <cell r="T682">
            <v>0</v>
          </cell>
          <cell r="U682">
            <v>126311.67999999999</v>
          </cell>
          <cell r="V682">
            <v>0</v>
          </cell>
          <cell r="W682">
            <v>0</v>
          </cell>
          <cell r="X682">
            <v>0</v>
          </cell>
          <cell r="Y682">
            <v>0</v>
          </cell>
          <cell r="Z682">
            <v>0</v>
          </cell>
          <cell r="AA682">
            <v>0</v>
          </cell>
          <cell r="AB682">
            <v>0</v>
          </cell>
          <cell r="AC682">
            <v>0</v>
          </cell>
          <cell r="AD682">
            <v>0</v>
          </cell>
          <cell r="AE682">
            <v>0</v>
          </cell>
          <cell r="AF682">
            <v>126311.67999999999</v>
          </cell>
          <cell r="AG682">
            <v>126311.67999999999</v>
          </cell>
          <cell r="AH682">
            <v>460.8</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t="str">
            <v xml:space="preserve"> </v>
          </cell>
          <cell r="AY682">
            <v>0</v>
          </cell>
          <cell r="AZ682">
            <v>0</v>
          </cell>
          <cell r="BA682">
            <v>0</v>
          </cell>
          <cell r="BF682">
            <v>0</v>
          </cell>
          <cell r="BG682">
            <v>0</v>
          </cell>
          <cell r="BH682" t="str">
            <v>-</v>
          </cell>
          <cell r="BI682" t="str">
            <v>-</v>
          </cell>
          <cell r="BJ682">
            <v>0</v>
          </cell>
          <cell r="BK682">
            <v>0</v>
          </cell>
          <cell r="BL682"/>
          <cell r="BM682"/>
          <cell r="BN682"/>
        </row>
        <row r="683">
          <cell r="B683" t="str">
            <v>3-05-19-121-0</v>
          </cell>
          <cell r="C683" t="str">
            <v>3</v>
          </cell>
          <cell r="D683" t="str">
            <v>Poznań sieć wodociągowa i kanalizacja sanitarna w ul. Ugory 85a</v>
          </cell>
          <cell r="E683" t="str">
            <v>Zakończone</v>
          </cell>
          <cell r="G683" t="str">
            <v>rezerwa na zaspokojenie roszczeń z tyt realizacji sieci wod-kan</v>
          </cell>
          <cell r="H683" t="str">
            <v>pierwsza</v>
          </cell>
          <cell r="I683" t="str">
            <v>sieci rozdzielcze</v>
          </cell>
          <cell r="J683" t="str">
            <v>rozwojowe</v>
          </cell>
          <cell r="K683" t="str">
            <v>wykupy</v>
          </cell>
          <cell r="L683" t="str">
            <v>Poznań</v>
          </cell>
          <cell r="M683">
            <v>0</v>
          </cell>
          <cell r="N683">
            <v>0</v>
          </cell>
          <cell r="O683">
            <v>0</v>
          </cell>
          <cell r="P683" t="str">
            <v>Magdalena Borowska</v>
          </cell>
          <cell r="Q683">
            <v>0</v>
          </cell>
          <cell r="R683" t="str">
            <v>05</v>
          </cell>
          <cell r="S683" t="str">
            <v>nd</v>
          </cell>
          <cell r="T683">
            <v>0</v>
          </cell>
          <cell r="U683">
            <v>59770.92</v>
          </cell>
          <cell r="V683">
            <v>0</v>
          </cell>
          <cell r="W683">
            <v>0</v>
          </cell>
          <cell r="X683">
            <v>0</v>
          </cell>
          <cell r="Y683">
            <v>0</v>
          </cell>
          <cell r="Z683">
            <v>0</v>
          </cell>
          <cell r="AA683">
            <v>0</v>
          </cell>
          <cell r="AB683">
            <v>0</v>
          </cell>
          <cell r="AC683">
            <v>0</v>
          </cell>
          <cell r="AD683">
            <v>0</v>
          </cell>
          <cell r="AE683">
            <v>0</v>
          </cell>
          <cell r="AF683">
            <v>59770.92</v>
          </cell>
          <cell r="AG683">
            <v>59789.02</v>
          </cell>
          <cell r="AH683">
            <v>30.3</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t="str">
            <v xml:space="preserve"> </v>
          </cell>
          <cell r="AY683">
            <v>0</v>
          </cell>
          <cell r="AZ683">
            <v>0</v>
          </cell>
          <cell r="BA683">
            <v>0</v>
          </cell>
          <cell r="BF683">
            <v>0</v>
          </cell>
          <cell r="BG683">
            <v>0</v>
          </cell>
          <cell r="BH683" t="str">
            <v>-</v>
          </cell>
          <cell r="BI683" t="str">
            <v>-</v>
          </cell>
          <cell r="BJ683">
            <v>0</v>
          </cell>
          <cell r="BK683">
            <v>0</v>
          </cell>
          <cell r="BL683"/>
          <cell r="BM683"/>
          <cell r="BN683"/>
        </row>
        <row r="684">
          <cell r="B684" t="str">
            <v>3-05-19-150-0</v>
          </cell>
          <cell r="C684" t="str">
            <v>3</v>
          </cell>
          <cell r="D684" t="str">
            <v>Poznań - sieć wodociągowa w ul. Wołkowyskiej</v>
          </cell>
          <cell r="E684" t="str">
            <v>Realizowane-RBM-w toku</v>
          </cell>
          <cell r="G684" t="str">
            <v>rezerwa na zaspokojenie roszczeń z tyt realizacji sieci wod-kan</v>
          </cell>
          <cell r="H684" t="str">
            <v>pierwsza</v>
          </cell>
          <cell r="I684" t="str">
            <v>sieci rozdzielcze</v>
          </cell>
          <cell r="J684" t="str">
            <v>rozwojowe</v>
          </cell>
          <cell r="K684" t="str">
            <v>wykupy</v>
          </cell>
          <cell r="L684" t="str">
            <v>Poznań</v>
          </cell>
          <cell r="M684">
            <v>0</v>
          </cell>
          <cell r="N684">
            <v>0</v>
          </cell>
          <cell r="O684">
            <v>0</v>
          </cell>
          <cell r="P684" t="str">
            <v>Aleksandra Klecha</v>
          </cell>
          <cell r="Q684">
            <v>0</v>
          </cell>
          <cell r="R684" t="str">
            <v>05</v>
          </cell>
          <cell r="S684" t="str">
            <v>nd</v>
          </cell>
          <cell r="T684">
            <v>0</v>
          </cell>
          <cell r="U684">
            <v>34732.75</v>
          </cell>
          <cell r="V684">
            <v>0</v>
          </cell>
          <cell r="W684">
            <v>0</v>
          </cell>
          <cell r="X684">
            <v>0</v>
          </cell>
          <cell r="Y684">
            <v>0</v>
          </cell>
          <cell r="Z684">
            <v>0</v>
          </cell>
          <cell r="AA684">
            <v>0</v>
          </cell>
          <cell r="AB684">
            <v>0</v>
          </cell>
          <cell r="AC684">
            <v>0</v>
          </cell>
          <cell r="AD684">
            <v>0</v>
          </cell>
          <cell r="AE684">
            <v>0</v>
          </cell>
          <cell r="AF684">
            <v>34732.75</v>
          </cell>
          <cell r="AG684">
            <v>34749.75</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t="str">
            <v xml:space="preserve"> </v>
          </cell>
          <cell r="AY684">
            <v>0</v>
          </cell>
          <cell r="AZ684">
            <v>0</v>
          </cell>
          <cell r="BA684">
            <v>0</v>
          </cell>
          <cell r="BF684">
            <v>0</v>
          </cell>
          <cell r="BG684">
            <v>0</v>
          </cell>
          <cell r="BH684" t="str">
            <v>-</v>
          </cell>
          <cell r="BI684" t="str">
            <v>-</v>
          </cell>
          <cell r="BJ684">
            <v>0</v>
          </cell>
          <cell r="BK684">
            <v>0</v>
          </cell>
          <cell r="BL684"/>
          <cell r="BM684"/>
          <cell r="BN684"/>
          <cell r="BO684">
            <v>0</v>
          </cell>
        </row>
        <row r="685">
          <cell r="B685" t="str">
            <v>3-05-19-155-0</v>
          </cell>
          <cell r="C685" t="str">
            <v>3</v>
          </cell>
          <cell r="D685" t="str">
            <v>Poznań - siec wodociągowa i kanalizacja sanitarna w ul. Snopowej</v>
          </cell>
          <cell r="E685">
            <v>0</v>
          </cell>
          <cell r="G685" t="str">
            <v>rezerwa na zaspokojenie roszczeń z tyt realizacji sieci wod-kan</v>
          </cell>
          <cell r="H685" t="str">
            <v>pierwsza</v>
          </cell>
          <cell r="I685" t="str">
            <v>sieci rozdzielcze</v>
          </cell>
          <cell r="J685" t="str">
            <v>rozwojowe</v>
          </cell>
          <cell r="K685" t="str">
            <v>wykupy</v>
          </cell>
          <cell r="L685" t="str">
            <v>Poznań</v>
          </cell>
          <cell r="M685">
            <v>0</v>
          </cell>
          <cell r="N685">
            <v>0</v>
          </cell>
          <cell r="O685">
            <v>0</v>
          </cell>
          <cell r="P685">
            <v>0</v>
          </cell>
          <cell r="Q685">
            <v>0</v>
          </cell>
          <cell r="R685" t="str">
            <v>05</v>
          </cell>
          <cell r="S685" t="str">
            <v>nd</v>
          </cell>
          <cell r="T685">
            <v>0</v>
          </cell>
          <cell r="U685">
            <v>107966.28</v>
          </cell>
          <cell r="V685">
            <v>0</v>
          </cell>
          <cell r="W685">
            <v>0</v>
          </cell>
          <cell r="X685">
            <v>0</v>
          </cell>
          <cell r="Y685">
            <v>0</v>
          </cell>
          <cell r="Z685">
            <v>0</v>
          </cell>
          <cell r="AA685">
            <v>0</v>
          </cell>
          <cell r="AB685">
            <v>0</v>
          </cell>
          <cell r="AC685">
            <v>0</v>
          </cell>
          <cell r="AD685">
            <v>0</v>
          </cell>
          <cell r="AE685">
            <v>0</v>
          </cell>
          <cell r="AF685">
            <v>107966.28</v>
          </cell>
          <cell r="AG685">
            <v>107987.88</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F685">
            <v>0</v>
          </cell>
          <cell r="BG685">
            <v>0</v>
          </cell>
          <cell r="BH685" t="str">
            <v>-</v>
          </cell>
          <cell r="BI685" t="str">
            <v>-</v>
          </cell>
          <cell r="BJ685">
            <v>0</v>
          </cell>
          <cell r="BK685">
            <v>0</v>
          </cell>
          <cell r="BL685"/>
          <cell r="BM685"/>
          <cell r="BN685"/>
        </row>
        <row r="686">
          <cell r="B686" t="str">
            <v>3-05-19-157-0</v>
          </cell>
          <cell r="C686" t="str">
            <v>3</v>
          </cell>
          <cell r="D686" t="str">
            <v>Poznań - sieć wodociągowa w rejonie ul. Garbary - etap II</v>
          </cell>
          <cell r="E686">
            <v>0</v>
          </cell>
          <cell r="G686" t="str">
            <v>koordynacja z innymi jednostkami</v>
          </cell>
          <cell r="H686" t="str">
            <v>pierwsza</v>
          </cell>
          <cell r="I686" t="str">
            <v>sieci rozdzielcze</v>
          </cell>
          <cell r="J686" t="str">
            <v>modernizacyjne</v>
          </cell>
          <cell r="K686" t="str">
            <v>koordynacja</v>
          </cell>
          <cell r="L686" t="str">
            <v>Poznań</v>
          </cell>
          <cell r="M686">
            <v>0</v>
          </cell>
          <cell r="N686">
            <v>0</v>
          </cell>
          <cell r="O686">
            <v>0</v>
          </cell>
          <cell r="P686">
            <v>0</v>
          </cell>
          <cell r="Q686">
            <v>0</v>
          </cell>
          <cell r="R686" t="str">
            <v>05</v>
          </cell>
          <cell r="S686" t="str">
            <v>nd</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t="str">
            <v xml:space="preserve"> </v>
          </cell>
          <cell r="AY686">
            <v>0</v>
          </cell>
          <cell r="AZ686">
            <v>0</v>
          </cell>
          <cell r="BA686">
            <v>4</v>
          </cell>
          <cell r="BF686">
            <v>0</v>
          </cell>
          <cell r="BG686">
            <v>0</v>
          </cell>
          <cell r="BH686" t="str">
            <v>-</v>
          </cell>
          <cell r="BI686" t="str">
            <v>-</v>
          </cell>
          <cell r="BJ686">
            <v>0</v>
          </cell>
          <cell r="BK686">
            <v>0</v>
          </cell>
          <cell r="BL686"/>
          <cell r="BM686"/>
          <cell r="BN686"/>
        </row>
        <row r="687">
          <cell r="B687" t="str">
            <v>3-05-19-188-0</v>
          </cell>
          <cell r="C687" t="str">
            <v>3</v>
          </cell>
          <cell r="D687" t="str">
            <v>Poznań - sieć wodociągowa i kanalizacja sanitarna w ul. Kaczej</v>
          </cell>
          <cell r="E687" t="str">
            <v>Realizowane-dokumentacja-w toku</v>
          </cell>
          <cell r="G687" t="str">
            <v>rezerwa na zaspokojenie roszczeń z tyt realizacji sieci wod-kan</v>
          </cell>
          <cell r="H687" t="str">
            <v>pierwsza</v>
          </cell>
          <cell r="I687" t="str">
            <v>sieci rozdzielcze</v>
          </cell>
          <cell r="J687" t="str">
            <v>rozwojowe</v>
          </cell>
          <cell r="K687" t="str">
            <v>wykupy</v>
          </cell>
          <cell r="L687" t="str">
            <v>Poznań</v>
          </cell>
          <cell r="M687">
            <v>0</v>
          </cell>
          <cell r="N687">
            <v>0</v>
          </cell>
          <cell r="O687">
            <v>0</v>
          </cell>
          <cell r="P687" t="str">
            <v>Magdalena Borowska</v>
          </cell>
          <cell r="Q687">
            <v>0</v>
          </cell>
          <cell r="R687" t="str">
            <v>05</v>
          </cell>
          <cell r="S687" t="str">
            <v>nd</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24989.040000000001</v>
          </cell>
          <cell r="AH687">
            <v>230.1</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t="str">
            <v xml:space="preserve"> </v>
          </cell>
          <cell r="AY687">
            <v>0</v>
          </cell>
          <cell r="AZ687">
            <v>0</v>
          </cell>
          <cell r="BA687">
            <v>0</v>
          </cell>
          <cell r="BF687">
            <v>0</v>
          </cell>
          <cell r="BG687">
            <v>0</v>
          </cell>
          <cell r="BH687" t="str">
            <v>-</v>
          </cell>
          <cell r="BI687" t="str">
            <v>-</v>
          </cell>
          <cell r="BJ687">
            <v>0</v>
          </cell>
          <cell r="BK687">
            <v>0</v>
          </cell>
          <cell r="BL687"/>
          <cell r="BM687"/>
          <cell r="BN687"/>
        </row>
        <row r="688">
          <cell r="B688" t="str">
            <v>3-05-19-190-0</v>
          </cell>
          <cell r="C688" t="str">
            <v>3</v>
          </cell>
          <cell r="D688" t="str">
            <v>Poznań - siec wodociągowa w ul. Cieszkowskiego</v>
          </cell>
          <cell r="E688">
            <v>0</v>
          </cell>
          <cell r="G688" t="str">
            <v>rezerwa na zaspokojenie roszczeń z tyt realizacji sieci wod-kan</v>
          </cell>
          <cell r="H688" t="str">
            <v>pierwsza</v>
          </cell>
          <cell r="I688" t="str">
            <v>sieci rozdzielcze</v>
          </cell>
          <cell r="J688" t="str">
            <v>rozwojowe</v>
          </cell>
          <cell r="K688" t="str">
            <v>wykupy</v>
          </cell>
          <cell r="L688" t="str">
            <v>Poznań</v>
          </cell>
          <cell r="M688">
            <v>0</v>
          </cell>
          <cell r="N688">
            <v>0</v>
          </cell>
          <cell r="O688">
            <v>0</v>
          </cell>
          <cell r="P688">
            <v>0</v>
          </cell>
          <cell r="Q688">
            <v>0</v>
          </cell>
          <cell r="R688" t="str">
            <v>05</v>
          </cell>
          <cell r="S688" t="str">
            <v>nd</v>
          </cell>
          <cell r="T688">
            <v>0</v>
          </cell>
          <cell r="U688">
            <v>25312.53</v>
          </cell>
          <cell r="V688">
            <v>0</v>
          </cell>
          <cell r="W688">
            <v>0</v>
          </cell>
          <cell r="X688">
            <v>0</v>
          </cell>
          <cell r="Y688">
            <v>0</v>
          </cell>
          <cell r="Z688">
            <v>0</v>
          </cell>
          <cell r="AA688">
            <v>0</v>
          </cell>
          <cell r="AB688">
            <v>0</v>
          </cell>
          <cell r="AC688">
            <v>0</v>
          </cell>
          <cell r="AD688">
            <v>0</v>
          </cell>
          <cell r="AE688">
            <v>0</v>
          </cell>
          <cell r="AF688">
            <v>25312.53</v>
          </cell>
          <cell r="AG688">
            <v>25312.53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F688">
            <v>0</v>
          </cell>
          <cell r="BG688">
            <v>0</v>
          </cell>
          <cell r="BH688" t="str">
            <v>-</v>
          </cell>
          <cell r="BI688" t="str">
            <v>-</v>
          </cell>
          <cell r="BJ688">
            <v>0</v>
          </cell>
          <cell r="BK688">
            <v>0</v>
          </cell>
          <cell r="BL688"/>
          <cell r="BM688"/>
          <cell r="BN688"/>
        </row>
        <row r="689">
          <cell r="B689" t="str">
            <v>3-05-19-203-0</v>
          </cell>
          <cell r="C689" t="str">
            <v>3</v>
          </cell>
          <cell r="D689" t="str">
            <v>Poznań - sieć wodociągowa i kanalizacja sanitarna w ul. Belwederskiej, Heweliusza i Palacza</v>
          </cell>
          <cell r="E689" t="str">
            <v>Realizowane-RBM-w toku</v>
          </cell>
          <cell r="G689" t="str">
            <v>rezerwa na zaspokojenie roszczeń z tyt realizacji sieci wod-kan</v>
          </cell>
          <cell r="H689" t="str">
            <v>pierwsza</v>
          </cell>
          <cell r="I689" t="str">
            <v>sieci rozdzielcze</v>
          </cell>
          <cell r="J689" t="str">
            <v>rozwojowe</v>
          </cell>
          <cell r="K689" t="str">
            <v>wykupy</v>
          </cell>
          <cell r="L689" t="str">
            <v>Poznań</v>
          </cell>
          <cell r="M689">
            <v>0</v>
          </cell>
          <cell r="N689">
            <v>0</v>
          </cell>
          <cell r="O689">
            <v>0</v>
          </cell>
          <cell r="P689" t="str">
            <v>Magdalena Borowska</v>
          </cell>
          <cell r="Q689">
            <v>0</v>
          </cell>
          <cell r="R689" t="str">
            <v>05</v>
          </cell>
          <cell r="S689" t="str">
            <v>nd</v>
          </cell>
          <cell r="T689">
            <v>0</v>
          </cell>
          <cell r="U689">
            <v>2783</v>
          </cell>
          <cell r="V689">
            <v>0</v>
          </cell>
          <cell r="W689">
            <v>0</v>
          </cell>
          <cell r="X689">
            <v>0</v>
          </cell>
          <cell r="Y689">
            <v>0</v>
          </cell>
          <cell r="Z689">
            <v>0</v>
          </cell>
          <cell r="AA689">
            <v>0</v>
          </cell>
          <cell r="AB689">
            <v>0</v>
          </cell>
          <cell r="AC689">
            <v>0</v>
          </cell>
          <cell r="AD689">
            <v>0</v>
          </cell>
          <cell r="AE689">
            <v>0</v>
          </cell>
          <cell r="AF689">
            <v>2783</v>
          </cell>
          <cell r="AG689">
            <v>1028655.49</v>
          </cell>
          <cell r="AH689">
            <v>5290.5</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t="str">
            <v xml:space="preserve"> </v>
          </cell>
          <cell r="AY689">
            <v>0</v>
          </cell>
          <cell r="AZ689">
            <v>0</v>
          </cell>
          <cell r="BA689">
            <v>0</v>
          </cell>
          <cell r="BF689">
            <v>0</v>
          </cell>
          <cell r="BG689">
            <v>0</v>
          </cell>
          <cell r="BH689" t="str">
            <v>-</v>
          </cell>
          <cell r="BI689" t="str">
            <v>-</v>
          </cell>
          <cell r="BJ689">
            <v>0</v>
          </cell>
          <cell r="BK689">
            <v>0</v>
          </cell>
          <cell r="BL689"/>
          <cell r="BM689"/>
          <cell r="BN689"/>
          <cell r="BO689">
            <v>0</v>
          </cell>
        </row>
        <row r="690">
          <cell r="B690" t="str">
            <v>3-05-19-209-1</v>
          </cell>
          <cell r="C690" t="str">
            <v>3</v>
          </cell>
          <cell r="D690" t="str">
            <v>Poznań – sieć wodociągowa w ul. Dobiegniewskiej nr 5 - 9</v>
          </cell>
          <cell r="H690" t="str">
            <v>druga</v>
          </cell>
          <cell r="I690" t="str">
            <v>sieci rozdzielcze</v>
          </cell>
          <cell r="J690" t="str">
            <v>rozwojowe</v>
          </cell>
          <cell r="K690" t="str">
            <v>nieopłacalne nie</v>
          </cell>
          <cell r="L690" t="str">
            <v>Poznań</v>
          </cell>
          <cell r="R690" t="str">
            <v>05</v>
          </cell>
          <cell r="T690">
            <v>0</v>
          </cell>
          <cell r="U690">
            <v>0</v>
          </cell>
          <cell r="V690">
            <v>0</v>
          </cell>
          <cell r="W690">
            <v>0</v>
          </cell>
          <cell r="X690">
            <v>0</v>
          </cell>
          <cell r="Y690">
            <v>14000</v>
          </cell>
          <cell r="Z690">
            <v>42000</v>
          </cell>
          <cell r="AA690">
            <v>14000</v>
          </cell>
          <cell r="AB690">
            <v>180000</v>
          </cell>
          <cell r="AC690">
            <v>0</v>
          </cell>
          <cell r="AD690">
            <v>0</v>
          </cell>
          <cell r="AE690">
            <v>0</v>
          </cell>
          <cell r="AF690">
            <v>250000</v>
          </cell>
          <cell r="AG690">
            <v>0</v>
          </cell>
          <cell r="AH690">
            <v>0</v>
          </cell>
          <cell r="AI690">
            <v>0</v>
          </cell>
          <cell r="AJ690">
            <v>0</v>
          </cell>
          <cell r="AK690">
            <v>0</v>
          </cell>
          <cell r="AL690">
            <v>28000</v>
          </cell>
          <cell r="AM690">
            <v>28000</v>
          </cell>
          <cell r="AN690">
            <v>33000</v>
          </cell>
          <cell r="AO690">
            <v>238000</v>
          </cell>
          <cell r="AP690">
            <v>0</v>
          </cell>
          <cell r="AQ690">
            <v>0</v>
          </cell>
          <cell r="AR690">
            <v>0</v>
          </cell>
          <cell r="AS690">
            <v>0</v>
          </cell>
          <cell r="AT690">
            <v>0</v>
          </cell>
          <cell r="AU690">
            <v>327000</v>
          </cell>
          <cell r="AV690">
            <v>70</v>
          </cell>
          <cell r="AW690">
            <v>200</v>
          </cell>
          <cell r="AX690" t="str">
            <v>1 rozwojowo-modernizacyjne</v>
          </cell>
          <cell r="AY690">
            <v>4</v>
          </cell>
          <cell r="AZ690">
            <v>0</v>
          </cell>
          <cell r="BA690">
            <v>1</v>
          </cell>
          <cell r="BF690" t="str">
            <v>Zaopatrzenie w wodę nowych odbiorców.</v>
          </cell>
          <cell r="BG690" t="str">
            <v>Budowa sieci wodociągowej w ul. Dobiegniewskiej: DN 150 mm, dł. 70 m wraz z przyłączami. Budowa przyłączy kanalizacyjnych. 2024-2027 dokumentacja projektowa 2027-2028 roboty montażowo-budowlane</v>
          </cell>
          <cell r="BH690" t="str">
            <v>-</v>
          </cell>
          <cell r="BI690" t="str">
            <v>-</v>
          </cell>
          <cell r="BJ690">
            <v>0</v>
          </cell>
          <cell r="BK690">
            <v>327000</v>
          </cell>
          <cell r="BL690"/>
          <cell r="BM690"/>
          <cell r="BN690"/>
        </row>
        <row r="691">
          <cell r="B691" t="str">
            <v>3-05-19-218-0</v>
          </cell>
          <cell r="C691" t="str">
            <v>3</v>
          </cell>
          <cell r="D691" t="str">
            <v>Poznań - sieć wodociągowa w ul. Świerzawskiej działki 9/1 i 9/2</v>
          </cell>
          <cell r="E691">
            <v>0</v>
          </cell>
          <cell r="G691" t="str">
            <v>rezerwa na zaspokojenie roszczeń z tyt realizacji sieci wod-kan</v>
          </cell>
          <cell r="H691" t="str">
            <v>pierwsza</v>
          </cell>
          <cell r="I691" t="str">
            <v>sieci rozdzielcze</v>
          </cell>
          <cell r="J691" t="str">
            <v>rozwojowe</v>
          </cell>
          <cell r="K691" t="str">
            <v>wykupy</v>
          </cell>
          <cell r="L691" t="str">
            <v>Poznań</v>
          </cell>
          <cell r="M691">
            <v>0</v>
          </cell>
          <cell r="N691">
            <v>0</v>
          </cell>
          <cell r="O691">
            <v>0</v>
          </cell>
          <cell r="P691">
            <v>0</v>
          </cell>
          <cell r="Q691">
            <v>0</v>
          </cell>
          <cell r="R691" t="str">
            <v>05</v>
          </cell>
          <cell r="S691" t="str">
            <v>nd</v>
          </cell>
          <cell r="T691">
            <v>0</v>
          </cell>
          <cell r="U691">
            <v>207819.19</v>
          </cell>
          <cell r="V691">
            <v>0</v>
          </cell>
          <cell r="W691">
            <v>0</v>
          </cell>
          <cell r="X691">
            <v>0</v>
          </cell>
          <cell r="Y691">
            <v>0</v>
          </cell>
          <cell r="Z691">
            <v>0</v>
          </cell>
          <cell r="AA691">
            <v>0</v>
          </cell>
          <cell r="AB691">
            <v>0</v>
          </cell>
          <cell r="AC691">
            <v>0</v>
          </cell>
          <cell r="AD691">
            <v>0</v>
          </cell>
          <cell r="AE691">
            <v>0</v>
          </cell>
          <cell r="AF691">
            <v>207819.19</v>
          </cell>
          <cell r="AG691">
            <v>208148.99</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F691">
            <v>0</v>
          </cell>
          <cell r="BG691">
            <v>0</v>
          </cell>
          <cell r="BH691" t="str">
            <v>-</v>
          </cell>
          <cell r="BI691" t="str">
            <v>-</v>
          </cell>
          <cell r="BJ691">
            <v>0</v>
          </cell>
          <cell r="BK691">
            <v>0</v>
          </cell>
          <cell r="BL691"/>
          <cell r="BM691"/>
          <cell r="BN691"/>
        </row>
        <row r="692">
          <cell r="B692" t="str">
            <v>3-05-19-265-0</v>
          </cell>
          <cell r="C692" t="str">
            <v>3</v>
          </cell>
          <cell r="D692" t="str">
            <v>Poznań - sieć wodociągowa w ul. Św. Marcina - Zakres 3</v>
          </cell>
          <cell r="E692" t="str">
            <v>Realizowane-RBM-w toku</v>
          </cell>
          <cell r="G692" t="str">
            <v>rezerwa zadania wielozakresowe</v>
          </cell>
          <cell r="H692" t="str">
            <v>pierwsza</v>
          </cell>
          <cell r="I692" t="str">
            <v>sieci rozdzielcze</v>
          </cell>
          <cell r="J692" t="str">
            <v>modernizacyjne</v>
          </cell>
          <cell r="K692" t="str">
            <v>koordynacja</v>
          </cell>
          <cell r="L692" t="str">
            <v>Poznań</v>
          </cell>
          <cell r="M692" t="str">
            <v>Katarzyna Józefiak</v>
          </cell>
          <cell r="N692" t="str">
            <v>Michał Kamiński</v>
          </cell>
          <cell r="O692" t="str">
            <v>Mariusz Dados</v>
          </cell>
          <cell r="P692" t="str">
            <v>Anna Danek</v>
          </cell>
          <cell r="Q692" t="str">
            <v>Łukasz Wędrychowicz</v>
          </cell>
          <cell r="R692" t="str">
            <v>05</v>
          </cell>
          <cell r="S692" t="str">
            <v>PIM</v>
          </cell>
          <cell r="T692">
            <v>0</v>
          </cell>
          <cell r="U692">
            <v>100000</v>
          </cell>
          <cell r="V692">
            <v>0</v>
          </cell>
          <cell r="W692">
            <v>1100000</v>
          </cell>
          <cell r="X692">
            <v>1028360</v>
          </cell>
          <cell r="Y692">
            <v>671640</v>
          </cell>
          <cell r="Z692">
            <v>0</v>
          </cell>
          <cell r="AA692">
            <v>0</v>
          </cell>
          <cell r="AB692">
            <v>0</v>
          </cell>
          <cell r="AC692">
            <v>0</v>
          </cell>
          <cell r="AD692">
            <v>0</v>
          </cell>
          <cell r="AE692">
            <v>0</v>
          </cell>
          <cell r="AF692">
            <v>2900000</v>
          </cell>
          <cell r="AG692">
            <v>0</v>
          </cell>
          <cell r="AH692">
            <v>3015</v>
          </cell>
          <cell r="AI692">
            <v>0</v>
          </cell>
          <cell r="AJ692">
            <v>0</v>
          </cell>
          <cell r="AK692">
            <v>1980073.2</v>
          </cell>
          <cell r="AL692">
            <v>0</v>
          </cell>
          <cell r="AM692">
            <v>0</v>
          </cell>
          <cell r="AN692">
            <v>0</v>
          </cell>
          <cell r="AO692">
            <v>0</v>
          </cell>
          <cell r="AP692">
            <v>0</v>
          </cell>
          <cell r="AQ692">
            <v>0</v>
          </cell>
          <cell r="AR692">
            <v>0</v>
          </cell>
          <cell r="AS692">
            <v>0</v>
          </cell>
          <cell r="AT692">
            <v>0</v>
          </cell>
          <cell r="AU692">
            <v>1980073.2</v>
          </cell>
          <cell r="AV692">
            <v>0</v>
          </cell>
          <cell r="AW692">
            <v>0</v>
          </cell>
          <cell r="AX692" t="str">
            <v>1 rozwojowo-modernizacyjne</v>
          </cell>
          <cell r="AY692">
            <v>0</v>
          </cell>
          <cell r="AZ692">
            <v>0</v>
          </cell>
          <cell r="BA692">
            <v>21</v>
          </cell>
          <cell r="BF692"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692" t="str">
            <v>Wymiana DN150mm na DN150mm ul. Ratajczaka 250+80m. Wymiana DN200mm na DN150mm ul. Ratajczaka 20m. Likwidacja DN150mm ul. Ratajczaka 25+20m. Wymiana DN150mm na DN150mm ul. Powstańców Wielkopolskich 40m. Wymiana DN150mm na DN150mm ul. Ogrodowa 20m. Wymiana DN500mm na DN500mm ul. Królowej Jadwigi 145m. Wymiana DN200mm na DN150mm Al. Niepodległości 20m. Wymiana DN500mm na DN500mm ul. Wierzbięcice 45m. wraz z przyłączami 2019 - 2020 - dokumentacja projektowa 2022 - 2024 - roboty budowlano-montażowe</v>
          </cell>
          <cell r="BH692" t="str">
            <v>-</v>
          </cell>
          <cell r="BI692" t="str">
            <v>-</v>
          </cell>
          <cell r="BJ692">
            <v>0</v>
          </cell>
          <cell r="BK692">
            <v>1980073.2</v>
          </cell>
          <cell r="BL692"/>
          <cell r="BM692"/>
          <cell r="BN692"/>
          <cell r="BO692">
            <v>138605.12400000001</v>
          </cell>
        </row>
        <row r="693">
          <cell r="B693" t="str">
            <v>3-05-19-279-0</v>
          </cell>
          <cell r="C693" t="str">
            <v>3</v>
          </cell>
          <cell r="D693" t="str">
            <v>Poznań - sieć wodociągowa w ul. Marcelińskiej 11/4, 11/5, 12/3, 13/11 i 4</v>
          </cell>
          <cell r="E693">
            <v>0</v>
          </cell>
          <cell r="G693" t="str">
            <v>rezerwa na zaspokojenie roszczeń z tyt realizacji sieci wod-kan</v>
          </cell>
          <cell r="H693" t="str">
            <v>pierwsza</v>
          </cell>
          <cell r="I693" t="str">
            <v>sieci rozdzielcze</v>
          </cell>
          <cell r="J693" t="str">
            <v>rozwojowe</v>
          </cell>
          <cell r="K693" t="str">
            <v>wykupy</v>
          </cell>
          <cell r="L693" t="str">
            <v>Poznań</v>
          </cell>
          <cell r="M693">
            <v>0</v>
          </cell>
          <cell r="N693">
            <v>0</v>
          </cell>
          <cell r="O693">
            <v>0</v>
          </cell>
          <cell r="P693">
            <v>0</v>
          </cell>
          <cell r="Q693">
            <v>0</v>
          </cell>
          <cell r="R693" t="str">
            <v>05</v>
          </cell>
          <cell r="S693" t="str">
            <v>nd</v>
          </cell>
          <cell r="T693">
            <v>0</v>
          </cell>
          <cell r="U693">
            <v>800</v>
          </cell>
          <cell r="V693">
            <v>0</v>
          </cell>
          <cell r="W693">
            <v>0</v>
          </cell>
          <cell r="X693">
            <v>0</v>
          </cell>
          <cell r="Y693">
            <v>0</v>
          </cell>
          <cell r="Z693">
            <v>0</v>
          </cell>
          <cell r="AA693">
            <v>0</v>
          </cell>
          <cell r="AB693">
            <v>0</v>
          </cell>
          <cell r="AC693">
            <v>0</v>
          </cell>
          <cell r="AD693">
            <v>0</v>
          </cell>
          <cell r="AE693">
            <v>0</v>
          </cell>
          <cell r="AF693">
            <v>800</v>
          </cell>
          <cell r="AG693">
            <v>175241.86000000002</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F693">
            <v>0</v>
          </cell>
          <cell r="BG693">
            <v>0</v>
          </cell>
          <cell r="BH693" t="str">
            <v>-</v>
          </cell>
          <cell r="BI693" t="str">
            <v>-</v>
          </cell>
          <cell r="BJ693">
            <v>0</v>
          </cell>
          <cell r="BK693">
            <v>0</v>
          </cell>
          <cell r="BL693"/>
          <cell r="BM693"/>
          <cell r="BN693"/>
        </row>
        <row r="694">
          <cell r="B694" t="str">
            <v>3-05-19-302-1</v>
          </cell>
          <cell r="C694" t="str">
            <v>3</v>
          </cell>
          <cell r="D694" t="str">
            <v>Poznań - przebudowa przyłącza wodociągowego do dz. 26/45 przy ul. Unii Lubelskiej</v>
          </cell>
          <cell r="E694" t="str">
            <v>Realizowane-RBM-zakończono</v>
          </cell>
          <cell r="G694" t="str">
            <v>rezerwa zadania wielozakresowe</v>
          </cell>
          <cell r="H694" t="str">
            <v>druga</v>
          </cell>
          <cell r="I694" t="str">
            <v>sieci rozdzielcze</v>
          </cell>
          <cell r="J694" t="str">
            <v>rozwojowe</v>
          </cell>
          <cell r="K694" t="str">
            <v>opłacalne</v>
          </cell>
          <cell r="L694" t="str">
            <v>Poznań</v>
          </cell>
          <cell r="M694" t="str">
            <v>Agnieszka Mitura-Grabowska</v>
          </cell>
          <cell r="N694">
            <v>0</v>
          </cell>
          <cell r="O694" t="str">
            <v>Jolanta Kowalczyk</v>
          </cell>
          <cell r="P694" t="str">
            <v>Aleksandra Jukiewicz</v>
          </cell>
          <cell r="Q694" t="str">
            <v>Maciej Antecki</v>
          </cell>
          <cell r="R694" t="str">
            <v>05</v>
          </cell>
          <cell r="S694" t="str">
            <v>nd</v>
          </cell>
          <cell r="T694">
            <v>0</v>
          </cell>
          <cell r="U694">
            <v>41124.75</v>
          </cell>
          <cell r="V694">
            <v>0</v>
          </cell>
          <cell r="W694">
            <v>0</v>
          </cell>
          <cell r="X694">
            <v>0</v>
          </cell>
          <cell r="Y694">
            <v>0</v>
          </cell>
          <cell r="Z694">
            <v>0</v>
          </cell>
          <cell r="AA694">
            <v>0</v>
          </cell>
          <cell r="AB694">
            <v>0</v>
          </cell>
          <cell r="AC694">
            <v>0</v>
          </cell>
          <cell r="AD694">
            <v>0</v>
          </cell>
          <cell r="AE694">
            <v>0</v>
          </cell>
          <cell r="AF694">
            <v>41124.75</v>
          </cell>
          <cell r="AG694">
            <v>41191.83</v>
          </cell>
          <cell r="AH694">
            <v>115.5</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t="str">
            <v>1 rozwojowo-modernizacyjne</v>
          </cell>
          <cell r="AY694">
            <v>0</v>
          </cell>
          <cell r="AZ694">
            <v>0</v>
          </cell>
          <cell r="BA694">
            <v>1</v>
          </cell>
          <cell r="BD694" t="str">
            <v>NIE</v>
          </cell>
          <cell r="BF694" t="str">
            <v>Zaopatrzenie w wodę nowych odbiorców. Koordynacja prac z PIM przy budowie zajezdni tramwajowej przy ul. Unii Lubelskiej</v>
          </cell>
          <cell r="BG694" t="str">
            <v>Budowa przyłącza wodociągowego do dz. 26/45 (blok mieszkalny) przy ul. Unii Lubelskiej. 2017 - dokumentacja projektowa 2020 - roboty budowlano-montażowe</v>
          </cell>
          <cell r="BH694" t="str">
            <v>-</v>
          </cell>
          <cell r="BI694" t="str">
            <v>-</v>
          </cell>
          <cell r="BJ694">
            <v>0</v>
          </cell>
          <cell r="BK694">
            <v>0</v>
          </cell>
          <cell r="BL694"/>
          <cell r="BM694"/>
          <cell r="BN694"/>
          <cell r="BO694">
            <v>0</v>
          </cell>
        </row>
        <row r="695">
          <cell r="B695" t="str">
            <v>3-05-19-312-0</v>
          </cell>
          <cell r="C695" t="str">
            <v>3</v>
          </cell>
          <cell r="D695" t="str">
            <v>Poznań - sieć wodociągowa i kanalizacja sanitarna w ul. Byka</v>
          </cell>
          <cell r="E695" t="str">
            <v>Realizowane-RBM-w toku</v>
          </cell>
          <cell r="G695" t="str">
            <v>rezerwa na zaspokojenie roszczeń z tyt realizacji sieci wod-kan</v>
          </cell>
          <cell r="H695" t="str">
            <v>pierwsza</v>
          </cell>
          <cell r="I695" t="str">
            <v>sieci rozdzielcze</v>
          </cell>
          <cell r="J695" t="str">
            <v>rozwojowe</v>
          </cell>
          <cell r="K695" t="str">
            <v>wykupy</v>
          </cell>
          <cell r="L695" t="str">
            <v>Poznań</v>
          </cell>
          <cell r="M695">
            <v>0</v>
          </cell>
          <cell r="N695">
            <v>0</v>
          </cell>
          <cell r="O695">
            <v>0</v>
          </cell>
          <cell r="P695" t="str">
            <v>Aleksandra Klecha</v>
          </cell>
          <cell r="Q695">
            <v>0</v>
          </cell>
          <cell r="R695" t="str">
            <v>05</v>
          </cell>
          <cell r="S695" t="str">
            <v>nd</v>
          </cell>
          <cell r="T695">
            <v>0</v>
          </cell>
          <cell r="U695">
            <v>1000</v>
          </cell>
          <cell r="V695">
            <v>0</v>
          </cell>
          <cell r="W695">
            <v>0</v>
          </cell>
          <cell r="X695">
            <v>0</v>
          </cell>
          <cell r="Y695">
            <v>0</v>
          </cell>
          <cell r="Z695">
            <v>0</v>
          </cell>
          <cell r="AA695">
            <v>0</v>
          </cell>
          <cell r="AB695">
            <v>0</v>
          </cell>
          <cell r="AC695">
            <v>0</v>
          </cell>
          <cell r="AD695">
            <v>0</v>
          </cell>
          <cell r="AE695">
            <v>0</v>
          </cell>
          <cell r="AF695">
            <v>1000</v>
          </cell>
          <cell r="AG695">
            <v>209941</v>
          </cell>
          <cell r="AH695">
            <v>626.70000000000005</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t="str">
            <v xml:space="preserve"> </v>
          </cell>
          <cell r="AY695">
            <v>0</v>
          </cell>
          <cell r="AZ695">
            <v>0</v>
          </cell>
          <cell r="BA695">
            <v>0</v>
          </cell>
          <cell r="BF695">
            <v>0</v>
          </cell>
          <cell r="BG695">
            <v>0</v>
          </cell>
          <cell r="BH695" t="str">
            <v>-</v>
          </cell>
          <cell r="BI695" t="str">
            <v>-</v>
          </cell>
          <cell r="BJ695">
            <v>0</v>
          </cell>
          <cell r="BK695">
            <v>0</v>
          </cell>
          <cell r="BL695"/>
          <cell r="BM695"/>
          <cell r="BN695"/>
          <cell r="BO695">
            <v>0</v>
          </cell>
        </row>
        <row r="696">
          <cell r="B696" t="str">
            <v>3-05-19-315-1</v>
          </cell>
          <cell r="C696" t="str">
            <v>3</v>
          </cell>
          <cell r="D696" t="str">
            <v>Stabilizacja wody w magistralach wodociągowych PSW - Pożegowo</v>
          </cell>
          <cell r="E696" t="str">
            <v>Realizowane-RBM-zakończono</v>
          </cell>
          <cell r="G696" t="str">
            <v>rezerwa zadania wielozakresowe</v>
          </cell>
          <cell r="H696" t="str">
            <v>pierwsza</v>
          </cell>
          <cell r="I696" t="str">
            <v>wspólne</v>
          </cell>
          <cell r="J696" t="str">
            <v>modernizacyjne</v>
          </cell>
          <cell r="K696" t="str">
            <v>magistrale wodociągowe</v>
          </cell>
          <cell r="L696" t="str">
            <v>Poznań</v>
          </cell>
          <cell r="M696" t="str">
            <v>Danuta Kijko</v>
          </cell>
          <cell r="N696">
            <v>0</v>
          </cell>
          <cell r="O696" t="str">
            <v>Anna Padurska</v>
          </cell>
          <cell r="P696" t="str">
            <v>Wojciech Wróblewski</v>
          </cell>
          <cell r="Q696" t="str">
            <v>Jerzy Rykała</v>
          </cell>
          <cell r="R696" t="str">
            <v>05</v>
          </cell>
          <cell r="S696" t="str">
            <v>nd</v>
          </cell>
          <cell r="T696">
            <v>0</v>
          </cell>
          <cell r="U696">
            <v>33170</v>
          </cell>
          <cell r="V696">
            <v>0</v>
          </cell>
          <cell r="W696">
            <v>0</v>
          </cell>
          <cell r="X696">
            <v>0</v>
          </cell>
          <cell r="Y696">
            <v>0</v>
          </cell>
          <cell r="Z696">
            <v>0</v>
          </cell>
          <cell r="AA696">
            <v>0</v>
          </cell>
          <cell r="AB696">
            <v>0</v>
          </cell>
          <cell r="AC696">
            <v>0</v>
          </cell>
          <cell r="AD696">
            <v>0</v>
          </cell>
          <cell r="AE696">
            <v>0</v>
          </cell>
          <cell r="AF696">
            <v>33170</v>
          </cell>
          <cell r="AG696">
            <v>596.95000000000005</v>
          </cell>
          <cell r="AH696">
            <v>342398.83999999997</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t="str">
            <v>2 racjonalizujące zużycie wody i odprowadzanie ścieków</v>
          </cell>
          <cell r="AY696">
            <v>0</v>
          </cell>
          <cell r="AZ696">
            <v>0</v>
          </cell>
          <cell r="BA696">
            <v>0</v>
          </cell>
          <cell r="BB696" t="str">
            <v>NIE</v>
          </cell>
          <cell r="BD696" t="str">
            <v>NIE</v>
          </cell>
          <cell r="BF696" t="str">
            <v>Zadanie zostało wydzielone z zadania nr 03-304. Utrzymanie bakteriologicznej stabilności wody w PSW.</v>
          </cell>
          <cell r="BG696" t="str">
            <v>Punkty wtórnej dezynfekcji wody w obrębie zbiorników na Pożegowie. 2016 - 2018 - dokumentacja projektowa dla punktów: Pożegowo, Czapury - zakończone. 2019 - 2021 - roboty budowlano-montażowe punktów w Pożegowie</v>
          </cell>
          <cell r="BH696" t="str">
            <v>-</v>
          </cell>
          <cell r="BI696" t="str">
            <v>-</v>
          </cell>
          <cell r="BJ696">
            <v>0</v>
          </cell>
          <cell r="BK696">
            <v>0</v>
          </cell>
          <cell r="BL696"/>
          <cell r="BM696"/>
          <cell r="BN696"/>
          <cell r="BO696">
            <v>0</v>
          </cell>
        </row>
        <row r="697">
          <cell r="B697" t="str">
            <v>3-05-20-006-1</v>
          </cell>
          <cell r="C697" t="str">
            <v>3</v>
          </cell>
          <cell r="D697" t="str">
            <v>Poznań - sieć wodociągowa ul. Mateckiego</v>
          </cell>
          <cell r="E697" t="str">
            <v>Realizowane-RBM-zakończono</v>
          </cell>
          <cell r="G697" t="str">
            <v>rezerwa zadania wielozakresowe</v>
          </cell>
          <cell r="H697" t="str">
            <v>druga</v>
          </cell>
          <cell r="I697" t="str">
            <v>sieci rozdzielcze</v>
          </cell>
          <cell r="J697" t="str">
            <v>rozwojowe</v>
          </cell>
          <cell r="K697" t="str">
            <v>nieopłacalne tak</v>
          </cell>
          <cell r="L697" t="str">
            <v>Poznań</v>
          </cell>
          <cell r="M697" t="str">
            <v>Katarzyna Stawińska</v>
          </cell>
          <cell r="N697" t="str">
            <v>Daniel Michalik</v>
          </cell>
          <cell r="O697" t="str">
            <v>Monika Mrozińska</v>
          </cell>
          <cell r="P697" t="str">
            <v>Margareta Szymkowiak-Matuszak</v>
          </cell>
          <cell r="Q697" t="str">
            <v>Tomasz Wilas</v>
          </cell>
          <cell r="R697" t="str">
            <v>05</v>
          </cell>
          <cell r="S697" t="str">
            <v>PIM</v>
          </cell>
          <cell r="T697">
            <v>0</v>
          </cell>
          <cell r="U697">
            <v>27737.5</v>
          </cell>
          <cell r="V697">
            <v>1000000</v>
          </cell>
          <cell r="W697">
            <v>466282.5</v>
          </cell>
          <cell r="X697">
            <v>0</v>
          </cell>
          <cell r="Y697">
            <v>0</v>
          </cell>
          <cell r="Z697">
            <v>0</v>
          </cell>
          <cell r="AA697">
            <v>0</v>
          </cell>
          <cell r="AB697">
            <v>0</v>
          </cell>
          <cell r="AC697">
            <v>0</v>
          </cell>
          <cell r="AD697">
            <v>0</v>
          </cell>
          <cell r="AE697">
            <v>0</v>
          </cell>
          <cell r="AF697">
            <v>1494020</v>
          </cell>
          <cell r="AG697">
            <v>8879</v>
          </cell>
          <cell r="AH697">
            <v>629397.4800000001</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t="str">
            <v>1 rozwojowo-modernizacyjne</v>
          </cell>
          <cell r="AY697">
            <v>3</v>
          </cell>
          <cell r="AZ697">
            <v>1</v>
          </cell>
          <cell r="BA697">
            <v>0</v>
          </cell>
          <cell r="BB697"/>
          <cell r="BF697" t="str">
            <v>Zadanie zostało wydzielone z zadania nr 14-184. Zaopatrzenie w wodę nowych odbiorców.</v>
          </cell>
          <cell r="BG697" t="str">
            <v>Budowa wodociągu o średnicy DN 300, dł. ok. 271 m wraz z przyłączami 2016-2019 - dokumentacja projektowa 2020-2022 - roboty budowlano-montażowe</v>
          </cell>
          <cell r="BH697" t="str">
            <v>-</v>
          </cell>
          <cell r="BI697" t="str">
            <v>-</v>
          </cell>
          <cell r="BJ697">
            <v>0</v>
          </cell>
          <cell r="BK697">
            <v>0</v>
          </cell>
          <cell r="BL697"/>
          <cell r="BM697"/>
          <cell r="BN697"/>
          <cell r="BO697">
            <v>0</v>
          </cell>
        </row>
        <row r="698">
          <cell r="B698" t="str">
            <v>3-05-20-019-0</v>
          </cell>
          <cell r="C698" t="str">
            <v>3</v>
          </cell>
          <cell r="D698" t="str">
            <v>Poznań - siec wodociągowa w ul. Dobrepole 5</v>
          </cell>
          <cell r="E698">
            <v>0</v>
          </cell>
          <cell r="G698" t="str">
            <v>rezerwa na zaspokojenie roszczeń z tyt realizacji sieci wod-kan</v>
          </cell>
          <cell r="H698" t="str">
            <v>pierwsza</v>
          </cell>
          <cell r="I698" t="str">
            <v>sieci rozdzielcze</v>
          </cell>
          <cell r="J698" t="str">
            <v>rozwojowe</v>
          </cell>
          <cell r="K698" t="str">
            <v>wykupy</v>
          </cell>
          <cell r="L698" t="str">
            <v>Poznań</v>
          </cell>
          <cell r="M698">
            <v>0</v>
          </cell>
          <cell r="N698">
            <v>0</v>
          </cell>
          <cell r="O698">
            <v>0</v>
          </cell>
          <cell r="P698">
            <v>0</v>
          </cell>
          <cell r="Q698">
            <v>0</v>
          </cell>
          <cell r="R698" t="str">
            <v>05</v>
          </cell>
          <cell r="S698" t="str">
            <v>nd</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F698">
            <v>0</v>
          </cell>
          <cell r="BG698">
            <v>0</v>
          </cell>
          <cell r="BH698" t="str">
            <v>-</v>
          </cell>
          <cell r="BI698" t="str">
            <v>-</v>
          </cell>
          <cell r="BJ698">
            <v>0</v>
          </cell>
          <cell r="BK698">
            <v>0</v>
          </cell>
          <cell r="BL698"/>
          <cell r="BM698"/>
          <cell r="BN698"/>
        </row>
        <row r="699">
          <cell r="B699" t="str">
            <v>3-05-20-025-0</v>
          </cell>
          <cell r="C699" t="str">
            <v>3</v>
          </cell>
          <cell r="D699" t="str">
            <v>Poznań - siec wodociągowa i kanalizacja sanitarna w ul. Czarnucha</v>
          </cell>
          <cell r="E699" t="str">
            <v>Realizowane-dokumentacja-w toku</v>
          </cell>
          <cell r="G699" t="str">
            <v>rezerwa na zaspokojenie roszczeń z tyt realizacji sieci wod-kan</v>
          </cell>
          <cell r="H699" t="str">
            <v>pierwsza</v>
          </cell>
          <cell r="I699" t="str">
            <v>sieci rozdzielcze</v>
          </cell>
          <cell r="J699" t="str">
            <v>rozwojowe</v>
          </cell>
          <cell r="K699" t="str">
            <v>wykupy</v>
          </cell>
          <cell r="L699" t="str">
            <v>Poznań</v>
          </cell>
          <cell r="M699">
            <v>0</v>
          </cell>
          <cell r="N699">
            <v>0</v>
          </cell>
          <cell r="O699">
            <v>0</v>
          </cell>
          <cell r="P699" t="str">
            <v>Aleksandra Klecha</v>
          </cell>
          <cell r="Q699">
            <v>0</v>
          </cell>
          <cell r="R699" t="str">
            <v>05</v>
          </cell>
          <cell r="S699" t="str">
            <v>nd</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t="str">
            <v xml:space="preserve"> </v>
          </cell>
          <cell r="AY699">
            <v>0</v>
          </cell>
          <cell r="AZ699">
            <v>0</v>
          </cell>
          <cell r="BA699">
            <v>0</v>
          </cell>
          <cell r="BF699">
            <v>0</v>
          </cell>
          <cell r="BG699">
            <v>0</v>
          </cell>
          <cell r="BH699" t="str">
            <v>-</v>
          </cell>
          <cell r="BI699" t="str">
            <v>-</v>
          </cell>
          <cell r="BJ699">
            <v>0</v>
          </cell>
          <cell r="BK699">
            <v>0</v>
          </cell>
          <cell r="BL699"/>
          <cell r="BM699"/>
          <cell r="BN699"/>
        </row>
        <row r="700">
          <cell r="B700" t="str">
            <v>3-05-20-028-0</v>
          </cell>
          <cell r="C700" t="str">
            <v>3</v>
          </cell>
          <cell r="D700" t="str">
            <v>Poznań - siec wodociągowa w ul. Omańkowskiej 105 - etap 3</v>
          </cell>
          <cell r="E700" t="str">
            <v>Zakończone</v>
          </cell>
          <cell r="G700" t="str">
            <v>rezerwa na zaspokojenie roszczeń z tyt realizacji sieci wod-kan</v>
          </cell>
          <cell r="H700" t="str">
            <v>pierwsza</v>
          </cell>
          <cell r="I700" t="str">
            <v>sieci rozdzielcze</v>
          </cell>
          <cell r="J700" t="str">
            <v>rozwojowe</v>
          </cell>
          <cell r="K700" t="str">
            <v>wykupy</v>
          </cell>
          <cell r="L700" t="str">
            <v>Poznań</v>
          </cell>
          <cell r="M700">
            <v>0</v>
          </cell>
          <cell r="N700">
            <v>0</v>
          </cell>
          <cell r="O700">
            <v>0</v>
          </cell>
          <cell r="P700" t="str">
            <v>Magdalena Borowska</v>
          </cell>
          <cell r="Q700">
            <v>0</v>
          </cell>
          <cell r="R700" t="str">
            <v>05</v>
          </cell>
          <cell r="S700" t="str">
            <v>nd</v>
          </cell>
          <cell r="T700">
            <v>0</v>
          </cell>
          <cell r="U700">
            <v>700</v>
          </cell>
          <cell r="V700">
            <v>0</v>
          </cell>
          <cell r="W700">
            <v>0</v>
          </cell>
          <cell r="X700">
            <v>0</v>
          </cell>
          <cell r="Y700">
            <v>0</v>
          </cell>
          <cell r="Z700">
            <v>0</v>
          </cell>
          <cell r="AA700">
            <v>0</v>
          </cell>
          <cell r="AB700">
            <v>0</v>
          </cell>
          <cell r="AC700">
            <v>0</v>
          </cell>
          <cell r="AD700">
            <v>0</v>
          </cell>
          <cell r="AE700">
            <v>0</v>
          </cell>
          <cell r="AF700">
            <v>700</v>
          </cell>
          <cell r="AG700">
            <v>46698.22</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t="str">
            <v xml:space="preserve"> </v>
          </cell>
          <cell r="AY700">
            <v>0</v>
          </cell>
          <cell r="AZ700">
            <v>0</v>
          </cell>
          <cell r="BA700">
            <v>0</v>
          </cell>
          <cell r="BF700">
            <v>0</v>
          </cell>
          <cell r="BG700">
            <v>0</v>
          </cell>
          <cell r="BH700" t="str">
            <v>-</v>
          </cell>
          <cell r="BI700" t="str">
            <v>-</v>
          </cell>
          <cell r="BJ700">
            <v>0</v>
          </cell>
          <cell r="BK700">
            <v>0</v>
          </cell>
          <cell r="BL700"/>
          <cell r="BM700"/>
          <cell r="BN700"/>
        </row>
        <row r="701">
          <cell r="B701" t="str">
            <v>3-05-20-032-0</v>
          </cell>
          <cell r="C701" t="str">
            <v>3</v>
          </cell>
          <cell r="D701" t="str">
            <v>Poznań - siec wodociągowa i kanalizacja sanitarna w ul. Krynickiej 19a</v>
          </cell>
          <cell r="E701" t="str">
            <v>Realizowane-RBM-zakończono</v>
          </cell>
          <cell r="G701" t="str">
            <v>rezerwa na zaspokojenie roszczeń z tyt realizacji sieci wod-kan</v>
          </cell>
          <cell r="H701" t="str">
            <v>pierwsza</v>
          </cell>
          <cell r="I701" t="str">
            <v>sieci rozdzielcze</v>
          </cell>
          <cell r="J701" t="str">
            <v>rozwojowe</v>
          </cell>
          <cell r="K701" t="str">
            <v>wykupy</v>
          </cell>
          <cell r="L701" t="str">
            <v>Poznań</v>
          </cell>
          <cell r="M701">
            <v>0</v>
          </cell>
          <cell r="N701">
            <v>0</v>
          </cell>
          <cell r="O701">
            <v>0</v>
          </cell>
          <cell r="P701" t="str">
            <v>Aleksandra Klecha</v>
          </cell>
          <cell r="Q701">
            <v>0</v>
          </cell>
          <cell r="R701" t="str">
            <v>05</v>
          </cell>
          <cell r="S701" t="str">
            <v>nd</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42227.78</v>
          </cell>
          <cell r="AH701">
            <v>31.15</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t="str">
            <v xml:space="preserve"> </v>
          </cell>
          <cell r="AY701">
            <v>0</v>
          </cell>
          <cell r="AZ701">
            <v>0</v>
          </cell>
          <cell r="BA701">
            <v>0</v>
          </cell>
          <cell r="BF701">
            <v>0</v>
          </cell>
          <cell r="BG701">
            <v>0</v>
          </cell>
          <cell r="BH701" t="str">
            <v>-</v>
          </cell>
          <cell r="BI701" t="str">
            <v>-</v>
          </cell>
          <cell r="BJ701">
            <v>0</v>
          </cell>
          <cell r="BK701">
            <v>0</v>
          </cell>
          <cell r="BL701"/>
          <cell r="BM701"/>
          <cell r="BN701"/>
          <cell r="BO701">
            <v>0</v>
          </cell>
        </row>
        <row r="702">
          <cell r="B702" t="str">
            <v>3-05-20-033-0</v>
          </cell>
          <cell r="C702" t="str">
            <v>3</v>
          </cell>
          <cell r="D702" t="str">
            <v>Poznań - siec wodociągowa i kanalizacja sanitarna w ul. Rembertowskiej 15</v>
          </cell>
          <cell r="E702">
            <v>0</v>
          </cell>
          <cell r="G702" t="str">
            <v>rezerwa na zaspokojenie roszczeń z tyt realizacji sieci wod-kan</v>
          </cell>
          <cell r="H702" t="str">
            <v>pierwsza</v>
          </cell>
          <cell r="I702" t="str">
            <v>sieci rozdzielcze</v>
          </cell>
          <cell r="J702" t="str">
            <v>rozwojowe</v>
          </cell>
          <cell r="K702" t="str">
            <v>wykupy</v>
          </cell>
          <cell r="L702" t="str">
            <v>Poznań</v>
          </cell>
          <cell r="M702">
            <v>0</v>
          </cell>
          <cell r="N702">
            <v>0</v>
          </cell>
          <cell r="O702">
            <v>0</v>
          </cell>
          <cell r="P702">
            <v>0</v>
          </cell>
          <cell r="Q702">
            <v>0</v>
          </cell>
          <cell r="R702" t="str">
            <v>05</v>
          </cell>
          <cell r="S702" t="str">
            <v>nd</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284814.81</v>
          </cell>
          <cell r="AH702">
            <v>382.22</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F702">
            <v>0</v>
          </cell>
          <cell r="BG702">
            <v>0</v>
          </cell>
          <cell r="BH702" t="str">
            <v>-</v>
          </cell>
          <cell r="BI702" t="str">
            <v>-</v>
          </cell>
          <cell r="BJ702">
            <v>0</v>
          </cell>
          <cell r="BK702">
            <v>0</v>
          </cell>
          <cell r="BL702"/>
          <cell r="BM702"/>
          <cell r="BN702"/>
        </row>
        <row r="703">
          <cell r="B703" t="str">
            <v>3-05-20-062-0</v>
          </cell>
          <cell r="C703" t="str">
            <v>3</v>
          </cell>
          <cell r="D703" t="str">
            <v>Poznań - sieć wodociągowa w ul. Snopowej</v>
          </cell>
          <cell r="H703" t="str">
            <v>pierwsza</v>
          </cell>
          <cell r="I703" t="str">
            <v>sieci rozdzielcze</v>
          </cell>
          <cell r="J703" t="str">
            <v>modernizacyjne</v>
          </cell>
          <cell r="K703" t="str">
            <v>PSW</v>
          </cell>
          <cell r="L703" t="str">
            <v>Poznań</v>
          </cell>
          <cell r="R703" t="str">
            <v>05</v>
          </cell>
          <cell r="T703">
            <v>0</v>
          </cell>
          <cell r="U703">
            <v>0</v>
          </cell>
          <cell r="V703">
            <v>0</v>
          </cell>
          <cell r="W703">
            <v>0</v>
          </cell>
          <cell r="X703">
            <v>0</v>
          </cell>
          <cell r="Y703">
            <v>0</v>
          </cell>
          <cell r="Z703">
            <v>0</v>
          </cell>
          <cell r="AA703">
            <v>0</v>
          </cell>
          <cell r="AB703">
            <v>0</v>
          </cell>
          <cell r="AC703">
            <v>0</v>
          </cell>
          <cell r="AD703">
            <v>0</v>
          </cell>
          <cell r="AE703">
            <v>1326000</v>
          </cell>
          <cell r="AF703">
            <v>0</v>
          </cell>
          <cell r="AG703">
            <v>0</v>
          </cell>
          <cell r="AH703">
            <v>0</v>
          </cell>
          <cell r="AI703">
            <v>0</v>
          </cell>
          <cell r="AJ703">
            <v>0</v>
          </cell>
          <cell r="AK703">
            <v>0</v>
          </cell>
          <cell r="AL703">
            <v>0</v>
          </cell>
          <cell r="AM703">
            <v>0</v>
          </cell>
          <cell r="AN703">
            <v>0</v>
          </cell>
          <cell r="AO703">
            <v>0</v>
          </cell>
          <cell r="AP703">
            <v>0</v>
          </cell>
          <cell r="AQ703">
            <v>0</v>
          </cell>
          <cell r="AR703">
            <v>1326000</v>
          </cell>
          <cell r="AS703">
            <v>0</v>
          </cell>
          <cell r="AT703">
            <v>0</v>
          </cell>
          <cell r="AU703">
            <v>1326000</v>
          </cell>
          <cell r="AV703">
            <v>0.63</v>
          </cell>
          <cell r="AW703">
            <v>0</v>
          </cell>
          <cell r="AX703" t="str">
            <v>1 rozwojowo-modernizacyjne</v>
          </cell>
          <cell r="AY703">
            <v>0</v>
          </cell>
          <cell r="AZ703">
            <v>0</v>
          </cell>
          <cell r="BA703">
            <v>30</v>
          </cell>
          <cell r="BF703" t="str">
            <v>Ograniczenie awaryjności sieci.</v>
          </cell>
          <cell r="BG703" t="str">
            <v>Budowa wodociągu DN150mm o dł. 630m w ul. Snopowej, wraz z przyłączami po 2029 - dokumentacja projektowa i roboty budowlano-montażowe</v>
          </cell>
          <cell r="BH703" t="str">
            <v>-</v>
          </cell>
          <cell r="BI703" t="str">
            <v>-</v>
          </cell>
          <cell r="BJ703">
            <v>0</v>
          </cell>
          <cell r="BK703">
            <v>1326000</v>
          </cell>
          <cell r="BL703"/>
          <cell r="BM703"/>
          <cell r="BN703"/>
        </row>
        <row r="704">
          <cell r="B704" t="str">
            <v>3-05-20-063-0</v>
          </cell>
          <cell r="C704" t="str">
            <v>3</v>
          </cell>
          <cell r="D704" t="str">
            <v>Poznań - sieć wodociągowa w ul. Oliwkowej</v>
          </cell>
          <cell r="H704" t="str">
            <v>pierwsza</v>
          </cell>
          <cell r="I704" t="str">
            <v>sieci rozdzielcze</v>
          </cell>
          <cell r="J704" t="str">
            <v>modernizacyjne</v>
          </cell>
          <cell r="K704" t="str">
            <v>azbestocement</v>
          </cell>
          <cell r="L704" t="str">
            <v>Poznań</v>
          </cell>
          <cell r="R704" t="str">
            <v>05</v>
          </cell>
          <cell r="T704">
            <v>0</v>
          </cell>
          <cell r="U704">
            <v>0</v>
          </cell>
          <cell r="V704">
            <v>0</v>
          </cell>
          <cell r="W704">
            <v>0</v>
          </cell>
          <cell r="X704">
            <v>0</v>
          </cell>
          <cell r="Y704">
            <v>0</v>
          </cell>
          <cell r="Z704">
            <v>0</v>
          </cell>
          <cell r="AA704">
            <v>0</v>
          </cell>
          <cell r="AB704">
            <v>20000</v>
          </cell>
          <cell r="AC704">
            <v>20000</v>
          </cell>
          <cell r="AD704">
            <v>65000</v>
          </cell>
          <cell r="AE704">
            <v>0</v>
          </cell>
          <cell r="AF704">
            <v>105000</v>
          </cell>
          <cell r="AG704">
            <v>0</v>
          </cell>
          <cell r="AH704">
            <v>0</v>
          </cell>
          <cell r="AI704">
            <v>0</v>
          </cell>
          <cell r="AJ704">
            <v>0</v>
          </cell>
          <cell r="AK704">
            <v>0</v>
          </cell>
          <cell r="AL704">
            <v>0</v>
          </cell>
          <cell r="AM704">
            <v>0</v>
          </cell>
          <cell r="AN704">
            <v>16000</v>
          </cell>
          <cell r="AO704">
            <v>16000</v>
          </cell>
          <cell r="AP704">
            <v>8000</v>
          </cell>
          <cell r="AQ704">
            <v>54170</v>
          </cell>
          <cell r="AR704">
            <v>10830</v>
          </cell>
          <cell r="AS704">
            <v>0</v>
          </cell>
          <cell r="AT704">
            <v>0</v>
          </cell>
          <cell r="AU704">
            <v>105000</v>
          </cell>
          <cell r="AV704">
            <v>0.09</v>
          </cell>
          <cell r="AW704">
            <v>0</v>
          </cell>
          <cell r="AX704" t="str">
            <v>1 rozwojowo-modernizacyjne</v>
          </cell>
          <cell r="AY704">
            <v>0</v>
          </cell>
          <cell r="AZ704">
            <v>0</v>
          </cell>
          <cell r="BA704">
            <v>2</v>
          </cell>
          <cell r="BF704" t="str">
            <v>Ograniczenie awaryjności sieci, likwidacja przewodów z azbestocementu.</v>
          </cell>
          <cell r="BG704" t="str">
            <v>Budowa wodociągu DN150mm o dł. 90 m, wraz z przyłączami. 2027 - 2028 - dokumentacja projektowa 2029 - roboty budowlano-montażowe</v>
          </cell>
          <cell r="BH704" t="str">
            <v>-</v>
          </cell>
          <cell r="BI704" t="str">
            <v>-</v>
          </cell>
          <cell r="BJ704">
            <v>0</v>
          </cell>
          <cell r="BK704">
            <v>105000</v>
          </cell>
          <cell r="BL704"/>
          <cell r="BM704"/>
          <cell r="BN704"/>
        </row>
        <row r="705">
          <cell r="B705" t="str">
            <v>3-05-20-072-1</v>
          </cell>
          <cell r="C705" t="str">
            <v>3</v>
          </cell>
          <cell r="D705" t="str">
            <v>Poznań - sieć wodociągowa w ul. Psarskie</v>
          </cell>
          <cell r="H705" t="str">
            <v>druga</v>
          </cell>
          <cell r="I705" t="str">
            <v>sieci rozdzielcze</v>
          </cell>
          <cell r="J705" t="str">
            <v>rozwojowe</v>
          </cell>
          <cell r="K705" t="str">
            <v>nieopłacalne nie</v>
          </cell>
          <cell r="L705" t="str">
            <v>Poznań</v>
          </cell>
          <cell r="R705" t="str">
            <v>05</v>
          </cell>
          <cell r="T705">
            <v>0</v>
          </cell>
          <cell r="U705">
            <v>0</v>
          </cell>
          <cell r="V705">
            <v>0</v>
          </cell>
          <cell r="W705">
            <v>0</v>
          </cell>
          <cell r="X705">
            <v>0</v>
          </cell>
          <cell r="Y705">
            <v>0</v>
          </cell>
          <cell r="Z705">
            <v>14000</v>
          </cell>
          <cell r="AA705">
            <v>14000</v>
          </cell>
          <cell r="AB705">
            <v>42000</v>
          </cell>
          <cell r="AC705">
            <v>238000</v>
          </cell>
          <cell r="AD705">
            <v>0</v>
          </cell>
          <cell r="AE705">
            <v>0</v>
          </cell>
          <cell r="AF705">
            <v>308000</v>
          </cell>
          <cell r="AG705">
            <v>0</v>
          </cell>
          <cell r="AH705">
            <v>0</v>
          </cell>
          <cell r="AI705">
            <v>0</v>
          </cell>
          <cell r="AJ705">
            <v>0</v>
          </cell>
          <cell r="AK705">
            <v>0</v>
          </cell>
          <cell r="AL705">
            <v>14000</v>
          </cell>
          <cell r="AM705">
            <v>14000</v>
          </cell>
          <cell r="AN705">
            <v>42000</v>
          </cell>
          <cell r="AO705">
            <v>125090</v>
          </cell>
          <cell r="AP705">
            <v>112910</v>
          </cell>
          <cell r="AQ705">
            <v>0</v>
          </cell>
          <cell r="AR705">
            <v>0</v>
          </cell>
          <cell r="AS705">
            <v>0</v>
          </cell>
          <cell r="AT705">
            <v>0</v>
          </cell>
          <cell r="AU705">
            <v>308000</v>
          </cell>
          <cell r="AV705">
            <v>0</v>
          </cell>
          <cell r="AW705">
            <v>0</v>
          </cell>
          <cell r="AX705" t="str">
            <v>1 rozwojowo-modernizacyjne</v>
          </cell>
          <cell r="AY705">
            <v>3</v>
          </cell>
          <cell r="AZ705">
            <v>0</v>
          </cell>
          <cell r="BA705">
            <v>0</v>
          </cell>
          <cell r="BF705" t="str">
            <v>Zaopatrzenie w wodę nowych odbiorców.</v>
          </cell>
          <cell r="BG705" t="str">
            <v>Budowa sieci wodociągowej w ul. Psarskie DN 100 dł.155 m wraz z przyłączami 2025-2027 dokumentacja projektowa 2028-2029 roboty montażowo-budowlane</v>
          </cell>
          <cell r="BH705" t="str">
            <v>-</v>
          </cell>
          <cell r="BI705" t="str">
            <v>-</v>
          </cell>
          <cell r="BJ705">
            <v>0</v>
          </cell>
          <cell r="BK705">
            <v>308000</v>
          </cell>
          <cell r="BL705"/>
          <cell r="BM705"/>
          <cell r="BN705"/>
        </row>
        <row r="706">
          <cell r="B706" t="str">
            <v>3-05-20-085-1</v>
          </cell>
          <cell r="C706" t="str">
            <v>3</v>
          </cell>
          <cell r="D706" t="str">
            <v>Poznań – sieć wodociągowa w rejonie ul. Perzyckiej i Głowickiej - etap I</v>
          </cell>
          <cell r="H706" t="str">
            <v>druga</v>
          </cell>
          <cell r="I706" t="str">
            <v>sieci rozdzielcze</v>
          </cell>
          <cell r="J706" t="str">
            <v>rozwojowe</v>
          </cell>
          <cell r="K706" t="str">
            <v>nieopłacalne nie</v>
          </cell>
          <cell r="L706" t="str">
            <v>Poznań</v>
          </cell>
          <cell r="R706" t="str">
            <v>05</v>
          </cell>
          <cell r="T706">
            <v>0</v>
          </cell>
          <cell r="U706">
            <v>0</v>
          </cell>
          <cell r="V706">
            <v>0</v>
          </cell>
          <cell r="W706">
            <v>0</v>
          </cell>
          <cell r="X706">
            <v>0</v>
          </cell>
          <cell r="Y706">
            <v>0</v>
          </cell>
          <cell r="Z706">
            <v>28000</v>
          </cell>
          <cell r="AA706">
            <v>42000</v>
          </cell>
          <cell r="AB706">
            <v>113000</v>
          </cell>
          <cell r="AC706">
            <v>37000</v>
          </cell>
          <cell r="AD706">
            <v>0</v>
          </cell>
          <cell r="AE706">
            <v>0</v>
          </cell>
          <cell r="AF706">
            <v>220000</v>
          </cell>
          <cell r="AG706">
            <v>0</v>
          </cell>
          <cell r="AH706">
            <v>0</v>
          </cell>
          <cell r="AI706">
            <v>0</v>
          </cell>
          <cell r="AJ706">
            <v>0</v>
          </cell>
          <cell r="AK706">
            <v>0</v>
          </cell>
          <cell r="AL706">
            <v>28000</v>
          </cell>
          <cell r="AM706">
            <v>28000</v>
          </cell>
          <cell r="AN706">
            <v>23000</v>
          </cell>
          <cell r="AO706">
            <v>122000</v>
          </cell>
          <cell r="AP706">
            <v>19000</v>
          </cell>
          <cell r="AQ706">
            <v>0</v>
          </cell>
          <cell r="AR706">
            <v>0</v>
          </cell>
          <cell r="AS706">
            <v>0</v>
          </cell>
          <cell r="AT706">
            <v>0</v>
          </cell>
          <cell r="AU706">
            <v>220000</v>
          </cell>
          <cell r="AV706">
            <v>0.87</v>
          </cell>
          <cell r="AW706">
            <v>0</v>
          </cell>
          <cell r="AX706" t="str">
            <v>1 rozwojowo-modernizacyjne</v>
          </cell>
          <cell r="AY706">
            <v>2</v>
          </cell>
          <cell r="AZ706">
            <v>4</v>
          </cell>
          <cell r="BA706">
            <v>0</v>
          </cell>
          <cell r="BF706" t="str">
            <v>Zaopatrzenie w wodę nowych odbiorców.</v>
          </cell>
          <cell r="BG706" t="str">
            <v>Budowa sieci wodociągowej w ul. bocznych od ul. Perzyckiej: DN 150 mm, dł. 150m wraz z przyłączami 2024-2027 - dokumentacja projektowa 2027-2029 - roboty montażowo-budowlane</v>
          </cell>
          <cell r="BH706" t="str">
            <v>-</v>
          </cell>
          <cell r="BI706" t="str">
            <v>-</v>
          </cell>
          <cell r="BJ706">
            <v>0</v>
          </cell>
          <cell r="BK706">
            <v>220000</v>
          </cell>
          <cell r="BL706"/>
          <cell r="BM706"/>
          <cell r="BN706"/>
        </row>
        <row r="707">
          <cell r="B707" t="str">
            <v>3-05-20-101-1</v>
          </cell>
          <cell r="C707" t="str">
            <v>3</v>
          </cell>
          <cell r="D707" t="str">
            <v>Poznań - sieć wodociągowa w ulicy bocznej od Krzesiny</v>
          </cell>
          <cell r="H707" t="str">
            <v>druga</v>
          </cell>
          <cell r="I707" t="str">
            <v>sieci rozdzielcze</v>
          </cell>
          <cell r="J707" t="str">
            <v>rozwojowe</v>
          </cell>
          <cell r="K707" t="str">
            <v>nieopłacalne nie</v>
          </cell>
          <cell r="L707" t="str">
            <v>Poznań</v>
          </cell>
          <cell r="R707" t="str">
            <v>05</v>
          </cell>
          <cell r="T707">
            <v>0</v>
          </cell>
          <cell r="U707">
            <v>0</v>
          </cell>
          <cell r="V707">
            <v>0</v>
          </cell>
          <cell r="W707">
            <v>0</v>
          </cell>
          <cell r="X707">
            <v>14000</v>
          </cell>
          <cell r="Y707">
            <v>14000</v>
          </cell>
          <cell r="Z707">
            <v>42000</v>
          </cell>
          <cell r="AA707">
            <v>106000</v>
          </cell>
          <cell r="AB707">
            <v>19000</v>
          </cell>
          <cell r="AC707">
            <v>0</v>
          </cell>
          <cell r="AD707">
            <v>0</v>
          </cell>
          <cell r="AE707">
            <v>0</v>
          </cell>
          <cell r="AF707">
            <v>195000</v>
          </cell>
          <cell r="AG707">
            <v>0</v>
          </cell>
          <cell r="AH707">
            <v>0</v>
          </cell>
          <cell r="AI707">
            <v>0</v>
          </cell>
          <cell r="AJ707">
            <v>27126</v>
          </cell>
          <cell r="AK707">
            <v>40689</v>
          </cell>
          <cell r="AL707">
            <v>37296</v>
          </cell>
          <cell r="AM707">
            <v>111888</v>
          </cell>
          <cell r="AN707">
            <v>0</v>
          </cell>
          <cell r="AO707">
            <v>0</v>
          </cell>
          <cell r="AP707">
            <v>0</v>
          </cell>
          <cell r="AQ707">
            <v>0</v>
          </cell>
          <cell r="AR707">
            <v>0</v>
          </cell>
          <cell r="AS707">
            <v>0</v>
          </cell>
          <cell r="AT707">
            <v>0</v>
          </cell>
          <cell r="AU707">
            <v>216999</v>
          </cell>
          <cell r="AV707">
            <v>0.1</v>
          </cell>
          <cell r="AW707">
            <v>0</v>
          </cell>
          <cell r="AX707" t="str">
            <v>1 rozwojowo-modernizacyjne</v>
          </cell>
          <cell r="AY707">
            <v>1</v>
          </cell>
          <cell r="AZ707">
            <v>0</v>
          </cell>
          <cell r="BA707">
            <v>0</v>
          </cell>
          <cell r="BF707" t="str">
            <v>Zaopatrzenie w wodę nowych odbiorców.</v>
          </cell>
          <cell r="BG707" t="str">
            <v>Budowa wodociągu DN 125 mm o dł. ok 100,0 m w ul. Krzesiny wraz z przyłączami 2023 - 2025 dokumentacja techniczna 2026 - 2027 roboty budowlano montażowe</v>
          </cell>
          <cell r="BH707" t="str">
            <v>-</v>
          </cell>
          <cell r="BI707" t="str">
            <v>-</v>
          </cell>
          <cell r="BJ707">
            <v>0</v>
          </cell>
          <cell r="BK707">
            <v>216999</v>
          </cell>
          <cell r="BL707"/>
          <cell r="BM707"/>
          <cell r="BN707"/>
        </row>
        <row r="708">
          <cell r="B708" t="str">
            <v>3-05-20-104-0</v>
          </cell>
          <cell r="C708" t="str">
            <v>3</v>
          </cell>
          <cell r="D708" t="str">
            <v>Poznań - sieć wodociągowa i kanalizacja sanitarna na os. Strzeszyn Grecki etap III</v>
          </cell>
          <cell r="E708" t="str">
            <v>Realizowane-dokumentacja-w toku</v>
          </cell>
          <cell r="G708" t="str">
            <v>rezerwa na zaspokojenie roszczeń z tyt realizacji sieci wod-kan</v>
          </cell>
          <cell r="H708" t="str">
            <v>pierwsza</v>
          </cell>
          <cell r="I708" t="str">
            <v>sieci rozdzielcze</v>
          </cell>
          <cell r="J708" t="str">
            <v>rozwojowe</v>
          </cell>
          <cell r="K708" t="str">
            <v>wykupy</v>
          </cell>
          <cell r="L708" t="str">
            <v>Poznań</v>
          </cell>
          <cell r="M708">
            <v>0</v>
          </cell>
          <cell r="N708">
            <v>0</v>
          </cell>
          <cell r="O708">
            <v>0</v>
          </cell>
          <cell r="P708" t="str">
            <v>Magdalena Borowska</v>
          </cell>
          <cell r="Q708">
            <v>0</v>
          </cell>
          <cell r="R708" t="str">
            <v>05</v>
          </cell>
          <cell r="S708" t="str">
            <v>nd</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1800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t="str">
            <v xml:space="preserve"> </v>
          </cell>
          <cell r="AY708">
            <v>0</v>
          </cell>
          <cell r="AZ708">
            <v>0</v>
          </cell>
          <cell r="BA708">
            <v>0</v>
          </cell>
          <cell r="BF708">
            <v>0</v>
          </cell>
          <cell r="BG708">
            <v>0</v>
          </cell>
          <cell r="BH708" t="str">
            <v>-</v>
          </cell>
          <cell r="BI708" t="str">
            <v>-</v>
          </cell>
          <cell r="BJ708">
            <v>0</v>
          </cell>
          <cell r="BK708">
            <v>0</v>
          </cell>
          <cell r="BL708"/>
          <cell r="BM708"/>
          <cell r="BN708"/>
        </row>
        <row r="709">
          <cell r="B709" t="str">
            <v>3-05-20-108-0</v>
          </cell>
          <cell r="C709" t="str">
            <v>3</v>
          </cell>
          <cell r="D709" t="str">
            <v>Poznań - sieci wodociągowe na terenie m.Poznań</v>
          </cell>
          <cell r="E709" t="str">
            <v>Realizowane-inne-w toku</v>
          </cell>
          <cell r="G709" t="str">
            <v>Nabycie infrastruktury wod.-kan. od gmin</v>
          </cell>
          <cell r="H709" t="str">
            <v>pierwsza</v>
          </cell>
          <cell r="I709" t="str">
            <v>sieci rozdzielcze</v>
          </cell>
          <cell r="J709" t="str">
            <v>rozwojowe</v>
          </cell>
          <cell r="K709" t="str">
            <v>nabycie infrastruktury od Gmin</v>
          </cell>
          <cell r="L709" t="str">
            <v>Poznań</v>
          </cell>
          <cell r="M709">
            <v>0</v>
          </cell>
          <cell r="N709">
            <v>0</v>
          </cell>
          <cell r="O709">
            <v>0</v>
          </cell>
          <cell r="P709" t="str">
            <v>Dariusz Schmidt</v>
          </cell>
          <cell r="Q709">
            <v>0</v>
          </cell>
          <cell r="R709" t="str">
            <v>05</v>
          </cell>
          <cell r="S709" t="str">
            <v>nd</v>
          </cell>
          <cell r="T709">
            <v>0</v>
          </cell>
          <cell r="U709">
            <v>6518740</v>
          </cell>
          <cell r="V709">
            <v>0</v>
          </cell>
          <cell r="W709">
            <v>0</v>
          </cell>
          <cell r="X709">
            <v>0</v>
          </cell>
          <cell r="Y709">
            <v>0</v>
          </cell>
          <cell r="Z709">
            <v>0</v>
          </cell>
          <cell r="AA709">
            <v>0</v>
          </cell>
          <cell r="AB709">
            <v>0</v>
          </cell>
          <cell r="AC709">
            <v>0</v>
          </cell>
          <cell r="AD709">
            <v>0</v>
          </cell>
          <cell r="AE709">
            <v>0</v>
          </cell>
          <cell r="AF709">
            <v>6518740</v>
          </cell>
          <cell r="AG709">
            <v>6521413.2199999997</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t="str">
            <v>1 rozwojowo-modernizacyjne</v>
          </cell>
          <cell r="AY709">
            <v>0</v>
          </cell>
          <cell r="AZ709">
            <v>0</v>
          </cell>
          <cell r="BA709">
            <v>0</v>
          </cell>
          <cell r="BF709">
            <v>0</v>
          </cell>
          <cell r="BG709" t="str">
            <v>Wykup sieci wodociągowej 2020 - realizacja</v>
          </cell>
          <cell r="BH709" t="str">
            <v>-</v>
          </cell>
          <cell r="BI709" t="str">
            <v>-</v>
          </cell>
          <cell r="BJ709">
            <v>0</v>
          </cell>
          <cell r="BK709">
            <v>0</v>
          </cell>
          <cell r="BL709"/>
          <cell r="BM709"/>
          <cell r="BN709"/>
        </row>
        <row r="710">
          <cell r="B710" t="str">
            <v>3-05-20-113-1</v>
          </cell>
          <cell r="C710" t="str">
            <v>3</v>
          </cell>
          <cell r="D710" t="str">
            <v>Poznań - sieć wodociągowa w ul. Rycerskiej</v>
          </cell>
          <cell r="E710" t="str">
            <v>Realizowane-RBM-zakończono</v>
          </cell>
          <cell r="G710" t="str">
            <v>rezerwa zadania wielozakresowe</v>
          </cell>
          <cell r="H710" t="str">
            <v>pierwsza</v>
          </cell>
          <cell r="I710" t="str">
            <v>sieci rozdzielcze</v>
          </cell>
          <cell r="J710" t="str">
            <v>modernizacyjne</v>
          </cell>
          <cell r="K710" t="str">
            <v>koordynacja</v>
          </cell>
          <cell r="L710" t="str">
            <v>Poznań</v>
          </cell>
          <cell r="M710" t="str">
            <v>Dariusz Schmidt</v>
          </cell>
          <cell r="N710">
            <v>0</v>
          </cell>
          <cell r="O710" t="str">
            <v>Jolanta Kowalczyk</v>
          </cell>
          <cell r="P710" t="str">
            <v>Sonia Sperling</v>
          </cell>
          <cell r="Q710" t="str">
            <v>Jacek Bielicki</v>
          </cell>
          <cell r="R710" t="str">
            <v>05</v>
          </cell>
          <cell r="S710" t="str">
            <v>nd</v>
          </cell>
          <cell r="T710">
            <v>0</v>
          </cell>
          <cell r="U710">
            <v>326003.92</v>
          </cell>
          <cell r="V710">
            <v>0</v>
          </cell>
          <cell r="W710">
            <v>0</v>
          </cell>
          <cell r="X710">
            <v>0</v>
          </cell>
          <cell r="Y710">
            <v>0</v>
          </cell>
          <cell r="Z710">
            <v>0</v>
          </cell>
          <cell r="AA710">
            <v>0</v>
          </cell>
          <cell r="AB710">
            <v>0</v>
          </cell>
          <cell r="AC710">
            <v>0</v>
          </cell>
          <cell r="AD710">
            <v>0</v>
          </cell>
          <cell r="AE710">
            <v>0</v>
          </cell>
          <cell r="AF710">
            <v>326003.92</v>
          </cell>
          <cell r="AG710">
            <v>298226.38</v>
          </cell>
          <cell r="AH710">
            <v>247.2</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t="str">
            <v>1 rozwojowo-modernizacyjne</v>
          </cell>
          <cell r="AY710">
            <v>0</v>
          </cell>
          <cell r="AZ710">
            <v>0</v>
          </cell>
          <cell r="BA710">
            <v>3</v>
          </cell>
          <cell r="BF710" t="str">
            <v>Zadanie zostało wydzielone z zadania nr 16-101.Zły stan techniczny, spełnienie wymagań wynikających z przepisów prawa. Konieczność realizacji przed inwestycją ZDM.</v>
          </cell>
          <cell r="BG710" t="str">
            <v>Sieć wodociągowa ok.150 m, demontaż istniejącego rurociągu z azbestocementu dł. 94 m, wraz z przyłączami 2016 - 2020 - dokumentacja projektowa 2020 - roboty budowlano-montażowe</v>
          </cell>
          <cell r="BH710" t="str">
            <v>-</v>
          </cell>
          <cell r="BI710" t="str">
            <v>-</v>
          </cell>
          <cell r="BJ710">
            <v>0</v>
          </cell>
          <cell r="BK710">
            <v>0</v>
          </cell>
          <cell r="BL710"/>
          <cell r="BM710"/>
          <cell r="BN710"/>
          <cell r="BO710">
            <v>0</v>
          </cell>
        </row>
        <row r="711">
          <cell r="B711" t="str">
            <v>3-05-20-114-0</v>
          </cell>
          <cell r="C711" t="str">
            <v>3</v>
          </cell>
          <cell r="D711" t="str">
            <v>Poznań - sieć wodociągowa w ul. Piotrowo</v>
          </cell>
          <cell r="H711" t="str">
            <v>pierwsza</v>
          </cell>
          <cell r="I711" t="str">
            <v>sieci rozdzielcze</v>
          </cell>
          <cell r="J711" t="str">
            <v>modernizacyjne</v>
          </cell>
          <cell r="K711" t="str">
            <v>PSW</v>
          </cell>
          <cell r="L711" t="str">
            <v>Poznań</v>
          </cell>
          <cell r="R711" t="str">
            <v>05</v>
          </cell>
          <cell r="T711">
            <v>0</v>
          </cell>
          <cell r="U711">
            <v>0</v>
          </cell>
          <cell r="V711">
            <v>0</v>
          </cell>
          <cell r="W711">
            <v>0</v>
          </cell>
          <cell r="X711">
            <v>0</v>
          </cell>
          <cell r="Y711">
            <v>0</v>
          </cell>
          <cell r="Z711">
            <v>0</v>
          </cell>
          <cell r="AA711">
            <v>0</v>
          </cell>
          <cell r="AB711">
            <v>0</v>
          </cell>
          <cell r="AC711">
            <v>0</v>
          </cell>
          <cell r="AD711">
            <v>0</v>
          </cell>
          <cell r="AE711">
            <v>281483</v>
          </cell>
          <cell r="AF711">
            <v>0</v>
          </cell>
          <cell r="AG711">
            <v>0</v>
          </cell>
          <cell r="AH711">
            <v>0</v>
          </cell>
          <cell r="AI711">
            <v>0</v>
          </cell>
          <cell r="AJ711">
            <v>0</v>
          </cell>
          <cell r="AK711">
            <v>0</v>
          </cell>
          <cell r="AL711">
            <v>0</v>
          </cell>
          <cell r="AM711">
            <v>0</v>
          </cell>
          <cell r="AN711">
            <v>0</v>
          </cell>
          <cell r="AO711">
            <v>0</v>
          </cell>
          <cell r="AP711">
            <v>0</v>
          </cell>
          <cell r="AQ711">
            <v>5000</v>
          </cell>
          <cell r="AR711">
            <v>10000</v>
          </cell>
          <cell r="AS711">
            <v>8360</v>
          </cell>
          <cell r="AT711">
            <v>266483</v>
          </cell>
          <cell r="AU711">
            <v>23360</v>
          </cell>
          <cell r="AV711">
            <v>0</v>
          </cell>
          <cell r="AW711">
            <v>0</v>
          </cell>
          <cell r="AX711" t="str">
            <v>1 rozwojowo-modernizacyjne</v>
          </cell>
          <cell r="AY711">
            <v>0</v>
          </cell>
          <cell r="AZ711">
            <v>0</v>
          </cell>
          <cell r="BA711">
            <v>1</v>
          </cell>
          <cell r="BF711" t="str">
            <v>Zły stan techniczny sieci, duża awaryjność sieci po terenach prywatnych Politechniki Poznańskiej. Ciągłość dostaw wody.</v>
          </cell>
          <cell r="BG711" t="str">
            <v>Wymiana sieci wodociągowej przebiegającej po terenach Politechniki Poznańskiej. Sieć wodociągowa DN100 żeliwo o dł. 104,5 m, wraz z przyłączem po 2029 - dokumentacja projektowa i roboty budowlano-montażowe</v>
          </cell>
          <cell r="BH711" t="str">
            <v>-</v>
          </cell>
          <cell r="BI711" t="str">
            <v>-</v>
          </cell>
          <cell r="BJ711">
            <v>0</v>
          </cell>
          <cell r="BK711">
            <v>23360</v>
          </cell>
          <cell r="BL711"/>
          <cell r="BM711"/>
          <cell r="BN711"/>
        </row>
        <row r="712">
          <cell r="B712" t="str">
            <v>3-05-20-157-0</v>
          </cell>
          <cell r="C712" t="str">
            <v>3</v>
          </cell>
          <cell r="D712" t="str">
            <v>Poznań - sieć wodociągowa w ul. Św. Marcina - Zakres 2.4</v>
          </cell>
          <cell r="E712" t="str">
            <v>Realizowane-RBM-w toku</v>
          </cell>
          <cell r="G712" t="str">
            <v>rezerwa zadania wielozakresowe</v>
          </cell>
          <cell r="H712" t="str">
            <v>pierwsza</v>
          </cell>
          <cell r="I712" t="str">
            <v>sieci rozdzielcze</v>
          </cell>
          <cell r="J712" t="str">
            <v>modernizacyjne</v>
          </cell>
          <cell r="K712" t="str">
            <v>koordynacja</v>
          </cell>
          <cell r="L712" t="str">
            <v>Poznań</v>
          </cell>
          <cell r="M712">
            <v>0</v>
          </cell>
          <cell r="N712" t="str">
            <v>Michał Kamiński</v>
          </cell>
          <cell r="O712" t="str">
            <v>Mariusz Dados</v>
          </cell>
          <cell r="P712" t="str">
            <v>Anna Danek</v>
          </cell>
          <cell r="Q712" t="str">
            <v>Łukasz Wędrychowicz</v>
          </cell>
          <cell r="R712" t="str">
            <v>05</v>
          </cell>
          <cell r="S712" t="str">
            <v>PIM</v>
          </cell>
          <cell r="T712">
            <v>0</v>
          </cell>
          <cell r="U712">
            <v>0</v>
          </cell>
          <cell r="V712">
            <v>385000</v>
          </cell>
          <cell r="W712">
            <v>534000</v>
          </cell>
          <cell r="X712">
            <v>166000</v>
          </cell>
          <cell r="Y712">
            <v>0</v>
          </cell>
          <cell r="Z712">
            <v>0</v>
          </cell>
          <cell r="AA712">
            <v>0</v>
          </cell>
          <cell r="AB712">
            <v>0</v>
          </cell>
          <cell r="AC712">
            <v>0</v>
          </cell>
          <cell r="AD712">
            <v>0</v>
          </cell>
          <cell r="AE712">
            <v>0</v>
          </cell>
          <cell r="AF712">
            <v>1085000</v>
          </cell>
          <cell r="AG712">
            <v>0</v>
          </cell>
          <cell r="AH712">
            <v>2740</v>
          </cell>
          <cell r="AI712">
            <v>0</v>
          </cell>
          <cell r="AJ712">
            <v>0</v>
          </cell>
          <cell r="AK712">
            <v>1092724.6200000001</v>
          </cell>
          <cell r="AL712">
            <v>0</v>
          </cell>
          <cell r="AM712">
            <v>0</v>
          </cell>
          <cell r="AN712">
            <v>0</v>
          </cell>
          <cell r="AO712">
            <v>0</v>
          </cell>
          <cell r="AP712">
            <v>0</v>
          </cell>
          <cell r="AQ712">
            <v>0</v>
          </cell>
          <cell r="AR712">
            <v>0</v>
          </cell>
          <cell r="AS712">
            <v>0</v>
          </cell>
          <cell r="AT712">
            <v>0</v>
          </cell>
          <cell r="AU712">
            <v>1092724.6200000001</v>
          </cell>
          <cell r="AV712">
            <v>0</v>
          </cell>
          <cell r="AW712">
            <v>0</v>
          </cell>
          <cell r="AX712" t="str">
            <v>1 rozwojowo-modernizacyjne</v>
          </cell>
          <cell r="AY712">
            <v>0</v>
          </cell>
          <cell r="AZ712">
            <v>0</v>
          </cell>
          <cell r="BA712">
            <v>21</v>
          </cell>
          <cell r="BF712" t="str">
            <v>Zadanie zostało wydzielone z zadania nr 14-157. Koordynacja w ramach programu Centrum. Na przedmiotowym obszarze znajduje się sieć wod-kan. wybudowana w latach 1896 - 1902, która jest obecnie w złym stanie technicznym i została zakwalifikowana do modernizacji.</v>
          </cell>
          <cell r="BG712" t="str">
            <v>Sieć wodociągowa – przebudowa ok.280m DN150-DN300, przełączenie, likwidacja ok.410m DN150 w ul. Gwarna, Św. Marcin, Kantaka, 27 Grudnia wraz z przyłączami. 2018 - 2019 - dokumentacja projektowa 2021 - 2023 - roboty budowlano-montażowe</v>
          </cell>
          <cell r="BH712" t="str">
            <v>-</v>
          </cell>
          <cell r="BI712" t="str">
            <v>-</v>
          </cell>
          <cell r="BJ712">
            <v>0</v>
          </cell>
          <cell r="BK712">
            <v>1092724.6200000001</v>
          </cell>
          <cell r="BL712"/>
          <cell r="BM712"/>
          <cell r="BN712"/>
          <cell r="BO712">
            <v>76490.723400000017</v>
          </cell>
        </row>
        <row r="713">
          <cell r="B713" t="str">
            <v>3-05-20-187-0</v>
          </cell>
          <cell r="C713" t="str">
            <v>3</v>
          </cell>
          <cell r="D713" t="str">
            <v>Poznań - sieć wodociągowa i kanalizacja sanitarna w rejonie ul. Poetycka, Goethego, Literacka, Biskupińska I, II, III etap</v>
          </cell>
          <cell r="E713" t="str">
            <v>Realizowane-RBM-w toku</v>
          </cell>
          <cell r="G713" t="str">
            <v>rezerwa na zaspokojenie roszczeń z tyt realizacji sieci wod-kan</v>
          </cell>
          <cell r="H713" t="str">
            <v>pierwsza</v>
          </cell>
          <cell r="I713" t="str">
            <v>sieci rozdzielcze</v>
          </cell>
          <cell r="J713" t="str">
            <v>rozwojowe</v>
          </cell>
          <cell r="K713" t="str">
            <v>wykupy</v>
          </cell>
          <cell r="L713" t="str">
            <v>Poznań</v>
          </cell>
          <cell r="M713">
            <v>0</v>
          </cell>
          <cell r="N713" t="str">
            <v>Aleksandra Klecha</v>
          </cell>
          <cell r="O713">
            <v>0</v>
          </cell>
          <cell r="P713" t="str">
            <v>Aleksandra Klecha</v>
          </cell>
          <cell r="Q713">
            <v>0</v>
          </cell>
          <cell r="R713" t="str">
            <v>05</v>
          </cell>
          <cell r="S713" t="str">
            <v>nd</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774114.64</v>
          </cell>
          <cell r="AH713">
            <v>712</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t="str">
            <v xml:space="preserve"> </v>
          </cell>
          <cell r="AY713">
            <v>0</v>
          </cell>
          <cell r="AZ713">
            <v>0</v>
          </cell>
          <cell r="BA713">
            <v>0</v>
          </cell>
          <cell r="BF713">
            <v>0</v>
          </cell>
          <cell r="BG713">
            <v>0</v>
          </cell>
          <cell r="BH713" t="str">
            <v>-</v>
          </cell>
          <cell r="BI713" t="str">
            <v>-</v>
          </cell>
          <cell r="BJ713">
            <v>0</v>
          </cell>
          <cell r="BK713">
            <v>0</v>
          </cell>
          <cell r="BL713"/>
          <cell r="BM713"/>
          <cell r="BN713"/>
          <cell r="BO713">
            <v>0</v>
          </cell>
        </row>
        <row r="714">
          <cell r="B714" t="str">
            <v>3-05-20-193-0</v>
          </cell>
          <cell r="C714" t="str">
            <v>3</v>
          </cell>
          <cell r="D714" t="str">
            <v>Poznań - sieć wodociągowa na pl. Światowida</v>
          </cell>
          <cell r="E714" t="str">
            <v>Realizowane-dokumentacja-w toku</v>
          </cell>
          <cell r="G714" t="str">
            <v>rezerwa na zaspokojenie roszczeń z tyt realizacji sieci wod-kan</v>
          </cell>
          <cell r="H714" t="str">
            <v>pierwsza</v>
          </cell>
          <cell r="I714" t="str">
            <v>sieci rozdzielcze</v>
          </cell>
          <cell r="J714" t="str">
            <v>rozwojowe</v>
          </cell>
          <cell r="K714" t="str">
            <v>wykupy</v>
          </cell>
          <cell r="L714" t="str">
            <v>Poznań</v>
          </cell>
          <cell r="M714">
            <v>0</v>
          </cell>
          <cell r="N714" t="str">
            <v>Magdalena Borowska</v>
          </cell>
          <cell r="O714">
            <v>0</v>
          </cell>
          <cell r="P714" t="str">
            <v>Magdalena Borowska</v>
          </cell>
          <cell r="Q714">
            <v>0</v>
          </cell>
          <cell r="R714" t="str">
            <v>05</v>
          </cell>
          <cell r="S714" t="str">
            <v>nd</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800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t="str">
            <v xml:space="preserve"> </v>
          </cell>
          <cell r="AY714">
            <v>0</v>
          </cell>
          <cell r="AZ714">
            <v>0</v>
          </cell>
          <cell r="BA714">
            <v>0</v>
          </cell>
          <cell r="BF714">
            <v>0</v>
          </cell>
          <cell r="BG714">
            <v>0</v>
          </cell>
          <cell r="BH714" t="str">
            <v>-</v>
          </cell>
          <cell r="BI714" t="str">
            <v>-</v>
          </cell>
          <cell r="BJ714">
            <v>0</v>
          </cell>
          <cell r="BK714">
            <v>0</v>
          </cell>
          <cell r="BL714"/>
          <cell r="BM714"/>
          <cell r="BN714"/>
        </row>
        <row r="715">
          <cell r="B715" t="str">
            <v>3-05-20-194-0</v>
          </cell>
          <cell r="C715" t="str">
            <v>3</v>
          </cell>
          <cell r="D715" t="str">
            <v>Poznań - sieć wodociągowa w boczna od ul. Roślinnej</v>
          </cell>
          <cell r="E715">
            <v>0</v>
          </cell>
          <cell r="G715" t="str">
            <v>rezerwa na zaspokojenie roszczeń z tyt realizacji sieci wod-kan</v>
          </cell>
          <cell r="H715" t="str">
            <v>pierwsza</v>
          </cell>
          <cell r="I715" t="str">
            <v>sieci rozdzielcze</v>
          </cell>
          <cell r="J715" t="str">
            <v>rozwojowe</v>
          </cell>
          <cell r="K715" t="str">
            <v>wykupy</v>
          </cell>
          <cell r="L715" t="str">
            <v>Poznań</v>
          </cell>
          <cell r="M715">
            <v>0</v>
          </cell>
          <cell r="N715">
            <v>0</v>
          </cell>
          <cell r="O715">
            <v>0</v>
          </cell>
          <cell r="P715">
            <v>0</v>
          </cell>
          <cell r="Q715">
            <v>0</v>
          </cell>
          <cell r="R715" t="str">
            <v>05</v>
          </cell>
          <cell r="S715" t="str">
            <v>nd</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1275</v>
          </cell>
          <cell r="AH715">
            <v>43082.45</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F715">
            <v>0</v>
          </cell>
          <cell r="BG715">
            <v>0</v>
          </cell>
          <cell r="BH715" t="str">
            <v>-</v>
          </cell>
          <cell r="BI715" t="str">
            <v>-</v>
          </cell>
          <cell r="BJ715">
            <v>0</v>
          </cell>
          <cell r="BK715">
            <v>0</v>
          </cell>
          <cell r="BL715"/>
          <cell r="BM715"/>
          <cell r="BN715"/>
        </row>
        <row r="716">
          <cell r="B716" t="str">
            <v>3-05-20-195-0</v>
          </cell>
          <cell r="C716" t="str">
            <v>3</v>
          </cell>
          <cell r="D716" t="str">
            <v>Poznań - sieć wodociągowa w ul. Owocowej</v>
          </cell>
          <cell r="E716">
            <v>0</v>
          </cell>
          <cell r="G716" t="str">
            <v>rezerwa na zaspokojenie roszczeń z tyt realizacji sieci wod-kan</v>
          </cell>
          <cell r="H716" t="str">
            <v>pierwsza</v>
          </cell>
          <cell r="I716" t="str">
            <v>sieci rozdzielcze</v>
          </cell>
          <cell r="J716" t="str">
            <v>rozwojowe</v>
          </cell>
          <cell r="K716" t="str">
            <v>wykupy</v>
          </cell>
          <cell r="L716" t="str">
            <v>Poznań</v>
          </cell>
          <cell r="M716">
            <v>0</v>
          </cell>
          <cell r="N716">
            <v>0</v>
          </cell>
          <cell r="O716">
            <v>0</v>
          </cell>
          <cell r="P716">
            <v>0</v>
          </cell>
          <cell r="Q716">
            <v>0</v>
          </cell>
          <cell r="R716" t="str">
            <v>05</v>
          </cell>
          <cell r="S716" t="str">
            <v>nd</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20191.46</v>
          </cell>
          <cell r="AH716">
            <v>423.2</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F716">
            <v>0</v>
          </cell>
          <cell r="BG716">
            <v>0</v>
          </cell>
          <cell r="BH716" t="str">
            <v>-</v>
          </cell>
          <cell r="BI716" t="str">
            <v>-</v>
          </cell>
          <cell r="BJ716">
            <v>0</v>
          </cell>
          <cell r="BK716">
            <v>0</v>
          </cell>
          <cell r="BL716"/>
          <cell r="BM716"/>
          <cell r="BN716"/>
        </row>
        <row r="717">
          <cell r="B717" t="str">
            <v>3-05-20-196-0</v>
          </cell>
          <cell r="C717" t="str">
            <v>3</v>
          </cell>
          <cell r="D717" t="str">
            <v>Poznań - sieć wodociągowa i kanalizacja ogólnospławna w ul. Zakątek</v>
          </cell>
          <cell r="E717">
            <v>0</v>
          </cell>
          <cell r="G717" t="str">
            <v>rezerwa na zaspokojenie roszczeń z tyt realizacji sieci wod-kan</v>
          </cell>
          <cell r="H717" t="str">
            <v>pierwsza</v>
          </cell>
          <cell r="I717" t="str">
            <v>sieci rozdzielcze</v>
          </cell>
          <cell r="J717" t="str">
            <v>rozwojowe</v>
          </cell>
          <cell r="K717" t="str">
            <v>wykupy</v>
          </cell>
          <cell r="L717" t="str">
            <v>Poznań</v>
          </cell>
          <cell r="M717">
            <v>0</v>
          </cell>
          <cell r="N717">
            <v>0</v>
          </cell>
          <cell r="O717">
            <v>0</v>
          </cell>
          <cell r="P717">
            <v>0</v>
          </cell>
          <cell r="Q717">
            <v>0</v>
          </cell>
          <cell r="R717" t="str">
            <v>05</v>
          </cell>
          <cell r="S717" t="str">
            <v>nd</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77245.279999999999</v>
          </cell>
          <cell r="AH717">
            <v>584.63</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F717">
            <v>0</v>
          </cell>
          <cell r="BG717">
            <v>0</v>
          </cell>
          <cell r="BH717" t="str">
            <v>-</v>
          </cell>
          <cell r="BI717" t="str">
            <v>-</v>
          </cell>
          <cell r="BJ717">
            <v>0</v>
          </cell>
          <cell r="BK717">
            <v>0</v>
          </cell>
          <cell r="BL717"/>
          <cell r="BM717"/>
          <cell r="BN717"/>
        </row>
        <row r="718">
          <cell r="B718" t="str">
            <v>3-05-20-215-0</v>
          </cell>
          <cell r="C718" t="str">
            <v>3</v>
          </cell>
          <cell r="D718" t="str">
            <v>Poznań - sieć wodociągowa i kanalizacja sanitarna w ul. Rembertowskiej</v>
          </cell>
          <cell r="E718" t="str">
            <v>Realizowane-RBM-w toku</v>
          </cell>
          <cell r="G718" t="str">
            <v>rezerwa na zaspokojenie roszczeń z tyt realizacji sieci wod-kan</v>
          </cell>
          <cell r="H718" t="str">
            <v>pierwsza</v>
          </cell>
          <cell r="I718" t="str">
            <v>sieci rozdzielcze</v>
          </cell>
          <cell r="J718" t="str">
            <v>rozwojowe</v>
          </cell>
          <cell r="K718" t="str">
            <v>wykupy</v>
          </cell>
          <cell r="L718" t="str">
            <v>Poznań</v>
          </cell>
          <cell r="M718">
            <v>0</v>
          </cell>
          <cell r="N718" t="str">
            <v>Aleksandra Klecha</v>
          </cell>
          <cell r="O718">
            <v>0</v>
          </cell>
          <cell r="P718" t="str">
            <v>Aleksandra Klecha</v>
          </cell>
          <cell r="Q718">
            <v>0</v>
          </cell>
          <cell r="R718" t="str">
            <v>05</v>
          </cell>
          <cell r="S718" t="str">
            <v>nd</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310859.83</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t="str">
            <v xml:space="preserve"> </v>
          </cell>
          <cell r="AY718">
            <v>0</v>
          </cell>
          <cell r="AZ718">
            <v>0</v>
          </cell>
          <cell r="BA718">
            <v>0</v>
          </cell>
          <cell r="BF718">
            <v>0</v>
          </cell>
          <cell r="BG718">
            <v>0</v>
          </cell>
          <cell r="BH718" t="str">
            <v>-</v>
          </cell>
          <cell r="BI718" t="str">
            <v>-</v>
          </cell>
          <cell r="BJ718">
            <v>0</v>
          </cell>
          <cell r="BK718">
            <v>0</v>
          </cell>
          <cell r="BL718"/>
          <cell r="BM718"/>
          <cell r="BN718"/>
          <cell r="BO718">
            <v>0</v>
          </cell>
        </row>
        <row r="719">
          <cell r="B719" t="str">
            <v>3-05-20-222-0</v>
          </cell>
          <cell r="C719" t="str">
            <v>3</v>
          </cell>
          <cell r="D719" t="str">
            <v>Poznań - sieć wodociągowa ul. Książęca</v>
          </cell>
          <cell r="E719" t="str">
            <v>Realizowane-RBM-zakończono</v>
          </cell>
          <cell r="G719" t="str">
            <v>rezerwa na zaspokojenie roszczeń z tyt realizacji sieci wod-kan</v>
          </cell>
          <cell r="H719" t="str">
            <v>pierwsza</v>
          </cell>
          <cell r="I719" t="str">
            <v>sieci rozdzielcze</v>
          </cell>
          <cell r="J719" t="str">
            <v>rozwojowe</v>
          </cell>
          <cell r="K719" t="str">
            <v>wykupy</v>
          </cell>
          <cell r="L719" t="str">
            <v>Poznań</v>
          </cell>
          <cell r="M719">
            <v>0</v>
          </cell>
          <cell r="N719" t="str">
            <v>Aleksandra Klecha</v>
          </cell>
          <cell r="O719">
            <v>0</v>
          </cell>
          <cell r="P719" t="str">
            <v>Aleksandra Klecha</v>
          </cell>
          <cell r="Q719">
            <v>0</v>
          </cell>
          <cell r="R719" t="str">
            <v>05</v>
          </cell>
          <cell r="S719" t="str">
            <v>nd</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34014.75</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t="str">
            <v xml:space="preserve"> </v>
          </cell>
          <cell r="AY719">
            <v>0</v>
          </cell>
          <cell r="AZ719">
            <v>0</v>
          </cell>
          <cell r="BA719">
            <v>0</v>
          </cell>
          <cell r="BF719">
            <v>0</v>
          </cell>
          <cell r="BG719">
            <v>0</v>
          </cell>
          <cell r="BH719" t="str">
            <v>-</v>
          </cell>
          <cell r="BI719" t="str">
            <v>-</v>
          </cell>
          <cell r="BJ719">
            <v>0</v>
          </cell>
          <cell r="BK719">
            <v>0</v>
          </cell>
          <cell r="BL719"/>
          <cell r="BM719"/>
          <cell r="BN719"/>
          <cell r="BO719">
            <v>0</v>
          </cell>
        </row>
        <row r="720">
          <cell r="B720" t="str">
            <v>3-05-20-226-0</v>
          </cell>
          <cell r="C720" t="str">
            <v>3</v>
          </cell>
          <cell r="D720" t="str">
            <v>Poznań - sieć wodociągowa i kanalizacja sanitarna w ul. Sycowskiej</v>
          </cell>
          <cell r="E720">
            <v>0</v>
          </cell>
          <cell r="G720" t="str">
            <v>rezerwa na zaspokojenie roszczeń z tyt realizacji sieci wod-kan</v>
          </cell>
          <cell r="H720" t="str">
            <v>pierwsza</v>
          </cell>
          <cell r="I720" t="str">
            <v>sieci rozdzielcze</v>
          </cell>
          <cell r="J720" t="str">
            <v>rozwojowe</v>
          </cell>
          <cell r="K720" t="str">
            <v>wykupy</v>
          </cell>
          <cell r="L720" t="str">
            <v>Poznań</v>
          </cell>
          <cell r="M720">
            <v>0</v>
          </cell>
          <cell r="N720">
            <v>0</v>
          </cell>
          <cell r="O720">
            <v>0</v>
          </cell>
          <cell r="P720">
            <v>0</v>
          </cell>
          <cell r="Q720">
            <v>0</v>
          </cell>
          <cell r="R720" t="str">
            <v>05</v>
          </cell>
          <cell r="S720" t="str">
            <v>nd</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123439.65000000001</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F720">
            <v>0</v>
          </cell>
          <cell r="BG720">
            <v>0</v>
          </cell>
          <cell r="BH720" t="str">
            <v>-</v>
          </cell>
          <cell r="BI720" t="str">
            <v>-</v>
          </cell>
          <cell r="BJ720">
            <v>0</v>
          </cell>
          <cell r="BK720">
            <v>0</v>
          </cell>
          <cell r="BL720"/>
          <cell r="BM720"/>
          <cell r="BN720"/>
        </row>
        <row r="721">
          <cell r="B721" t="str">
            <v>3-05-20-238-0</v>
          </cell>
          <cell r="C721" t="str">
            <v>3</v>
          </cell>
          <cell r="D721" t="str">
            <v>Poznań - sieć wodociągowa i kanalizacja sanitarna w ul. Lubieńskiej</v>
          </cell>
          <cell r="E721">
            <v>0</v>
          </cell>
          <cell r="G721" t="str">
            <v>rezerwa na zaspokojenie roszczeń z tyt realizacji sieci wod-kan</v>
          </cell>
          <cell r="H721" t="str">
            <v>pierwsza</v>
          </cell>
          <cell r="I721" t="str">
            <v>sieci rozdzielcze</v>
          </cell>
          <cell r="J721" t="str">
            <v>rozwojowe</v>
          </cell>
          <cell r="K721" t="str">
            <v>wykupy</v>
          </cell>
          <cell r="L721" t="str">
            <v>Poznań</v>
          </cell>
          <cell r="M721">
            <v>0</v>
          </cell>
          <cell r="N721">
            <v>0</v>
          </cell>
          <cell r="O721">
            <v>0</v>
          </cell>
          <cell r="P721">
            <v>0</v>
          </cell>
          <cell r="Q721">
            <v>0</v>
          </cell>
          <cell r="R721" t="str">
            <v>05</v>
          </cell>
          <cell r="S721" t="str">
            <v>nd</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65820.09</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F721">
            <v>0</v>
          </cell>
          <cell r="BG721">
            <v>0</v>
          </cell>
          <cell r="BH721" t="str">
            <v>-</v>
          </cell>
          <cell r="BI721" t="str">
            <v>-</v>
          </cell>
          <cell r="BJ721">
            <v>0</v>
          </cell>
          <cell r="BK721">
            <v>0</v>
          </cell>
          <cell r="BL721"/>
          <cell r="BM721"/>
          <cell r="BN721"/>
        </row>
        <row r="722">
          <cell r="B722" t="str">
            <v>3-05-21-003-0</v>
          </cell>
          <cell r="C722" t="str">
            <v>3</v>
          </cell>
          <cell r="D722" t="str">
            <v>Poznań - sieć wodociągowa i kanalizacja ogólnospławna w ul. Kącik</v>
          </cell>
          <cell r="E722" t="str">
            <v>Realizowane-RBM-zakończono</v>
          </cell>
          <cell r="G722" t="str">
            <v>rezerwa na zaspokojenie roszczeń z tyt realizacji sieci wod-kan</v>
          </cell>
          <cell r="H722" t="str">
            <v>pierwsza</v>
          </cell>
          <cell r="I722" t="str">
            <v>sieci rozdzielcze</v>
          </cell>
          <cell r="J722" t="str">
            <v>rozwojowe</v>
          </cell>
          <cell r="K722" t="str">
            <v>wykupy</v>
          </cell>
          <cell r="L722" t="str">
            <v>Poznań</v>
          </cell>
          <cell r="M722">
            <v>0</v>
          </cell>
          <cell r="N722" t="str">
            <v>Aleksandra Klecha</v>
          </cell>
          <cell r="O722">
            <v>0</v>
          </cell>
          <cell r="P722" t="str">
            <v>Aleksandra Klecha</v>
          </cell>
          <cell r="Q722">
            <v>0</v>
          </cell>
          <cell r="R722" t="str">
            <v>05</v>
          </cell>
          <cell r="S722" t="str">
            <v>nd</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96220.25</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t="str">
            <v xml:space="preserve"> </v>
          </cell>
          <cell r="AY722">
            <v>0</v>
          </cell>
          <cell r="AZ722">
            <v>0</v>
          </cell>
          <cell r="BA722">
            <v>0</v>
          </cell>
          <cell r="BF722">
            <v>0</v>
          </cell>
          <cell r="BG722">
            <v>0</v>
          </cell>
          <cell r="BH722" t="str">
            <v>-</v>
          </cell>
          <cell r="BI722" t="str">
            <v>-</v>
          </cell>
          <cell r="BJ722">
            <v>0</v>
          </cell>
          <cell r="BK722">
            <v>0</v>
          </cell>
          <cell r="BL722"/>
          <cell r="BM722"/>
          <cell r="BN722"/>
          <cell r="BO722">
            <v>0</v>
          </cell>
        </row>
        <row r="723">
          <cell r="B723" t="str">
            <v>3-05-21-006-0</v>
          </cell>
          <cell r="C723" t="str">
            <v>3</v>
          </cell>
          <cell r="D723" t="str">
            <v>Poznań - sieć wodociągowa i kanalizacja sanitarna w ul. Marcelińskiej i Świerzawskiej</v>
          </cell>
          <cell r="E723">
            <v>0</v>
          </cell>
          <cell r="G723" t="str">
            <v>rezerwa na zaspokojenie roszczeń z tyt realizacji sieci wod-kan</v>
          </cell>
          <cell r="H723" t="str">
            <v>pierwsza</v>
          </cell>
          <cell r="I723" t="str">
            <v>sieci rozdzielcze</v>
          </cell>
          <cell r="J723" t="str">
            <v>rozwojowe</v>
          </cell>
          <cell r="K723" t="str">
            <v>wykupy</v>
          </cell>
          <cell r="L723" t="str">
            <v>Poznań</v>
          </cell>
          <cell r="M723">
            <v>0</v>
          </cell>
          <cell r="N723">
            <v>0</v>
          </cell>
          <cell r="O723">
            <v>0</v>
          </cell>
          <cell r="P723">
            <v>0</v>
          </cell>
          <cell r="Q723">
            <v>0</v>
          </cell>
          <cell r="R723" t="str">
            <v>05</v>
          </cell>
          <cell r="S723" t="str">
            <v>nd</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928873.82</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F723">
            <v>0</v>
          </cell>
          <cell r="BG723">
            <v>0</v>
          </cell>
          <cell r="BH723" t="str">
            <v>-</v>
          </cell>
          <cell r="BI723" t="str">
            <v>-</v>
          </cell>
          <cell r="BJ723">
            <v>0</v>
          </cell>
          <cell r="BK723">
            <v>0</v>
          </cell>
          <cell r="BL723"/>
          <cell r="BM723"/>
          <cell r="BN723"/>
        </row>
        <row r="724">
          <cell r="B724" t="str">
            <v>3-05-21-078-0</v>
          </cell>
          <cell r="C724" t="str">
            <v>3</v>
          </cell>
          <cell r="D724" t="str">
            <v>Poznań - sieć wodociągowa w ul. Dyniowej</v>
          </cell>
          <cell r="E724" t="str">
            <v>Realizowane-RBM-w toku</v>
          </cell>
          <cell r="G724" t="str">
            <v>rezerwa na zaspokojenie roszczeń z tyt realizacji sieci wod-kan</v>
          </cell>
          <cell r="H724" t="str">
            <v>pierwsza</v>
          </cell>
          <cell r="I724" t="str">
            <v>sieci rozdzielcze</v>
          </cell>
          <cell r="J724" t="str">
            <v>rozwojowe</v>
          </cell>
          <cell r="K724" t="str">
            <v>wykupy</v>
          </cell>
          <cell r="L724" t="str">
            <v>Poznań</v>
          </cell>
          <cell r="M724">
            <v>0</v>
          </cell>
          <cell r="N724" t="str">
            <v>Aleksandra Klecha</v>
          </cell>
          <cell r="O724">
            <v>0</v>
          </cell>
          <cell r="P724" t="str">
            <v>Aleksandra Klecha</v>
          </cell>
          <cell r="Q724">
            <v>0</v>
          </cell>
          <cell r="R724" t="str">
            <v>05</v>
          </cell>
          <cell r="S724" t="str">
            <v>nd</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71677.08</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t="str">
            <v>1 rozwojowo-modernizacyjne</v>
          </cell>
          <cell r="AY724">
            <v>0</v>
          </cell>
          <cell r="AZ724">
            <v>0</v>
          </cell>
          <cell r="BA724">
            <v>0</v>
          </cell>
          <cell r="BF724">
            <v>0</v>
          </cell>
          <cell r="BG724">
            <v>0</v>
          </cell>
          <cell r="BH724" t="str">
            <v>-</v>
          </cell>
          <cell r="BI724" t="str">
            <v>-</v>
          </cell>
          <cell r="BJ724">
            <v>0</v>
          </cell>
          <cell r="BK724">
            <v>0</v>
          </cell>
          <cell r="BL724"/>
          <cell r="BM724"/>
          <cell r="BN724"/>
          <cell r="BO724">
            <v>0</v>
          </cell>
        </row>
        <row r="725">
          <cell r="B725" t="str">
            <v>3-05-21-092-0</v>
          </cell>
          <cell r="C725" t="str">
            <v>3</v>
          </cell>
          <cell r="D725" t="str">
            <v>Poznań - sieć wodociągowa i kanalizacja sanitarna w ul. Niemena</v>
          </cell>
          <cell r="E725" t="str">
            <v>Realizowane-RBM-w toku</v>
          </cell>
          <cell r="H725" t="str">
            <v>pierwsza</v>
          </cell>
          <cell r="I725" t="str">
            <v>sieci rozdzielcze</v>
          </cell>
          <cell r="J725" t="str">
            <v>rozwojowe</v>
          </cell>
          <cell r="K725" t="str">
            <v>wykupy</v>
          </cell>
          <cell r="L725" t="str">
            <v>Poznań</v>
          </cell>
          <cell r="M725">
            <v>0</v>
          </cell>
          <cell r="N725" t="str">
            <v>Aleksandra Klecha</v>
          </cell>
          <cell r="O725">
            <v>0</v>
          </cell>
          <cell r="P725" t="str">
            <v>Aleksandra Klecha</v>
          </cell>
          <cell r="Q725">
            <v>0</v>
          </cell>
          <cell r="R725" t="str">
            <v>05</v>
          </cell>
          <cell r="S725" t="str">
            <v>nd</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79154.179999999993</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t="str">
            <v xml:space="preserve"> </v>
          </cell>
          <cell r="AY725">
            <v>0</v>
          </cell>
          <cell r="AZ725">
            <v>0</v>
          </cell>
          <cell r="BA725">
            <v>0</v>
          </cell>
          <cell r="BF725">
            <v>0</v>
          </cell>
          <cell r="BG725">
            <v>0</v>
          </cell>
          <cell r="BH725" t="str">
            <v>-</v>
          </cell>
          <cell r="BI725" t="str">
            <v>-</v>
          </cell>
          <cell r="BJ725">
            <v>0</v>
          </cell>
          <cell r="BK725">
            <v>0</v>
          </cell>
          <cell r="BL725"/>
          <cell r="BM725"/>
          <cell r="BN725"/>
          <cell r="BO725">
            <v>0</v>
          </cell>
        </row>
        <row r="726">
          <cell r="B726" t="str">
            <v>3-05-21-142-0</v>
          </cell>
          <cell r="C726" t="str">
            <v>3</v>
          </cell>
          <cell r="D726" t="str">
            <v>Poznań - sieć wodociągowa i kanalizacja sanitarna w ul. Wierzyńskiego</v>
          </cell>
          <cell r="E726" t="str">
            <v>Realizowane-dokumentacja-w toku</v>
          </cell>
          <cell r="H726" t="str">
            <v>pierwsza</v>
          </cell>
          <cell r="I726" t="str">
            <v>sieci rozdzielcze</v>
          </cell>
          <cell r="J726" t="str">
            <v>rozwojowe</v>
          </cell>
          <cell r="K726" t="str">
            <v>wykupy</v>
          </cell>
          <cell r="L726" t="str">
            <v>Poznań</v>
          </cell>
          <cell r="M726">
            <v>0</v>
          </cell>
          <cell r="N726" t="str">
            <v>Aleksandra Klecha</v>
          </cell>
          <cell r="O726">
            <v>0</v>
          </cell>
          <cell r="P726" t="str">
            <v>Aleksandra Klecha</v>
          </cell>
          <cell r="Q726">
            <v>0</v>
          </cell>
          <cell r="R726" t="str">
            <v>05</v>
          </cell>
          <cell r="S726" t="str">
            <v>nd</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1200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t="str">
            <v xml:space="preserve"> </v>
          </cell>
          <cell r="AY726">
            <v>0</v>
          </cell>
          <cell r="AZ726">
            <v>0</v>
          </cell>
          <cell r="BA726">
            <v>0</v>
          </cell>
          <cell r="BF726">
            <v>0</v>
          </cell>
          <cell r="BG726">
            <v>0</v>
          </cell>
          <cell r="BH726" t="str">
            <v>-</v>
          </cell>
          <cell r="BI726" t="str">
            <v>-</v>
          </cell>
          <cell r="BJ726">
            <v>0</v>
          </cell>
          <cell r="BK726">
            <v>0</v>
          </cell>
          <cell r="BL726"/>
          <cell r="BM726"/>
          <cell r="BN726"/>
        </row>
        <row r="727">
          <cell r="B727" t="str">
            <v>3-02-11-096-0</v>
          </cell>
          <cell r="C727" t="str">
            <v>3</v>
          </cell>
          <cell r="D727" t="str">
            <v>Luboń - sieć wodociągowa w ul. Lipowa</v>
          </cell>
          <cell r="E727">
            <v>0</v>
          </cell>
          <cell r="G727" t="str">
            <v>Plan</v>
          </cell>
          <cell r="H727" t="str">
            <v>pierwsza</v>
          </cell>
          <cell r="I727" t="str">
            <v>sieci rozdzielcze</v>
          </cell>
          <cell r="J727" t="str">
            <v>modernizacyjne</v>
          </cell>
          <cell r="K727" t="str">
            <v>PSW</v>
          </cell>
          <cell r="L727" t="str">
            <v>Luboń</v>
          </cell>
          <cell r="M727">
            <v>0</v>
          </cell>
          <cell r="N727">
            <v>0</v>
          </cell>
          <cell r="O727">
            <v>0</v>
          </cell>
          <cell r="P727">
            <v>0</v>
          </cell>
          <cell r="Q727">
            <v>0</v>
          </cell>
          <cell r="R727" t="str">
            <v>02</v>
          </cell>
          <cell r="S727" t="str">
            <v>nd</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t="str">
            <v>1 rozwojowo-modernizacyjne</v>
          </cell>
          <cell r="AY727">
            <v>4</v>
          </cell>
          <cell r="AZ727">
            <v>0</v>
          </cell>
          <cell r="BA727">
            <v>44</v>
          </cell>
          <cell r="BF727">
            <v>0</v>
          </cell>
          <cell r="BG727">
            <v>0</v>
          </cell>
          <cell r="BH727" t="str">
            <v>-</v>
          </cell>
          <cell r="BI727" t="str">
            <v>-</v>
          </cell>
          <cell r="BJ727">
            <v>0</v>
          </cell>
          <cell r="BK727">
            <v>0</v>
          </cell>
          <cell r="BL727"/>
          <cell r="BM727"/>
          <cell r="BN727"/>
        </row>
        <row r="728">
          <cell r="B728" t="str">
            <v>3-07-12-050-0</v>
          </cell>
          <cell r="C728" t="str">
            <v>3</v>
          </cell>
          <cell r="D728" t="str">
            <v>Swarzędz - sieć wodociągowa w ul. Pogodnej</v>
          </cell>
          <cell r="E728" t="str">
            <v>Zakończone</v>
          </cell>
          <cell r="G728" t="str">
            <v>Plan</v>
          </cell>
          <cell r="H728" t="str">
            <v>pierwsza</v>
          </cell>
          <cell r="I728" t="str">
            <v>sieci rozdzielcze</v>
          </cell>
          <cell r="J728" t="str">
            <v>modernizacyjne</v>
          </cell>
          <cell r="K728" t="str">
            <v>PSW</v>
          </cell>
          <cell r="L728" t="str">
            <v>Swarzędz</v>
          </cell>
          <cell r="M728" t="str">
            <v>Przemysław Jasiński</v>
          </cell>
          <cell r="N728" t="str">
            <v>Alina Wachowska</v>
          </cell>
          <cell r="O728" t="str">
            <v>Mariusz Dados</v>
          </cell>
          <cell r="P728" t="str">
            <v>Julita Andrzejewska</v>
          </cell>
          <cell r="Q728" t="str">
            <v>Anna Michałowicz</v>
          </cell>
          <cell r="R728" t="str">
            <v>07</v>
          </cell>
          <cell r="S728" t="str">
            <v>nd</v>
          </cell>
          <cell r="T728">
            <v>54471.53</v>
          </cell>
          <cell r="U728">
            <v>1647464.2000000002</v>
          </cell>
          <cell r="V728">
            <v>0</v>
          </cell>
          <cell r="W728">
            <v>0</v>
          </cell>
          <cell r="X728">
            <v>0</v>
          </cell>
          <cell r="Y728">
            <v>0</v>
          </cell>
          <cell r="Z728">
            <v>0</v>
          </cell>
          <cell r="AA728">
            <v>0</v>
          </cell>
          <cell r="AB728">
            <v>0</v>
          </cell>
          <cell r="AC728">
            <v>0</v>
          </cell>
          <cell r="AD728">
            <v>0</v>
          </cell>
          <cell r="AE728">
            <v>0</v>
          </cell>
          <cell r="AF728">
            <v>1647464.2000000002</v>
          </cell>
          <cell r="AG728">
            <v>1570417.1800000002</v>
          </cell>
          <cell r="AH728">
            <v>5206.5</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t="str">
            <v>1 rozwojowo-modernizacyjne</v>
          </cell>
          <cell r="AY728">
            <v>0</v>
          </cell>
          <cell r="AZ728">
            <v>0</v>
          </cell>
          <cell r="BA728">
            <v>59</v>
          </cell>
          <cell r="BF728" t="str">
            <v>Wymiana, ze względu na dużą awaryjność oraz fakt, że sieć przebiega częściowo w terenach prywatnych (utrudniony dostęp do węzłów zasuw).</v>
          </cell>
          <cell r="BG728" t="str">
            <v>Wymiana sieci wodociągowej w ul. Pogodnej DN150mm dł. 909m oraz DN100mm dł. 18m wraz z przyłączami. 2016 - 2019 - dokumentacja projektowa 2020 - roboty budowlano-montażowe</v>
          </cell>
          <cell r="BH728" t="str">
            <v>-</v>
          </cell>
          <cell r="BI728" t="str">
            <v>-</v>
          </cell>
          <cell r="BJ728">
            <v>0</v>
          </cell>
          <cell r="BK728">
            <v>0</v>
          </cell>
          <cell r="BL728"/>
          <cell r="BM728"/>
          <cell r="BN728"/>
        </row>
        <row r="729">
          <cell r="B729" t="str">
            <v>3-07-13-141-0</v>
          </cell>
          <cell r="C729" t="str">
            <v>3</v>
          </cell>
          <cell r="D729" t="str">
            <v>Swarzędz - sieć wodociągowa na os. Czwartaków, Kościuszkowców, Dąbrowszczaków (ETAP II i III)</v>
          </cell>
          <cell r="E729">
            <v>0</v>
          </cell>
          <cell r="G729" t="str">
            <v>Plan</v>
          </cell>
          <cell r="H729" t="str">
            <v>pierwsza</v>
          </cell>
          <cell r="I729" t="str">
            <v>sieci rozdzielcze</v>
          </cell>
          <cell r="J729" t="str">
            <v>modernizacyjne</v>
          </cell>
          <cell r="K729" t="str">
            <v>PSW</v>
          </cell>
          <cell r="L729" t="str">
            <v>Swarzędz</v>
          </cell>
          <cell r="M729">
            <v>0</v>
          </cell>
          <cell r="N729">
            <v>0</v>
          </cell>
          <cell r="O729">
            <v>0</v>
          </cell>
          <cell r="P729">
            <v>0</v>
          </cell>
          <cell r="Q729">
            <v>0</v>
          </cell>
          <cell r="R729" t="str">
            <v>07</v>
          </cell>
          <cell r="S729" t="str">
            <v>Gmina Swarzędz</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t="str">
            <v>1 rozwojowo-modernizacyjne</v>
          </cell>
          <cell r="AY729">
            <v>0</v>
          </cell>
          <cell r="AZ729">
            <v>0</v>
          </cell>
          <cell r="BA729">
            <v>13</v>
          </cell>
          <cell r="BF729">
            <v>0</v>
          </cell>
          <cell r="BG729">
            <v>0</v>
          </cell>
          <cell r="BH729" t="str">
            <v>-</v>
          </cell>
          <cell r="BI729" t="str">
            <v>-</v>
          </cell>
          <cell r="BJ729">
            <v>0</v>
          </cell>
          <cell r="BK729">
            <v>0</v>
          </cell>
          <cell r="BL729"/>
          <cell r="BM729"/>
          <cell r="BN729"/>
        </row>
        <row r="730">
          <cell r="B730" t="str">
            <v>3-07-14-217-1</v>
          </cell>
          <cell r="C730" t="str">
            <v>3</v>
          </cell>
          <cell r="D730" t="str">
            <v>Swarzędz - sieć wodociągowa w ul. Łozinowej i Michałówka w Garbach</v>
          </cell>
          <cell r="E730" t="str">
            <v>Zakończone</v>
          </cell>
          <cell r="G730" t="str">
            <v>rezerwa "białe plamy"</v>
          </cell>
          <cell r="H730" t="str">
            <v>druga</v>
          </cell>
          <cell r="I730" t="str">
            <v>sieci rozdzielcze</v>
          </cell>
          <cell r="J730" t="str">
            <v>rozwojowe</v>
          </cell>
          <cell r="K730" t="str">
            <v>nieopłacalne tak</v>
          </cell>
          <cell r="L730" t="str">
            <v>Swarzędz</v>
          </cell>
          <cell r="M730" t="str">
            <v>Przemysław Jasiński</v>
          </cell>
          <cell r="N730" t="str">
            <v>Alina Wachowska</v>
          </cell>
          <cell r="O730" t="str">
            <v>Mariusz Dados</v>
          </cell>
          <cell r="P730" t="str">
            <v>Julita Andrzejewska</v>
          </cell>
          <cell r="Q730" t="str">
            <v>Michał Plewa</v>
          </cell>
          <cell r="R730" t="str">
            <v>07</v>
          </cell>
          <cell r="S730" t="str">
            <v>nd</v>
          </cell>
          <cell r="T730">
            <v>39312</v>
          </cell>
          <cell r="U730">
            <v>789226.13</v>
          </cell>
          <cell r="V730">
            <v>0</v>
          </cell>
          <cell r="W730">
            <v>0</v>
          </cell>
          <cell r="X730">
            <v>0</v>
          </cell>
          <cell r="Y730">
            <v>0</v>
          </cell>
          <cell r="Z730">
            <v>0</v>
          </cell>
          <cell r="AA730">
            <v>0</v>
          </cell>
          <cell r="AB730">
            <v>0</v>
          </cell>
          <cell r="AC730">
            <v>0</v>
          </cell>
          <cell r="AD730">
            <v>0</v>
          </cell>
          <cell r="AE730">
            <v>0</v>
          </cell>
          <cell r="AF730">
            <v>789226.13</v>
          </cell>
          <cell r="AG730">
            <v>782503.29</v>
          </cell>
          <cell r="AH730">
            <v>2813.28</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t="str">
            <v>1 rozwojowo-modernizacyjne</v>
          </cell>
          <cell r="AY730">
            <v>16</v>
          </cell>
          <cell r="AZ730">
            <v>18</v>
          </cell>
          <cell r="BA730">
            <v>0</v>
          </cell>
          <cell r="BF730" t="str">
            <v>Zaopatrzenie w wodę nowych odbiorców.</v>
          </cell>
          <cell r="BG730" t="str">
            <v>Budowa sieci wodociągowej w ul. Łozinowej i Michałówka DN150 mm dł. 570 m, DN100 mm dł. 99 m, DN80 mm dł. 10 m oraz DN50 mm dł. 31 m wraz z przyłączami 2017-2019 - dokumentacja projektowa 2020 - roboty budowlano-montażowe</v>
          </cell>
          <cell r="BH730" t="str">
            <v>-</v>
          </cell>
          <cell r="BI730" t="str">
            <v>-</v>
          </cell>
          <cell r="BJ730">
            <v>0</v>
          </cell>
          <cell r="BK730">
            <v>0</v>
          </cell>
          <cell r="BL730"/>
          <cell r="BM730"/>
          <cell r="BN730"/>
        </row>
        <row r="731">
          <cell r="B731" t="str">
            <v>3-07-15-040-0</v>
          </cell>
          <cell r="C731" t="str">
            <v>3</v>
          </cell>
          <cell r="D731" t="str">
            <v>Swarzędz - sieć wodociągowa w ul. Lotniczej w Janikowie</v>
          </cell>
          <cell r="E731">
            <v>0</v>
          </cell>
          <cell r="G731" t="str">
            <v>rezerwa na zaspokojenie roszczeń z tyt realizacji sieci wod-kan</v>
          </cell>
          <cell r="H731" t="str">
            <v>pierwsza</v>
          </cell>
          <cell r="I731" t="str">
            <v>sieci rozdzielcze</v>
          </cell>
          <cell r="J731" t="str">
            <v>rozwojowe</v>
          </cell>
          <cell r="K731" t="str">
            <v>wykupy</v>
          </cell>
          <cell r="L731" t="str">
            <v>Swarzędz</v>
          </cell>
          <cell r="M731">
            <v>0</v>
          </cell>
          <cell r="N731">
            <v>0</v>
          </cell>
          <cell r="O731">
            <v>0</v>
          </cell>
          <cell r="P731">
            <v>0</v>
          </cell>
          <cell r="Q731">
            <v>0</v>
          </cell>
          <cell r="R731" t="str">
            <v>07</v>
          </cell>
          <cell r="S731" t="str">
            <v>nd</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F731">
            <v>0</v>
          </cell>
          <cell r="BG731">
            <v>0</v>
          </cell>
          <cell r="BH731" t="str">
            <v>-</v>
          </cell>
          <cell r="BI731" t="str">
            <v>-</v>
          </cell>
          <cell r="BJ731">
            <v>0</v>
          </cell>
          <cell r="BK731">
            <v>0</v>
          </cell>
          <cell r="BL731"/>
          <cell r="BM731"/>
          <cell r="BN731"/>
        </row>
        <row r="732">
          <cell r="B732" t="str">
            <v>3-07-15-076-1</v>
          </cell>
          <cell r="C732" t="str">
            <v>3</v>
          </cell>
          <cell r="D732" t="str">
            <v>Swarzędz - sieć wodociągowa w ul.Szumana</v>
          </cell>
          <cell r="E732" t="str">
            <v>Realizowane-koncepcja-w toku</v>
          </cell>
          <cell r="G732" t="str">
            <v>rezerwa "białe plamy"</v>
          </cell>
          <cell r="H732" t="str">
            <v>druga</v>
          </cell>
          <cell r="I732" t="str">
            <v>sieci rozdzielcze</v>
          </cell>
          <cell r="J732" t="str">
            <v>rozwojowe</v>
          </cell>
          <cell r="K732" t="str">
            <v>nieopłacalne tak</v>
          </cell>
          <cell r="L732" t="str">
            <v>Swarzędz</v>
          </cell>
          <cell r="M732" t="str">
            <v>Przemysław Jasiński</v>
          </cell>
          <cell r="N732" t="str">
            <v>Katarzyna Grala</v>
          </cell>
          <cell r="O732" t="str">
            <v>Mariusz Dados</v>
          </cell>
          <cell r="P732" t="str">
            <v>Julita Andrzejewska</v>
          </cell>
          <cell r="Q732">
            <v>0</v>
          </cell>
          <cell r="R732" t="str">
            <v>07</v>
          </cell>
          <cell r="S732" t="str">
            <v>nd</v>
          </cell>
          <cell r="T732">
            <v>5344.55</v>
          </cell>
          <cell r="U732">
            <v>2962.16</v>
          </cell>
          <cell r="V732">
            <v>0</v>
          </cell>
          <cell r="W732">
            <v>0</v>
          </cell>
          <cell r="X732">
            <v>40797</v>
          </cell>
          <cell r="Y732">
            <v>60745</v>
          </cell>
          <cell r="Z732">
            <v>196396</v>
          </cell>
          <cell r="AA732">
            <v>873962</v>
          </cell>
          <cell r="AB732">
            <v>0</v>
          </cell>
          <cell r="AC732">
            <v>0</v>
          </cell>
          <cell r="AD732">
            <v>0</v>
          </cell>
          <cell r="AE732">
            <v>0</v>
          </cell>
          <cell r="AF732">
            <v>1174862.1600000001</v>
          </cell>
          <cell r="AG732">
            <v>3304.75</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t="str">
            <v>1 rozwojowo-modernizacyjne</v>
          </cell>
          <cell r="AY732">
            <v>0</v>
          </cell>
          <cell r="AZ732">
            <v>7</v>
          </cell>
          <cell r="BA732">
            <v>0</v>
          </cell>
          <cell r="BF732" t="str">
            <v>Zaopatrzenie w wodę nowych odbiorców. Uporządkowanie gospodarki wodociągowej.</v>
          </cell>
          <cell r="BG732" t="str">
            <v>Budowa wodociągu DN 150 mm dł.770 m wraz z przyłączami w ul. Szumana 2023-2024 - dokumentacja projektowa 2025-2026 - roboty budowlano - montażowe</v>
          </cell>
          <cell r="BH732" t="str">
            <v>-</v>
          </cell>
          <cell r="BI732" t="str">
            <v>-</v>
          </cell>
          <cell r="BJ732">
            <v>0</v>
          </cell>
          <cell r="BK732">
            <v>0</v>
          </cell>
          <cell r="BL732"/>
          <cell r="BM732"/>
          <cell r="BN732"/>
        </row>
        <row r="733">
          <cell r="B733" t="str">
            <v>3-07-16-088-1</v>
          </cell>
          <cell r="C733" t="str">
            <v>3</v>
          </cell>
          <cell r="D733" t="str">
            <v>Swarzędz - sieć wodociągowa w ul. Grudzińskiego i Pszennej w Jasiniu</v>
          </cell>
          <cell r="E733" t="str">
            <v>Realizowane-RBM-w toku</v>
          </cell>
          <cell r="G733" t="str">
            <v>rezerwa "białe plamy"</v>
          </cell>
          <cell r="H733" t="str">
            <v>druga</v>
          </cell>
          <cell r="I733" t="str">
            <v>sieci rozdzielcze</v>
          </cell>
          <cell r="J733" t="str">
            <v>rozwojowe</v>
          </cell>
          <cell r="K733" t="str">
            <v>nieopłacalne tak</v>
          </cell>
          <cell r="L733" t="str">
            <v>Swarzędz</v>
          </cell>
          <cell r="M733" t="str">
            <v>Przemysław Jasiński</v>
          </cell>
          <cell r="N733" t="str">
            <v>Julita Andrzejewska</v>
          </cell>
          <cell r="O733" t="str">
            <v>Mariusz Dados</v>
          </cell>
          <cell r="P733" t="str">
            <v>Beata Nowakowska</v>
          </cell>
          <cell r="Q733">
            <v>0</v>
          </cell>
          <cell r="R733" t="str">
            <v>07</v>
          </cell>
          <cell r="S733" t="str">
            <v>Gmina Swarzędz</v>
          </cell>
          <cell r="T733">
            <v>3889.68</v>
          </cell>
          <cell r="U733">
            <v>0</v>
          </cell>
          <cell r="V733">
            <v>0</v>
          </cell>
          <cell r="W733">
            <v>0</v>
          </cell>
          <cell r="X733">
            <v>908054.87</v>
          </cell>
          <cell r="Y733">
            <v>0</v>
          </cell>
          <cell r="Z733">
            <v>0</v>
          </cell>
          <cell r="AA733">
            <v>0</v>
          </cell>
          <cell r="AB733">
            <v>0</v>
          </cell>
          <cell r="AC733">
            <v>0</v>
          </cell>
          <cell r="AD733">
            <v>0</v>
          </cell>
          <cell r="AE733">
            <v>0</v>
          </cell>
          <cell r="AF733">
            <v>908054.87</v>
          </cell>
          <cell r="AG733">
            <v>576</v>
          </cell>
          <cell r="AH733">
            <v>0</v>
          </cell>
          <cell r="AI733">
            <v>0</v>
          </cell>
          <cell r="AJ733">
            <v>0</v>
          </cell>
          <cell r="AK733">
            <v>0</v>
          </cell>
          <cell r="AL733">
            <v>1024099.97</v>
          </cell>
          <cell r="AM733">
            <v>0</v>
          </cell>
          <cell r="AN733">
            <v>0</v>
          </cell>
          <cell r="AO733">
            <v>0</v>
          </cell>
          <cell r="AP733">
            <v>0</v>
          </cell>
          <cell r="AQ733">
            <v>0</v>
          </cell>
          <cell r="AR733">
            <v>0</v>
          </cell>
          <cell r="AS733">
            <v>0</v>
          </cell>
          <cell r="AT733">
            <v>0</v>
          </cell>
          <cell r="AU733">
            <v>1024099.97</v>
          </cell>
          <cell r="AV733">
            <v>0</v>
          </cell>
          <cell r="AW733">
            <v>0</v>
          </cell>
          <cell r="AX733" t="str">
            <v>1 rozwojowo-modernizacyjne</v>
          </cell>
          <cell r="AY733">
            <v>7</v>
          </cell>
          <cell r="AZ733">
            <v>19</v>
          </cell>
          <cell r="BA733">
            <v>0</v>
          </cell>
          <cell r="BF733" t="str">
            <v>Zaopatrzenie w wodę nowych odbiorców. Koordynacja z modernizacją dróg, realizowaną przez Gminę. Gmina Inwestorem.</v>
          </cell>
          <cell r="BG733" t="str">
            <v>Budowa sieci wodociągowej w ul. Pszenna i Grudzińskiego DN200mm dł. 9m oraz DN150mm dł. 1047m wraz z przyłączami Gmina opracowała dokumentację projektową i wykona roboty. 2016-2021 - dokumentacja projektowa 2022-2023 - roboty budowlano-montażowe</v>
          </cell>
          <cell r="BH733" t="str">
            <v>-</v>
          </cell>
          <cell r="BI733" t="str">
            <v>-</v>
          </cell>
          <cell r="BJ733">
            <v>0</v>
          </cell>
          <cell r="BK733">
            <v>1024099.97</v>
          </cell>
          <cell r="BL733"/>
          <cell r="BM733"/>
          <cell r="BN733"/>
          <cell r="BO733">
            <v>71686.997900000002</v>
          </cell>
        </row>
        <row r="734">
          <cell r="B734" t="str">
            <v>3-02-13-017-0</v>
          </cell>
          <cell r="C734" t="str">
            <v>3</v>
          </cell>
          <cell r="D734" t="str">
            <v>Luboń - sieć wodociągowa w ul. Rivoliego</v>
          </cell>
          <cell r="E734" t="str">
            <v>Realizowane-RBM-zakończono</v>
          </cell>
          <cell r="G734" t="str">
            <v>rury azbestowo-cementowe</v>
          </cell>
          <cell r="H734" t="str">
            <v>pierwsza</v>
          </cell>
          <cell r="I734" t="str">
            <v>sieci rozdzielcze</v>
          </cell>
          <cell r="J734" t="str">
            <v>modernizacyjne</v>
          </cell>
          <cell r="K734" t="str">
            <v>azbestocement</v>
          </cell>
          <cell r="L734" t="str">
            <v>Luboń</v>
          </cell>
          <cell r="M734" t="str">
            <v>Paulina Wilińska-Kałka</v>
          </cell>
          <cell r="N734" t="str">
            <v>Barbara Bartkowiak</v>
          </cell>
          <cell r="O734" t="str">
            <v>Monika Mrozińska</v>
          </cell>
          <cell r="P734" t="str">
            <v>Joanna Iwan</v>
          </cell>
          <cell r="Q734" t="str">
            <v>Maciej Urbaniak</v>
          </cell>
          <cell r="R734" t="str">
            <v>02</v>
          </cell>
          <cell r="S734" t="str">
            <v>nd</v>
          </cell>
          <cell r="T734">
            <v>54498.27</v>
          </cell>
          <cell r="U734">
            <v>1154570.6500000001</v>
          </cell>
          <cell r="V734">
            <v>0</v>
          </cell>
          <cell r="W734">
            <v>0</v>
          </cell>
          <cell r="X734">
            <v>0</v>
          </cell>
          <cell r="Y734">
            <v>0</v>
          </cell>
          <cell r="Z734">
            <v>0</v>
          </cell>
          <cell r="AA734">
            <v>0</v>
          </cell>
          <cell r="AB734">
            <v>0</v>
          </cell>
          <cell r="AC734">
            <v>0</v>
          </cell>
          <cell r="AD734">
            <v>0</v>
          </cell>
          <cell r="AE734">
            <v>0</v>
          </cell>
          <cell r="AF734">
            <v>1154570.6500000001</v>
          </cell>
          <cell r="AG734">
            <v>1111156.98</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t="str">
            <v>1 rozwojowo-modernizacyjne</v>
          </cell>
          <cell r="AY734">
            <v>0</v>
          </cell>
          <cell r="AZ734">
            <v>0</v>
          </cell>
          <cell r="BA734">
            <v>37</v>
          </cell>
          <cell r="BB734" t="str">
            <v>NIE</v>
          </cell>
          <cell r="BD734" t="str">
            <v>NIE</v>
          </cell>
          <cell r="BF734" t="str">
            <v>Wymiana ze względu na zły stan techniczny i dużą awaryjność.</v>
          </cell>
          <cell r="BG734" t="str">
            <v>Wymiana sieci wodociągowej w ul. Rivoliego (na odc. od ul. Powstańców Wlkp. do ul. Przemysłowej) DN150mm, dł. 370m wraz z przyłączami. 2016 - 2018 - dokumentacja projektowa 2020 - roboty budowlano-montażowe</v>
          </cell>
          <cell r="BH734" t="str">
            <v>-</v>
          </cell>
          <cell r="BI734" t="str">
            <v>-</v>
          </cell>
          <cell r="BJ734">
            <v>0</v>
          </cell>
          <cell r="BK734">
            <v>0</v>
          </cell>
          <cell r="BL734"/>
          <cell r="BM734"/>
          <cell r="BN734"/>
          <cell r="BO734">
            <v>0</v>
          </cell>
        </row>
        <row r="735">
          <cell r="B735" t="str">
            <v>3-07-16-171-0</v>
          </cell>
          <cell r="C735" t="str">
            <v>3</v>
          </cell>
          <cell r="D735" t="str">
            <v>Swarzędz - sieć wodociągowa ul. Rivoliego i ul. Galileusza w Zalasewie</v>
          </cell>
          <cell r="E735">
            <v>0</v>
          </cell>
          <cell r="G735" t="str">
            <v>rezerwa na zaspokojenie roszczeń z tyt realizacji sieci wod-kan</v>
          </cell>
          <cell r="H735" t="str">
            <v>pierwsza</v>
          </cell>
          <cell r="I735" t="str">
            <v>sieci rozdzielcze</v>
          </cell>
          <cell r="J735" t="str">
            <v>rozwojowe</v>
          </cell>
          <cell r="K735" t="str">
            <v>wykupy</v>
          </cell>
          <cell r="L735" t="str">
            <v>Swarzędz</v>
          </cell>
          <cell r="M735">
            <v>0</v>
          </cell>
          <cell r="N735">
            <v>0</v>
          </cell>
          <cell r="O735">
            <v>0</v>
          </cell>
          <cell r="P735">
            <v>0</v>
          </cell>
          <cell r="Q735">
            <v>0</v>
          </cell>
          <cell r="R735" t="str">
            <v>07</v>
          </cell>
          <cell r="S735" t="str">
            <v>nd</v>
          </cell>
          <cell r="T735">
            <v>0</v>
          </cell>
          <cell r="U735">
            <v>1067.5</v>
          </cell>
          <cell r="V735">
            <v>0</v>
          </cell>
          <cell r="W735">
            <v>0</v>
          </cell>
          <cell r="X735">
            <v>0</v>
          </cell>
          <cell r="Y735">
            <v>0</v>
          </cell>
          <cell r="Z735">
            <v>0</v>
          </cell>
          <cell r="AA735">
            <v>0</v>
          </cell>
          <cell r="AB735">
            <v>0</v>
          </cell>
          <cell r="AC735">
            <v>0</v>
          </cell>
          <cell r="AD735">
            <v>0</v>
          </cell>
          <cell r="AE735">
            <v>0</v>
          </cell>
          <cell r="AF735">
            <v>1067.5</v>
          </cell>
          <cell r="AG735">
            <v>154238.66</v>
          </cell>
          <cell r="AH735">
            <v>1383.3</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F735">
            <v>0</v>
          </cell>
          <cell r="BG735">
            <v>0</v>
          </cell>
          <cell r="BH735" t="str">
            <v>-</v>
          </cell>
          <cell r="BI735" t="str">
            <v>-</v>
          </cell>
          <cell r="BJ735">
            <v>0</v>
          </cell>
          <cell r="BK735">
            <v>0</v>
          </cell>
          <cell r="BL735"/>
          <cell r="BM735"/>
          <cell r="BN735"/>
        </row>
        <row r="736">
          <cell r="B736" t="str">
            <v>3-07-16-188-0</v>
          </cell>
          <cell r="C736" t="str">
            <v>3</v>
          </cell>
          <cell r="D736" t="str">
            <v>Swarzędz - sieć wodociągowa w okolicach ul. Cieszkowskiego</v>
          </cell>
          <cell r="E736">
            <v>0</v>
          </cell>
          <cell r="G736" t="str">
            <v>rezerwa na inwestycje nieprzewidziane</v>
          </cell>
          <cell r="H736" t="str">
            <v>pierwsza</v>
          </cell>
          <cell r="I736" t="str">
            <v>sieci rozdzielcze</v>
          </cell>
          <cell r="J736" t="str">
            <v>modernizacyjne</v>
          </cell>
          <cell r="K736" t="str">
            <v>PSW</v>
          </cell>
          <cell r="L736" t="str">
            <v>Swarzędz</v>
          </cell>
          <cell r="M736">
            <v>0</v>
          </cell>
          <cell r="N736">
            <v>0</v>
          </cell>
          <cell r="O736">
            <v>0</v>
          </cell>
          <cell r="P736">
            <v>0</v>
          </cell>
          <cell r="Q736">
            <v>0</v>
          </cell>
          <cell r="R736" t="str">
            <v>07</v>
          </cell>
          <cell r="S736" t="str">
            <v>nd</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t="str">
            <v>1 rozwojowo-modernizacyjne</v>
          </cell>
          <cell r="AY736">
            <v>0</v>
          </cell>
          <cell r="AZ736">
            <v>0</v>
          </cell>
          <cell r="BA736">
            <v>0</v>
          </cell>
          <cell r="BF736">
            <v>0</v>
          </cell>
          <cell r="BG736">
            <v>0</v>
          </cell>
          <cell r="BH736" t="str">
            <v>-</v>
          </cell>
          <cell r="BI736" t="str">
            <v>-</v>
          </cell>
          <cell r="BJ736">
            <v>0</v>
          </cell>
          <cell r="BK736">
            <v>0</v>
          </cell>
          <cell r="BL736"/>
          <cell r="BM736"/>
          <cell r="BN736"/>
        </row>
        <row r="737">
          <cell r="B737" t="str">
            <v>3-07-17-055-1</v>
          </cell>
          <cell r="C737" t="str">
            <v>3</v>
          </cell>
          <cell r="D737" t="str">
            <v>Swarzędz - sieć wodociągowa w ul. Katarzyńskiej w Gruszczynie</v>
          </cell>
          <cell r="E737" t="str">
            <v>Realizowane-RBM-w toku</v>
          </cell>
          <cell r="G737" t="str">
            <v>koordynacja z innymi jednostkami</v>
          </cell>
          <cell r="H737" t="str">
            <v>pierwsza</v>
          </cell>
          <cell r="I737" t="str">
            <v>sieci rozdzielcze</v>
          </cell>
          <cell r="J737" t="str">
            <v>modernizacyjne</v>
          </cell>
          <cell r="K737" t="str">
            <v>koordynacja</v>
          </cell>
          <cell r="L737" t="str">
            <v>Swarzędz</v>
          </cell>
          <cell r="M737" t="str">
            <v>Przemysław Jasiński</v>
          </cell>
          <cell r="N737" t="str">
            <v>Julita Andrzejewska</v>
          </cell>
          <cell r="O737" t="str">
            <v>Mariusz Dados</v>
          </cell>
          <cell r="P737" t="str">
            <v>Beata Nowakowska</v>
          </cell>
          <cell r="Q737">
            <v>0</v>
          </cell>
          <cell r="R737" t="str">
            <v>07</v>
          </cell>
          <cell r="S737" t="str">
            <v>Gmina Swarzędz</v>
          </cell>
          <cell r="T737">
            <v>12520.93</v>
          </cell>
          <cell r="U737">
            <v>0</v>
          </cell>
          <cell r="V737">
            <v>0</v>
          </cell>
          <cell r="W737">
            <v>810000</v>
          </cell>
          <cell r="X737">
            <v>0</v>
          </cell>
          <cell r="Y737">
            <v>0</v>
          </cell>
          <cell r="Z737">
            <v>0</v>
          </cell>
          <cell r="AA737">
            <v>0</v>
          </cell>
          <cell r="AB737">
            <v>0</v>
          </cell>
          <cell r="AC737">
            <v>0</v>
          </cell>
          <cell r="AD737">
            <v>0</v>
          </cell>
          <cell r="AE737">
            <v>0</v>
          </cell>
          <cell r="AF737">
            <v>810000</v>
          </cell>
          <cell r="AG737">
            <v>576</v>
          </cell>
          <cell r="AH737">
            <v>0</v>
          </cell>
          <cell r="AI737">
            <v>0</v>
          </cell>
          <cell r="AJ737">
            <v>1459531.27</v>
          </cell>
          <cell r="AK737">
            <v>0</v>
          </cell>
          <cell r="AL737">
            <v>0</v>
          </cell>
          <cell r="AM737">
            <v>0</v>
          </cell>
          <cell r="AN737">
            <v>0</v>
          </cell>
          <cell r="AO737">
            <v>0</v>
          </cell>
          <cell r="AP737">
            <v>0</v>
          </cell>
          <cell r="AQ737">
            <v>0</v>
          </cell>
          <cell r="AR737">
            <v>0</v>
          </cell>
          <cell r="AS737">
            <v>0</v>
          </cell>
          <cell r="AT737">
            <v>0</v>
          </cell>
          <cell r="AU737">
            <v>1459531.27</v>
          </cell>
          <cell r="AV737">
            <v>0</v>
          </cell>
          <cell r="AW737">
            <v>0</v>
          </cell>
          <cell r="AX737" t="str">
            <v>1 rozwojowo-modernizacyjne</v>
          </cell>
          <cell r="AY737">
            <v>5</v>
          </cell>
          <cell r="AZ737">
            <v>22</v>
          </cell>
          <cell r="BA737">
            <v>4</v>
          </cell>
          <cell r="BF737" t="str">
            <v>Zaopatrzenie w wodę nowych odbiorców. Wniosek Gminy Swarzędz. Koordynacja z modernizacją ulicy, realizowaną przez Gminę. Gmina inwestorem.</v>
          </cell>
          <cell r="BG737" t="str">
            <v>Budowa sieci wodociągowej w ul. Katarzyńskiej i Wodnej DN200mm dł. 800m oraz DN100mm dł. 413m wraz z przyłączami Gmina opracowała dokumentację projektową i wykonuje roboty. 2018-2021 - dokumentacja projektowa 2022-2023 - roboty budowlano-montażowe</v>
          </cell>
          <cell r="BH737" t="str">
            <v>-</v>
          </cell>
          <cell r="BI737" t="str">
            <v>-</v>
          </cell>
          <cell r="BJ737">
            <v>0</v>
          </cell>
          <cell r="BK737">
            <v>1459531.27</v>
          </cell>
          <cell r="BL737"/>
          <cell r="BM737"/>
          <cell r="BN737"/>
          <cell r="BO737">
            <v>102167.18890000001</v>
          </cell>
        </row>
        <row r="738">
          <cell r="B738" t="str">
            <v>3-07-17-072-1</v>
          </cell>
          <cell r="C738" t="str">
            <v>3</v>
          </cell>
          <cell r="D738" t="str">
            <v>Swarzędz - sieć wodociągowa w ul. Kruszewnickiej w Garbach</v>
          </cell>
          <cell r="E738">
            <v>0</v>
          </cell>
          <cell r="G738" t="str">
            <v>rezerwa "białe plamy"</v>
          </cell>
          <cell r="H738" t="str">
            <v>druga</v>
          </cell>
          <cell r="I738" t="str">
            <v>sieci rozdzielcze</v>
          </cell>
          <cell r="J738" t="str">
            <v>rozwojowe</v>
          </cell>
          <cell r="K738" t="str">
            <v>nieopłacalne tak</v>
          </cell>
          <cell r="L738" t="str">
            <v>Swarzędz</v>
          </cell>
          <cell r="M738">
            <v>0</v>
          </cell>
          <cell r="N738">
            <v>0</v>
          </cell>
          <cell r="O738">
            <v>0</v>
          </cell>
          <cell r="P738">
            <v>0</v>
          </cell>
          <cell r="Q738">
            <v>0</v>
          </cell>
          <cell r="R738" t="str">
            <v>07</v>
          </cell>
          <cell r="S738" t="str">
            <v>Gmina Swarzędz</v>
          </cell>
          <cell r="T738">
            <v>0</v>
          </cell>
          <cell r="U738">
            <v>640.79999999999995</v>
          </cell>
          <cell r="V738">
            <v>0</v>
          </cell>
          <cell r="W738">
            <v>0</v>
          </cell>
          <cell r="X738">
            <v>0</v>
          </cell>
          <cell r="Y738">
            <v>0</v>
          </cell>
          <cell r="Z738">
            <v>0</v>
          </cell>
          <cell r="AA738">
            <v>0</v>
          </cell>
          <cell r="AB738">
            <v>0</v>
          </cell>
          <cell r="AC738">
            <v>0</v>
          </cell>
          <cell r="AD738">
            <v>0</v>
          </cell>
          <cell r="AE738">
            <v>0</v>
          </cell>
          <cell r="AF738">
            <v>640.79999999999995</v>
          </cell>
          <cell r="AG738">
            <v>640.79999999999995</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t="str">
            <v>1 rozwojowo-modernizacyjne</v>
          </cell>
          <cell r="AY738">
            <v>0</v>
          </cell>
          <cell r="AZ738">
            <v>0</v>
          </cell>
          <cell r="BA738">
            <v>0</v>
          </cell>
          <cell r="BF738">
            <v>0</v>
          </cell>
          <cell r="BG738">
            <v>0</v>
          </cell>
          <cell r="BH738" t="str">
            <v>-</v>
          </cell>
          <cell r="BI738" t="str">
            <v>-</v>
          </cell>
          <cell r="BJ738">
            <v>0</v>
          </cell>
          <cell r="BK738">
            <v>0</v>
          </cell>
          <cell r="BL738"/>
          <cell r="BM738"/>
          <cell r="BN738"/>
        </row>
        <row r="739">
          <cell r="B739" t="str">
            <v>3-07-17-245-0</v>
          </cell>
          <cell r="C739" t="str">
            <v>3</v>
          </cell>
          <cell r="D739" t="str">
            <v>Swarzędz - sieć wodociągowa i kanalizacja sanitarna na os. Zamoyskiego w Zalasewie</v>
          </cell>
          <cell r="E739" t="str">
            <v>Realizowane-RBM-w toku</v>
          </cell>
          <cell r="G739" t="str">
            <v>rezerwa na zaspokojenie roszczeń z tyt realizacji sieci wod-kan</v>
          </cell>
          <cell r="H739" t="str">
            <v>pierwsza</v>
          </cell>
          <cell r="I739" t="str">
            <v>sieci rozdzielcze</v>
          </cell>
          <cell r="J739" t="str">
            <v>rozwojowe</v>
          </cell>
          <cell r="K739" t="str">
            <v>wykupy</v>
          </cell>
          <cell r="L739" t="str">
            <v>Swarzędz</v>
          </cell>
          <cell r="M739">
            <v>0</v>
          </cell>
          <cell r="N739">
            <v>0</v>
          </cell>
          <cell r="O739" t="str">
            <v>Michał Garbicz</v>
          </cell>
          <cell r="P739" t="str">
            <v>Magdalena Borowska</v>
          </cell>
          <cell r="Q739">
            <v>0</v>
          </cell>
          <cell r="R739" t="str">
            <v>07</v>
          </cell>
          <cell r="S739" t="str">
            <v>nd</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t="str">
            <v xml:space="preserve"> </v>
          </cell>
          <cell r="AY739">
            <v>0</v>
          </cell>
          <cell r="AZ739">
            <v>0</v>
          </cell>
          <cell r="BA739">
            <v>0</v>
          </cell>
          <cell r="BF739">
            <v>0</v>
          </cell>
          <cell r="BG739">
            <v>0</v>
          </cell>
          <cell r="BH739" t="str">
            <v>-</v>
          </cell>
          <cell r="BI739" t="str">
            <v>-</v>
          </cell>
          <cell r="BJ739">
            <v>0</v>
          </cell>
          <cell r="BK739">
            <v>0</v>
          </cell>
          <cell r="BL739"/>
          <cell r="BM739"/>
          <cell r="BN739"/>
          <cell r="BO739">
            <v>0</v>
          </cell>
        </row>
        <row r="740">
          <cell r="B740" t="str">
            <v>3-07-17-274-0</v>
          </cell>
          <cell r="C740" t="str">
            <v>3</v>
          </cell>
          <cell r="D740" t="str">
            <v>Swarzędz - sieć wodociągowa w ul. Krajobrazowej w Garbach</v>
          </cell>
          <cell r="E740">
            <v>0</v>
          </cell>
          <cell r="G740" t="str">
            <v>rezerwa na zaspokojenie roszczeń z tyt realizacji sieci wod-kan</v>
          </cell>
          <cell r="H740" t="str">
            <v>pierwsza</v>
          </cell>
          <cell r="I740" t="str">
            <v>sieci rozdzielcze</v>
          </cell>
          <cell r="J740" t="str">
            <v>rozwojowe</v>
          </cell>
          <cell r="K740" t="str">
            <v>wykupy</v>
          </cell>
          <cell r="L740" t="str">
            <v>Swarzędz</v>
          </cell>
          <cell r="M740">
            <v>0</v>
          </cell>
          <cell r="N740">
            <v>0</v>
          </cell>
          <cell r="O740">
            <v>0</v>
          </cell>
          <cell r="P740">
            <v>0</v>
          </cell>
          <cell r="Q740">
            <v>0</v>
          </cell>
          <cell r="R740" t="str">
            <v>07</v>
          </cell>
          <cell r="S740" t="str">
            <v>nd</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F740">
            <v>0</v>
          </cell>
          <cell r="BG740">
            <v>0</v>
          </cell>
          <cell r="BH740" t="str">
            <v>-</v>
          </cell>
          <cell r="BI740" t="str">
            <v>-</v>
          </cell>
          <cell r="BJ740">
            <v>0</v>
          </cell>
          <cell r="BK740">
            <v>0</v>
          </cell>
          <cell r="BL740"/>
          <cell r="BM740"/>
          <cell r="BN740"/>
        </row>
        <row r="741">
          <cell r="B741" t="str">
            <v>3-07-17-287-0</v>
          </cell>
          <cell r="C741" t="str">
            <v>3</v>
          </cell>
          <cell r="D741" t="str">
            <v>Swarzędz - sieć wodociągowa i kanalizacja sanitarna w ul. Słowackiego</v>
          </cell>
          <cell r="E741">
            <v>0</v>
          </cell>
          <cell r="G741" t="str">
            <v>rezerwa na zaspokojenie roszczeń z tyt realizacji sieci wod-kan</v>
          </cell>
          <cell r="H741" t="str">
            <v>pierwsza</v>
          </cell>
          <cell r="I741" t="str">
            <v>sieci rozdzielcze</v>
          </cell>
          <cell r="J741" t="str">
            <v>rozwojowe</v>
          </cell>
          <cell r="K741" t="str">
            <v>wykupy</v>
          </cell>
          <cell r="L741" t="str">
            <v>Swarzędz</v>
          </cell>
          <cell r="M741">
            <v>0</v>
          </cell>
          <cell r="N741">
            <v>0</v>
          </cell>
          <cell r="O741">
            <v>0</v>
          </cell>
          <cell r="P741">
            <v>0</v>
          </cell>
          <cell r="Q741">
            <v>0</v>
          </cell>
          <cell r="R741" t="str">
            <v>07</v>
          </cell>
          <cell r="S741" t="str">
            <v>nd</v>
          </cell>
          <cell r="T741">
            <v>0</v>
          </cell>
          <cell r="U741">
            <v>52.3</v>
          </cell>
          <cell r="V741">
            <v>0</v>
          </cell>
          <cell r="W741">
            <v>0</v>
          </cell>
          <cell r="X741">
            <v>0</v>
          </cell>
          <cell r="Y741">
            <v>0</v>
          </cell>
          <cell r="Z741">
            <v>0</v>
          </cell>
          <cell r="AA741">
            <v>0</v>
          </cell>
          <cell r="AB741">
            <v>0</v>
          </cell>
          <cell r="AC741">
            <v>0</v>
          </cell>
          <cell r="AD741">
            <v>0</v>
          </cell>
          <cell r="AE741">
            <v>0</v>
          </cell>
          <cell r="AF741">
            <v>52.3</v>
          </cell>
          <cell r="AG741">
            <v>52.3</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F741">
            <v>0</v>
          </cell>
          <cell r="BG741">
            <v>0</v>
          </cell>
          <cell r="BH741" t="str">
            <v>-</v>
          </cell>
          <cell r="BI741" t="str">
            <v>-</v>
          </cell>
          <cell r="BJ741">
            <v>0</v>
          </cell>
          <cell r="BK741">
            <v>0</v>
          </cell>
          <cell r="BL741"/>
          <cell r="BM741"/>
          <cell r="BN741"/>
        </row>
        <row r="742">
          <cell r="B742" t="str">
            <v>3-07-18-135-0</v>
          </cell>
          <cell r="C742" t="str">
            <v>3</v>
          </cell>
          <cell r="D742" t="str">
            <v>Swarzędz - sieć wodociągowa na oś. Kościuszkowców</v>
          </cell>
          <cell r="E742">
            <v>0</v>
          </cell>
          <cell r="G742" t="str">
            <v>rezerwa na zaspokojenie roszczeń z tyt realizacji sieci wod-kan</v>
          </cell>
          <cell r="H742" t="str">
            <v>pierwsza</v>
          </cell>
          <cell r="I742" t="str">
            <v>sieci rozdzielcze</v>
          </cell>
          <cell r="J742" t="str">
            <v>rozwojowe</v>
          </cell>
          <cell r="K742" t="str">
            <v>wykupy</v>
          </cell>
          <cell r="L742" t="str">
            <v>Swarzędz</v>
          </cell>
          <cell r="M742">
            <v>0</v>
          </cell>
          <cell r="N742">
            <v>0</v>
          </cell>
          <cell r="O742">
            <v>0</v>
          </cell>
          <cell r="P742">
            <v>0</v>
          </cell>
          <cell r="Q742">
            <v>0</v>
          </cell>
          <cell r="R742" t="str">
            <v>07</v>
          </cell>
          <cell r="S742" t="str">
            <v>nd</v>
          </cell>
          <cell r="T742">
            <v>0</v>
          </cell>
          <cell r="U742">
            <v>10017</v>
          </cell>
          <cell r="V742">
            <v>0</v>
          </cell>
          <cell r="W742">
            <v>0</v>
          </cell>
          <cell r="X742">
            <v>0</v>
          </cell>
          <cell r="Y742">
            <v>0</v>
          </cell>
          <cell r="Z742">
            <v>0</v>
          </cell>
          <cell r="AA742">
            <v>0</v>
          </cell>
          <cell r="AB742">
            <v>0</v>
          </cell>
          <cell r="AC742">
            <v>0</v>
          </cell>
          <cell r="AD742">
            <v>0</v>
          </cell>
          <cell r="AE742">
            <v>0</v>
          </cell>
          <cell r="AF742">
            <v>10017</v>
          </cell>
          <cell r="AG742">
            <v>10071.879999999999</v>
          </cell>
          <cell r="AH742">
            <v>61.05</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F742">
            <v>0</v>
          </cell>
          <cell r="BG742">
            <v>0</v>
          </cell>
          <cell r="BH742" t="str">
            <v>-</v>
          </cell>
          <cell r="BI742" t="str">
            <v>-</v>
          </cell>
          <cell r="BJ742">
            <v>0</v>
          </cell>
          <cell r="BK742">
            <v>0</v>
          </cell>
          <cell r="BL742"/>
          <cell r="BM742"/>
          <cell r="BN742"/>
        </row>
        <row r="743">
          <cell r="B743" t="str">
            <v>3-07-19-043-0</v>
          </cell>
          <cell r="C743" t="str">
            <v>3</v>
          </cell>
          <cell r="D743" t="str">
            <v>Swarzędz - sieć wodociągowa i kanalizacja sanitarna w ul. Leśnej w Gruszczynie</v>
          </cell>
          <cell r="E743" t="str">
            <v>Zakończone</v>
          </cell>
          <cell r="G743" t="str">
            <v>rezerwa na zaspokojenie roszczeń z tyt realizacji sieci wod-kan</v>
          </cell>
          <cell r="H743" t="str">
            <v>pierwsza</v>
          </cell>
          <cell r="I743" t="str">
            <v>sieci rozdzielcze</v>
          </cell>
          <cell r="J743" t="str">
            <v>rozwojowe</v>
          </cell>
          <cell r="K743" t="str">
            <v>wykupy</v>
          </cell>
          <cell r="L743" t="str">
            <v>Swarzędz</v>
          </cell>
          <cell r="M743">
            <v>0</v>
          </cell>
          <cell r="N743">
            <v>0</v>
          </cell>
          <cell r="O743">
            <v>0</v>
          </cell>
          <cell r="P743" t="str">
            <v>Magdalena Borowska</v>
          </cell>
          <cell r="Q743">
            <v>0</v>
          </cell>
          <cell r="R743" t="str">
            <v>07</v>
          </cell>
          <cell r="S743" t="str">
            <v>nd</v>
          </cell>
          <cell r="T743">
            <v>0</v>
          </cell>
          <cell r="U743">
            <v>275926.95</v>
          </cell>
          <cell r="V743">
            <v>0</v>
          </cell>
          <cell r="W743">
            <v>0</v>
          </cell>
          <cell r="X743">
            <v>0</v>
          </cell>
          <cell r="Y743">
            <v>0</v>
          </cell>
          <cell r="Z743">
            <v>0</v>
          </cell>
          <cell r="AA743">
            <v>0</v>
          </cell>
          <cell r="AB743">
            <v>0</v>
          </cell>
          <cell r="AC743">
            <v>0</v>
          </cell>
          <cell r="AD743">
            <v>0</v>
          </cell>
          <cell r="AE743">
            <v>0</v>
          </cell>
          <cell r="AF743">
            <v>275926.95</v>
          </cell>
          <cell r="AG743">
            <v>276215.27</v>
          </cell>
          <cell r="AH743">
            <v>393.75</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t="str">
            <v xml:space="preserve"> </v>
          </cell>
          <cell r="AY743">
            <v>0</v>
          </cell>
          <cell r="AZ743">
            <v>0</v>
          </cell>
          <cell r="BA743">
            <v>0</v>
          </cell>
          <cell r="BF743">
            <v>0</v>
          </cell>
          <cell r="BG743">
            <v>0</v>
          </cell>
          <cell r="BH743" t="str">
            <v>-</v>
          </cell>
          <cell r="BI743" t="str">
            <v>-</v>
          </cell>
          <cell r="BJ743">
            <v>0</v>
          </cell>
          <cell r="BK743">
            <v>0</v>
          </cell>
          <cell r="BL743"/>
          <cell r="BM743"/>
          <cell r="BN743"/>
        </row>
        <row r="744">
          <cell r="B744" t="str">
            <v>3-07-19-057-0</v>
          </cell>
          <cell r="C744" t="str">
            <v>3</v>
          </cell>
          <cell r="D744" t="str">
            <v>Swarzędz - sieć wodociągowa w ul.Siewnej/Planetarnej w Zalasewie</v>
          </cell>
          <cell r="E744">
            <v>0</v>
          </cell>
          <cell r="G744" t="str">
            <v>rezerwa na zaspokojenie roszczeń z tyt realizacji sieci wod-kan</v>
          </cell>
          <cell r="H744" t="str">
            <v>pierwsza</v>
          </cell>
          <cell r="I744" t="str">
            <v>sieci rozdzielcze</v>
          </cell>
          <cell r="J744" t="str">
            <v>rozwojowe</v>
          </cell>
          <cell r="K744" t="str">
            <v>wykupy</v>
          </cell>
          <cell r="L744" t="str">
            <v>Swarzędz</v>
          </cell>
          <cell r="M744">
            <v>0</v>
          </cell>
          <cell r="N744">
            <v>0</v>
          </cell>
          <cell r="O744">
            <v>0</v>
          </cell>
          <cell r="P744">
            <v>0</v>
          </cell>
          <cell r="Q744">
            <v>0</v>
          </cell>
          <cell r="R744" t="str">
            <v>07</v>
          </cell>
          <cell r="S744" t="str">
            <v>nd</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1000</v>
          </cell>
          <cell r="AH744">
            <v>405423.6</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F744">
            <v>0</v>
          </cell>
          <cell r="BG744">
            <v>0</v>
          </cell>
          <cell r="BH744" t="str">
            <v>-</v>
          </cell>
          <cell r="BI744" t="str">
            <v>-</v>
          </cell>
          <cell r="BJ744">
            <v>0</v>
          </cell>
          <cell r="BK744">
            <v>0</v>
          </cell>
          <cell r="BL744"/>
          <cell r="BM744"/>
          <cell r="BN744"/>
        </row>
        <row r="745">
          <cell r="B745" t="str">
            <v>3-07-19-139-0</v>
          </cell>
          <cell r="C745" t="str">
            <v>3</v>
          </cell>
          <cell r="D745" t="str">
            <v>Swarzędz - sieć wodociągowa w ul. Rivoliego/Heweliusza (dawniej Ukośna) w Zalasewie</v>
          </cell>
          <cell r="E745" t="str">
            <v>Zakończone</v>
          </cell>
          <cell r="G745" t="str">
            <v>rezerwa na zaspokojenie roszczeń z tyt realizacji sieci wod-kan</v>
          </cell>
          <cell r="H745" t="str">
            <v>pierwsza</v>
          </cell>
          <cell r="I745" t="str">
            <v>sieci rozdzielcze</v>
          </cell>
          <cell r="J745" t="str">
            <v>rozwojowe</v>
          </cell>
          <cell r="K745" t="str">
            <v>wykupy</v>
          </cell>
          <cell r="L745" t="str">
            <v>Swarzędz</v>
          </cell>
          <cell r="M745">
            <v>0</v>
          </cell>
          <cell r="N745">
            <v>0</v>
          </cell>
          <cell r="O745">
            <v>0</v>
          </cell>
          <cell r="P745" t="str">
            <v>Magdalena Borowska</v>
          </cell>
          <cell r="Q745">
            <v>0</v>
          </cell>
          <cell r="R745" t="str">
            <v>07</v>
          </cell>
          <cell r="S745" t="str">
            <v>nd</v>
          </cell>
          <cell r="T745">
            <v>0</v>
          </cell>
          <cell r="U745">
            <v>129675.75</v>
          </cell>
          <cell r="V745">
            <v>0</v>
          </cell>
          <cell r="W745">
            <v>0</v>
          </cell>
          <cell r="X745">
            <v>0</v>
          </cell>
          <cell r="Y745">
            <v>0</v>
          </cell>
          <cell r="Z745">
            <v>0</v>
          </cell>
          <cell r="AA745">
            <v>0</v>
          </cell>
          <cell r="AB745">
            <v>0</v>
          </cell>
          <cell r="AC745">
            <v>0</v>
          </cell>
          <cell r="AD745">
            <v>0</v>
          </cell>
          <cell r="AE745">
            <v>0</v>
          </cell>
          <cell r="AF745">
            <v>129675.75</v>
          </cell>
          <cell r="AG745">
            <v>131611.57</v>
          </cell>
          <cell r="AH745">
            <v>3235.2</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t="str">
            <v xml:space="preserve"> </v>
          </cell>
          <cell r="AY745">
            <v>0</v>
          </cell>
          <cell r="AZ745">
            <v>0</v>
          </cell>
          <cell r="BA745">
            <v>0</v>
          </cell>
          <cell r="BF745">
            <v>0</v>
          </cell>
          <cell r="BG745">
            <v>0</v>
          </cell>
          <cell r="BH745" t="str">
            <v>-</v>
          </cell>
          <cell r="BI745" t="str">
            <v>-</v>
          </cell>
          <cell r="BJ745">
            <v>0</v>
          </cell>
          <cell r="BK745">
            <v>0</v>
          </cell>
          <cell r="BL745"/>
          <cell r="BM745"/>
          <cell r="BN745"/>
        </row>
        <row r="746">
          <cell r="B746" t="str">
            <v>3-07-19-193-0</v>
          </cell>
          <cell r="C746" t="str">
            <v>3</v>
          </cell>
          <cell r="D746" t="str">
            <v>Swarzędz - sieć wodociagowa i kanalizacja sanitarna w ul. Kórnickiej w Zalasewie</v>
          </cell>
          <cell r="E746">
            <v>0</v>
          </cell>
          <cell r="G746" t="str">
            <v>rezerwa na zaspokojenie roszczeń z tyt realizacji sieci wod-kan</v>
          </cell>
          <cell r="H746" t="str">
            <v>pierwsza</v>
          </cell>
          <cell r="I746" t="str">
            <v>sieci rozdzielcze</v>
          </cell>
          <cell r="J746" t="str">
            <v>rozwojowe</v>
          </cell>
          <cell r="K746" t="str">
            <v>wykupy</v>
          </cell>
          <cell r="L746" t="str">
            <v>Swarzędz</v>
          </cell>
          <cell r="M746">
            <v>0</v>
          </cell>
          <cell r="N746">
            <v>0</v>
          </cell>
          <cell r="O746">
            <v>0</v>
          </cell>
          <cell r="P746">
            <v>0</v>
          </cell>
          <cell r="Q746">
            <v>0</v>
          </cell>
          <cell r="R746" t="str">
            <v>07</v>
          </cell>
          <cell r="S746" t="str">
            <v>nd</v>
          </cell>
          <cell r="T746">
            <v>0</v>
          </cell>
          <cell r="U746">
            <v>306291.73</v>
          </cell>
          <cell r="V746">
            <v>0</v>
          </cell>
          <cell r="W746">
            <v>0</v>
          </cell>
          <cell r="X746">
            <v>0</v>
          </cell>
          <cell r="Y746">
            <v>0</v>
          </cell>
          <cell r="Z746">
            <v>0</v>
          </cell>
          <cell r="AA746">
            <v>0</v>
          </cell>
          <cell r="AB746">
            <v>0</v>
          </cell>
          <cell r="AC746">
            <v>0</v>
          </cell>
          <cell r="AD746">
            <v>0</v>
          </cell>
          <cell r="AE746">
            <v>0</v>
          </cell>
          <cell r="AF746">
            <v>306291.73</v>
          </cell>
          <cell r="AG746">
            <v>301019.18</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F746">
            <v>0</v>
          </cell>
          <cell r="BG746">
            <v>0</v>
          </cell>
          <cell r="BH746" t="str">
            <v>-</v>
          </cell>
          <cell r="BI746" t="str">
            <v>-</v>
          </cell>
          <cell r="BJ746">
            <v>0</v>
          </cell>
          <cell r="BK746">
            <v>0</v>
          </cell>
          <cell r="BL746"/>
          <cell r="BM746"/>
          <cell r="BN746"/>
        </row>
        <row r="747">
          <cell r="B747" t="str">
            <v>3-07-19-289-0</v>
          </cell>
          <cell r="C747" t="str">
            <v>3</v>
          </cell>
          <cell r="D747" t="str">
            <v>Swarzędz - sieć wodociągowa w ul. Krajobrazowej w Garbach</v>
          </cell>
          <cell r="E747">
            <v>0</v>
          </cell>
          <cell r="G747" t="str">
            <v>rezerwa na zaspokojenie roszczeń z tyt realizacji sieci wod-kan</v>
          </cell>
          <cell r="H747" t="str">
            <v>pierwsza</v>
          </cell>
          <cell r="I747" t="str">
            <v>sieci rozdzielcze</v>
          </cell>
          <cell r="J747" t="str">
            <v>rozwojowe</v>
          </cell>
          <cell r="K747" t="str">
            <v>wykupy</v>
          </cell>
          <cell r="L747" t="str">
            <v>Swarzędz</v>
          </cell>
          <cell r="M747">
            <v>0</v>
          </cell>
          <cell r="N747">
            <v>0</v>
          </cell>
          <cell r="O747">
            <v>0</v>
          </cell>
          <cell r="P747">
            <v>0</v>
          </cell>
          <cell r="Q747">
            <v>0</v>
          </cell>
          <cell r="R747" t="str">
            <v>07</v>
          </cell>
          <cell r="S747" t="str">
            <v>nd</v>
          </cell>
          <cell r="T747">
            <v>0</v>
          </cell>
          <cell r="U747">
            <v>12727.72</v>
          </cell>
          <cell r="V747">
            <v>0</v>
          </cell>
          <cell r="W747">
            <v>0</v>
          </cell>
          <cell r="X747">
            <v>0</v>
          </cell>
          <cell r="Y747">
            <v>0</v>
          </cell>
          <cell r="Z747">
            <v>0</v>
          </cell>
          <cell r="AA747">
            <v>0</v>
          </cell>
          <cell r="AB747">
            <v>0</v>
          </cell>
          <cell r="AC747">
            <v>0</v>
          </cell>
          <cell r="AD747">
            <v>0</v>
          </cell>
          <cell r="AE747">
            <v>0</v>
          </cell>
          <cell r="AF747">
            <v>12727.72</v>
          </cell>
          <cell r="AG747">
            <v>12727.72</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F747">
            <v>0</v>
          </cell>
          <cell r="BG747">
            <v>0</v>
          </cell>
          <cell r="BH747" t="str">
            <v>-</v>
          </cell>
          <cell r="BI747" t="str">
            <v>-</v>
          </cell>
          <cell r="BJ747">
            <v>0</v>
          </cell>
          <cell r="BK747">
            <v>0</v>
          </cell>
          <cell r="BL747"/>
          <cell r="BM747"/>
          <cell r="BN747"/>
        </row>
        <row r="748">
          <cell r="B748" t="str">
            <v>3-02-14-198-1</v>
          </cell>
          <cell r="C748" t="str">
            <v>3</v>
          </cell>
          <cell r="D748" t="str">
            <v>Luboń - sieć wodociągowa w ul. Narcyzowej i Frezjowej</v>
          </cell>
          <cell r="E748">
            <v>0</v>
          </cell>
          <cell r="G748" t="str">
            <v>rezerwa "białe plamy"</v>
          </cell>
          <cell r="H748" t="str">
            <v>druga</v>
          </cell>
          <cell r="I748" t="str">
            <v>sieci rozdzielcze</v>
          </cell>
          <cell r="J748" t="str">
            <v>rozwojowe</v>
          </cell>
          <cell r="K748" t="str">
            <v>nieopłacalne tak</v>
          </cell>
          <cell r="L748" t="str">
            <v>Luboń</v>
          </cell>
          <cell r="M748">
            <v>0</v>
          </cell>
          <cell r="N748">
            <v>0</v>
          </cell>
          <cell r="O748">
            <v>0</v>
          </cell>
          <cell r="P748">
            <v>0</v>
          </cell>
          <cell r="Q748">
            <v>0</v>
          </cell>
          <cell r="R748" t="str">
            <v>02</v>
          </cell>
          <cell r="S748" t="str">
            <v>nd</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t="str">
            <v>1 rozwojowo-modernizacyjne</v>
          </cell>
          <cell r="AY748">
            <v>15</v>
          </cell>
          <cell r="AZ748">
            <v>5</v>
          </cell>
          <cell r="BA748">
            <v>0</v>
          </cell>
          <cell r="BF748">
            <v>0</v>
          </cell>
          <cell r="BG748">
            <v>0</v>
          </cell>
          <cell r="BH748" t="str">
            <v>-</v>
          </cell>
          <cell r="BI748" t="str">
            <v>-</v>
          </cell>
          <cell r="BJ748">
            <v>0</v>
          </cell>
          <cell r="BK748">
            <v>0</v>
          </cell>
          <cell r="BL748"/>
          <cell r="BM748"/>
          <cell r="BN748"/>
        </row>
        <row r="749">
          <cell r="B749" t="str">
            <v>3-07-20-020-0</v>
          </cell>
          <cell r="C749" t="str">
            <v>3</v>
          </cell>
          <cell r="D749" t="str">
            <v>Swarzędz - sieć wodociągowa w ul. Równej, Spacerowej i Wypoczynkowej w Zalasewie</v>
          </cell>
          <cell r="E749">
            <v>0</v>
          </cell>
          <cell r="G749" t="str">
            <v>rezerwa na zaspokojenie roszczeń z tyt realizacji sieci wod-kan</v>
          </cell>
          <cell r="H749" t="str">
            <v>pierwsza</v>
          </cell>
          <cell r="I749" t="str">
            <v>sieci rozdzielcze</v>
          </cell>
          <cell r="J749" t="str">
            <v>rozwojowe</v>
          </cell>
          <cell r="K749" t="str">
            <v>wykupy</v>
          </cell>
          <cell r="L749" t="str">
            <v>Swarzędz</v>
          </cell>
          <cell r="M749">
            <v>0</v>
          </cell>
          <cell r="N749">
            <v>0</v>
          </cell>
          <cell r="O749">
            <v>0</v>
          </cell>
          <cell r="P749">
            <v>0</v>
          </cell>
          <cell r="Q749">
            <v>0</v>
          </cell>
          <cell r="R749" t="str">
            <v>07</v>
          </cell>
          <cell r="S749" t="str">
            <v>nd</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F749">
            <v>0</v>
          </cell>
          <cell r="BG749">
            <v>0</v>
          </cell>
          <cell r="BH749" t="str">
            <v>-</v>
          </cell>
          <cell r="BI749" t="str">
            <v>-</v>
          </cell>
          <cell r="BJ749">
            <v>0</v>
          </cell>
          <cell r="BK749">
            <v>0</v>
          </cell>
          <cell r="BL749"/>
          <cell r="BM749"/>
          <cell r="BN749"/>
        </row>
        <row r="750">
          <cell r="B750" t="str">
            <v>3-07-20-089-0</v>
          </cell>
          <cell r="C750" t="str">
            <v>3</v>
          </cell>
          <cell r="D750" t="str">
            <v>Swarzędz - sieć wodociągowa w ul. Górków</v>
          </cell>
          <cell r="E750">
            <v>0</v>
          </cell>
          <cell r="G750" t="str">
            <v>rezerwa na zaspokojenie roszczeń z tyt realizacji sieci wod-kan</v>
          </cell>
          <cell r="H750" t="str">
            <v>pierwsza</v>
          </cell>
          <cell r="I750" t="str">
            <v>sieci rozdzielcze</v>
          </cell>
          <cell r="J750" t="str">
            <v>rozwojowe</v>
          </cell>
          <cell r="K750" t="str">
            <v>wykupy</v>
          </cell>
          <cell r="L750" t="str">
            <v>Swarzędz</v>
          </cell>
          <cell r="M750">
            <v>0</v>
          </cell>
          <cell r="N750">
            <v>0</v>
          </cell>
          <cell r="O750">
            <v>0</v>
          </cell>
          <cell r="P750">
            <v>0</v>
          </cell>
          <cell r="Q750">
            <v>0</v>
          </cell>
          <cell r="R750" t="str">
            <v>07</v>
          </cell>
          <cell r="S750" t="str">
            <v>nd</v>
          </cell>
          <cell r="T750">
            <v>0</v>
          </cell>
          <cell r="U750">
            <v>338</v>
          </cell>
          <cell r="V750">
            <v>0</v>
          </cell>
          <cell r="W750">
            <v>0</v>
          </cell>
          <cell r="X750">
            <v>0</v>
          </cell>
          <cell r="Y750">
            <v>0</v>
          </cell>
          <cell r="Z750">
            <v>0</v>
          </cell>
          <cell r="AA750">
            <v>0</v>
          </cell>
          <cell r="AB750">
            <v>0</v>
          </cell>
          <cell r="AC750">
            <v>0</v>
          </cell>
          <cell r="AD750">
            <v>0</v>
          </cell>
          <cell r="AE750">
            <v>0</v>
          </cell>
          <cell r="AF750">
            <v>338</v>
          </cell>
          <cell r="AG750">
            <v>24142.19</v>
          </cell>
          <cell r="AH750">
            <v>509.71</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F750">
            <v>0</v>
          </cell>
          <cell r="BG750">
            <v>0</v>
          </cell>
          <cell r="BH750" t="str">
            <v>-</v>
          </cell>
          <cell r="BI750" t="str">
            <v>-</v>
          </cell>
          <cell r="BJ750">
            <v>0</v>
          </cell>
          <cell r="BK750">
            <v>0</v>
          </cell>
          <cell r="BL750"/>
          <cell r="BM750"/>
          <cell r="BN750"/>
        </row>
        <row r="751">
          <cell r="B751" t="str">
            <v>3-07-20-169-0</v>
          </cell>
          <cell r="C751" t="str">
            <v>3</v>
          </cell>
          <cell r="D751" t="str">
            <v>Swarzędz - sieć wodociągowa w ul. bocznej od Słowackiego</v>
          </cell>
          <cell r="E751">
            <v>0</v>
          </cell>
          <cell r="G751" t="str">
            <v>rezerwa na zaspokojenie roszczeń z tyt realizacji sieci wod-kan</v>
          </cell>
          <cell r="H751" t="str">
            <v>pierwsza</v>
          </cell>
          <cell r="I751" t="str">
            <v>sieci rozdzielcze</v>
          </cell>
          <cell r="J751" t="str">
            <v>rozwojowe</v>
          </cell>
          <cell r="K751" t="str">
            <v>wykupy</v>
          </cell>
          <cell r="L751" t="str">
            <v>Swarzędz</v>
          </cell>
          <cell r="M751">
            <v>0</v>
          </cell>
          <cell r="N751">
            <v>0</v>
          </cell>
          <cell r="O751">
            <v>0</v>
          </cell>
          <cell r="P751">
            <v>0</v>
          </cell>
          <cell r="Q751">
            <v>0</v>
          </cell>
          <cell r="R751" t="str">
            <v>07</v>
          </cell>
          <cell r="S751" t="str">
            <v>nd</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700</v>
          </cell>
          <cell r="AH751">
            <v>34701.040000000001</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F751">
            <v>0</v>
          </cell>
          <cell r="BG751">
            <v>0</v>
          </cell>
          <cell r="BH751" t="str">
            <v>-</v>
          </cell>
          <cell r="BI751" t="str">
            <v>-</v>
          </cell>
          <cell r="BJ751">
            <v>0</v>
          </cell>
          <cell r="BK751">
            <v>0</v>
          </cell>
          <cell r="BL751"/>
          <cell r="BM751"/>
          <cell r="BN751"/>
        </row>
        <row r="752">
          <cell r="B752" t="str">
            <v>3-07-20-192-0</v>
          </cell>
          <cell r="C752" t="str">
            <v>3</v>
          </cell>
          <cell r="D752" t="str">
            <v>Swarzędz - sieć wodociągowa i kanalizacja sanitarna w ul. Siewnej w Zalasewie</v>
          </cell>
          <cell r="E752" t="str">
            <v>Realizowane-dokumentacja-zakończono</v>
          </cell>
          <cell r="G752" t="str">
            <v>rezerwa na zaspokojenie roszczeń z tyt realizacji sieci wod-kan</v>
          </cell>
          <cell r="H752" t="str">
            <v>pierwsza</v>
          </cell>
          <cell r="I752" t="str">
            <v>sieci rozdzielcze</v>
          </cell>
          <cell r="J752" t="str">
            <v>rozwojowe</v>
          </cell>
          <cell r="K752" t="str">
            <v>wykupy</v>
          </cell>
          <cell r="L752" t="str">
            <v>Swarzędz</v>
          </cell>
          <cell r="M752">
            <v>0</v>
          </cell>
          <cell r="N752" t="str">
            <v>Aleksandra Klecha</v>
          </cell>
          <cell r="O752">
            <v>0</v>
          </cell>
          <cell r="P752" t="str">
            <v>Aleksandra Klecha</v>
          </cell>
          <cell r="Q752">
            <v>0</v>
          </cell>
          <cell r="R752" t="str">
            <v>07</v>
          </cell>
          <cell r="S752" t="str">
            <v>nd</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1400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t="str">
            <v xml:space="preserve"> </v>
          </cell>
          <cell r="AY752">
            <v>0</v>
          </cell>
          <cell r="AZ752">
            <v>0</v>
          </cell>
          <cell r="BA752">
            <v>0</v>
          </cell>
          <cell r="BF752">
            <v>0</v>
          </cell>
          <cell r="BG752">
            <v>0</v>
          </cell>
          <cell r="BH752" t="str">
            <v>-</v>
          </cell>
          <cell r="BI752" t="str">
            <v>-</v>
          </cell>
          <cell r="BJ752">
            <v>0</v>
          </cell>
          <cell r="BK752">
            <v>0</v>
          </cell>
          <cell r="BL752"/>
          <cell r="BM752"/>
          <cell r="BN752"/>
        </row>
        <row r="753">
          <cell r="B753" t="str">
            <v>3-07-20-242-0</v>
          </cell>
          <cell r="C753" t="str">
            <v>3</v>
          </cell>
          <cell r="D753" t="str">
            <v>Swarzędz - sieć wodociągowa w ul. Równej, Spacerowej i Wypoczynkowej w Zalasewie</v>
          </cell>
          <cell r="E753" t="str">
            <v>Realizowane-RBM-w toku</v>
          </cell>
          <cell r="G753" t="str">
            <v>rezerwa na zaspokojenie roszczeń z tyt realizacji sieci wod-kan</v>
          </cell>
          <cell r="H753" t="str">
            <v>pierwsza</v>
          </cell>
          <cell r="I753" t="str">
            <v>sieci rozdzielcze</v>
          </cell>
          <cell r="J753" t="str">
            <v>rozwojowe</v>
          </cell>
          <cell r="K753" t="str">
            <v>wykupy</v>
          </cell>
          <cell r="L753" t="str">
            <v>Swarzędz</v>
          </cell>
          <cell r="M753">
            <v>0</v>
          </cell>
          <cell r="N753">
            <v>0</v>
          </cell>
          <cell r="O753">
            <v>0</v>
          </cell>
          <cell r="P753" t="str">
            <v>Magdalena Borowska</v>
          </cell>
          <cell r="Q753">
            <v>0</v>
          </cell>
          <cell r="R753" t="str">
            <v>07</v>
          </cell>
          <cell r="S753" t="str">
            <v>nd</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53496.95</v>
          </cell>
          <cell r="AH753">
            <v>273.02999999999997</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t="str">
            <v xml:space="preserve"> </v>
          </cell>
          <cell r="AY753">
            <v>0</v>
          </cell>
          <cell r="AZ753">
            <v>0</v>
          </cell>
          <cell r="BA753">
            <v>0</v>
          </cell>
          <cell r="BF753">
            <v>0</v>
          </cell>
          <cell r="BG753">
            <v>0</v>
          </cell>
          <cell r="BH753" t="str">
            <v>-</v>
          </cell>
          <cell r="BI753" t="str">
            <v>-</v>
          </cell>
          <cell r="BJ753">
            <v>0</v>
          </cell>
          <cell r="BK753">
            <v>0</v>
          </cell>
          <cell r="BL753"/>
          <cell r="BM753"/>
          <cell r="BN753"/>
          <cell r="BO753">
            <v>0</v>
          </cell>
        </row>
        <row r="754">
          <cell r="B754" t="str">
            <v>3-07-21-008-0</v>
          </cell>
          <cell r="C754" t="str">
            <v>3</v>
          </cell>
          <cell r="D754" t="str">
            <v>Swarzędz - sieć wodociągowa w ul. Gromadzkiej w Jasinie</v>
          </cell>
          <cell r="E754">
            <v>0</v>
          </cell>
          <cell r="G754" t="str">
            <v>rezerwa na zaspokojenie roszczeń z tyt realizacji sieci wod-kan</v>
          </cell>
          <cell r="H754" t="str">
            <v>pierwsza</v>
          </cell>
          <cell r="I754" t="str">
            <v>sieci rozdzielcze</v>
          </cell>
          <cell r="J754" t="str">
            <v>rozwojowe</v>
          </cell>
          <cell r="K754" t="str">
            <v>wykupy</v>
          </cell>
          <cell r="L754" t="str">
            <v>Swarzędz</v>
          </cell>
          <cell r="M754">
            <v>0</v>
          </cell>
          <cell r="N754">
            <v>0</v>
          </cell>
          <cell r="O754">
            <v>0</v>
          </cell>
          <cell r="P754">
            <v>0</v>
          </cell>
          <cell r="Q754">
            <v>0</v>
          </cell>
          <cell r="R754" t="str">
            <v>07</v>
          </cell>
          <cell r="S754" t="str">
            <v>nd</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21144.799999999999</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F754">
            <v>0</v>
          </cell>
          <cell r="BG754">
            <v>0</v>
          </cell>
          <cell r="BH754" t="str">
            <v>-</v>
          </cell>
          <cell r="BI754" t="str">
            <v>-</v>
          </cell>
          <cell r="BJ754">
            <v>0</v>
          </cell>
          <cell r="BK754">
            <v>0</v>
          </cell>
          <cell r="BL754"/>
          <cell r="BM754"/>
          <cell r="BN754"/>
        </row>
        <row r="755">
          <cell r="B755" t="str">
            <v>3-07-21-026-0</v>
          </cell>
          <cell r="C755" t="str">
            <v>3</v>
          </cell>
          <cell r="D755" t="str">
            <v>Swarzędz - sieć wodociągowa w rejonie ul. Michałówka w Garbach</v>
          </cell>
          <cell r="E755">
            <v>0</v>
          </cell>
          <cell r="G755" t="str">
            <v>rezerwa na zaspokojenie roszczeń z tyt realizacji sieci wod-kan</v>
          </cell>
          <cell r="H755" t="str">
            <v>pierwsza</v>
          </cell>
          <cell r="I755" t="str">
            <v>sieci rozdzielcze</v>
          </cell>
          <cell r="J755" t="str">
            <v>rozwojowe</v>
          </cell>
          <cell r="K755" t="str">
            <v>wykupy</v>
          </cell>
          <cell r="L755" t="str">
            <v>Swarzędz</v>
          </cell>
          <cell r="M755">
            <v>0</v>
          </cell>
          <cell r="N755">
            <v>0</v>
          </cell>
          <cell r="O755">
            <v>0</v>
          </cell>
          <cell r="P755">
            <v>0</v>
          </cell>
          <cell r="Q755">
            <v>0</v>
          </cell>
          <cell r="R755" t="str">
            <v>07</v>
          </cell>
          <cell r="S755" t="str">
            <v>nd</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1019152.25</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F755">
            <v>0</v>
          </cell>
          <cell r="BG755">
            <v>0</v>
          </cell>
          <cell r="BH755" t="str">
            <v>-</v>
          </cell>
          <cell r="BI755" t="str">
            <v>-</v>
          </cell>
          <cell r="BJ755">
            <v>0</v>
          </cell>
          <cell r="BK755">
            <v>0</v>
          </cell>
          <cell r="BL755"/>
          <cell r="BM755"/>
          <cell r="BN755"/>
        </row>
        <row r="756">
          <cell r="B756" t="str">
            <v>3-09-14-163-0</v>
          </cell>
          <cell r="C756" t="str">
            <v>3</v>
          </cell>
          <cell r="D756" t="str">
            <v>Puszczykowo -sieć wodociągowa i kanalizacja sanitarna w ulicy bocznej od ul. Sobieskiego</v>
          </cell>
          <cell r="E756" t="str">
            <v>Realizowane-RBM-w toku</v>
          </cell>
          <cell r="G756" t="str">
            <v>rezerwa na zaspokojenie roszczeń z tyt realizacji sieci wod-kan</v>
          </cell>
          <cell r="H756" t="str">
            <v>pierwsza</v>
          </cell>
          <cell r="I756" t="str">
            <v>sieci rozdzielcze</v>
          </cell>
          <cell r="J756" t="str">
            <v>rozwojowe</v>
          </cell>
          <cell r="K756" t="str">
            <v>wykupy</v>
          </cell>
          <cell r="L756" t="str">
            <v>Puszczykowo</v>
          </cell>
          <cell r="M756">
            <v>0</v>
          </cell>
          <cell r="N756">
            <v>0</v>
          </cell>
          <cell r="O756" t="str">
            <v>Michał Garbicz</v>
          </cell>
          <cell r="P756" t="str">
            <v>Michał Garbicz</v>
          </cell>
          <cell r="Q756">
            <v>0</v>
          </cell>
          <cell r="R756" t="str">
            <v>09</v>
          </cell>
          <cell r="S756" t="str">
            <v>nd</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t="str">
            <v xml:space="preserve"> </v>
          </cell>
          <cell r="AY756">
            <v>0</v>
          </cell>
          <cell r="AZ756">
            <v>0</v>
          </cell>
          <cell r="BA756">
            <v>0</v>
          </cell>
          <cell r="BF756">
            <v>0</v>
          </cell>
          <cell r="BG756">
            <v>0</v>
          </cell>
          <cell r="BH756" t="str">
            <v>-</v>
          </cell>
          <cell r="BI756" t="str">
            <v>-</v>
          </cell>
          <cell r="BJ756">
            <v>0</v>
          </cell>
          <cell r="BK756">
            <v>0</v>
          </cell>
          <cell r="BL756"/>
          <cell r="BM756"/>
          <cell r="BN756"/>
          <cell r="BO756">
            <v>0</v>
          </cell>
        </row>
        <row r="757">
          <cell r="B757" t="str">
            <v>3-09-15-132-1</v>
          </cell>
          <cell r="C757" t="str">
            <v>3</v>
          </cell>
          <cell r="D757" t="str">
            <v>Puszczykowo - sieć wodociągowa w ul. Na Skarpie</v>
          </cell>
          <cell r="E757">
            <v>0</v>
          </cell>
          <cell r="G757" t="str">
            <v>rezerwa "białe plamy"</v>
          </cell>
          <cell r="H757" t="str">
            <v>druga</v>
          </cell>
          <cell r="I757" t="str">
            <v>sieci rozdzielcze</v>
          </cell>
          <cell r="J757" t="str">
            <v>rozwojowe</v>
          </cell>
          <cell r="K757" t="str">
            <v>nieopłacalne tak</v>
          </cell>
          <cell r="L757" t="str">
            <v>Puszczykowo</v>
          </cell>
          <cell r="M757">
            <v>0</v>
          </cell>
          <cell r="N757">
            <v>0</v>
          </cell>
          <cell r="O757">
            <v>0</v>
          </cell>
          <cell r="P757">
            <v>0</v>
          </cell>
          <cell r="Q757">
            <v>0</v>
          </cell>
          <cell r="R757" t="str">
            <v>09</v>
          </cell>
          <cell r="S757" t="str">
            <v>Gmina Puszczykowo</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338</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0.23</v>
          </cell>
          <cell r="AW757">
            <v>0</v>
          </cell>
          <cell r="AX757" t="str">
            <v>1 rozwojowo-modernizacyjne</v>
          </cell>
          <cell r="AY757">
            <v>6</v>
          </cell>
          <cell r="AZ757">
            <v>0</v>
          </cell>
          <cell r="BA757">
            <v>0</v>
          </cell>
          <cell r="BF757">
            <v>0</v>
          </cell>
          <cell r="BG757">
            <v>0</v>
          </cell>
          <cell r="BH757" t="str">
            <v>-</v>
          </cell>
          <cell r="BI757" t="str">
            <v>-</v>
          </cell>
          <cell r="BJ757">
            <v>0</v>
          </cell>
          <cell r="BK757">
            <v>0</v>
          </cell>
          <cell r="BL757"/>
          <cell r="BM757"/>
          <cell r="BN757"/>
        </row>
        <row r="758">
          <cell r="B758" t="str">
            <v>3-09-15-257-1</v>
          </cell>
          <cell r="C758" t="str">
            <v>3</v>
          </cell>
          <cell r="D758" t="str">
            <v>Puszczykowo - sieć wodociągowa w ul. Nowe Osiedle i ul. bocznej od Nowe Osiedle</v>
          </cell>
          <cell r="E758">
            <v>0</v>
          </cell>
          <cell r="G758" t="str">
            <v>rezerwa "białe plamy"</v>
          </cell>
          <cell r="H758" t="str">
            <v>druga</v>
          </cell>
          <cell r="I758" t="str">
            <v>sieci rozdzielcze</v>
          </cell>
          <cell r="J758" t="str">
            <v>rozwojowe</v>
          </cell>
          <cell r="K758" t="str">
            <v>nieopłacalne tak</v>
          </cell>
          <cell r="L758" t="str">
            <v>Puszczykowo</v>
          </cell>
          <cell r="M758">
            <v>0</v>
          </cell>
          <cell r="N758">
            <v>0</v>
          </cell>
          <cell r="O758">
            <v>0</v>
          </cell>
          <cell r="P758">
            <v>0</v>
          </cell>
          <cell r="Q758">
            <v>0</v>
          </cell>
          <cell r="R758" t="str">
            <v>09</v>
          </cell>
          <cell r="S758" t="str">
            <v>Gmina Puszczykowo</v>
          </cell>
          <cell r="T758">
            <v>0</v>
          </cell>
          <cell r="U758">
            <v>-659.2</v>
          </cell>
          <cell r="V758">
            <v>0</v>
          </cell>
          <cell r="W758">
            <v>0</v>
          </cell>
          <cell r="X758">
            <v>0</v>
          </cell>
          <cell r="Y758">
            <v>0</v>
          </cell>
          <cell r="Z758">
            <v>0</v>
          </cell>
          <cell r="AA758">
            <v>0</v>
          </cell>
          <cell r="AB758">
            <v>0</v>
          </cell>
          <cell r="AC758">
            <v>0</v>
          </cell>
          <cell r="AD758">
            <v>0</v>
          </cell>
          <cell r="AE758">
            <v>0</v>
          </cell>
          <cell r="AF758">
            <v>-659.2</v>
          </cell>
          <cell r="AG758">
            <v>-659.2</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0.35</v>
          </cell>
          <cell r="AW758">
            <v>0</v>
          </cell>
          <cell r="AX758" t="str">
            <v>1 rozwojowo-modernizacyjne</v>
          </cell>
          <cell r="AY758">
            <v>5</v>
          </cell>
          <cell r="AZ758">
            <v>0</v>
          </cell>
          <cell r="BA758">
            <v>0</v>
          </cell>
          <cell r="BF758">
            <v>0</v>
          </cell>
          <cell r="BG758">
            <v>0</v>
          </cell>
          <cell r="BH758" t="str">
            <v>-</v>
          </cell>
          <cell r="BI758" t="str">
            <v>-</v>
          </cell>
          <cell r="BJ758">
            <v>0</v>
          </cell>
          <cell r="BK758">
            <v>0</v>
          </cell>
          <cell r="BL758"/>
          <cell r="BM758"/>
          <cell r="BN758"/>
        </row>
        <row r="759">
          <cell r="B759" t="str">
            <v>3-09-15-266-0</v>
          </cell>
          <cell r="C759" t="str">
            <v>3</v>
          </cell>
          <cell r="D759" t="str">
            <v>Puszczykowo - odwodnienie magistral</v>
          </cell>
          <cell r="E759">
            <v>0</v>
          </cell>
          <cell r="G759" t="str">
            <v>Plan</v>
          </cell>
          <cell r="H759" t="str">
            <v>pierwsza</v>
          </cell>
          <cell r="I759" t="str">
            <v>wspólne</v>
          </cell>
          <cell r="J759" t="str">
            <v>modernizacyjne</v>
          </cell>
          <cell r="K759" t="str">
            <v>magistrale wodociągowe</v>
          </cell>
          <cell r="L759" t="str">
            <v>Puszczykowo</v>
          </cell>
          <cell r="M759">
            <v>0</v>
          </cell>
          <cell r="N759">
            <v>0</v>
          </cell>
          <cell r="O759">
            <v>0</v>
          </cell>
          <cell r="P759">
            <v>0</v>
          </cell>
          <cell r="Q759">
            <v>0</v>
          </cell>
          <cell r="R759" t="str">
            <v>09</v>
          </cell>
          <cell r="S759" t="str">
            <v>nd</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t="str">
            <v>1 rozwojowo-modernizacyjne</v>
          </cell>
          <cell r="AY759">
            <v>0</v>
          </cell>
          <cell r="AZ759">
            <v>0</v>
          </cell>
          <cell r="BA759">
            <v>0</v>
          </cell>
          <cell r="BF759">
            <v>0</v>
          </cell>
          <cell r="BG759">
            <v>0</v>
          </cell>
          <cell r="BH759" t="str">
            <v>-</v>
          </cell>
          <cell r="BI759" t="str">
            <v>-</v>
          </cell>
          <cell r="BJ759">
            <v>0</v>
          </cell>
          <cell r="BK759">
            <v>0</v>
          </cell>
          <cell r="BL759"/>
          <cell r="BM759"/>
          <cell r="BN759"/>
        </row>
        <row r="760">
          <cell r="B760" t="str">
            <v>3-09-17-143-0</v>
          </cell>
          <cell r="C760" t="str">
            <v>3</v>
          </cell>
          <cell r="D760" t="str">
            <v>Puszczykowo - sieć wodociągowa w ul. Czarnieckiego</v>
          </cell>
          <cell r="E760" t="str">
            <v>Realizowane-RBM-w toku</v>
          </cell>
          <cell r="G760" t="str">
            <v>rezerwa na zaspokojenie roszczeń z tyt realizacji sieci wod-kan</v>
          </cell>
          <cell r="H760" t="str">
            <v>pierwsza</v>
          </cell>
          <cell r="I760" t="str">
            <v>sieci rozdzielcze</v>
          </cell>
          <cell r="J760" t="str">
            <v>rozwojowe</v>
          </cell>
          <cell r="K760" t="str">
            <v>wykupy</v>
          </cell>
          <cell r="L760" t="str">
            <v>Puszczykowo</v>
          </cell>
          <cell r="M760">
            <v>0</v>
          </cell>
          <cell r="N760">
            <v>0</v>
          </cell>
          <cell r="O760" t="str">
            <v>Michał Garbicz</v>
          </cell>
          <cell r="P760" t="str">
            <v>Magdalena Borowska</v>
          </cell>
          <cell r="Q760">
            <v>0</v>
          </cell>
          <cell r="R760" t="str">
            <v>09</v>
          </cell>
          <cell r="S760" t="str">
            <v>nd</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t="str">
            <v xml:space="preserve"> </v>
          </cell>
          <cell r="AY760">
            <v>0</v>
          </cell>
          <cell r="AZ760">
            <v>0</v>
          </cell>
          <cell r="BA760">
            <v>0</v>
          </cell>
          <cell r="BF760">
            <v>0</v>
          </cell>
          <cell r="BG760">
            <v>0</v>
          </cell>
          <cell r="BH760" t="str">
            <v>-</v>
          </cell>
          <cell r="BI760" t="str">
            <v>-</v>
          </cell>
          <cell r="BJ760">
            <v>0</v>
          </cell>
          <cell r="BK760">
            <v>0</v>
          </cell>
          <cell r="BL760"/>
          <cell r="BM760"/>
          <cell r="BN760"/>
          <cell r="BO760">
            <v>0</v>
          </cell>
        </row>
        <row r="761">
          <cell r="B761" t="str">
            <v>3-09-17-293-0</v>
          </cell>
          <cell r="C761" t="str">
            <v>3</v>
          </cell>
          <cell r="D761" t="str">
            <v>Puszczykowo - sieć wodociągowa w ul. Wrzosowej</v>
          </cell>
          <cell r="E761" t="str">
            <v>Zakończone</v>
          </cell>
          <cell r="G761" t="str">
            <v>rezerwa na zaspokojenie roszczeń z tyt realizacji sieci wod-kan</v>
          </cell>
          <cell r="H761" t="str">
            <v>pierwsza</v>
          </cell>
          <cell r="I761" t="str">
            <v>sieci rozdzielcze</v>
          </cell>
          <cell r="J761" t="str">
            <v>rozwojowe</v>
          </cell>
          <cell r="K761" t="str">
            <v>wykupy</v>
          </cell>
          <cell r="L761" t="str">
            <v>Puszczykowo</v>
          </cell>
          <cell r="M761">
            <v>0</v>
          </cell>
          <cell r="N761">
            <v>0</v>
          </cell>
          <cell r="O761" t="str">
            <v>Michał Garbicz</v>
          </cell>
          <cell r="P761" t="str">
            <v>Magdalena Borowska</v>
          </cell>
          <cell r="Q761">
            <v>0</v>
          </cell>
          <cell r="R761" t="str">
            <v>09</v>
          </cell>
          <cell r="S761" t="str">
            <v>nd</v>
          </cell>
          <cell r="T761">
            <v>0</v>
          </cell>
          <cell r="U761">
            <v>23975.5</v>
          </cell>
          <cell r="V761">
            <v>0</v>
          </cell>
          <cell r="W761">
            <v>0</v>
          </cell>
          <cell r="X761">
            <v>0</v>
          </cell>
          <cell r="Y761">
            <v>0</v>
          </cell>
          <cell r="Z761">
            <v>0</v>
          </cell>
          <cell r="AA761">
            <v>0</v>
          </cell>
          <cell r="AB761">
            <v>0</v>
          </cell>
          <cell r="AC761">
            <v>0</v>
          </cell>
          <cell r="AD761">
            <v>0</v>
          </cell>
          <cell r="AE761">
            <v>0</v>
          </cell>
          <cell r="AF761">
            <v>23975.5</v>
          </cell>
          <cell r="AG761">
            <v>23975.5</v>
          </cell>
          <cell r="AH761">
            <v>154</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t="str">
            <v xml:space="preserve"> </v>
          </cell>
          <cell r="AY761">
            <v>0</v>
          </cell>
          <cell r="AZ761">
            <v>0</v>
          </cell>
          <cell r="BA761">
            <v>0</v>
          </cell>
          <cell r="BF761">
            <v>0</v>
          </cell>
          <cell r="BG761">
            <v>0</v>
          </cell>
          <cell r="BH761" t="str">
            <v>-</v>
          </cell>
          <cell r="BI761" t="str">
            <v>-</v>
          </cell>
          <cell r="BJ761">
            <v>0</v>
          </cell>
          <cell r="BK761">
            <v>0</v>
          </cell>
          <cell r="BL761"/>
          <cell r="BM761"/>
          <cell r="BN761"/>
        </row>
        <row r="762">
          <cell r="B762" t="str">
            <v>3-09-18-044-0</v>
          </cell>
          <cell r="C762" t="str">
            <v>3</v>
          </cell>
          <cell r="D762" t="str">
            <v>Puszczykowo - sieć wodociągowa i kanalizacja sanitarna w ul. Przyszkolnej</v>
          </cell>
          <cell r="E762" t="str">
            <v>Zakończone</v>
          </cell>
          <cell r="G762" t="str">
            <v>rezerwa na zaspokojenie roszczeń z tyt realizacji sieci wod-kan</v>
          </cell>
          <cell r="H762" t="str">
            <v>pierwsza</v>
          </cell>
          <cell r="I762" t="str">
            <v>sieci rozdzielcze</v>
          </cell>
          <cell r="J762" t="str">
            <v>rozwojowe</v>
          </cell>
          <cell r="K762" t="str">
            <v>wykupy</v>
          </cell>
          <cell r="L762" t="str">
            <v>Puszczykowo</v>
          </cell>
          <cell r="M762">
            <v>0</v>
          </cell>
          <cell r="N762">
            <v>0</v>
          </cell>
          <cell r="O762">
            <v>0</v>
          </cell>
          <cell r="P762" t="str">
            <v>Magdalena Borowska</v>
          </cell>
          <cell r="Q762">
            <v>0</v>
          </cell>
          <cell r="R762" t="str">
            <v>09</v>
          </cell>
          <cell r="S762" t="str">
            <v>nd</v>
          </cell>
          <cell r="T762">
            <v>0</v>
          </cell>
          <cell r="U762">
            <v>338</v>
          </cell>
          <cell r="V762">
            <v>0</v>
          </cell>
          <cell r="W762">
            <v>0</v>
          </cell>
          <cell r="X762">
            <v>0</v>
          </cell>
          <cell r="Y762">
            <v>0</v>
          </cell>
          <cell r="Z762">
            <v>0</v>
          </cell>
          <cell r="AA762">
            <v>0</v>
          </cell>
          <cell r="AB762">
            <v>0</v>
          </cell>
          <cell r="AC762">
            <v>0</v>
          </cell>
          <cell r="AD762">
            <v>0</v>
          </cell>
          <cell r="AE762">
            <v>0</v>
          </cell>
          <cell r="AF762">
            <v>338</v>
          </cell>
          <cell r="AG762">
            <v>22811.94</v>
          </cell>
          <cell r="AH762">
            <v>190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t="str">
            <v xml:space="preserve"> </v>
          </cell>
          <cell r="AY762">
            <v>0</v>
          </cell>
          <cell r="AZ762">
            <v>0</v>
          </cell>
          <cell r="BA762">
            <v>0</v>
          </cell>
          <cell r="BF762">
            <v>0</v>
          </cell>
          <cell r="BG762">
            <v>0</v>
          </cell>
          <cell r="BH762" t="str">
            <v>-</v>
          </cell>
          <cell r="BI762" t="str">
            <v>-</v>
          </cell>
          <cell r="BJ762">
            <v>0</v>
          </cell>
          <cell r="BK762">
            <v>0</v>
          </cell>
          <cell r="BL762"/>
          <cell r="BM762"/>
          <cell r="BN762"/>
        </row>
        <row r="763">
          <cell r="B763" t="str">
            <v>3-09-18-118-0</v>
          </cell>
          <cell r="C763" t="str">
            <v>3</v>
          </cell>
          <cell r="D763" t="str">
            <v>Puszczykowo - sieć wodociągowa i kanalizacja sanitarna w ul. Tenisowej</v>
          </cell>
          <cell r="E763">
            <v>0</v>
          </cell>
          <cell r="G763" t="str">
            <v>rezerwa na zaspokojenie roszczeń z tyt realizacji sieci wod-kan</v>
          </cell>
          <cell r="H763" t="str">
            <v>pierwsza</v>
          </cell>
          <cell r="I763" t="str">
            <v>sieci rozdzielcze</v>
          </cell>
          <cell r="J763" t="str">
            <v>rozwojowe</v>
          </cell>
          <cell r="K763" t="str">
            <v>wykupy</v>
          </cell>
          <cell r="L763" t="str">
            <v>Puszczykowo</v>
          </cell>
          <cell r="M763">
            <v>0</v>
          </cell>
          <cell r="N763">
            <v>0</v>
          </cell>
          <cell r="O763">
            <v>0</v>
          </cell>
          <cell r="P763">
            <v>0</v>
          </cell>
          <cell r="Q763">
            <v>0</v>
          </cell>
          <cell r="R763" t="str">
            <v>09</v>
          </cell>
          <cell r="S763" t="str">
            <v>nd</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9896.7999999999993</v>
          </cell>
          <cell r="AH763">
            <v>4948.3999999999996</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F763">
            <v>0</v>
          </cell>
          <cell r="BG763">
            <v>0</v>
          </cell>
          <cell r="BH763" t="str">
            <v>-</v>
          </cell>
          <cell r="BI763" t="str">
            <v>-</v>
          </cell>
          <cell r="BJ763">
            <v>0</v>
          </cell>
          <cell r="BK763">
            <v>0</v>
          </cell>
          <cell r="BL763"/>
          <cell r="BM763"/>
          <cell r="BN763"/>
        </row>
        <row r="764">
          <cell r="B764" t="str">
            <v>3-09-20-144-1</v>
          </cell>
          <cell r="C764" t="str">
            <v>3</v>
          </cell>
          <cell r="D764" t="str">
            <v>Puszczykowo - sieć wodociągowa w ul. bocznej od ul. Nadwarciańskiej (dz. nr 986, 971/5)</v>
          </cell>
          <cell r="E764" t="str">
            <v>Realizowane-koncepcja-w toku</v>
          </cell>
          <cell r="H764" t="str">
            <v>druga</v>
          </cell>
          <cell r="I764" t="str">
            <v>sieci rozdzielcze</v>
          </cell>
          <cell r="J764" t="str">
            <v>rozwojowe</v>
          </cell>
          <cell r="K764" t="str">
            <v>nieopłacalne nie</v>
          </cell>
          <cell r="L764" t="str">
            <v>Puszczykowo</v>
          </cell>
          <cell r="M764" t="str">
            <v>Irena Romaszewska-Malak</v>
          </cell>
          <cell r="N764" t="str">
            <v>Katarzyna Grala</v>
          </cell>
          <cell r="O764">
            <v>0</v>
          </cell>
          <cell r="P764">
            <v>0</v>
          </cell>
          <cell r="Q764">
            <v>0</v>
          </cell>
          <cell r="R764" t="str">
            <v>09</v>
          </cell>
          <cell r="T764">
            <v>0</v>
          </cell>
          <cell r="U764">
            <v>0</v>
          </cell>
          <cell r="V764">
            <v>0</v>
          </cell>
          <cell r="W764">
            <v>25000</v>
          </cell>
          <cell r="X764">
            <v>25000</v>
          </cell>
          <cell r="Y764">
            <v>70000</v>
          </cell>
          <cell r="Z764">
            <v>40000</v>
          </cell>
          <cell r="AA764">
            <v>0</v>
          </cell>
          <cell r="AB764">
            <v>0</v>
          </cell>
          <cell r="AC764">
            <v>0</v>
          </cell>
          <cell r="AD764">
            <v>0</v>
          </cell>
          <cell r="AE764">
            <v>0</v>
          </cell>
          <cell r="AF764">
            <v>160000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0.1</v>
          </cell>
          <cell r="AW764">
            <v>0</v>
          </cell>
          <cell r="AX764" t="str">
            <v>1 rozwojowo-modernizacyjne</v>
          </cell>
          <cell r="AY764">
            <v>1</v>
          </cell>
          <cell r="AZ764">
            <v>1</v>
          </cell>
          <cell r="BA764">
            <v>0</v>
          </cell>
          <cell r="BF764" t="str">
            <v>Zaopatrzenie w wodę nowych Klientów.</v>
          </cell>
          <cell r="BG764" t="str">
            <v>Budowa sieci wodociągowej DN 100mm, dł. L = 100m wraz z przyłączem 2020-2021 - dokumentacja projektowa (opracowuje Miasto Puszczykowo) 2021-2022 - uzupełnienie dokumentacji przez AQ 2022-2024 - roboty budowlano - montażowe</v>
          </cell>
          <cell r="BH764" t="str">
            <v>-</v>
          </cell>
          <cell r="BI764" t="str">
            <v>-</v>
          </cell>
          <cell r="BJ764">
            <v>0</v>
          </cell>
          <cell r="BK764">
            <v>0</v>
          </cell>
          <cell r="BL764"/>
          <cell r="BM764"/>
          <cell r="BN764"/>
        </row>
        <row r="765">
          <cell r="B765" t="str">
            <v>3-11-15-213-0</v>
          </cell>
          <cell r="C765" t="str">
            <v>3</v>
          </cell>
          <cell r="D765" t="str">
            <v>Kórnik - sieć wodociągowa i kanalizacja sanitarna na terenie os. Bnińskiego ( ul. M. Grześkowiaka ) w Bninie</v>
          </cell>
          <cell r="E765" t="str">
            <v>Realizowane-RBM-w toku</v>
          </cell>
          <cell r="G765" t="str">
            <v>rezerwa na zaspokojenie roszczeń z tyt realizacji sieci wod-kan</v>
          </cell>
          <cell r="H765" t="str">
            <v>pierwsza</v>
          </cell>
          <cell r="I765" t="str">
            <v>sieci rozdzielcze</v>
          </cell>
          <cell r="J765" t="str">
            <v>rozwojowe</v>
          </cell>
          <cell r="K765" t="str">
            <v>wykupy</v>
          </cell>
          <cell r="L765" t="str">
            <v>Kórnik</v>
          </cell>
          <cell r="M765">
            <v>0</v>
          </cell>
          <cell r="N765">
            <v>0</v>
          </cell>
          <cell r="O765" t="str">
            <v>Michał Garbicz</v>
          </cell>
          <cell r="P765" t="str">
            <v>Magdalena Borowska</v>
          </cell>
          <cell r="Q765">
            <v>0</v>
          </cell>
          <cell r="R765" t="str">
            <v>11</v>
          </cell>
          <cell r="S765" t="str">
            <v>nd</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t="str">
            <v xml:space="preserve"> </v>
          </cell>
          <cell r="AY765">
            <v>0</v>
          </cell>
          <cell r="AZ765">
            <v>0</v>
          </cell>
          <cell r="BA765">
            <v>0</v>
          </cell>
          <cell r="BF765">
            <v>0</v>
          </cell>
          <cell r="BG765">
            <v>0</v>
          </cell>
          <cell r="BH765" t="str">
            <v>-</v>
          </cell>
          <cell r="BI765" t="str">
            <v>-</v>
          </cell>
          <cell r="BJ765">
            <v>0</v>
          </cell>
          <cell r="BK765">
            <v>0</v>
          </cell>
          <cell r="BL765"/>
          <cell r="BM765"/>
          <cell r="BN765"/>
          <cell r="BO765">
            <v>0</v>
          </cell>
        </row>
        <row r="766">
          <cell r="B766" t="str">
            <v>3-11-16-016-1</v>
          </cell>
          <cell r="C766" t="str">
            <v>3</v>
          </cell>
          <cell r="D766" t="str">
            <v>Kórnik - sieć wodociągowa w ul. Molińskiej-Woykowskiej w Bninie</v>
          </cell>
          <cell r="E766" t="str">
            <v>Realizowane-RBM-zakończono</v>
          </cell>
          <cell r="G766" t="str">
            <v>budżet - modernizacja PSW</v>
          </cell>
          <cell r="H766" t="str">
            <v>pierwsza</v>
          </cell>
          <cell r="I766" t="str">
            <v>sieci rozdzielcze</v>
          </cell>
          <cell r="J766" t="str">
            <v>modernizacyjne</v>
          </cell>
          <cell r="K766" t="str">
            <v>PSW</v>
          </cell>
          <cell r="L766" t="str">
            <v>Kórnik</v>
          </cell>
          <cell r="M766" t="str">
            <v>Kamilla Oberenkowska</v>
          </cell>
          <cell r="N766" t="str">
            <v>Michał Kamiński</v>
          </cell>
          <cell r="O766" t="str">
            <v>Jolanta Kowalczyk</v>
          </cell>
          <cell r="P766" t="str">
            <v>Monika Mazurczak-Sadowska</v>
          </cell>
          <cell r="Q766" t="str">
            <v>Jacek Bielicki</v>
          </cell>
          <cell r="R766" t="str">
            <v>11</v>
          </cell>
          <cell r="S766" t="str">
            <v>nd</v>
          </cell>
          <cell r="T766">
            <v>35055.39</v>
          </cell>
          <cell r="U766">
            <v>34522.15</v>
          </cell>
          <cell r="V766">
            <v>127406</v>
          </cell>
          <cell r="W766">
            <v>0</v>
          </cell>
          <cell r="X766">
            <v>0</v>
          </cell>
          <cell r="Y766">
            <v>0</v>
          </cell>
          <cell r="Z766">
            <v>0</v>
          </cell>
          <cell r="AA766">
            <v>0</v>
          </cell>
          <cell r="AB766">
            <v>0</v>
          </cell>
          <cell r="AC766">
            <v>0</v>
          </cell>
          <cell r="AD766">
            <v>0</v>
          </cell>
          <cell r="AE766">
            <v>0</v>
          </cell>
          <cell r="AF766">
            <v>161928.15</v>
          </cell>
          <cell r="AG766">
            <v>9628.48</v>
          </cell>
          <cell r="AH766">
            <v>106931.15000000001</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t="str">
            <v>1 rozwojowo-modernizacyjne</v>
          </cell>
          <cell r="AY766">
            <v>2</v>
          </cell>
          <cell r="AZ766">
            <v>0</v>
          </cell>
          <cell r="BA766">
            <v>0</v>
          </cell>
          <cell r="BF766" t="str">
            <v>Istniejący przewód o średnicy DN50 nie zapewnia właściwej ilości i ciśnienia wody u odbiorców, przy zwiększającej się ilości podłączeń.</v>
          </cell>
          <cell r="BG766" t="str">
            <v>Demontaż istn. sieci wodociągowej o średnicy DN50 o łącznej dł. ok. 117m, wymiana (budowa) sieci wodociągowej na średnicę DN100 na dł. ok. 138m wraz z przyłączami . 2017 - 2020 - dokumentacja projektowa 2021 - roboty budowlano-montażowe</v>
          </cell>
          <cell r="BH766" t="str">
            <v>-</v>
          </cell>
          <cell r="BI766" t="str">
            <v>-</v>
          </cell>
          <cell r="BJ766">
            <v>0</v>
          </cell>
          <cell r="BK766">
            <v>0</v>
          </cell>
          <cell r="BL766"/>
          <cell r="BM766"/>
          <cell r="BN766"/>
          <cell r="BO766">
            <v>0</v>
          </cell>
        </row>
        <row r="767">
          <cell r="B767" t="str">
            <v>3-11-16-024-0</v>
          </cell>
          <cell r="C767" t="str">
            <v>3</v>
          </cell>
          <cell r="D767" t="str">
            <v>Kórnik - sieć wodociągowa w ul. Leśny Zakątek i ul. Na Skraju Lasu w Kamionkach</v>
          </cell>
          <cell r="E767">
            <v>0</v>
          </cell>
          <cell r="G767" t="str">
            <v>rezerwa na zaspokojenie roszczeń z tyt realizacji sieci wod-kan</v>
          </cell>
          <cell r="H767" t="str">
            <v>pierwsza</v>
          </cell>
          <cell r="I767" t="str">
            <v>sieci rozdzielcze</v>
          </cell>
          <cell r="J767" t="str">
            <v>rozwojowe</v>
          </cell>
          <cell r="K767" t="str">
            <v>wykupy</v>
          </cell>
          <cell r="L767" t="str">
            <v>Kórnik</v>
          </cell>
          <cell r="M767">
            <v>0</v>
          </cell>
          <cell r="N767">
            <v>0</v>
          </cell>
          <cell r="O767">
            <v>0</v>
          </cell>
          <cell r="P767">
            <v>0</v>
          </cell>
          <cell r="Q767">
            <v>0</v>
          </cell>
          <cell r="R767" t="str">
            <v>11</v>
          </cell>
          <cell r="S767" t="str">
            <v>nd</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F767">
            <v>0</v>
          </cell>
          <cell r="BG767">
            <v>0</v>
          </cell>
          <cell r="BH767" t="str">
            <v>-</v>
          </cell>
          <cell r="BI767" t="str">
            <v>-</v>
          </cell>
          <cell r="BJ767">
            <v>0</v>
          </cell>
          <cell r="BK767">
            <v>0</v>
          </cell>
          <cell r="BL767"/>
          <cell r="BM767"/>
          <cell r="BN767"/>
        </row>
        <row r="768">
          <cell r="B768" t="str">
            <v>3-11-16-172-0</v>
          </cell>
          <cell r="C768" t="str">
            <v>3</v>
          </cell>
          <cell r="D768" t="str">
            <v>Kórnik - sieć wodociągowa ul. Sportowa w Kamionkach</v>
          </cell>
          <cell r="E768" t="str">
            <v>Realizowane-RBM-zakończono</v>
          </cell>
          <cell r="G768" t="str">
            <v>rezerwa na zaspokojenie roszczeń z tyt realizacji sieci wod-kan</v>
          </cell>
          <cell r="H768" t="str">
            <v>pierwsza</v>
          </cell>
          <cell r="I768" t="str">
            <v>sieci rozdzielcze</v>
          </cell>
          <cell r="J768" t="str">
            <v>rozwojowe</v>
          </cell>
          <cell r="K768" t="str">
            <v>wykupy</v>
          </cell>
          <cell r="L768" t="str">
            <v>Kórnik</v>
          </cell>
          <cell r="M768">
            <v>0</v>
          </cell>
          <cell r="N768">
            <v>0</v>
          </cell>
          <cell r="O768" t="str">
            <v>Aleksandra Klecha</v>
          </cell>
          <cell r="P768" t="str">
            <v>Aleksandra Klecha</v>
          </cell>
          <cell r="Q768">
            <v>0</v>
          </cell>
          <cell r="R768" t="str">
            <v>11</v>
          </cell>
          <cell r="S768" t="str">
            <v>nd</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t="str">
            <v xml:space="preserve"> </v>
          </cell>
          <cell r="AY768">
            <v>0</v>
          </cell>
          <cell r="AZ768">
            <v>0</v>
          </cell>
          <cell r="BA768">
            <v>0</v>
          </cell>
          <cell r="BF768">
            <v>0</v>
          </cell>
          <cell r="BG768">
            <v>0</v>
          </cell>
          <cell r="BH768" t="str">
            <v>-</v>
          </cell>
          <cell r="BI768" t="str">
            <v>-</v>
          </cell>
          <cell r="BJ768">
            <v>0</v>
          </cell>
          <cell r="BK768">
            <v>0</v>
          </cell>
          <cell r="BL768"/>
          <cell r="BM768"/>
          <cell r="BN768"/>
          <cell r="BO768">
            <v>0</v>
          </cell>
        </row>
        <row r="769">
          <cell r="B769" t="str">
            <v>3-02-15-168-1</v>
          </cell>
          <cell r="C769" t="str">
            <v>3</v>
          </cell>
          <cell r="D769" t="str">
            <v>Luboń - sieć wodociągowa w ul. Wschodniej (w stronę ul. Okrzei)</v>
          </cell>
          <cell r="E769">
            <v>0</v>
          </cell>
          <cell r="G769" t="str">
            <v>rezerwa "białe plamy"</v>
          </cell>
          <cell r="H769" t="str">
            <v>druga</v>
          </cell>
          <cell r="I769" t="str">
            <v>sieci rozdzielcze</v>
          </cell>
          <cell r="J769" t="str">
            <v>rozwojowe</v>
          </cell>
          <cell r="K769" t="str">
            <v>nieopłacalne tak</v>
          </cell>
          <cell r="L769" t="str">
            <v>Luboń</v>
          </cell>
          <cell r="M769">
            <v>0</v>
          </cell>
          <cell r="N769">
            <v>0</v>
          </cell>
          <cell r="O769">
            <v>0</v>
          </cell>
          <cell r="P769">
            <v>0</v>
          </cell>
          <cell r="Q769">
            <v>0</v>
          </cell>
          <cell r="R769" t="str">
            <v>02</v>
          </cell>
          <cell r="S769" t="str">
            <v>nd</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t="str">
            <v>1 rozwojowo-modernizacyjne</v>
          </cell>
          <cell r="AY769">
            <v>0</v>
          </cell>
          <cell r="AZ769">
            <v>0</v>
          </cell>
          <cell r="BA769">
            <v>1</v>
          </cell>
          <cell r="BF769">
            <v>0</v>
          </cell>
          <cell r="BG769">
            <v>0</v>
          </cell>
          <cell r="BH769" t="str">
            <v>-</v>
          </cell>
          <cell r="BI769" t="str">
            <v>-</v>
          </cell>
          <cell r="BJ769">
            <v>0</v>
          </cell>
          <cell r="BK769">
            <v>0</v>
          </cell>
          <cell r="BL769"/>
          <cell r="BM769"/>
          <cell r="BN769"/>
        </row>
        <row r="770">
          <cell r="B770" t="str">
            <v>3-11-16-176-0</v>
          </cell>
          <cell r="C770" t="str">
            <v>3</v>
          </cell>
          <cell r="D770" t="str">
            <v>Kórnik - sieć wodociągowa ul. Południowa w Dachowej</v>
          </cell>
          <cell r="E770" t="str">
            <v>Zakończone</v>
          </cell>
          <cell r="G770" t="str">
            <v>rezerwa na zaspokojenie roszczeń z tyt realizacji sieci wod-kan</v>
          </cell>
          <cell r="H770" t="str">
            <v>pierwsza</v>
          </cell>
          <cell r="I770" t="str">
            <v>sieci rozdzielcze</v>
          </cell>
          <cell r="J770" t="str">
            <v>rozwojowe</v>
          </cell>
          <cell r="K770" t="str">
            <v>wykupy</v>
          </cell>
          <cell r="L770" t="str">
            <v>Kórnik</v>
          </cell>
          <cell r="M770">
            <v>0</v>
          </cell>
          <cell r="N770">
            <v>0</v>
          </cell>
          <cell r="O770" t="str">
            <v>Michał Garbicz</v>
          </cell>
          <cell r="P770" t="str">
            <v>Magdalena Borowska</v>
          </cell>
          <cell r="Q770">
            <v>0</v>
          </cell>
          <cell r="R770" t="str">
            <v>11</v>
          </cell>
          <cell r="S770" t="str">
            <v>nd</v>
          </cell>
          <cell r="T770">
            <v>0</v>
          </cell>
          <cell r="U770">
            <v>65320.75</v>
          </cell>
          <cell r="V770">
            <v>0</v>
          </cell>
          <cell r="W770">
            <v>0</v>
          </cell>
          <cell r="X770">
            <v>0</v>
          </cell>
          <cell r="Y770">
            <v>0</v>
          </cell>
          <cell r="Z770">
            <v>0</v>
          </cell>
          <cell r="AA770">
            <v>0</v>
          </cell>
          <cell r="AB770">
            <v>0</v>
          </cell>
          <cell r="AC770">
            <v>0</v>
          </cell>
          <cell r="AD770">
            <v>0</v>
          </cell>
          <cell r="AE770">
            <v>0</v>
          </cell>
          <cell r="AF770">
            <v>65320.75</v>
          </cell>
          <cell r="AG770">
            <v>65320.75</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t="str">
            <v xml:space="preserve"> </v>
          </cell>
          <cell r="AY770">
            <v>0</v>
          </cell>
          <cell r="AZ770">
            <v>0</v>
          </cell>
          <cell r="BA770">
            <v>0</v>
          </cell>
          <cell r="BF770">
            <v>0</v>
          </cell>
          <cell r="BG770">
            <v>0</v>
          </cell>
          <cell r="BH770" t="str">
            <v>-</v>
          </cell>
          <cell r="BI770" t="str">
            <v>-</v>
          </cell>
          <cell r="BJ770">
            <v>0</v>
          </cell>
          <cell r="BK770">
            <v>0</v>
          </cell>
          <cell r="BL770"/>
          <cell r="BM770"/>
          <cell r="BN770"/>
        </row>
        <row r="771">
          <cell r="B771" t="str">
            <v>3-11-16-185-0</v>
          </cell>
          <cell r="C771" t="str">
            <v>3</v>
          </cell>
          <cell r="D771" t="str">
            <v>Kórnik - sieć wodociągowa w ul. Wspólnej w Błażejewku</v>
          </cell>
          <cell r="E771" t="str">
            <v>Realizowane-RBM-w toku</v>
          </cell>
          <cell r="G771" t="str">
            <v>rezerwa na zaspokojenie roszczeń z tyt realizacji sieci wod-kan</v>
          </cell>
          <cell r="H771" t="str">
            <v>pierwsza</v>
          </cell>
          <cell r="I771" t="str">
            <v>sieci rozdzielcze</v>
          </cell>
          <cell r="J771" t="str">
            <v>rozwojowe</v>
          </cell>
          <cell r="K771" t="str">
            <v>wykupy</v>
          </cell>
          <cell r="L771" t="str">
            <v>Kórnik</v>
          </cell>
          <cell r="M771">
            <v>0</v>
          </cell>
          <cell r="N771">
            <v>0</v>
          </cell>
          <cell r="O771" t="str">
            <v>Michał Garbicz</v>
          </cell>
          <cell r="P771" t="str">
            <v>Magdalena Borowska</v>
          </cell>
          <cell r="Q771">
            <v>0</v>
          </cell>
          <cell r="R771" t="str">
            <v>11</v>
          </cell>
          <cell r="S771" t="str">
            <v>nd</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t="str">
            <v xml:space="preserve"> </v>
          </cell>
          <cell r="AY771">
            <v>0</v>
          </cell>
          <cell r="AZ771">
            <v>0</v>
          </cell>
          <cell r="BA771">
            <v>0</v>
          </cell>
          <cell r="BF771">
            <v>0</v>
          </cell>
          <cell r="BG771">
            <v>0</v>
          </cell>
          <cell r="BH771" t="str">
            <v>-</v>
          </cell>
          <cell r="BI771" t="str">
            <v>-</v>
          </cell>
          <cell r="BJ771">
            <v>0</v>
          </cell>
          <cell r="BK771">
            <v>0</v>
          </cell>
          <cell r="BL771"/>
          <cell r="BM771"/>
          <cell r="BN771"/>
          <cell r="BO771">
            <v>0</v>
          </cell>
        </row>
        <row r="772">
          <cell r="B772" t="str">
            <v>3-11-16-187-0</v>
          </cell>
          <cell r="C772" t="str">
            <v>3</v>
          </cell>
          <cell r="D772" t="str">
            <v>Kórnik - sieć wodociągowa w ul. Drukarskiej w Koninku</v>
          </cell>
          <cell r="E772" t="str">
            <v>Realizowane-RBM-w toku</v>
          </cell>
          <cell r="G772" t="str">
            <v>rezerwa na zaspokojenie roszczeń z tyt realizacji sieci wod-kan</v>
          </cell>
          <cell r="H772" t="str">
            <v>pierwsza</v>
          </cell>
          <cell r="I772" t="str">
            <v>sieci rozdzielcze</v>
          </cell>
          <cell r="J772" t="str">
            <v>rozwojowe</v>
          </cell>
          <cell r="K772" t="str">
            <v>wykupy</v>
          </cell>
          <cell r="L772" t="str">
            <v>Kórnik</v>
          </cell>
          <cell r="M772">
            <v>0</v>
          </cell>
          <cell r="N772">
            <v>0</v>
          </cell>
          <cell r="O772" t="str">
            <v>Michał Garbicz</v>
          </cell>
          <cell r="P772" t="str">
            <v>Magdalena Borowska</v>
          </cell>
          <cell r="Q772">
            <v>0</v>
          </cell>
          <cell r="R772" t="str">
            <v>11</v>
          </cell>
          <cell r="S772" t="str">
            <v>nd</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t="str">
            <v xml:space="preserve"> </v>
          </cell>
          <cell r="AY772">
            <v>0</v>
          </cell>
          <cell r="AZ772">
            <v>0</v>
          </cell>
          <cell r="BA772">
            <v>0</v>
          </cell>
          <cell r="BF772">
            <v>0</v>
          </cell>
          <cell r="BG772">
            <v>0</v>
          </cell>
          <cell r="BH772" t="str">
            <v>-</v>
          </cell>
          <cell r="BI772" t="str">
            <v>-</v>
          </cell>
          <cell r="BJ772">
            <v>0</v>
          </cell>
          <cell r="BK772">
            <v>0</v>
          </cell>
          <cell r="BL772"/>
          <cell r="BM772"/>
          <cell r="BN772"/>
          <cell r="BO772">
            <v>0</v>
          </cell>
        </row>
        <row r="773">
          <cell r="B773" t="str">
            <v>3-11-17-019-0</v>
          </cell>
          <cell r="C773" t="str">
            <v>3</v>
          </cell>
          <cell r="D773" t="str">
            <v>Kórnik - sieć wodociągowa w ul. Poznańskiej w Kamionkach</v>
          </cell>
          <cell r="E773" t="str">
            <v>Realizowane-RBM-w toku</v>
          </cell>
          <cell r="G773" t="str">
            <v>rezerwa na zaspokojenie roszczeń z tyt realizacji sieci wod-kan</v>
          </cell>
          <cell r="H773" t="str">
            <v>pierwsza</v>
          </cell>
          <cell r="I773" t="str">
            <v>sieci rozdzielcze</v>
          </cell>
          <cell r="J773" t="str">
            <v>rozwojowe</v>
          </cell>
          <cell r="K773" t="str">
            <v>wykupy</v>
          </cell>
          <cell r="L773" t="str">
            <v>Kórnik</v>
          </cell>
          <cell r="M773">
            <v>0</v>
          </cell>
          <cell r="N773">
            <v>0</v>
          </cell>
          <cell r="O773" t="str">
            <v>Michał Garbicz</v>
          </cell>
          <cell r="P773" t="str">
            <v>Magdalena Borowska</v>
          </cell>
          <cell r="Q773">
            <v>0</v>
          </cell>
          <cell r="R773" t="str">
            <v>11</v>
          </cell>
          <cell r="S773" t="str">
            <v>nd</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t="str">
            <v xml:space="preserve"> </v>
          </cell>
          <cell r="AY773">
            <v>0</v>
          </cell>
          <cell r="AZ773">
            <v>0</v>
          </cell>
          <cell r="BA773">
            <v>0</v>
          </cell>
          <cell r="BF773">
            <v>0</v>
          </cell>
          <cell r="BG773">
            <v>0</v>
          </cell>
          <cell r="BH773" t="str">
            <v>-</v>
          </cell>
          <cell r="BI773" t="str">
            <v>-</v>
          </cell>
          <cell r="BJ773">
            <v>0</v>
          </cell>
          <cell r="BK773">
            <v>0</v>
          </cell>
          <cell r="BL773"/>
          <cell r="BM773"/>
          <cell r="BN773"/>
          <cell r="BO773">
            <v>0</v>
          </cell>
        </row>
        <row r="774">
          <cell r="B774" t="str">
            <v>3-11-17-151-0</v>
          </cell>
          <cell r="C774" t="str">
            <v>3</v>
          </cell>
          <cell r="D774" t="str">
            <v>Kórnik - sieć wodociągowa w ul. Tęczowej w Kamionkach</v>
          </cell>
          <cell r="E774" t="str">
            <v>Realizowane-RBM-zakończono</v>
          </cell>
          <cell r="G774" t="str">
            <v>rezerwa na zaspokojenie roszczeń z tyt realizacji sieci wod-kan</v>
          </cell>
          <cell r="H774" t="str">
            <v>pierwsza</v>
          </cell>
          <cell r="I774" t="str">
            <v>sieci rozdzielcze</v>
          </cell>
          <cell r="J774" t="str">
            <v>rozwojowe</v>
          </cell>
          <cell r="K774" t="str">
            <v>wykupy</v>
          </cell>
          <cell r="L774" t="str">
            <v>Kórnik</v>
          </cell>
          <cell r="M774">
            <v>0</v>
          </cell>
          <cell r="N774">
            <v>0</v>
          </cell>
          <cell r="O774" t="str">
            <v>Michał Garbicz</v>
          </cell>
          <cell r="P774" t="str">
            <v>Magdalena Borowska</v>
          </cell>
          <cell r="Q774">
            <v>0</v>
          </cell>
          <cell r="R774" t="str">
            <v>11</v>
          </cell>
          <cell r="S774" t="str">
            <v>nd</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t="str">
            <v xml:space="preserve"> </v>
          </cell>
          <cell r="AY774">
            <v>0</v>
          </cell>
          <cell r="AZ774">
            <v>0</v>
          </cell>
          <cell r="BA774">
            <v>0</v>
          </cell>
          <cell r="BF774">
            <v>0</v>
          </cell>
          <cell r="BG774">
            <v>0</v>
          </cell>
          <cell r="BH774" t="str">
            <v>-</v>
          </cell>
          <cell r="BI774" t="str">
            <v>-</v>
          </cell>
          <cell r="BJ774">
            <v>0</v>
          </cell>
          <cell r="BK774">
            <v>0</v>
          </cell>
          <cell r="BL774"/>
          <cell r="BM774"/>
          <cell r="BN774"/>
          <cell r="BO774">
            <v>0</v>
          </cell>
        </row>
        <row r="775">
          <cell r="B775" t="str">
            <v>3-11-17-223-0</v>
          </cell>
          <cell r="C775" t="str">
            <v>3</v>
          </cell>
          <cell r="D775" t="str">
            <v>Kórnik - sieć wodociągowa i kanalizacja sanitarna w ul. Poznańskiej w Borówcu</v>
          </cell>
          <cell r="E775" t="str">
            <v>Realizowane-RBM-w toku</v>
          </cell>
          <cell r="G775" t="str">
            <v>rezerwa na zaspokojenie roszczeń z tyt realizacji sieci wod-kan</v>
          </cell>
          <cell r="H775" t="str">
            <v>pierwsza</v>
          </cell>
          <cell r="I775" t="str">
            <v>sieci rozdzielcze</v>
          </cell>
          <cell r="J775" t="str">
            <v>rozwojowe</v>
          </cell>
          <cell r="K775" t="str">
            <v>wykupy</v>
          </cell>
          <cell r="L775" t="str">
            <v>Kórnik</v>
          </cell>
          <cell r="M775">
            <v>0</v>
          </cell>
          <cell r="N775">
            <v>0</v>
          </cell>
          <cell r="O775" t="str">
            <v>Michał Garbicz</v>
          </cell>
          <cell r="P775" t="str">
            <v>Magdalena Borowska</v>
          </cell>
          <cell r="Q775">
            <v>0</v>
          </cell>
          <cell r="R775" t="str">
            <v>11</v>
          </cell>
          <cell r="S775" t="str">
            <v>nd</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t="str">
            <v xml:space="preserve"> </v>
          </cell>
          <cell r="AY775">
            <v>0</v>
          </cell>
          <cell r="AZ775">
            <v>0</v>
          </cell>
          <cell r="BA775">
            <v>0</v>
          </cell>
          <cell r="BF775">
            <v>0</v>
          </cell>
          <cell r="BG775">
            <v>0</v>
          </cell>
          <cell r="BH775" t="str">
            <v>-</v>
          </cell>
          <cell r="BI775" t="str">
            <v>-</v>
          </cell>
          <cell r="BJ775">
            <v>0</v>
          </cell>
          <cell r="BK775">
            <v>0</v>
          </cell>
          <cell r="BL775"/>
          <cell r="BM775"/>
          <cell r="BN775"/>
          <cell r="BO775">
            <v>0</v>
          </cell>
        </row>
        <row r="776">
          <cell r="B776" t="str">
            <v>3-11-17-225-0</v>
          </cell>
          <cell r="C776" t="str">
            <v>3</v>
          </cell>
          <cell r="D776" t="str">
            <v>Kórnik - sieć wodociągowa w ul. Słonecznej w Szczytnikach (nr dz. 73/4, 74/1, 73/7, 73/10)</v>
          </cell>
          <cell r="E776">
            <v>0</v>
          </cell>
          <cell r="G776" t="str">
            <v>rezerwa na zaspokojenie roszczeń z tyt realizacji sieci wod-kan</v>
          </cell>
          <cell r="H776" t="str">
            <v>pierwsza</v>
          </cell>
          <cell r="I776" t="str">
            <v>sieci rozdzielcze</v>
          </cell>
          <cell r="J776" t="str">
            <v>rozwojowe</v>
          </cell>
          <cell r="K776" t="str">
            <v>wykupy</v>
          </cell>
          <cell r="L776" t="str">
            <v>Kórnik</v>
          </cell>
          <cell r="M776">
            <v>0</v>
          </cell>
          <cell r="N776">
            <v>0</v>
          </cell>
          <cell r="O776">
            <v>0</v>
          </cell>
          <cell r="P776">
            <v>0</v>
          </cell>
          <cell r="Q776">
            <v>0</v>
          </cell>
          <cell r="R776" t="str">
            <v>11</v>
          </cell>
          <cell r="S776" t="str">
            <v>nd</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F776">
            <v>0</v>
          </cell>
          <cell r="BG776">
            <v>0</v>
          </cell>
          <cell r="BH776" t="str">
            <v>-</v>
          </cell>
          <cell r="BI776" t="str">
            <v>-</v>
          </cell>
          <cell r="BJ776">
            <v>0</v>
          </cell>
          <cell r="BK776">
            <v>0</v>
          </cell>
          <cell r="BL776"/>
          <cell r="BM776"/>
          <cell r="BN776"/>
        </row>
        <row r="777">
          <cell r="B777" t="str">
            <v>3-11-17-235-0</v>
          </cell>
          <cell r="C777" t="str">
            <v>3</v>
          </cell>
          <cell r="D777" t="str">
            <v>Kórnik - sieć wodociągowa w Błażejewku, dz. nr 622/1-31, 293, 297/11,297/12</v>
          </cell>
          <cell r="E777" t="str">
            <v>Realizowane-RBM-w toku</v>
          </cell>
          <cell r="G777" t="str">
            <v>rezerwa na zaspokojenie roszczeń z tyt realizacji sieci wod-kan</v>
          </cell>
          <cell r="H777" t="str">
            <v>pierwsza</v>
          </cell>
          <cell r="I777" t="str">
            <v>sieci rozdzielcze</v>
          </cell>
          <cell r="J777" t="str">
            <v>rozwojowe</v>
          </cell>
          <cell r="K777" t="str">
            <v>wykupy</v>
          </cell>
          <cell r="L777" t="str">
            <v>Kórnik</v>
          </cell>
          <cell r="M777">
            <v>0</v>
          </cell>
          <cell r="N777">
            <v>0</v>
          </cell>
          <cell r="O777" t="str">
            <v>Michał Garbicz</v>
          </cell>
          <cell r="P777" t="str">
            <v>Aleksandra Klecha</v>
          </cell>
          <cell r="Q777">
            <v>0</v>
          </cell>
          <cell r="R777" t="str">
            <v>11</v>
          </cell>
          <cell r="S777" t="str">
            <v>nd</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2399.36</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t="str">
            <v xml:space="preserve"> </v>
          </cell>
          <cell r="AY777">
            <v>0</v>
          </cell>
          <cell r="AZ777">
            <v>0</v>
          </cell>
          <cell r="BA777">
            <v>0</v>
          </cell>
          <cell r="BF777">
            <v>0</v>
          </cell>
          <cell r="BG777">
            <v>0</v>
          </cell>
          <cell r="BH777" t="str">
            <v>-</v>
          </cell>
          <cell r="BI777" t="str">
            <v>-</v>
          </cell>
          <cell r="BJ777">
            <v>0</v>
          </cell>
          <cell r="BK777">
            <v>0</v>
          </cell>
          <cell r="BL777"/>
          <cell r="BM777"/>
          <cell r="BN777"/>
          <cell r="BO777">
            <v>0</v>
          </cell>
        </row>
        <row r="778">
          <cell r="B778" t="str">
            <v>3-11-17-255-0</v>
          </cell>
          <cell r="C778" t="str">
            <v>3</v>
          </cell>
          <cell r="D778" t="str">
            <v>Kórnik - sieć wodociągowa przy ul. Krętej w Dachowej</v>
          </cell>
          <cell r="E778" t="str">
            <v>Realizowane-dokumentacja-w toku</v>
          </cell>
          <cell r="G778" t="str">
            <v>rezerwa na zaspokojenie roszczeń z tyt realizacji sieci wod-kan</v>
          </cell>
          <cell r="H778" t="str">
            <v>pierwsza</v>
          </cell>
          <cell r="I778" t="str">
            <v>sieci rozdzielcze</v>
          </cell>
          <cell r="J778" t="str">
            <v>rozwojowe</v>
          </cell>
          <cell r="K778" t="str">
            <v>wykupy</v>
          </cell>
          <cell r="L778" t="str">
            <v>Kórnik</v>
          </cell>
          <cell r="M778">
            <v>0</v>
          </cell>
          <cell r="N778">
            <v>0</v>
          </cell>
          <cell r="O778">
            <v>0</v>
          </cell>
          <cell r="P778" t="str">
            <v>Magdalena Borowska</v>
          </cell>
          <cell r="Q778">
            <v>0</v>
          </cell>
          <cell r="R778" t="str">
            <v>11</v>
          </cell>
          <cell r="S778" t="str">
            <v>nd</v>
          </cell>
          <cell r="T778">
            <v>0</v>
          </cell>
          <cell r="U778">
            <v>900</v>
          </cell>
          <cell r="V778">
            <v>0</v>
          </cell>
          <cell r="W778">
            <v>0</v>
          </cell>
          <cell r="X778">
            <v>0</v>
          </cell>
          <cell r="Y778">
            <v>0</v>
          </cell>
          <cell r="Z778">
            <v>0</v>
          </cell>
          <cell r="AA778">
            <v>0</v>
          </cell>
          <cell r="AB778">
            <v>0</v>
          </cell>
          <cell r="AC778">
            <v>0</v>
          </cell>
          <cell r="AD778">
            <v>0</v>
          </cell>
          <cell r="AE778">
            <v>0</v>
          </cell>
          <cell r="AF778">
            <v>900</v>
          </cell>
          <cell r="AG778">
            <v>900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t="str">
            <v xml:space="preserve"> </v>
          </cell>
          <cell r="AY778">
            <v>0</v>
          </cell>
          <cell r="AZ778">
            <v>0</v>
          </cell>
          <cell r="BA778">
            <v>0</v>
          </cell>
          <cell r="BF778">
            <v>0</v>
          </cell>
          <cell r="BG778">
            <v>0</v>
          </cell>
          <cell r="BH778" t="str">
            <v>-</v>
          </cell>
          <cell r="BI778" t="str">
            <v>-</v>
          </cell>
          <cell r="BJ778">
            <v>0</v>
          </cell>
          <cell r="BK778">
            <v>0</v>
          </cell>
          <cell r="BL778"/>
          <cell r="BM778"/>
          <cell r="BN778"/>
        </row>
        <row r="779">
          <cell r="B779" t="str">
            <v>3-11-17-257-0</v>
          </cell>
          <cell r="C779" t="str">
            <v>3</v>
          </cell>
          <cell r="D779" t="str">
            <v>Kórnik- sieć wodociągowa w ul. Jankowskiego w Biernatkach</v>
          </cell>
          <cell r="E779">
            <v>0</v>
          </cell>
          <cell r="G779" t="str">
            <v>rezerwa na zaspokojenie roszczeń z tyt realizacji sieci wod-kan</v>
          </cell>
          <cell r="H779" t="str">
            <v>pierwsza</v>
          </cell>
          <cell r="I779" t="str">
            <v>sieci rozdzielcze</v>
          </cell>
          <cell r="J779" t="str">
            <v>rozwojowe</v>
          </cell>
          <cell r="K779" t="str">
            <v>wykupy</v>
          </cell>
          <cell r="L779" t="str">
            <v>Kórnik</v>
          </cell>
          <cell r="M779">
            <v>0</v>
          </cell>
          <cell r="N779">
            <v>0</v>
          </cell>
          <cell r="O779">
            <v>0</v>
          </cell>
          <cell r="P779">
            <v>0</v>
          </cell>
          <cell r="Q779">
            <v>0</v>
          </cell>
          <cell r="R779" t="str">
            <v>11</v>
          </cell>
          <cell r="S779" t="str">
            <v>nd</v>
          </cell>
          <cell r="T779">
            <v>0</v>
          </cell>
          <cell r="U779">
            <v>304946.28999999998</v>
          </cell>
          <cell r="V779">
            <v>0</v>
          </cell>
          <cell r="W779">
            <v>0</v>
          </cell>
          <cell r="X779">
            <v>0</v>
          </cell>
          <cell r="Y779">
            <v>0</v>
          </cell>
          <cell r="Z779">
            <v>0</v>
          </cell>
          <cell r="AA779">
            <v>0</v>
          </cell>
          <cell r="AB779">
            <v>0</v>
          </cell>
          <cell r="AC779">
            <v>0</v>
          </cell>
          <cell r="AD779">
            <v>0</v>
          </cell>
          <cell r="AE779">
            <v>0</v>
          </cell>
          <cell r="AF779">
            <v>304946.28999999998</v>
          </cell>
          <cell r="AG779">
            <v>304984.76999999996</v>
          </cell>
          <cell r="AH779">
            <v>30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F779">
            <v>0</v>
          </cell>
          <cell r="BG779">
            <v>0</v>
          </cell>
          <cell r="BH779" t="str">
            <v>-</v>
          </cell>
          <cell r="BI779" t="str">
            <v>-</v>
          </cell>
          <cell r="BJ779">
            <v>0</v>
          </cell>
          <cell r="BK779">
            <v>0</v>
          </cell>
          <cell r="BL779"/>
          <cell r="BM779"/>
          <cell r="BN779"/>
        </row>
        <row r="780">
          <cell r="B780" t="str">
            <v>3-11-18-014-0</v>
          </cell>
          <cell r="C780" t="str">
            <v>3</v>
          </cell>
          <cell r="D780" t="str">
            <v>Kórnik - sieć wodociągowa w ul. Mała Rekreacyjna i Zielona Dolina w Borówcu</v>
          </cell>
          <cell r="E780">
            <v>0</v>
          </cell>
          <cell r="G780" t="str">
            <v>rezerwa na zaspokojenie roszczeń z tyt realizacji sieci wod-kan</v>
          </cell>
          <cell r="H780" t="str">
            <v>pierwsza</v>
          </cell>
          <cell r="I780" t="str">
            <v>sieci rozdzielcze</v>
          </cell>
          <cell r="J780" t="str">
            <v>rozwojowe</v>
          </cell>
          <cell r="K780" t="str">
            <v>wykupy</v>
          </cell>
          <cell r="L780" t="str">
            <v>Kórnik</v>
          </cell>
          <cell r="M780">
            <v>0</v>
          </cell>
          <cell r="N780">
            <v>0</v>
          </cell>
          <cell r="O780">
            <v>0</v>
          </cell>
          <cell r="P780">
            <v>0</v>
          </cell>
          <cell r="Q780">
            <v>0</v>
          </cell>
          <cell r="R780" t="str">
            <v>11</v>
          </cell>
          <cell r="S780" t="str">
            <v>nd</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365.4</v>
          </cell>
          <cell r="AH780">
            <v>341.1</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F780">
            <v>0</v>
          </cell>
          <cell r="BG780">
            <v>0</v>
          </cell>
          <cell r="BH780" t="str">
            <v>-</v>
          </cell>
          <cell r="BI780" t="str">
            <v>-</v>
          </cell>
          <cell r="BJ780">
            <v>0</v>
          </cell>
          <cell r="BK780">
            <v>0</v>
          </cell>
          <cell r="BL780"/>
          <cell r="BM780"/>
          <cell r="BN780"/>
        </row>
        <row r="781">
          <cell r="B781" t="str">
            <v>3-11-18-023-0</v>
          </cell>
          <cell r="C781" t="str">
            <v>3</v>
          </cell>
          <cell r="D781" t="str">
            <v>Kórnik - sieć wodociągowa w ul. Zimowej i Letniej w Borówcu</v>
          </cell>
          <cell r="E781">
            <v>0</v>
          </cell>
          <cell r="G781" t="str">
            <v>rezerwa na zaspokojenie roszczeń z tyt realizacji sieci wod-kan</v>
          </cell>
          <cell r="H781" t="str">
            <v>pierwsza</v>
          </cell>
          <cell r="I781" t="str">
            <v>sieci rozdzielcze</v>
          </cell>
          <cell r="J781" t="str">
            <v>rozwojowe</v>
          </cell>
          <cell r="K781" t="str">
            <v>wykupy</v>
          </cell>
          <cell r="L781" t="str">
            <v>Kórnik</v>
          </cell>
          <cell r="M781">
            <v>0</v>
          </cell>
          <cell r="N781">
            <v>0</v>
          </cell>
          <cell r="O781">
            <v>0</v>
          </cell>
          <cell r="P781">
            <v>0</v>
          </cell>
          <cell r="Q781">
            <v>0</v>
          </cell>
          <cell r="R781" t="str">
            <v>11</v>
          </cell>
          <cell r="S781" t="str">
            <v>nd</v>
          </cell>
          <cell r="T781">
            <v>0</v>
          </cell>
          <cell r="U781">
            <v>17</v>
          </cell>
          <cell r="V781">
            <v>0</v>
          </cell>
          <cell r="W781">
            <v>0</v>
          </cell>
          <cell r="X781">
            <v>0</v>
          </cell>
          <cell r="Y781">
            <v>0</v>
          </cell>
          <cell r="Z781">
            <v>0</v>
          </cell>
          <cell r="AA781">
            <v>0</v>
          </cell>
          <cell r="AB781">
            <v>0</v>
          </cell>
          <cell r="AC781">
            <v>0</v>
          </cell>
          <cell r="AD781">
            <v>0</v>
          </cell>
          <cell r="AE781">
            <v>0</v>
          </cell>
          <cell r="AF781">
            <v>17</v>
          </cell>
          <cell r="AG781">
            <v>695.94</v>
          </cell>
          <cell r="AH781">
            <v>579</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F781">
            <v>0</v>
          </cell>
          <cell r="BG781">
            <v>0</v>
          </cell>
          <cell r="BH781" t="str">
            <v>-</v>
          </cell>
          <cell r="BI781" t="str">
            <v>-</v>
          </cell>
          <cell r="BJ781">
            <v>0</v>
          </cell>
          <cell r="BK781">
            <v>0</v>
          </cell>
          <cell r="BL781"/>
          <cell r="BM781"/>
          <cell r="BN781"/>
        </row>
        <row r="782">
          <cell r="B782" t="str">
            <v>3-11-18-034-0</v>
          </cell>
          <cell r="C782" t="str">
            <v>3</v>
          </cell>
          <cell r="D782" t="str">
            <v>Kórnik - sieć wodociągowa w ul. Na Górce i Gruszkowej w Borówcu</v>
          </cell>
          <cell r="E782">
            <v>0</v>
          </cell>
          <cell r="G782" t="str">
            <v>rezerwa na zaspokojenie roszczeń z tyt realizacji sieci wod-kan</v>
          </cell>
          <cell r="H782" t="str">
            <v>pierwsza</v>
          </cell>
          <cell r="I782" t="str">
            <v>sieci rozdzielcze</v>
          </cell>
          <cell r="J782" t="str">
            <v>rozwojowe</v>
          </cell>
          <cell r="K782" t="str">
            <v>wykupy</v>
          </cell>
          <cell r="L782" t="str">
            <v>Kórnik</v>
          </cell>
          <cell r="M782">
            <v>0</v>
          </cell>
          <cell r="N782">
            <v>0</v>
          </cell>
          <cell r="O782">
            <v>0</v>
          </cell>
          <cell r="P782">
            <v>0</v>
          </cell>
          <cell r="Q782">
            <v>0</v>
          </cell>
          <cell r="R782" t="str">
            <v>11</v>
          </cell>
          <cell r="S782" t="str">
            <v>nd</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944.85</v>
          </cell>
          <cell r="AH782">
            <v>769.8</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F782">
            <v>0</v>
          </cell>
          <cell r="BG782">
            <v>0</v>
          </cell>
          <cell r="BH782" t="str">
            <v>-</v>
          </cell>
          <cell r="BI782" t="str">
            <v>-</v>
          </cell>
          <cell r="BJ782">
            <v>0</v>
          </cell>
          <cell r="BK782">
            <v>0</v>
          </cell>
          <cell r="BL782"/>
          <cell r="BM782"/>
          <cell r="BN782"/>
        </row>
        <row r="783">
          <cell r="B783" t="str">
            <v>3-11-18-042-0</v>
          </cell>
          <cell r="C783" t="str">
            <v>3</v>
          </cell>
          <cell r="D783" t="str">
            <v>Kórnik - sieć wodociągowa w ul. Chabrowej w Dachowej</v>
          </cell>
          <cell r="E783" t="str">
            <v>Realizowane-RBM-w toku</v>
          </cell>
          <cell r="G783" t="str">
            <v>rezerwa na zaspokojenie roszczeń z tyt realizacji sieci wod-kan</v>
          </cell>
          <cell r="H783" t="str">
            <v>pierwsza</v>
          </cell>
          <cell r="I783" t="str">
            <v>sieci rozdzielcze</v>
          </cell>
          <cell r="J783" t="str">
            <v>rozwojowe</v>
          </cell>
          <cell r="K783" t="str">
            <v>wykupy</v>
          </cell>
          <cell r="L783" t="str">
            <v>Kórnik</v>
          </cell>
          <cell r="M783">
            <v>0</v>
          </cell>
          <cell r="N783" t="str">
            <v>Natalia Kaźmierczak</v>
          </cell>
          <cell r="O783">
            <v>0</v>
          </cell>
          <cell r="P783" t="str">
            <v>Aleksandra Klecha</v>
          </cell>
          <cell r="Q783">
            <v>0</v>
          </cell>
          <cell r="R783" t="str">
            <v>11</v>
          </cell>
          <cell r="S783" t="str">
            <v>nd</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t="str">
            <v xml:space="preserve"> </v>
          </cell>
          <cell r="AY783">
            <v>0</v>
          </cell>
          <cell r="AZ783">
            <v>0</v>
          </cell>
          <cell r="BA783">
            <v>0</v>
          </cell>
          <cell r="BF783">
            <v>0</v>
          </cell>
          <cell r="BG783">
            <v>0</v>
          </cell>
          <cell r="BH783" t="str">
            <v>-</v>
          </cell>
          <cell r="BI783" t="str">
            <v>-</v>
          </cell>
          <cell r="BJ783">
            <v>0</v>
          </cell>
          <cell r="BK783">
            <v>0</v>
          </cell>
          <cell r="BL783"/>
          <cell r="BM783"/>
          <cell r="BN783"/>
          <cell r="BO783">
            <v>0</v>
          </cell>
        </row>
        <row r="784">
          <cell r="B784" t="str">
            <v>3-11-18-049-0</v>
          </cell>
          <cell r="C784" t="str">
            <v>3</v>
          </cell>
          <cell r="D784" t="str">
            <v>Kórnik - sieć wodociągowa w ulicy bocznej od ul. Jaśminowej w Kamionkach</v>
          </cell>
          <cell r="E784">
            <v>0</v>
          </cell>
          <cell r="G784" t="str">
            <v>rezerwa na zaspokojenie roszczeń z tyt realizacji sieci wod-kan</v>
          </cell>
          <cell r="H784" t="str">
            <v>pierwsza</v>
          </cell>
          <cell r="I784" t="str">
            <v>sieci rozdzielcze</v>
          </cell>
          <cell r="J784" t="str">
            <v>rozwojowe</v>
          </cell>
          <cell r="K784" t="str">
            <v>wykupy</v>
          </cell>
          <cell r="L784" t="str">
            <v>Kórnik</v>
          </cell>
          <cell r="M784">
            <v>0</v>
          </cell>
          <cell r="N784">
            <v>0</v>
          </cell>
          <cell r="O784">
            <v>0</v>
          </cell>
          <cell r="P784">
            <v>0</v>
          </cell>
          <cell r="Q784">
            <v>0</v>
          </cell>
          <cell r="R784" t="str">
            <v>11</v>
          </cell>
          <cell r="S784" t="str">
            <v>nd</v>
          </cell>
          <cell r="T784">
            <v>0</v>
          </cell>
          <cell r="U784">
            <v>32990.300000000003</v>
          </cell>
          <cell r="V784">
            <v>0</v>
          </cell>
          <cell r="W784">
            <v>0</v>
          </cell>
          <cell r="X784">
            <v>0</v>
          </cell>
          <cell r="Y784">
            <v>0</v>
          </cell>
          <cell r="Z784">
            <v>0</v>
          </cell>
          <cell r="AA784">
            <v>0</v>
          </cell>
          <cell r="AB784">
            <v>0</v>
          </cell>
          <cell r="AC784">
            <v>0</v>
          </cell>
          <cell r="AD784">
            <v>0</v>
          </cell>
          <cell r="AE784">
            <v>0</v>
          </cell>
          <cell r="AF784">
            <v>32990.300000000003</v>
          </cell>
          <cell r="AG784">
            <v>33038.15</v>
          </cell>
          <cell r="AH784">
            <v>45.9</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F784">
            <v>0</v>
          </cell>
          <cell r="BG784">
            <v>0</v>
          </cell>
          <cell r="BH784" t="str">
            <v>-</v>
          </cell>
          <cell r="BI784" t="str">
            <v>-</v>
          </cell>
          <cell r="BJ784">
            <v>0</v>
          </cell>
          <cell r="BK784">
            <v>0</v>
          </cell>
          <cell r="BL784"/>
          <cell r="BM784"/>
          <cell r="BN784"/>
        </row>
        <row r="785">
          <cell r="B785" t="str">
            <v>3-11-18-097-0</v>
          </cell>
          <cell r="C785" t="str">
            <v>3</v>
          </cell>
          <cell r="D785" t="str">
            <v>Kórnik - sieć wodociągowa w ul. Lotniczej w Kamionkach</v>
          </cell>
          <cell r="E785" t="str">
            <v>Realizowane-RBM-w toku</v>
          </cell>
          <cell r="G785" t="str">
            <v>rezerwa na zaspokojenie roszczeń z tyt realizacji sieci wod-kan</v>
          </cell>
          <cell r="H785" t="str">
            <v>pierwsza</v>
          </cell>
          <cell r="I785" t="str">
            <v>sieci rozdzielcze</v>
          </cell>
          <cell r="J785" t="str">
            <v>rozwojowe</v>
          </cell>
          <cell r="K785" t="str">
            <v>wykupy</v>
          </cell>
          <cell r="L785" t="str">
            <v>Kórnik</v>
          </cell>
          <cell r="M785">
            <v>0</v>
          </cell>
          <cell r="N785">
            <v>0</v>
          </cell>
          <cell r="O785" t="str">
            <v>Michał Garbicz</v>
          </cell>
          <cell r="P785" t="str">
            <v>Magdalena Borowska</v>
          </cell>
          <cell r="Q785">
            <v>0</v>
          </cell>
          <cell r="R785" t="str">
            <v>11</v>
          </cell>
          <cell r="S785" t="str">
            <v>nd</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t="str">
            <v xml:space="preserve"> </v>
          </cell>
          <cell r="AY785">
            <v>0</v>
          </cell>
          <cell r="AZ785">
            <v>0</v>
          </cell>
          <cell r="BA785">
            <v>0</v>
          </cell>
          <cell r="BF785">
            <v>0</v>
          </cell>
          <cell r="BG785">
            <v>0</v>
          </cell>
          <cell r="BH785" t="str">
            <v>-</v>
          </cell>
          <cell r="BI785" t="str">
            <v>-</v>
          </cell>
          <cell r="BJ785">
            <v>0</v>
          </cell>
          <cell r="BK785">
            <v>0</v>
          </cell>
          <cell r="BL785"/>
          <cell r="BM785"/>
          <cell r="BN785"/>
          <cell r="BO785">
            <v>0</v>
          </cell>
        </row>
        <row r="786">
          <cell r="B786" t="str">
            <v>3-11-18-104-0</v>
          </cell>
          <cell r="C786" t="str">
            <v>3</v>
          </cell>
          <cell r="D786" t="str">
            <v>Kórnik - sieć wodociągowa w ul. Przylesie w Błażejewku</v>
          </cell>
          <cell r="E786" t="str">
            <v>Realizowane-RBM-w toku</v>
          </cell>
          <cell r="G786" t="str">
            <v>rezerwa na zaspokojenie roszczeń z tyt realizacji sieci wod-kan</v>
          </cell>
          <cell r="H786" t="str">
            <v>pierwsza</v>
          </cell>
          <cell r="I786" t="str">
            <v>sieci rozdzielcze</v>
          </cell>
          <cell r="J786" t="str">
            <v>rozwojowe</v>
          </cell>
          <cell r="K786" t="str">
            <v>wykupy</v>
          </cell>
          <cell r="L786" t="str">
            <v>Kórnik</v>
          </cell>
          <cell r="M786">
            <v>0</v>
          </cell>
          <cell r="N786">
            <v>0</v>
          </cell>
          <cell r="O786" t="str">
            <v>Michał Garbicz</v>
          </cell>
          <cell r="P786" t="str">
            <v>Magdalena Borowska</v>
          </cell>
          <cell r="Q786">
            <v>0</v>
          </cell>
          <cell r="R786" t="str">
            <v>11</v>
          </cell>
          <cell r="S786" t="str">
            <v>nd</v>
          </cell>
          <cell r="T786">
            <v>0</v>
          </cell>
          <cell r="U786">
            <v>260883.74</v>
          </cell>
          <cell r="V786">
            <v>0</v>
          </cell>
          <cell r="W786">
            <v>0</v>
          </cell>
          <cell r="X786">
            <v>0</v>
          </cell>
          <cell r="Y786">
            <v>0</v>
          </cell>
          <cell r="Z786">
            <v>0</v>
          </cell>
          <cell r="AA786">
            <v>0</v>
          </cell>
          <cell r="AB786">
            <v>0</v>
          </cell>
          <cell r="AC786">
            <v>0</v>
          </cell>
          <cell r="AD786">
            <v>0</v>
          </cell>
          <cell r="AE786">
            <v>0</v>
          </cell>
          <cell r="AF786">
            <v>260883.74</v>
          </cell>
          <cell r="AG786">
            <v>260883.74</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t="str">
            <v xml:space="preserve"> </v>
          </cell>
          <cell r="AY786">
            <v>0</v>
          </cell>
          <cell r="AZ786">
            <v>0</v>
          </cell>
          <cell r="BA786">
            <v>0</v>
          </cell>
          <cell r="BF786">
            <v>0</v>
          </cell>
          <cell r="BG786">
            <v>0</v>
          </cell>
          <cell r="BH786" t="str">
            <v>-</v>
          </cell>
          <cell r="BI786" t="str">
            <v>-</v>
          </cell>
          <cell r="BJ786">
            <v>0</v>
          </cell>
          <cell r="BK786">
            <v>0</v>
          </cell>
          <cell r="BL786"/>
          <cell r="BM786"/>
          <cell r="BN786"/>
          <cell r="BO786">
            <v>0</v>
          </cell>
        </row>
        <row r="787">
          <cell r="B787" t="str">
            <v>3-11-18-156-0</v>
          </cell>
          <cell r="C787" t="str">
            <v>3</v>
          </cell>
          <cell r="D787" t="str">
            <v>Kórnik - sieć wodociągowa w ul. Radosnej i Konarskiej</v>
          </cell>
          <cell r="E787">
            <v>0</v>
          </cell>
          <cell r="G787" t="str">
            <v>rezerwa na zaspokojenie roszczeń z tyt realizacji sieci wod-kan</v>
          </cell>
          <cell r="H787" t="str">
            <v>pierwsza</v>
          </cell>
          <cell r="I787" t="str">
            <v>sieci rozdzielcze</v>
          </cell>
          <cell r="J787" t="str">
            <v>rozwojowe</v>
          </cell>
          <cell r="K787" t="str">
            <v>wykupy</v>
          </cell>
          <cell r="L787" t="str">
            <v>Kórnik</v>
          </cell>
          <cell r="M787">
            <v>0</v>
          </cell>
          <cell r="N787">
            <v>0</v>
          </cell>
          <cell r="O787">
            <v>0</v>
          </cell>
          <cell r="P787">
            <v>0</v>
          </cell>
          <cell r="Q787">
            <v>0</v>
          </cell>
          <cell r="R787" t="str">
            <v>11</v>
          </cell>
          <cell r="S787" t="str">
            <v>nd</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68519.98</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F787">
            <v>0</v>
          </cell>
          <cell r="BG787">
            <v>0</v>
          </cell>
          <cell r="BH787" t="str">
            <v>-</v>
          </cell>
          <cell r="BI787" t="str">
            <v>-</v>
          </cell>
          <cell r="BJ787">
            <v>0</v>
          </cell>
          <cell r="BK787">
            <v>0</v>
          </cell>
          <cell r="BL787"/>
          <cell r="BM787"/>
          <cell r="BN787"/>
        </row>
        <row r="788">
          <cell r="B788" t="str">
            <v>3-02-15-171-1</v>
          </cell>
          <cell r="C788" t="str">
            <v>3</v>
          </cell>
          <cell r="D788" t="str">
            <v>Luboń - sieć wodociągowa w ul. Wirowskiej</v>
          </cell>
          <cell r="E788" t="str">
            <v>Realizowane-RBM-zakończono</v>
          </cell>
          <cell r="G788" t="str">
            <v>rezerwa "białe plamy"</v>
          </cell>
          <cell r="H788" t="str">
            <v>druga</v>
          </cell>
          <cell r="I788" t="str">
            <v>sieci rozdzielcze</v>
          </cell>
          <cell r="J788" t="str">
            <v>rozwojowe</v>
          </cell>
          <cell r="K788" t="str">
            <v>nieopłacalne tak</v>
          </cell>
          <cell r="L788" t="str">
            <v>Luboń</v>
          </cell>
          <cell r="M788" t="str">
            <v>Paulina Wilińska-Kałka</v>
          </cell>
          <cell r="N788" t="str">
            <v>Barbara Bartkowiak</v>
          </cell>
          <cell r="O788" t="str">
            <v>Monika Mrozińska</v>
          </cell>
          <cell r="P788" t="str">
            <v>Joanna Plewka</v>
          </cell>
          <cell r="Q788" t="str">
            <v>Maciej Urbaniak</v>
          </cell>
          <cell r="R788" t="str">
            <v>02</v>
          </cell>
          <cell r="S788" t="str">
            <v>nd</v>
          </cell>
          <cell r="T788">
            <v>26575.829999999998</v>
          </cell>
          <cell r="U788">
            <v>74002.009999999995</v>
          </cell>
          <cell r="V788">
            <v>0</v>
          </cell>
          <cell r="W788">
            <v>0</v>
          </cell>
          <cell r="X788">
            <v>0</v>
          </cell>
          <cell r="Y788">
            <v>0</v>
          </cell>
          <cell r="Z788">
            <v>0</v>
          </cell>
          <cell r="AA788">
            <v>0</v>
          </cell>
          <cell r="AB788">
            <v>0</v>
          </cell>
          <cell r="AC788">
            <v>0</v>
          </cell>
          <cell r="AD788">
            <v>0</v>
          </cell>
          <cell r="AE788">
            <v>0</v>
          </cell>
          <cell r="AF788">
            <v>74002.009999999995</v>
          </cell>
          <cell r="AG788">
            <v>74002.009999999995</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t="str">
            <v>1 rozwojowo-modernizacyjne</v>
          </cell>
          <cell r="AY788">
            <v>2</v>
          </cell>
          <cell r="AZ788">
            <v>0</v>
          </cell>
          <cell r="BA788">
            <v>0</v>
          </cell>
          <cell r="BF788" t="str">
            <v>Zaopatrzenie w wodę nowych odbiorców.</v>
          </cell>
          <cell r="BG788" t="str">
            <v>Budowa sieci wodociągowej w ul. Wirowskiej DN 150 mm, dł. 160 m wraz z przyłączami 2017 - 2019 - dokumentacja projektowa 2019 - roboty budowlano-montażowe</v>
          </cell>
          <cell r="BH788" t="str">
            <v>-</v>
          </cell>
          <cell r="BI788" t="str">
            <v>-</v>
          </cell>
          <cell r="BJ788">
            <v>0</v>
          </cell>
          <cell r="BK788">
            <v>0</v>
          </cell>
          <cell r="BL788"/>
          <cell r="BM788"/>
          <cell r="BN788"/>
          <cell r="BO788">
            <v>0</v>
          </cell>
        </row>
        <row r="789">
          <cell r="B789" t="str">
            <v>3-11-19-044-0</v>
          </cell>
          <cell r="C789" t="str">
            <v>3</v>
          </cell>
          <cell r="D789" t="str">
            <v>Kórnik - sieć wodociągowa w ul. Krótkiej w Robakowie</v>
          </cell>
          <cell r="E789" t="str">
            <v>Zakończone</v>
          </cell>
          <cell r="G789" t="str">
            <v>rezerwa na zaspokojenie roszczeń z tyt realizacji sieci wod-kan</v>
          </cell>
          <cell r="H789" t="str">
            <v>pierwsza</v>
          </cell>
          <cell r="I789" t="str">
            <v>sieci rozdzielcze</v>
          </cell>
          <cell r="J789" t="str">
            <v>rozwojowe</v>
          </cell>
          <cell r="K789" t="str">
            <v>wykupy</v>
          </cell>
          <cell r="L789" t="str">
            <v>Kórnik</v>
          </cell>
          <cell r="M789">
            <v>0</v>
          </cell>
          <cell r="N789">
            <v>0</v>
          </cell>
          <cell r="O789" t="str">
            <v>Michał Garbicz</v>
          </cell>
          <cell r="P789" t="str">
            <v>Magdalena Borowska</v>
          </cell>
          <cell r="Q789">
            <v>0</v>
          </cell>
          <cell r="R789" t="str">
            <v>11</v>
          </cell>
          <cell r="S789" t="str">
            <v>nd</v>
          </cell>
          <cell r="T789">
            <v>0</v>
          </cell>
          <cell r="U789">
            <v>15297.17</v>
          </cell>
          <cell r="V789">
            <v>0</v>
          </cell>
          <cell r="W789">
            <v>0</v>
          </cell>
          <cell r="X789">
            <v>0</v>
          </cell>
          <cell r="Y789">
            <v>0</v>
          </cell>
          <cell r="Z789">
            <v>0</v>
          </cell>
          <cell r="AA789">
            <v>0</v>
          </cell>
          <cell r="AB789">
            <v>0</v>
          </cell>
          <cell r="AC789">
            <v>0</v>
          </cell>
          <cell r="AD789">
            <v>0</v>
          </cell>
          <cell r="AE789">
            <v>0</v>
          </cell>
          <cell r="AF789">
            <v>15297.17</v>
          </cell>
          <cell r="AG789">
            <v>15414.28</v>
          </cell>
          <cell r="AH789">
            <v>141</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t="str">
            <v xml:space="preserve"> </v>
          </cell>
          <cell r="AY789">
            <v>0</v>
          </cell>
          <cell r="AZ789">
            <v>0</v>
          </cell>
          <cell r="BA789">
            <v>0</v>
          </cell>
          <cell r="BF789">
            <v>0</v>
          </cell>
          <cell r="BG789">
            <v>0</v>
          </cell>
          <cell r="BH789" t="str">
            <v>-</v>
          </cell>
          <cell r="BI789" t="str">
            <v>-</v>
          </cell>
          <cell r="BJ789">
            <v>0</v>
          </cell>
          <cell r="BK789">
            <v>0</v>
          </cell>
          <cell r="BL789"/>
          <cell r="BM789"/>
          <cell r="BN789"/>
        </row>
        <row r="790">
          <cell r="B790" t="str">
            <v>3-11-19-049-0</v>
          </cell>
          <cell r="C790" t="str">
            <v>3</v>
          </cell>
          <cell r="D790" t="str">
            <v>Kórnik - sieć wodociągowa w ul. Na Górce, Gruszkowej, Skrytej w Borówcu</v>
          </cell>
          <cell r="E790">
            <v>0</v>
          </cell>
          <cell r="G790" t="str">
            <v>rezerwa na zaspokojenie roszczeń z tyt realizacji sieci wod-kan</v>
          </cell>
          <cell r="H790" t="str">
            <v>pierwsza</v>
          </cell>
          <cell r="I790" t="str">
            <v>sieci rozdzielcze</v>
          </cell>
          <cell r="J790" t="str">
            <v>rozwojowe</v>
          </cell>
          <cell r="K790" t="str">
            <v>wykupy</v>
          </cell>
          <cell r="L790" t="str">
            <v>Kórnik</v>
          </cell>
          <cell r="M790">
            <v>0</v>
          </cell>
          <cell r="N790">
            <v>0</v>
          </cell>
          <cell r="O790">
            <v>0</v>
          </cell>
          <cell r="P790">
            <v>0</v>
          </cell>
          <cell r="Q790">
            <v>0</v>
          </cell>
          <cell r="R790" t="str">
            <v>11</v>
          </cell>
          <cell r="S790" t="str">
            <v>nd</v>
          </cell>
          <cell r="T790">
            <v>0</v>
          </cell>
          <cell r="U790">
            <v>48320.75</v>
          </cell>
          <cell r="V790">
            <v>0</v>
          </cell>
          <cell r="W790">
            <v>0</v>
          </cell>
          <cell r="X790">
            <v>0</v>
          </cell>
          <cell r="Y790">
            <v>0</v>
          </cell>
          <cell r="Z790">
            <v>0</v>
          </cell>
          <cell r="AA790">
            <v>0</v>
          </cell>
          <cell r="AB790">
            <v>0</v>
          </cell>
          <cell r="AC790">
            <v>0</v>
          </cell>
          <cell r="AD790">
            <v>0</v>
          </cell>
          <cell r="AE790">
            <v>0</v>
          </cell>
          <cell r="AF790">
            <v>48320.75</v>
          </cell>
          <cell r="AG790">
            <v>48537.05</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F790">
            <v>0</v>
          </cell>
          <cell r="BG790">
            <v>0</v>
          </cell>
          <cell r="BH790" t="str">
            <v>-</v>
          </cell>
          <cell r="BI790" t="str">
            <v>-</v>
          </cell>
          <cell r="BJ790">
            <v>0</v>
          </cell>
          <cell r="BK790">
            <v>0</v>
          </cell>
          <cell r="BL790"/>
          <cell r="BM790"/>
          <cell r="BN790"/>
        </row>
        <row r="791">
          <cell r="B791" t="str">
            <v>3-11-19-050-0</v>
          </cell>
          <cell r="C791" t="str">
            <v>3</v>
          </cell>
          <cell r="D791" t="str">
            <v>Kórnik - sieć wodociągowa w ul.Dożynkowej w Kamionkach</v>
          </cell>
          <cell r="E791" t="str">
            <v>Realizowane-RBM-zakończono</v>
          </cell>
          <cell r="G791" t="str">
            <v>rezerwa na zaspokojenie roszczeń z tyt realizacji sieci wod-kan</v>
          </cell>
          <cell r="H791" t="str">
            <v>pierwsza</v>
          </cell>
          <cell r="I791" t="str">
            <v>sieci rozdzielcze</v>
          </cell>
          <cell r="J791" t="str">
            <v>rozwojowe</v>
          </cell>
          <cell r="K791" t="str">
            <v>wykupy</v>
          </cell>
          <cell r="L791" t="str">
            <v>Kórnik</v>
          </cell>
          <cell r="M791">
            <v>0</v>
          </cell>
          <cell r="N791">
            <v>0</v>
          </cell>
          <cell r="O791" t="str">
            <v>Michał Garbicz</v>
          </cell>
          <cell r="P791" t="str">
            <v>Magdalena Borowska</v>
          </cell>
          <cell r="Q791">
            <v>0</v>
          </cell>
          <cell r="R791" t="str">
            <v>11</v>
          </cell>
          <cell r="S791" t="str">
            <v>nd</v>
          </cell>
          <cell r="T791">
            <v>0</v>
          </cell>
          <cell r="U791">
            <v>362065.07</v>
          </cell>
          <cell r="V791">
            <v>0</v>
          </cell>
          <cell r="W791">
            <v>0</v>
          </cell>
          <cell r="X791">
            <v>0</v>
          </cell>
          <cell r="Y791">
            <v>0</v>
          </cell>
          <cell r="Z791">
            <v>0</v>
          </cell>
          <cell r="AA791">
            <v>0</v>
          </cell>
          <cell r="AB791">
            <v>0</v>
          </cell>
          <cell r="AC791">
            <v>0</v>
          </cell>
          <cell r="AD791">
            <v>0</v>
          </cell>
          <cell r="AE791">
            <v>0</v>
          </cell>
          <cell r="AF791">
            <v>362065.07</v>
          </cell>
          <cell r="AG791">
            <v>362065.07</v>
          </cell>
          <cell r="AH791">
            <v>34</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t="str">
            <v xml:space="preserve"> </v>
          </cell>
          <cell r="AY791">
            <v>0</v>
          </cell>
          <cell r="AZ791">
            <v>0</v>
          </cell>
          <cell r="BA791">
            <v>0</v>
          </cell>
          <cell r="BF791">
            <v>0</v>
          </cell>
          <cell r="BG791">
            <v>0</v>
          </cell>
          <cell r="BH791" t="str">
            <v>-</v>
          </cell>
          <cell r="BI791" t="str">
            <v>-</v>
          </cell>
          <cell r="BJ791">
            <v>0</v>
          </cell>
          <cell r="BK791">
            <v>0</v>
          </cell>
          <cell r="BL791"/>
          <cell r="BM791"/>
          <cell r="BN791"/>
          <cell r="BO791">
            <v>0</v>
          </cell>
        </row>
        <row r="792">
          <cell r="B792" t="str">
            <v>3-11-19-071-0</v>
          </cell>
          <cell r="C792" t="str">
            <v>3</v>
          </cell>
          <cell r="D792" t="str">
            <v>Poznań - sieć wodociągowa w ul.Promiennej 4 w Kamionkach</v>
          </cell>
          <cell r="E792">
            <v>0</v>
          </cell>
          <cell r="G792" t="str">
            <v>rezerwa na zaspokojenie roszczeń z tyt realizacji sieci wod-kan</v>
          </cell>
          <cell r="H792" t="str">
            <v>pierwsza</v>
          </cell>
          <cell r="I792" t="str">
            <v>sieci rozdzielcze</v>
          </cell>
          <cell r="J792" t="str">
            <v>rozwojowe</v>
          </cell>
          <cell r="K792" t="str">
            <v>wykupy</v>
          </cell>
          <cell r="L792" t="str">
            <v>Kórnik</v>
          </cell>
          <cell r="M792">
            <v>0</v>
          </cell>
          <cell r="N792">
            <v>0</v>
          </cell>
          <cell r="O792">
            <v>0</v>
          </cell>
          <cell r="P792">
            <v>0</v>
          </cell>
          <cell r="Q792">
            <v>0</v>
          </cell>
          <cell r="R792" t="str">
            <v>11</v>
          </cell>
          <cell r="S792" t="str">
            <v>nd</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8896.89</v>
          </cell>
          <cell r="AH792">
            <v>224.63</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F792">
            <v>0</v>
          </cell>
          <cell r="BG792">
            <v>0</v>
          </cell>
          <cell r="BH792" t="str">
            <v>-</v>
          </cell>
          <cell r="BI792" t="str">
            <v>-</v>
          </cell>
          <cell r="BJ792">
            <v>0</v>
          </cell>
          <cell r="BK792">
            <v>0</v>
          </cell>
          <cell r="BL792"/>
          <cell r="BM792"/>
          <cell r="BN792"/>
        </row>
        <row r="793">
          <cell r="B793" t="str">
            <v>3-11-19-077-0</v>
          </cell>
          <cell r="C793" t="str">
            <v>3</v>
          </cell>
          <cell r="D793" t="str">
            <v>Kórnik - sieć wodociągowa w ul. Poznańskiej w Dachowej</v>
          </cell>
          <cell r="E793" t="str">
            <v>Zakończone</v>
          </cell>
          <cell r="G793" t="str">
            <v>rezerwa na zaspokojenie roszczeń z tyt realizacji sieci wod-kan</v>
          </cell>
          <cell r="H793" t="str">
            <v>pierwsza</v>
          </cell>
          <cell r="I793" t="str">
            <v>sieci rozdzielcze</v>
          </cell>
          <cell r="J793" t="str">
            <v>rozwojowe</v>
          </cell>
          <cell r="K793" t="str">
            <v>wykupy</v>
          </cell>
          <cell r="L793" t="str">
            <v>Kórnik</v>
          </cell>
          <cell r="M793">
            <v>0</v>
          </cell>
          <cell r="N793">
            <v>0</v>
          </cell>
          <cell r="O793">
            <v>0</v>
          </cell>
          <cell r="P793" t="str">
            <v>Magdalena Borowska</v>
          </cell>
          <cell r="Q793">
            <v>0</v>
          </cell>
          <cell r="R793" t="str">
            <v>11</v>
          </cell>
          <cell r="S793" t="str">
            <v>nd</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105063.41</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t="str">
            <v xml:space="preserve"> </v>
          </cell>
          <cell r="AY793">
            <v>0</v>
          </cell>
          <cell r="AZ793">
            <v>0</v>
          </cell>
          <cell r="BA793">
            <v>0</v>
          </cell>
          <cell r="BF793">
            <v>0</v>
          </cell>
          <cell r="BG793">
            <v>0</v>
          </cell>
          <cell r="BH793" t="str">
            <v>-</v>
          </cell>
          <cell r="BI793" t="str">
            <v>-</v>
          </cell>
          <cell r="BJ793">
            <v>0</v>
          </cell>
          <cell r="BK793">
            <v>0</v>
          </cell>
          <cell r="BL793"/>
          <cell r="BM793"/>
          <cell r="BN793"/>
        </row>
        <row r="794">
          <cell r="B794" t="str">
            <v>3-11-19-113-0</v>
          </cell>
          <cell r="C794" t="str">
            <v>3</v>
          </cell>
          <cell r="D794" t="str">
            <v>Kórnik - sieć wodociągowa w ul. Bocznej w Szczytnikach</v>
          </cell>
          <cell r="E794" t="str">
            <v>Zakończone</v>
          </cell>
          <cell r="G794" t="str">
            <v>rezerwa na zaspokojenie roszczeń z tyt realizacji sieci wod-kan</v>
          </cell>
          <cell r="H794" t="str">
            <v>pierwsza</v>
          </cell>
          <cell r="I794" t="str">
            <v>sieci rozdzielcze</v>
          </cell>
          <cell r="J794" t="str">
            <v>rozwojowe</v>
          </cell>
          <cell r="K794" t="str">
            <v>wykupy</v>
          </cell>
          <cell r="L794" t="str">
            <v>Kórnik</v>
          </cell>
          <cell r="M794">
            <v>0</v>
          </cell>
          <cell r="N794">
            <v>0</v>
          </cell>
          <cell r="O794">
            <v>0</v>
          </cell>
          <cell r="P794" t="str">
            <v>Magdalena Borowska</v>
          </cell>
          <cell r="Q794">
            <v>0</v>
          </cell>
          <cell r="R794" t="str">
            <v>11</v>
          </cell>
          <cell r="S794" t="str">
            <v>nd</v>
          </cell>
          <cell r="T794">
            <v>0</v>
          </cell>
          <cell r="U794">
            <v>17073.169999999998</v>
          </cell>
          <cell r="V794">
            <v>0</v>
          </cell>
          <cell r="W794">
            <v>0</v>
          </cell>
          <cell r="X794">
            <v>0</v>
          </cell>
          <cell r="Y794">
            <v>0</v>
          </cell>
          <cell r="Z794">
            <v>0</v>
          </cell>
          <cell r="AA794">
            <v>0</v>
          </cell>
          <cell r="AB794">
            <v>0</v>
          </cell>
          <cell r="AC794">
            <v>0</v>
          </cell>
          <cell r="AD794">
            <v>0</v>
          </cell>
          <cell r="AE794">
            <v>0</v>
          </cell>
          <cell r="AF794">
            <v>17073.169999999998</v>
          </cell>
          <cell r="AG794">
            <v>17547.37</v>
          </cell>
          <cell r="AH794">
            <v>198.3</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t="str">
            <v xml:space="preserve"> </v>
          </cell>
          <cell r="AY794">
            <v>0</v>
          </cell>
          <cell r="AZ794">
            <v>0</v>
          </cell>
          <cell r="BA794">
            <v>0</v>
          </cell>
          <cell r="BF794">
            <v>0</v>
          </cell>
          <cell r="BG794">
            <v>0</v>
          </cell>
          <cell r="BH794" t="str">
            <v>-</v>
          </cell>
          <cell r="BI794" t="str">
            <v>-</v>
          </cell>
          <cell r="BJ794">
            <v>0</v>
          </cell>
          <cell r="BK794">
            <v>0</v>
          </cell>
          <cell r="BL794"/>
          <cell r="BM794"/>
          <cell r="BN794"/>
        </row>
        <row r="795">
          <cell r="B795" t="str">
            <v>3-02-15-174-1</v>
          </cell>
          <cell r="C795" t="str">
            <v>3</v>
          </cell>
          <cell r="D795" t="str">
            <v>DO USUNIĘCIA Luboń - sieć wodociągowa w ul. Jęczmiennej</v>
          </cell>
          <cell r="E795">
            <v>0</v>
          </cell>
          <cell r="G795" t="str">
            <v>rezerwa "białe plamy"</v>
          </cell>
          <cell r="H795" t="str">
            <v>druga</v>
          </cell>
          <cell r="I795" t="str">
            <v>sieci rozdzielcze</v>
          </cell>
          <cell r="J795" t="str">
            <v>rozwojowe</v>
          </cell>
          <cell r="K795" t="str">
            <v>nieopłacalne tak</v>
          </cell>
          <cell r="L795" t="str">
            <v>Luboń</v>
          </cell>
          <cell r="M795">
            <v>0</v>
          </cell>
          <cell r="N795">
            <v>0</v>
          </cell>
          <cell r="O795">
            <v>0</v>
          </cell>
          <cell r="P795">
            <v>0</v>
          </cell>
          <cell r="Q795">
            <v>0</v>
          </cell>
          <cell r="R795" t="str">
            <v>02</v>
          </cell>
          <cell r="S795" t="str">
            <v>nd</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t="str">
            <v>1 rozwojowo-modernizacyjne</v>
          </cell>
          <cell r="AY795">
            <v>6</v>
          </cell>
          <cell r="AZ795">
            <v>4</v>
          </cell>
          <cell r="BA795">
            <v>0</v>
          </cell>
          <cell r="BF795">
            <v>0</v>
          </cell>
          <cell r="BG795">
            <v>0</v>
          </cell>
          <cell r="BH795" t="str">
            <v>-</v>
          </cell>
          <cell r="BI795" t="str">
            <v>-</v>
          </cell>
          <cell r="BJ795">
            <v>0</v>
          </cell>
          <cell r="BK795">
            <v>0</v>
          </cell>
          <cell r="BL795"/>
          <cell r="BM795"/>
          <cell r="BN795"/>
        </row>
        <row r="796">
          <cell r="B796" t="str">
            <v>3-11-19-130-0</v>
          </cell>
          <cell r="C796" t="str">
            <v>3</v>
          </cell>
          <cell r="D796" t="str">
            <v>Kórnik - siec wodociągowa w ul. Rzecznej w Szczytnikach</v>
          </cell>
          <cell r="E796" t="str">
            <v>Zakończone</v>
          </cell>
          <cell r="G796" t="str">
            <v>rezerwa na zaspokojenie roszczeń z tyt realizacji sieci wod-kan</v>
          </cell>
          <cell r="H796" t="str">
            <v>pierwsza</v>
          </cell>
          <cell r="I796" t="str">
            <v>sieci rozdzielcze</v>
          </cell>
          <cell r="J796" t="str">
            <v>rozwojowe</v>
          </cell>
          <cell r="K796" t="str">
            <v>wykupy</v>
          </cell>
          <cell r="L796" t="str">
            <v>Kórnik</v>
          </cell>
          <cell r="M796">
            <v>0</v>
          </cell>
          <cell r="N796">
            <v>0</v>
          </cell>
          <cell r="O796">
            <v>0</v>
          </cell>
          <cell r="P796" t="str">
            <v>Magdalena Borowska</v>
          </cell>
          <cell r="Q796">
            <v>0</v>
          </cell>
          <cell r="R796" t="str">
            <v>11</v>
          </cell>
          <cell r="S796" t="str">
            <v>nd</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9223.42</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t="str">
            <v xml:space="preserve"> </v>
          </cell>
          <cell r="AY796">
            <v>0</v>
          </cell>
          <cell r="AZ796">
            <v>0</v>
          </cell>
          <cell r="BA796">
            <v>0</v>
          </cell>
          <cell r="BF796">
            <v>0</v>
          </cell>
          <cell r="BG796">
            <v>0</v>
          </cell>
          <cell r="BH796" t="str">
            <v>-</v>
          </cell>
          <cell r="BI796" t="str">
            <v>-</v>
          </cell>
          <cell r="BJ796">
            <v>0</v>
          </cell>
          <cell r="BK796">
            <v>0</v>
          </cell>
          <cell r="BL796"/>
          <cell r="BM796"/>
          <cell r="BN796"/>
        </row>
        <row r="797">
          <cell r="B797" t="str">
            <v>3-11-19-137-0</v>
          </cell>
          <cell r="C797" t="str">
            <v>3</v>
          </cell>
          <cell r="D797" t="str">
            <v>Kórnik - siec wodociągowa w ul. Sportowej w Kamionkach</v>
          </cell>
          <cell r="E797" t="str">
            <v>Zakończone</v>
          </cell>
          <cell r="G797" t="str">
            <v>rezerwa na zaspokojenie roszczeń z tyt realizacji sieci wod-kan</v>
          </cell>
          <cell r="H797" t="str">
            <v>pierwsza</v>
          </cell>
          <cell r="I797" t="str">
            <v>sieci rozdzielcze</v>
          </cell>
          <cell r="J797" t="str">
            <v>rozwojowe</v>
          </cell>
          <cell r="K797" t="str">
            <v>wykupy</v>
          </cell>
          <cell r="L797" t="str">
            <v>Kórnik</v>
          </cell>
          <cell r="M797">
            <v>0</v>
          </cell>
          <cell r="N797">
            <v>0</v>
          </cell>
          <cell r="O797">
            <v>0</v>
          </cell>
          <cell r="P797" t="str">
            <v>Magdalena Borowska</v>
          </cell>
          <cell r="Q797">
            <v>0</v>
          </cell>
          <cell r="R797" t="str">
            <v>11</v>
          </cell>
          <cell r="S797" t="str">
            <v>nd</v>
          </cell>
          <cell r="T797">
            <v>0</v>
          </cell>
          <cell r="U797">
            <v>12488.26</v>
          </cell>
          <cell r="V797">
            <v>0</v>
          </cell>
          <cell r="W797">
            <v>0</v>
          </cell>
          <cell r="X797">
            <v>0</v>
          </cell>
          <cell r="Y797">
            <v>0</v>
          </cell>
          <cell r="Z797">
            <v>0</v>
          </cell>
          <cell r="AA797">
            <v>0</v>
          </cell>
          <cell r="AB797">
            <v>0</v>
          </cell>
          <cell r="AC797">
            <v>0</v>
          </cell>
          <cell r="AD797">
            <v>0</v>
          </cell>
          <cell r="AE797">
            <v>0</v>
          </cell>
          <cell r="AF797">
            <v>12488.26</v>
          </cell>
          <cell r="AG797">
            <v>12488.26</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t="str">
            <v xml:space="preserve"> </v>
          </cell>
          <cell r="AY797">
            <v>0</v>
          </cell>
          <cell r="AZ797">
            <v>0</v>
          </cell>
          <cell r="BA797">
            <v>0</v>
          </cell>
          <cell r="BF797">
            <v>0</v>
          </cell>
          <cell r="BG797">
            <v>0</v>
          </cell>
          <cell r="BH797" t="str">
            <v>-</v>
          </cell>
          <cell r="BI797" t="str">
            <v>-</v>
          </cell>
          <cell r="BJ797">
            <v>0</v>
          </cell>
          <cell r="BK797">
            <v>0</v>
          </cell>
          <cell r="BL797"/>
          <cell r="BM797"/>
          <cell r="BN797"/>
        </row>
        <row r="798">
          <cell r="B798" t="str">
            <v>3-11-19-163-0</v>
          </cell>
          <cell r="C798" t="str">
            <v>3</v>
          </cell>
          <cell r="D798" t="str">
            <v>Kórnik - sieć wodociągowa i kanalizacja sanitarna w ul. Gawrycha w Biernatkach</v>
          </cell>
          <cell r="E798">
            <v>0</v>
          </cell>
          <cell r="G798" t="str">
            <v>rezerwa na zaspokojenie roszczeń z tyt realizacji sieci wod-kan</v>
          </cell>
          <cell r="H798" t="str">
            <v>pierwsza</v>
          </cell>
          <cell r="I798" t="str">
            <v>sieci rozdzielcze</v>
          </cell>
          <cell r="J798" t="str">
            <v>rozwojowe</v>
          </cell>
          <cell r="K798" t="str">
            <v>wykupy</v>
          </cell>
          <cell r="L798" t="str">
            <v>Kórnik</v>
          </cell>
          <cell r="M798">
            <v>0</v>
          </cell>
          <cell r="N798">
            <v>0</v>
          </cell>
          <cell r="O798">
            <v>0</v>
          </cell>
          <cell r="P798">
            <v>0</v>
          </cell>
          <cell r="Q798">
            <v>0</v>
          </cell>
          <cell r="R798" t="str">
            <v>11</v>
          </cell>
          <cell r="S798" t="str">
            <v>nd</v>
          </cell>
          <cell r="T798">
            <v>0</v>
          </cell>
          <cell r="U798">
            <v>133652.96</v>
          </cell>
          <cell r="V798">
            <v>0</v>
          </cell>
          <cell r="W798">
            <v>0</v>
          </cell>
          <cell r="X798">
            <v>0</v>
          </cell>
          <cell r="Y798">
            <v>0</v>
          </cell>
          <cell r="Z798">
            <v>0</v>
          </cell>
          <cell r="AA798">
            <v>0</v>
          </cell>
          <cell r="AB798">
            <v>0</v>
          </cell>
          <cell r="AC798">
            <v>0</v>
          </cell>
          <cell r="AD798">
            <v>0</v>
          </cell>
          <cell r="AE798">
            <v>0</v>
          </cell>
          <cell r="AF798">
            <v>133652.96</v>
          </cell>
          <cell r="AG798">
            <v>133696.1</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F798">
            <v>0</v>
          </cell>
          <cell r="BG798">
            <v>0</v>
          </cell>
          <cell r="BH798" t="str">
            <v>-</v>
          </cell>
          <cell r="BI798" t="str">
            <v>-</v>
          </cell>
          <cell r="BJ798">
            <v>0</v>
          </cell>
          <cell r="BK798">
            <v>0</v>
          </cell>
          <cell r="BL798"/>
          <cell r="BM798"/>
          <cell r="BN798"/>
        </row>
        <row r="799">
          <cell r="B799" t="str">
            <v>3-11-19-164-0</v>
          </cell>
          <cell r="C799" t="str">
            <v>3</v>
          </cell>
          <cell r="D799" t="str">
            <v>Kórnik - sieć wodociągowa w ul. Sportowej dz. 482/20 w Kamionkach</v>
          </cell>
          <cell r="E799" t="str">
            <v>Zakończone</v>
          </cell>
          <cell r="G799" t="str">
            <v>rezerwa na zaspokojenie roszczeń z tyt realizacji sieci wod-kan</v>
          </cell>
          <cell r="H799" t="str">
            <v>pierwsza</v>
          </cell>
          <cell r="I799" t="str">
            <v>sieci rozdzielcze</v>
          </cell>
          <cell r="J799" t="str">
            <v>rozwojowe</v>
          </cell>
          <cell r="K799" t="str">
            <v>wykupy</v>
          </cell>
          <cell r="L799" t="str">
            <v>Kórnik</v>
          </cell>
          <cell r="M799">
            <v>0</v>
          </cell>
          <cell r="N799">
            <v>0</v>
          </cell>
          <cell r="O799">
            <v>0</v>
          </cell>
          <cell r="P799" t="str">
            <v>Magdalena Borowska</v>
          </cell>
          <cell r="Q799">
            <v>0</v>
          </cell>
          <cell r="R799" t="str">
            <v>11</v>
          </cell>
          <cell r="S799" t="str">
            <v>nd</v>
          </cell>
          <cell r="T799">
            <v>0</v>
          </cell>
          <cell r="U799">
            <v>25793.75</v>
          </cell>
          <cell r="V799">
            <v>0</v>
          </cell>
          <cell r="W799">
            <v>0</v>
          </cell>
          <cell r="X799">
            <v>0</v>
          </cell>
          <cell r="Y799">
            <v>0</v>
          </cell>
          <cell r="Z799">
            <v>0</v>
          </cell>
          <cell r="AA799">
            <v>0</v>
          </cell>
          <cell r="AB799">
            <v>0</v>
          </cell>
          <cell r="AC799">
            <v>0</v>
          </cell>
          <cell r="AD799">
            <v>0</v>
          </cell>
          <cell r="AE799">
            <v>0</v>
          </cell>
          <cell r="AF799">
            <v>25793.75</v>
          </cell>
          <cell r="AG799">
            <v>25793.75</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t="str">
            <v xml:space="preserve"> </v>
          </cell>
          <cell r="AY799">
            <v>0</v>
          </cell>
          <cell r="AZ799">
            <v>0</v>
          </cell>
          <cell r="BA799">
            <v>0</v>
          </cell>
          <cell r="BF799">
            <v>0</v>
          </cell>
          <cell r="BG799">
            <v>0</v>
          </cell>
          <cell r="BH799" t="str">
            <v>-</v>
          </cell>
          <cell r="BI799" t="str">
            <v>-</v>
          </cell>
          <cell r="BJ799">
            <v>0</v>
          </cell>
          <cell r="BK799">
            <v>0</v>
          </cell>
          <cell r="BL799"/>
          <cell r="BM799"/>
          <cell r="BN799"/>
        </row>
        <row r="800">
          <cell r="B800" t="str">
            <v>3-11-19-194-0</v>
          </cell>
          <cell r="C800" t="str">
            <v>3</v>
          </cell>
          <cell r="D800" t="str">
            <v>Kórnik - siec wodociągowa w ul. Buczynowej w Borówcu</v>
          </cell>
          <cell r="E800">
            <v>0</v>
          </cell>
          <cell r="G800" t="str">
            <v>rezerwa na zaspokojenie roszczeń z tyt realizacji sieci wod-kan</v>
          </cell>
          <cell r="H800" t="str">
            <v>pierwsza</v>
          </cell>
          <cell r="I800" t="str">
            <v>sieci rozdzielcze</v>
          </cell>
          <cell r="J800" t="str">
            <v>rozwojowe</v>
          </cell>
          <cell r="K800" t="str">
            <v>wykupy</v>
          </cell>
          <cell r="L800" t="str">
            <v>Kórnik</v>
          </cell>
          <cell r="M800">
            <v>0</v>
          </cell>
          <cell r="N800">
            <v>0</v>
          </cell>
          <cell r="O800">
            <v>0</v>
          </cell>
          <cell r="P800">
            <v>0</v>
          </cell>
          <cell r="Q800">
            <v>0</v>
          </cell>
          <cell r="R800" t="str">
            <v>11</v>
          </cell>
          <cell r="S800" t="str">
            <v>nd</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52846.42</v>
          </cell>
          <cell r="AH800">
            <v>57.9</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F800">
            <v>0</v>
          </cell>
          <cell r="BG800">
            <v>0</v>
          </cell>
          <cell r="BH800" t="str">
            <v>-</v>
          </cell>
          <cell r="BI800" t="str">
            <v>-</v>
          </cell>
          <cell r="BJ800">
            <v>0</v>
          </cell>
          <cell r="BK800">
            <v>0</v>
          </cell>
          <cell r="BL800"/>
          <cell r="BM800"/>
          <cell r="BN800"/>
        </row>
        <row r="801">
          <cell r="B801" t="str">
            <v>3-02-15-175-1</v>
          </cell>
          <cell r="C801" t="str">
            <v>3</v>
          </cell>
          <cell r="D801" t="str">
            <v>Luboń - sieć wodociągowa w ul. Świętokrzyskiej</v>
          </cell>
          <cell r="E801" t="str">
            <v>Realizowane-koncepcja-w toku</v>
          </cell>
          <cell r="G801" t="str">
            <v>rezerwa "białe plamy"</v>
          </cell>
          <cell r="H801" t="str">
            <v>druga</v>
          </cell>
          <cell r="I801" t="str">
            <v>sieci rozdzielcze</v>
          </cell>
          <cell r="J801" t="str">
            <v>rozwojowe</v>
          </cell>
          <cell r="K801" t="str">
            <v>nieopłacalne tak</v>
          </cell>
          <cell r="L801" t="str">
            <v>Luboń</v>
          </cell>
          <cell r="M801" t="str">
            <v>Agata Chmurzyńska</v>
          </cell>
          <cell r="N801">
            <v>0</v>
          </cell>
          <cell r="O801" t="str">
            <v>Monika Mrozińska</v>
          </cell>
          <cell r="P801">
            <v>0</v>
          </cell>
          <cell r="Q801">
            <v>0</v>
          </cell>
          <cell r="R801" t="str">
            <v>02</v>
          </cell>
          <cell r="S801" t="str">
            <v>nd</v>
          </cell>
          <cell r="T801">
            <v>0</v>
          </cell>
          <cell r="U801">
            <v>0</v>
          </cell>
          <cell r="V801">
            <v>0</v>
          </cell>
          <cell r="W801">
            <v>0</v>
          </cell>
          <cell r="X801">
            <v>0</v>
          </cell>
          <cell r="Y801">
            <v>8000</v>
          </cell>
          <cell r="Z801">
            <v>12000</v>
          </cell>
          <cell r="AA801">
            <v>14600</v>
          </cell>
          <cell r="AB801">
            <v>70400</v>
          </cell>
          <cell r="AC801">
            <v>0</v>
          </cell>
          <cell r="AD801">
            <v>0</v>
          </cell>
          <cell r="AE801">
            <v>0</v>
          </cell>
          <cell r="AF801">
            <v>105000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t="str">
            <v>1 rozwojowo-modernizacyjne</v>
          </cell>
          <cell r="AY801">
            <v>3</v>
          </cell>
          <cell r="AZ801">
            <v>2</v>
          </cell>
          <cell r="BA801">
            <v>0</v>
          </cell>
          <cell r="BF801" t="str">
            <v>Zaopatrzenie w wodę nowych odbiorców.</v>
          </cell>
          <cell r="BG801" t="str">
            <v>Budowa sieci wodociągowej w ul. Świętokrzyskiej DN 100 mm, dł. 50 m wraz z przyłączami 2023- 2025 - dokumentacja projektowa 2026- 2027 - roboty budowlano-montażowe</v>
          </cell>
          <cell r="BH801" t="str">
            <v>-</v>
          </cell>
          <cell r="BI801" t="str">
            <v>-</v>
          </cell>
          <cell r="BJ801">
            <v>0</v>
          </cell>
          <cell r="BK801">
            <v>0</v>
          </cell>
          <cell r="BL801"/>
          <cell r="BM801"/>
          <cell r="BN801"/>
        </row>
        <row r="802">
          <cell r="B802" t="str">
            <v>3-11-19-273-0</v>
          </cell>
          <cell r="C802" t="str">
            <v>3</v>
          </cell>
          <cell r="D802" t="str">
            <v>Kórnik - sieć wodociągowa w ul. Skwer Topolowy 4 w Borówcu</v>
          </cell>
          <cell r="E802" t="str">
            <v>Realizowane-RBM-w toku</v>
          </cell>
          <cell r="G802" t="str">
            <v>rezerwa na zaspokojenie roszczeń z tyt realizacji sieci wod-kan</v>
          </cell>
          <cell r="H802" t="str">
            <v>pierwsza</v>
          </cell>
          <cell r="I802" t="str">
            <v>sieci rozdzielcze</v>
          </cell>
          <cell r="J802" t="str">
            <v>rozwojowe</v>
          </cell>
          <cell r="K802" t="str">
            <v>wykupy</v>
          </cell>
          <cell r="L802" t="str">
            <v>Kórnik</v>
          </cell>
          <cell r="M802">
            <v>0</v>
          </cell>
          <cell r="N802">
            <v>0</v>
          </cell>
          <cell r="O802" t="str">
            <v>Michał Garbicz</v>
          </cell>
          <cell r="P802" t="str">
            <v>Michał Garbicz</v>
          </cell>
          <cell r="Q802">
            <v>0</v>
          </cell>
          <cell r="R802" t="str">
            <v>11</v>
          </cell>
          <cell r="S802" t="str">
            <v>nd</v>
          </cell>
          <cell r="T802">
            <v>0</v>
          </cell>
          <cell r="U802">
            <v>320.75</v>
          </cell>
          <cell r="V802">
            <v>0</v>
          </cell>
          <cell r="W802">
            <v>0</v>
          </cell>
          <cell r="X802">
            <v>0</v>
          </cell>
          <cell r="Y802">
            <v>0</v>
          </cell>
          <cell r="Z802">
            <v>0</v>
          </cell>
          <cell r="AA802">
            <v>0</v>
          </cell>
          <cell r="AB802">
            <v>0</v>
          </cell>
          <cell r="AC802">
            <v>0</v>
          </cell>
          <cell r="AD802">
            <v>0</v>
          </cell>
          <cell r="AE802">
            <v>0</v>
          </cell>
          <cell r="AF802">
            <v>320.75</v>
          </cell>
          <cell r="AG802">
            <v>320.75</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t="str">
            <v xml:space="preserve"> </v>
          </cell>
          <cell r="AY802">
            <v>0</v>
          </cell>
          <cell r="AZ802">
            <v>0</v>
          </cell>
          <cell r="BA802">
            <v>0</v>
          </cell>
          <cell r="BF802">
            <v>0</v>
          </cell>
          <cell r="BG802">
            <v>0</v>
          </cell>
          <cell r="BH802" t="str">
            <v>-</v>
          </cell>
          <cell r="BI802" t="str">
            <v>-</v>
          </cell>
          <cell r="BJ802">
            <v>0</v>
          </cell>
          <cell r="BK802">
            <v>0</v>
          </cell>
          <cell r="BL802"/>
          <cell r="BM802"/>
          <cell r="BN802"/>
          <cell r="BO802">
            <v>0</v>
          </cell>
        </row>
        <row r="803">
          <cell r="B803" t="str">
            <v>3-11-19-277-0</v>
          </cell>
          <cell r="C803" t="str">
            <v>3</v>
          </cell>
          <cell r="D803" t="str">
            <v>Kórnik - sieć wodociągowa w ul. bocznej od Nowina w Robakowie</v>
          </cell>
          <cell r="E803">
            <v>0</v>
          </cell>
          <cell r="G803" t="str">
            <v>rezerwa na zaspokojenie roszczeń z tyt realizacji sieci wod-kan</v>
          </cell>
          <cell r="H803" t="str">
            <v>pierwsza</v>
          </cell>
          <cell r="I803" t="str">
            <v>sieci rozdzielcze</v>
          </cell>
          <cell r="J803" t="str">
            <v>rozwojowe</v>
          </cell>
          <cell r="K803" t="str">
            <v>wykupy</v>
          </cell>
          <cell r="L803" t="str">
            <v>Kórnik</v>
          </cell>
          <cell r="M803">
            <v>0</v>
          </cell>
          <cell r="N803">
            <v>0</v>
          </cell>
          <cell r="O803">
            <v>0</v>
          </cell>
          <cell r="P803">
            <v>0</v>
          </cell>
          <cell r="Q803">
            <v>0</v>
          </cell>
          <cell r="R803" t="str">
            <v>11</v>
          </cell>
          <cell r="S803" t="str">
            <v>nd</v>
          </cell>
          <cell r="T803">
            <v>0</v>
          </cell>
          <cell r="U803">
            <v>38458.839999999997</v>
          </cell>
          <cell r="V803">
            <v>0</v>
          </cell>
          <cell r="W803">
            <v>0</v>
          </cell>
          <cell r="X803">
            <v>0</v>
          </cell>
          <cell r="Y803">
            <v>0</v>
          </cell>
          <cell r="Z803">
            <v>0</v>
          </cell>
          <cell r="AA803">
            <v>0</v>
          </cell>
          <cell r="AB803">
            <v>0</v>
          </cell>
          <cell r="AC803">
            <v>0</v>
          </cell>
          <cell r="AD803">
            <v>0</v>
          </cell>
          <cell r="AE803">
            <v>0</v>
          </cell>
          <cell r="AF803">
            <v>38458.839999999997</v>
          </cell>
          <cell r="AG803">
            <v>38497.32</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F803">
            <v>0</v>
          </cell>
          <cell r="BG803">
            <v>0</v>
          </cell>
          <cell r="BH803" t="str">
            <v>-</v>
          </cell>
          <cell r="BI803" t="str">
            <v>-</v>
          </cell>
          <cell r="BJ803">
            <v>0</v>
          </cell>
          <cell r="BK803">
            <v>0</v>
          </cell>
          <cell r="BL803"/>
          <cell r="BM803"/>
          <cell r="BN803"/>
        </row>
        <row r="804">
          <cell r="B804" t="str">
            <v>3-11-19-280-0</v>
          </cell>
          <cell r="C804" t="str">
            <v>3</v>
          </cell>
          <cell r="D804" t="str">
            <v>Kórnik - sieć wodociągowa w ul. Wierzbowej w Kamionkach</v>
          </cell>
          <cell r="E804">
            <v>0</v>
          </cell>
          <cell r="G804" t="str">
            <v>rezerwa na zaspokojenie roszczeń z tyt realizacji sieci wod-kan</v>
          </cell>
          <cell r="H804" t="str">
            <v>pierwsza</v>
          </cell>
          <cell r="I804" t="str">
            <v>sieci rozdzielcze</v>
          </cell>
          <cell r="J804" t="str">
            <v>rozwojowe</v>
          </cell>
          <cell r="K804" t="str">
            <v>wykupy</v>
          </cell>
          <cell r="L804" t="str">
            <v>Kórnik</v>
          </cell>
          <cell r="M804">
            <v>0</v>
          </cell>
          <cell r="N804">
            <v>0</v>
          </cell>
          <cell r="O804">
            <v>0</v>
          </cell>
          <cell r="P804">
            <v>0</v>
          </cell>
          <cell r="Q804">
            <v>0</v>
          </cell>
          <cell r="R804" t="str">
            <v>11</v>
          </cell>
          <cell r="S804" t="str">
            <v>nd</v>
          </cell>
          <cell r="T804">
            <v>0</v>
          </cell>
          <cell r="U804">
            <v>700</v>
          </cell>
          <cell r="V804">
            <v>0</v>
          </cell>
          <cell r="W804">
            <v>0</v>
          </cell>
          <cell r="X804">
            <v>0</v>
          </cell>
          <cell r="Y804">
            <v>0</v>
          </cell>
          <cell r="Z804">
            <v>0</v>
          </cell>
          <cell r="AA804">
            <v>0</v>
          </cell>
          <cell r="AB804">
            <v>0</v>
          </cell>
          <cell r="AC804">
            <v>0</v>
          </cell>
          <cell r="AD804">
            <v>0</v>
          </cell>
          <cell r="AE804">
            <v>0</v>
          </cell>
          <cell r="AF804">
            <v>700</v>
          </cell>
          <cell r="AG804">
            <v>24955.93</v>
          </cell>
          <cell r="AH804">
            <v>2806.86</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F804">
            <v>0</v>
          </cell>
          <cell r="BG804">
            <v>0</v>
          </cell>
          <cell r="BH804" t="str">
            <v>-</v>
          </cell>
          <cell r="BI804" t="str">
            <v>-</v>
          </cell>
          <cell r="BJ804">
            <v>0</v>
          </cell>
          <cell r="BK804">
            <v>0</v>
          </cell>
          <cell r="BL804"/>
          <cell r="BM804"/>
          <cell r="BN804"/>
        </row>
        <row r="805">
          <cell r="B805" t="str">
            <v>3-11-19-285-0</v>
          </cell>
          <cell r="C805" t="str">
            <v>3</v>
          </cell>
          <cell r="D805" t="str">
            <v>Kórnik - sieć wodociągowa w ul. Alpejskiej (boczna od Cisowej) w Dachowej</v>
          </cell>
          <cell r="E805" t="str">
            <v>Zakończone</v>
          </cell>
          <cell r="G805" t="str">
            <v>rezerwa na zaspokojenie roszczeń z tyt realizacji sieci wod-kan</v>
          </cell>
          <cell r="H805" t="str">
            <v>pierwsza</v>
          </cell>
          <cell r="I805" t="str">
            <v>sieci rozdzielcze</v>
          </cell>
          <cell r="J805" t="str">
            <v>rozwojowe</v>
          </cell>
          <cell r="K805" t="str">
            <v>wykupy</v>
          </cell>
          <cell r="L805" t="str">
            <v>Kórnik</v>
          </cell>
          <cell r="M805">
            <v>0</v>
          </cell>
          <cell r="N805">
            <v>0</v>
          </cell>
          <cell r="O805">
            <v>0</v>
          </cell>
          <cell r="P805" t="str">
            <v>Magdalena Borowska</v>
          </cell>
          <cell r="Q805">
            <v>0</v>
          </cell>
          <cell r="R805" t="str">
            <v>11</v>
          </cell>
          <cell r="S805" t="str">
            <v>nd</v>
          </cell>
          <cell r="T805">
            <v>0</v>
          </cell>
          <cell r="U805">
            <v>21337.75</v>
          </cell>
          <cell r="V805">
            <v>0</v>
          </cell>
          <cell r="W805">
            <v>0</v>
          </cell>
          <cell r="X805">
            <v>0</v>
          </cell>
          <cell r="Y805">
            <v>0</v>
          </cell>
          <cell r="Z805">
            <v>0</v>
          </cell>
          <cell r="AA805">
            <v>0</v>
          </cell>
          <cell r="AB805">
            <v>0</v>
          </cell>
          <cell r="AC805">
            <v>0</v>
          </cell>
          <cell r="AD805">
            <v>0</v>
          </cell>
          <cell r="AE805">
            <v>0</v>
          </cell>
          <cell r="AF805">
            <v>21337.75</v>
          </cell>
          <cell r="AG805">
            <v>21498.37</v>
          </cell>
          <cell r="AH805">
            <v>198.6</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t="str">
            <v xml:space="preserve"> </v>
          </cell>
          <cell r="AY805">
            <v>0</v>
          </cell>
          <cell r="AZ805">
            <v>0</v>
          </cell>
          <cell r="BA805">
            <v>0</v>
          </cell>
          <cell r="BF805">
            <v>0</v>
          </cell>
          <cell r="BG805">
            <v>0</v>
          </cell>
          <cell r="BH805" t="str">
            <v>-</v>
          </cell>
          <cell r="BI805" t="str">
            <v>-</v>
          </cell>
          <cell r="BJ805">
            <v>0</v>
          </cell>
          <cell r="BK805">
            <v>0</v>
          </cell>
          <cell r="BL805"/>
          <cell r="BM805"/>
          <cell r="BN805"/>
        </row>
        <row r="806">
          <cell r="B806" t="str">
            <v>3-11-19-311-0</v>
          </cell>
          <cell r="C806" t="str">
            <v>3</v>
          </cell>
          <cell r="D806" t="str">
            <v>Kórnik - sieć wodociągowa w ul. Okrężnej w Dachowej</v>
          </cell>
          <cell r="E806" t="str">
            <v>Realizowane-RBM-zakończono</v>
          </cell>
          <cell r="G806" t="str">
            <v>rezerwa na zaspokojenie roszczeń z tyt realizacji sieci wod-kan</v>
          </cell>
          <cell r="H806" t="str">
            <v>pierwsza</v>
          </cell>
          <cell r="I806" t="str">
            <v>sieci rozdzielcze</v>
          </cell>
          <cell r="J806" t="str">
            <v>rozwojowe</v>
          </cell>
          <cell r="K806" t="str">
            <v>wykupy</v>
          </cell>
          <cell r="L806" t="str">
            <v>Kórnik</v>
          </cell>
          <cell r="M806">
            <v>0</v>
          </cell>
          <cell r="N806">
            <v>0</v>
          </cell>
          <cell r="O806">
            <v>0</v>
          </cell>
          <cell r="P806" t="str">
            <v>Magdalena Borowska</v>
          </cell>
          <cell r="Q806">
            <v>0</v>
          </cell>
          <cell r="R806" t="str">
            <v>11</v>
          </cell>
          <cell r="S806" t="str">
            <v>nd</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50207.6</v>
          </cell>
          <cell r="AH806">
            <v>53.14</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t="str">
            <v xml:space="preserve"> </v>
          </cell>
          <cell r="AY806">
            <v>0</v>
          </cell>
          <cell r="AZ806">
            <v>0</v>
          </cell>
          <cell r="BA806">
            <v>0</v>
          </cell>
          <cell r="BF806">
            <v>0</v>
          </cell>
          <cell r="BG806">
            <v>0</v>
          </cell>
          <cell r="BH806" t="str">
            <v>-</v>
          </cell>
          <cell r="BI806" t="str">
            <v>-</v>
          </cell>
          <cell r="BJ806">
            <v>0</v>
          </cell>
          <cell r="BK806">
            <v>0</v>
          </cell>
          <cell r="BL806"/>
          <cell r="BM806"/>
          <cell r="BN806"/>
          <cell r="BO806">
            <v>0</v>
          </cell>
        </row>
        <row r="807">
          <cell r="B807" t="str">
            <v>3-11-20-045-0</v>
          </cell>
          <cell r="C807" t="str">
            <v>3</v>
          </cell>
          <cell r="D807" t="str">
            <v>Kórnik - sieć wodociągowa w ul. Tuwima</v>
          </cell>
          <cell r="E807" t="str">
            <v>Realizowane-dokumentacja-w toku</v>
          </cell>
          <cell r="G807" t="str">
            <v>rezerwa na zaspokojenie roszczeń z tyt realizacji sieci wod-kan</v>
          </cell>
          <cell r="H807" t="str">
            <v>pierwsza</v>
          </cell>
          <cell r="I807" t="str">
            <v>sieci rozdzielcze</v>
          </cell>
          <cell r="J807" t="str">
            <v>rozwojowe</v>
          </cell>
          <cell r="K807" t="str">
            <v>wykupy</v>
          </cell>
          <cell r="L807" t="str">
            <v>Kórnik</v>
          </cell>
          <cell r="M807">
            <v>0</v>
          </cell>
          <cell r="N807">
            <v>0</v>
          </cell>
          <cell r="O807">
            <v>0</v>
          </cell>
          <cell r="P807" t="str">
            <v>Aleksandra Klecha</v>
          </cell>
          <cell r="Q807">
            <v>0</v>
          </cell>
          <cell r="R807" t="str">
            <v>11</v>
          </cell>
          <cell r="S807" t="str">
            <v>nd</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900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t="str">
            <v xml:space="preserve"> </v>
          </cell>
          <cell r="AY807">
            <v>0</v>
          </cell>
          <cell r="AZ807">
            <v>0</v>
          </cell>
          <cell r="BA807">
            <v>0</v>
          </cell>
          <cell r="BF807">
            <v>0</v>
          </cell>
          <cell r="BG807">
            <v>0</v>
          </cell>
          <cell r="BH807" t="str">
            <v>-</v>
          </cell>
          <cell r="BI807" t="str">
            <v>-</v>
          </cell>
          <cell r="BJ807">
            <v>0</v>
          </cell>
          <cell r="BK807">
            <v>0</v>
          </cell>
          <cell r="BL807"/>
          <cell r="BM807"/>
          <cell r="BN807"/>
        </row>
        <row r="808">
          <cell r="B808" t="str">
            <v>3-11-20-046-0</v>
          </cell>
          <cell r="C808" t="str">
            <v>3</v>
          </cell>
          <cell r="D808" t="str">
            <v>Kórnik - sieć wodociągowa w ul. Kamiennej i Brylantowej w Kamionkach</v>
          </cell>
          <cell r="E808">
            <v>0</v>
          </cell>
          <cell r="G808" t="str">
            <v>rezerwa na zaspokojenie roszczeń z tyt realizacji sieci wod-kan</v>
          </cell>
          <cell r="H808" t="str">
            <v>pierwsza</v>
          </cell>
          <cell r="I808" t="str">
            <v>sieci rozdzielcze</v>
          </cell>
          <cell r="J808" t="str">
            <v>rozwojowe</v>
          </cell>
          <cell r="K808" t="str">
            <v>wykupy</v>
          </cell>
          <cell r="L808" t="str">
            <v>Kórnik</v>
          </cell>
          <cell r="M808">
            <v>0</v>
          </cell>
          <cell r="N808">
            <v>0</v>
          </cell>
          <cell r="O808">
            <v>0</v>
          </cell>
          <cell r="P808">
            <v>0</v>
          </cell>
          <cell r="Q808">
            <v>0</v>
          </cell>
          <cell r="R808" t="str">
            <v>11</v>
          </cell>
          <cell r="S808" t="str">
            <v>nd</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132911.07</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F808">
            <v>0</v>
          </cell>
          <cell r="BG808">
            <v>0</v>
          </cell>
          <cell r="BH808" t="str">
            <v>-</v>
          </cell>
          <cell r="BI808" t="str">
            <v>-</v>
          </cell>
          <cell r="BJ808">
            <v>0</v>
          </cell>
          <cell r="BK808">
            <v>0</v>
          </cell>
          <cell r="BL808"/>
          <cell r="BM808"/>
          <cell r="BN808"/>
        </row>
        <row r="809">
          <cell r="B809" t="str">
            <v>3-11-20-110-1</v>
          </cell>
          <cell r="C809" t="str">
            <v>3</v>
          </cell>
          <cell r="D809" t="str">
            <v>Kórnik – sieć wodociągowa w ul. Świerkowej w Borówcu</v>
          </cell>
          <cell r="H809" t="str">
            <v>druga</v>
          </cell>
          <cell r="I809" t="str">
            <v>sieci rozdzielcze</v>
          </cell>
          <cell r="J809" t="str">
            <v>rozwojowe</v>
          </cell>
          <cell r="K809" t="str">
            <v>nieopłacalne Nie</v>
          </cell>
          <cell r="L809" t="str">
            <v>Kórnik</v>
          </cell>
          <cell r="R809" t="str">
            <v>11</v>
          </cell>
          <cell r="T809">
            <v>0</v>
          </cell>
          <cell r="U809">
            <v>0</v>
          </cell>
          <cell r="V809">
            <v>0</v>
          </cell>
          <cell r="W809">
            <v>0</v>
          </cell>
          <cell r="X809">
            <v>0</v>
          </cell>
          <cell r="Y809">
            <v>28000</v>
          </cell>
          <cell r="Z809">
            <v>44000</v>
          </cell>
          <cell r="AA809">
            <v>111000</v>
          </cell>
          <cell r="AB809">
            <v>33000</v>
          </cell>
          <cell r="AC809">
            <v>0</v>
          </cell>
          <cell r="AD809">
            <v>0</v>
          </cell>
          <cell r="AE809">
            <v>0</v>
          </cell>
          <cell r="AF809">
            <v>216000</v>
          </cell>
          <cell r="AG809">
            <v>0</v>
          </cell>
          <cell r="AH809">
            <v>0</v>
          </cell>
          <cell r="AI809">
            <v>0</v>
          </cell>
          <cell r="AJ809">
            <v>0</v>
          </cell>
          <cell r="AK809">
            <v>28000</v>
          </cell>
          <cell r="AL809">
            <v>30000</v>
          </cell>
          <cell r="AM809">
            <v>59000</v>
          </cell>
          <cell r="AN809">
            <v>145000</v>
          </cell>
          <cell r="AO809">
            <v>0</v>
          </cell>
          <cell r="AP809">
            <v>0</v>
          </cell>
          <cell r="AQ809">
            <v>0</v>
          </cell>
          <cell r="AR809">
            <v>0</v>
          </cell>
          <cell r="AS809">
            <v>0</v>
          </cell>
          <cell r="AT809">
            <v>0</v>
          </cell>
          <cell r="AU809">
            <v>262000</v>
          </cell>
          <cell r="AV809">
            <v>0.18</v>
          </cell>
          <cell r="AW809">
            <v>58.3</v>
          </cell>
          <cell r="AX809" t="str">
            <v>1 rozwojowo-modernizacyjne</v>
          </cell>
          <cell r="AY809">
            <v>3</v>
          </cell>
          <cell r="AZ809">
            <v>3</v>
          </cell>
          <cell r="BA809">
            <v>0</v>
          </cell>
          <cell r="BF809" t="str">
            <v>Zaopatrzenie w wodę nowych odbiorców.</v>
          </cell>
          <cell r="BG809" t="str">
            <v>Budowa sieci wodociągowej w ul. Świerkowej DN100, dł. 180 m wraz z przyłączami 2023-2026 - dokumentacja projektowa 2026-2027 - roboty budowlano-montażowe</v>
          </cell>
          <cell r="BH809" t="str">
            <v>-</v>
          </cell>
          <cell r="BI809" t="str">
            <v>-</v>
          </cell>
          <cell r="BJ809">
            <v>0</v>
          </cell>
          <cell r="BK809">
            <v>262000</v>
          </cell>
          <cell r="BL809"/>
          <cell r="BM809"/>
          <cell r="BN809"/>
        </row>
        <row r="810">
          <cell r="B810" t="str">
            <v>3-11-20-132-0</v>
          </cell>
          <cell r="C810" t="str">
            <v>3</v>
          </cell>
          <cell r="D810" t="str">
            <v>Kórnik - sieć wodociągowa w ul. Jaskółczej, Wiosennej i Słowikowej w Koninku</v>
          </cell>
          <cell r="E810">
            <v>0</v>
          </cell>
          <cell r="G810" t="str">
            <v>rezerwa na zaspokojenie roszczeń z tyt realizacji sieci wod-kan</v>
          </cell>
          <cell r="H810" t="str">
            <v>pierwsza</v>
          </cell>
          <cell r="I810" t="str">
            <v>sieci rozdzielcze</v>
          </cell>
          <cell r="J810" t="str">
            <v>rozwojowe</v>
          </cell>
          <cell r="K810" t="str">
            <v>wykupy</v>
          </cell>
          <cell r="L810" t="str">
            <v>Kórnik</v>
          </cell>
          <cell r="M810">
            <v>0</v>
          </cell>
          <cell r="N810">
            <v>0</v>
          </cell>
          <cell r="O810">
            <v>0</v>
          </cell>
          <cell r="P810">
            <v>0</v>
          </cell>
          <cell r="Q810">
            <v>0</v>
          </cell>
          <cell r="R810" t="str">
            <v>11</v>
          </cell>
          <cell r="S810" t="str">
            <v>nd</v>
          </cell>
          <cell r="T810">
            <v>0</v>
          </cell>
          <cell r="U810">
            <v>900</v>
          </cell>
          <cell r="V810">
            <v>0</v>
          </cell>
          <cell r="W810">
            <v>0</v>
          </cell>
          <cell r="X810">
            <v>0</v>
          </cell>
          <cell r="Y810">
            <v>0</v>
          </cell>
          <cell r="Z810">
            <v>0</v>
          </cell>
          <cell r="AA810">
            <v>0</v>
          </cell>
          <cell r="AB810">
            <v>0</v>
          </cell>
          <cell r="AC810">
            <v>0</v>
          </cell>
          <cell r="AD810">
            <v>0</v>
          </cell>
          <cell r="AE810">
            <v>0</v>
          </cell>
          <cell r="AF810">
            <v>900</v>
          </cell>
          <cell r="AG810">
            <v>210926.73</v>
          </cell>
          <cell r="AH810">
            <v>39.799999999999997</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F810">
            <v>0</v>
          </cell>
          <cell r="BG810">
            <v>0</v>
          </cell>
          <cell r="BH810" t="str">
            <v>-</v>
          </cell>
          <cell r="BI810" t="str">
            <v>-</v>
          </cell>
          <cell r="BJ810">
            <v>0</v>
          </cell>
          <cell r="BK810">
            <v>0</v>
          </cell>
          <cell r="BL810"/>
          <cell r="BM810"/>
          <cell r="BN810"/>
        </row>
        <row r="811">
          <cell r="B811" t="str">
            <v>3-11-20-218-0</v>
          </cell>
          <cell r="C811" t="str">
            <v>3</v>
          </cell>
          <cell r="D811" t="str">
            <v>Kórnik - sieć wodociągowa na os. Przylesie w Błażejewku</v>
          </cell>
          <cell r="E811">
            <v>0</v>
          </cell>
          <cell r="G811" t="str">
            <v>rezerwa na zaspokojenie roszczeń z tyt realizacji sieci wod-kan</v>
          </cell>
          <cell r="H811" t="str">
            <v>pierwsza</v>
          </cell>
          <cell r="I811" t="str">
            <v>sieci rozdzielcze</v>
          </cell>
          <cell r="J811" t="str">
            <v>rozwojowe</v>
          </cell>
          <cell r="K811" t="str">
            <v>wykupy</v>
          </cell>
          <cell r="L811" t="str">
            <v>Kórnik</v>
          </cell>
          <cell r="M811">
            <v>0</v>
          </cell>
          <cell r="N811">
            <v>0</v>
          </cell>
          <cell r="O811">
            <v>0</v>
          </cell>
          <cell r="P811">
            <v>0</v>
          </cell>
          <cell r="Q811">
            <v>0</v>
          </cell>
          <cell r="R811" t="str">
            <v>11</v>
          </cell>
          <cell r="S811" t="str">
            <v>nd</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35573</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F811">
            <v>0</v>
          </cell>
          <cell r="BG811">
            <v>0</v>
          </cell>
          <cell r="BH811" t="str">
            <v>-</v>
          </cell>
          <cell r="BI811" t="str">
            <v>-</v>
          </cell>
          <cell r="BJ811">
            <v>0</v>
          </cell>
          <cell r="BK811">
            <v>0</v>
          </cell>
          <cell r="BL811"/>
          <cell r="BM811"/>
          <cell r="BN811"/>
        </row>
        <row r="812">
          <cell r="B812" t="str">
            <v>3-11-20-227-0</v>
          </cell>
          <cell r="C812" t="str">
            <v>3</v>
          </cell>
          <cell r="D812" t="str">
            <v>Kórnik - sieć wodociągowa i kanalizacja sanitarna w ul. Jeżynowej w Borówcu</v>
          </cell>
          <cell r="E812">
            <v>0</v>
          </cell>
          <cell r="G812" t="str">
            <v>rezerwa na zaspokojenie roszczeń z tyt realizacji sieci wod-kan</v>
          </cell>
          <cell r="H812" t="str">
            <v>pierwsza</v>
          </cell>
          <cell r="I812" t="str">
            <v>sieci rozdzielcze</v>
          </cell>
          <cell r="J812" t="str">
            <v>rozwojowe</v>
          </cell>
          <cell r="K812" t="str">
            <v>wykupy</v>
          </cell>
          <cell r="L812" t="str">
            <v>Kórnik</v>
          </cell>
          <cell r="M812">
            <v>0</v>
          </cell>
          <cell r="N812">
            <v>0</v>
          </cell>
          <cell r="O812">
            <v>0</v>
          </cell>
          <cell r="P812">
            <v>0</v>
          </cell>
          <cell r="Q812">
            <v>0</v>
          </cell>
          <cell r="R812" t="str">
            <v>11</v>
          </cell>
          <cell r="S812" t="str">
            <v>nd</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28144.43</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F812">
            <v>0</v>
          </cell>
          <cell r="BG812">
            <v>0</v>
          </cell>
          <cell r="BH812" t="str">
            <v>-</v>
          </cell>
          <cell r="BI812" t="str">
            <v>-</v>
          </cell>
          <cell r="BJ812">
            <v>0</v>
          </cell>
          <cell r="BK812">
            <v>0</v>
          </cell>
          <cell r="BL812"/>
          <cell r="BM812"/>
          <cell r="BN812"/>
        </row>
        <row r="813">
          <cell r="B813" t="str">
            <v>3-11-21-005-0</v>
          </cell>
          <cell r="C813" t="str">
            <v>3</v>
          </cell>
          <cell r="D813" t="str">
            <v>Kórnik - sieć wodociągowa i kanalizacja sanitarna w ul. Pohla</v>
          </cell>
          <cell r="E813" t="str">
            <v>Realizowane-RBM-w toku</v>
          </cell>
          <cell r="G813" t="str">
            <v>rezerwa na zaspokojenie roszczeń z tyt realizacji sieci wod-kan</v>
          </cell>
          <cell r="H813" t="str">
            <v>pierwsza</v>
          </cell>
          <cell r="I813" t="str">
            <v>sieci rozdzielcze</v>
          </cell>
          <cell r="J813" t="str">
            <v>rozwojowe</v>
          </cell>
          <cell r="K813" t="str">
            <v>wykupy</v>
          </cell>
          <cell r="L813" t="str">
            <v>Kórnik</v>
          </cell>
          <cell r="M813">
            <v>0</v>
          </cell>
          <cell r="N813" t="str">
            <v>Aleksandra Klecha</v>
          </cell>
          <cell r="O813">
            <v>0</v>
          </cell>
          <cell r="P813" t="str">
            <v>Aleksandra Klecha</v>
          </cell>
          <cell r="Q813">
            <v>0</v>
          </cell>
          <cell r="R813" t="str">
            <v>11</v>
          </cell>
          <cell r="S813" t="str">
            <v>nd</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310240.81</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t="str">
            <v xml:space="preserve"> </v>
          </cell>
          <cell r="AY813">
            <v>0</v>
          </cell>
          <cell r="AZ813">
            <v>0</v>
          </cell>
          <cell r="BA813">
            <v>0</v>
          </cell>
          <cell r="BF813">
            <v>0</v>
          </cell>
          <cell r="BG813">
            <v>0</v>
          </cell>
          <cell r="BH813" t="str">
            <v>-</v>
          </cell>
          <cell r="BI813" t="str">
            <v>-</v>
          </cell>
          <cell r="BJ813">
            <v>0</v>
          </cell>
          <cell r="BK813">
            <v>0</v>
          </cell>
          <cell r="BL813"/>
          <cell r="BM813"/>
          <cell r="BN813"/>
          <cell r="BO813">
            <v>0</v>
          </cell>
        </row>
        <row r="814">
          <cell r="B814" t="str">
            <v>3-11-21-014-0</v>
          </cell>
          <cell r="C814" t="str">
            <v>3</v>
          </cell>
          <cell r="D814" t="str">
            <v>Kórnik - sieć wodociągowa w ul. Tęczowej w Kamionkach</v>
          </cell>
          <cell r="E814">
            <v>0</v>
          </cell>
          <cell r="G814" t="str">
            <v>rezerwa na zaspokojenie roszczeń z tyt realizacji sieci wod-kan</v>
          </cell>
          <cell r="H814" t="str">
            <v>pierwsza</v>
          </cell>
          <cell r="I814" t="str">
            <v>sieci rozdzielcze</v>
          </cell>
          <cell r="J814" t="str">
            <v>rozwojowe</v>
          </cell>
          <cell r="K814" t="str">
            <v>wykupy</v>
          </cell>
          <cell r="L814" t="str">
            <v>Kórnik</v>
          </cell>
          <cell r="M814">
            <v>0</v>
          </cell>
          <cell r="N814">
            <v>0</v>
          </cell>
          <cell r="O814">
            <v>0</v>
          </cell>
          <cell r="P814">
            <v>0</v>
          </cell>
          <cell r="Q814">
            <v>0</v>
          </cell>
          <cell r="R814" t="str">
            <v>11</v>
          </cell>
          <cell r="S814" t="str">
            <v>nd</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25000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F814">
            <v>0</v>
          </cell>
          <cell r="BG814">
            <v>0</v>
          </cell>
          <cell r="BH814" t="str">
            <v>-</v>
          </cell>
          <cell r="BI814" t="str">
            <v>-</v>
          </cell>
          <cell r="BJ814">
            <v>0</v>
          </cell>
          <cell r="BK814">
            <v>0</v>
          </cell>
          <cell r="BL814"/>
          <cell r="BM814"/>
          <cell r="BN814"/>
        </row>
        <row r="815">
          <cell r="B815" t="str">
            <v>3-11-21-021-0</v>
          </cell>
          <cell r="C815" t="str">
            <v>3</v>
          </cell>
          <cell r="D815" t="str">
            <v>Kórnik - sieć wodociągowa i kanalizacja sanitarna w ul. Powietrznej w Kamionkach</v>
          </cell>
          <cell r="E815">
            <v>0</v>
          </cell>
          <cell r="G815" t="str">
            <v>rezerwa na zaspokojenie roszczeń z tyt realizacji sieci wod-kan</v>
          </cell>
          <cell r="H815" t="str">
            <v>pierwsza</v>
          </cell>
          <cell r="I815" t="str">
            <v>sieci rozdzielcze</v>
          </cell>
          <cell r="J815" t="str">
            <v>rozwojowe</v>
          </cell>
          <cell r="K815" t="str">
            <v>wykupy</v>
          </cell>
          <cell r="L815" t="str">
            <v>Kórnik</v>
          </cell>
          <cell r="M815">
            <v>0</v>
          </cell>
          <cell r="N815">
            <v>0</v>
          </cell>
          <cell r="O815">
            <v>0</v>
          </cell>
          <cell r="P815">
            <v>0</v>
          </cell>
          <cell r="Q815">
            <v>0</v>
          </cell>
          <cell r="R815" t="str">
            <v>11</v>
          </cell>
          <cell r="S815" t="str">
            <v>nd</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315443.26</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F815">
            <v>0</v>
          </cell>
          <cell r="BG815">
            <v>0</v>
          </cell>
          <cell r="BH815" t="str">
            <v>-</v>
          </cell>
          <cell r="BI815" t="str">
            <v>-</v>
          </cell>
          <cell r="BJ815">
            <v>0</v>
          </cell>
          <cell r="BK815">
            <v>0</v>
          </cell>
          <cell r="BL815"/>
          <cell r="BM815"/>
          <cell r="BN815"/>
        </row>
        <row r="816">
          <cell r="B816" t="str">
            <v>3-11-21-038-0</v>
          </cell>
          <cell r="C816" t="str">
            <v>3</v>
          </cell>
          <cell r="D816" t="str">
            <v>Kórnik - sieć wodociągowa w ul. Wiklinowej (Bnin)</v>
          </cell>
          <cell r="E816">
            <v>0</v>
          </cell>
          <cell r="G816" t="str">
            <v>rezerwa na zaspokojenie roszczeń z tyt realizacji sieci wod-kan</v>
          </cell>
          <cell r="H816" t="str">
            <v>pierwsza</v>
          </cell>
          <cell r="I816" t="str">
            <v>sieci rozdzielcze</v>
          </cell>
          <cell r="J816" t="str">
            <v>rozwojowe</v>
          </cell>
          <cell r="K816" t="str">
            <v>wykupy</v>
          </cell>
          <cell r="L816" t="str">
            <v>Kórnik</v>
          </cell>
          <cell r="M816">
            <v>0</v>
          </cell>
          <cell r="N816">
            <v>0</v>
          </cell>
          <cell r="O816">
            <v>0</v>
          </cell>
          <cell r="P816">
            <v>0</v>
          </cell>
          <cell r="Q816">
            <v>0</v>
          </cell>
          <cell r="R816" t="str">
            <v>11</v>
          </cell>
          <cell r="S816" t="str">
            <v>nd</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36001.79</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F816">
            <v>0</v>
          </cell>
          <cell r="BG816">
            <v>0</v>
          </cell>
          <cell r="BH816" t="str">
            <v>-</v>
          </cell>
          <cell r="BI816" t="str">
            <v>-</v>
          </cell>
          <cell r="BJ816">
            <v>0</v>
          </cell>
          <cell r="BK816">
            <v>0</v>
          </cell>
          <cell r="BL816"/>
          <cell r="BM816"/>
          <cell r="BN816"/>
        </row>
        <row r="817">
          <cell r="B817" t="str">
            <v>3-11-21-050-0</v>
          </cell>
          <cell r="C817" t="str">
            <v>3</v>
          </cell>
          <cell r="D817" t="str">
            <v>Kórnik - sieć wodociągowa w ul. Wierzbowej w Kamionkach</v>
          </cell>
          <cell r="E817" t="str">
            <v>Realizowane-RBM-w toku</v>
          </cell>
          <cell r="G817" t="str">
            <v>rezerwa na zaspokojenie roszczeń z tyt realizacji sieci wod-kan</v>
          </cell>
          <cell r="H817" t="str">
            <v>pierwsza</v>
          </cell>
          <cell r="I817" t="str">
            <v>sieci rozdzielcze</v>
          </cell>
          <cell r="J817" t="str">
            <v>rozwojowe</v>
          </cell>
          <cell r="K817" t="str">
            <v>wykupy</v>
          </cell>
          <cell r="L817" t="str">
            <v>Kórnik</v>
          </cell>
          <cell r="M817">
            <v>0</v>
          </cell>
          <cell r="N817" t="str">
            <v>Aleksandra Klecha</v>
          </cell>
          <cell r="O817">
            <v>0</v>
          </cell>
          <cell r="P817" t="str">
            <v>Aleksandra Klecha</v>
          </cell>
          <cell r="Q817">
            <v>0</v>
          </cell>
          <cell r="R817" t="str">
            <v>11</v>
          </cell>
          <cell r="S817" t="str">
            <v>nd</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700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t="str">
            <v xml:space="preserve"> </v>
          </cell>
          <cell r="AY817">
            <v>0</v>
          </cell>
          <cell r="AZ817">
            <v>0</v>
          </cell>
          <cell r="BA817">
            <v>0</v>
          </cell>
          <cell r="BF817">
            <v>0</v>
          </cell>
          <cell r="BG817">
            <v>0</v>
          </cell>
          <cell r="BH817" t="str">
            <v>-</v>
          </cell>
          <cell r="BI817" t="str">
            <v>-</v>
          </cell>
          <cell r="BJ817">
            <v>0</v>
          </cell>
          <cell r="BK817">
            <v>0</v>
          </cell>
          <cell r="BL817"/>
          <cell r="BM817"/>
          <cell r="BN817"/>
          <cell r="BO817">
            <v>0</v>
          </cell>
        </row>
        <row r="818">
          <cell r="B818" t="str">
            <v>3-11-21-103-0</v>
          </cell>
          <cell r="C818" t="str">
            <v>3</v>
          </cell>
          <cell r="D818" t="str">
            <v>Kórnik - sieć wodociągowa w ul. Lamparciej w Dachowej</v>
          </cell>
          <cell r="E818" t="str">
            <v>Realizowane-koncepcja-w toku</v>
          </cell>
          <cell r="G818" t="str">
            <v>rezerwa na zaspokojenie roszczeń z tyt realizacji sieci wod-kan</v>
          </cell>
          <cell r="H818" t="str">
            <v>pierwsza</v>
          </cell>
          <cell r="I818" t="str">
            <v>sieci rozdzielcze</v>
          </cell>
          <cell r="J818" t="str">
            <v>rozwojowe</v>
          </cell>
          <cell r="K818" t="str">
            <v>wykupy</v>
          </cell>
          <cell r="L818" t="str">
            <v>Kórnik</v>
          </cell>
          <cell r="M818" t="str">
            <v>Magdalena Borowska</v>
          </cell>
          <cell r="N818" t="str">
            <v>Magdalena Borowska</v>
          </cell>
          <cell r="O818">
            <v>0</v>
          </cell>
          <cell r="P818" t="str">
            <v>Magdalena Borowska</v>
          </cell>
          <cell r="Q818">
            <v>0</v>
          </cell>
          <cell r="R818" t="str">
            <v>11</v>
          </cell>
          <cell r="S818" t="str">
            <v>nd</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1200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t="str">
            <v>1 rozwojowo-modernizacyjne</v>
          </cell>
          <cell r="AY818">
            <v>0</v>
          </cell>
          <cell r="AZ818">
            <v>0</v>
          </cell>
          <cell r="BA818">
            <v>0</v>
          </cell>
          <cell r="BF818">
            <v>0</v>
          </cell>
          <cell r="BG818">
            <v>0</v>
          </cell>
          <cell r="BH818" t="str">
            <v>-</v>
          </cell>
          <cell r="BI818" t="str">
            <v>-</v>
          </cell>
          <cell r="BJ818">
            <v>0</v>
          </cell>
          <cell r="BK818">
            <v>0</v>
          </cell>
          <cell r="BL818"/>
          <cell r="BM818"/>
          <cell r="BN818"/>
        </row>
        <row r="819">
          <cell r="B819" t="str">
            <v>3-02-15-221-1</v>
          </cell>
          <cell r="C819" t="str">
            <v>3</v>
          </cell>
          <cell r="D819" t="str">
            <v>Luboń - sieć wodociagowa w ul. Dębowej</v>
          </cell>
          <cell r="E819">
            <v>0</v>
          </cell>
          <cell r="G819" t="str">
            <v>rezerwa "białe plamy"</v>
          </cell>
          <cell r="H819" t="str">
            <v>druga</v>
          </cell>
          <cell r="I819" t="str">
            <v>sieci rozdzielcze</v>
          </cell>
          <cell r="J819" t="str">
            <v>rozwojowe</v>
          </cell>
          <cell r="K819" t="str">
            <v>nieopłacalne tak</v>
          </cell>
          <cell r="L819" t="str">
            <v>Luboń</v>
          </cell>
          <cell r="M819">
            <v>0</v>
          </cell>
          <cell r="N819">
            <v>0</v>
          </cell>
          <cell r="O819">
            <v>0</v>
          </cell>
          <cell r="P819">
            <v>0</v>
          </cell>
          <cell r="Q819">
            <v>0</v>
          </cell>
          <cell r="R819" t="str">
            <v>02</v>
          </cell>
          <cell r="S819" t="str">
            <v>nd</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t="str">
            <v>1 rozwojowo-modernizacyjne</v>
          </cell>
          <cell r="AY819">
            <v>5</v>
          </cell>
          <cell r="AZ819">
            <v>0</v>
          </cell>
          <cell r="BA819">
            <v>0</v>
          </cell>
          <cell r="BF819">
            <v>0</v>
          </cell>
          <cell r="BG819">
            <v>0</v>
          </cell>
          <cell r="BH819" t="str">
            <v>-</v>
          </cell>
          <cell r="BI819" t="str">
            <v>-</v>
          </cell>
          <cell r="BJ819">
            <v>0</v>
          </cell>
          <cell r="BK819">
            <v>0</v>
          </cell>
          <cell r="BL819"/>
          <cell r="BM819"/>
          <cell r="BN819"/>
        </row>
        <row r="820">
          <cell r="B820" t="str">
            <v>3-11-21-155-0</v>
          </cell>
          <cell r="C820" t="str">
            <v>3</v>
          </cell>
          <cell r="D820" t="str">
            <v>Kórnik - sieć wodociągowa na os. Tygrysim (część północna) w Dachowej</v>
          </cell>
          <cell r="E820" t="str">
            <v>Realizowane-koncepcja-w toku</v>
          </cell>
          <cell r="G820" t="str">
            <v>rezerwa na zaspokojenie roszczeń z tyt realizacji sieci wod-kan</v>
          </cell>
          <cell r="H820" t="str">
            <v>pierwsza</v>
          </cell>
          <cell r="I820" t="str">
            <v>sieci rozdzielcze</v>
          </cell>
          <cell r="J820" t="str">
            <v>rozwojowe</v>
          </cell>
          <cell r="K820" t="str">
            <v>wykupy</v>
          </cell>
          <cell r="L820" t="str">
            <v>Kórnik</v>
          </cell>
          <cell r="M820" t="str">
            <v>Aleksandra Klecha</v>
          </cell>
          <cell r="N820" t="str">
            <v>Aleksandra Klecha</v>
          </cell>
          <cell r="O820">
            <v>0</v>
          </cell>
          <cell r="P820">
            <v>0</v>
          </cell>
          <cell r="Q820">
            <v>0</v>
          </cell>
          <cell r="R820" t="str">
            <v>11</v>
          </cell>
          <cell r="S820" t="str">
            <v>nd</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1000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t="str">
            <v>1 rozwojowo-modernizacyjne</v>
          </cell>
          <cell r="AY820">
            <v>0</v>
          </cell>
          <cell r="AZ820">
            <v>0</v>
          </cell>
          <cell r="BA820">
            <v>0</v>
          </cell>
          <cell r="BF820">
            <v>0</v>
          </cell>
          <cell r="BG820">
            <v>0</v>
          </cell>
          <cell r="BH820" t="str">
            <v>-</v>
          </cell>
          <cell r="BI820" t="str">
            <v>-</v>
          </cell>
          <cell r="BJ820">
            <v>0</v>
          </cell>
          <cell r="BK820">
            <v>0</v>
          </cell>
          <cell r="BL820"/>
          <cell r="BM820"/>
          <cell r="BN820"/>
        </row>
        <row r="821">
          <cell r="B821" t="str">
            <v>3-11-21-156-0</v>
          </cell>
          <cell r="C821" t="str">
            <v>3</v>
          </cell>
          <cell r="D821" t="str">
            <v>Kórnik - sieć wodociagowa na os. Tygrysim (część południowa) w Dachowej</v>
          </cell>
          <cell r="E821" t="str">
            <v>Realizowane-koncepcja-w toku</v>
          </cell>
          <cell r="G821" t="str">
            <v>rezerwa na zaspokojenie roszczeń z tyt realizacji sieci wod-kan</v>
          </cell>
          <cell r="H821" t="str">
            <v>pierwsza</v>
          </cell>
          <cell r="I821" t="str">
            <v>sieci rozdzielcze</v>
          </cell>
          <cell r="J821" t="str">
            <v>rozwojowe</v>
          </cell>
          <cell r="K821" t="str">
            <v>wykupy</v>
          </cell>
          <cell r="L821" t="str">
            <v>Kórnik</v>
          </cell>
          <cell r="M821" t="str">
            <v>Aleksandra Klecha</v>
          </cell>
          <cell r="N821" t="str">
            <v>Aleksandra Klecha</v>
          </cell>
          <cell r="O821">
            <v>0</v>
          </cell>
          <cell r="P821" t="str">
            <v>Aleksandra Klecha</v>
          </cell>
          <cell r="Q821">
            <v>0</v>
          </cell>
          <cell r="R821" t="str">
            <v>11</v>
          </cell>
          <cell r="S821" t="str">
            <v>nd</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1000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t="str">
            <v>1 rozwojowo-modernizacyjne</v>
          </cell>
          <cell r="AY821">
            <v>0</v>
          </cell>
          <cell r="AZ821">
            <v>0</v>
          </cell>
          <cell r="BA821">
            <v>0</v>
          </cell>
          <cell r="BF821">
            <v>0</v>
          </cell>
          <cell r="BG821">
            <v>0</v>
          </cell>
          <cell r="BH821" t="str">
            <v>-</v>
          </cell>
          <cell r="BI821" t="str">
            <v>-</v>
          </cell>
          <cell r="BJ821">
            <v>0</v>
          </cell>
          <cell r="BK821">
            <v>0</v>
          </cell>
          <cell r="BL821"/>
          <cell r="BM821"/>
          <cell r="BN821"/>
        </row>
        <row r="822">
          <cell r="B822" t="str">
            <v>3-02-16-001-0</v>
          </cell>
          <cell r="C822" t="str">
            <v>3</v>
          </cell>
          <cell r="D822" t="str">
            <v>Luboń - sieć wodociągowa i kanalizacja sanitarna w ul. Jachtowej</v>
          </cell>
          <cell r="E822">
            <v>0</v>
          </cell>
          <cell r="G822" t="str">
            <v>rezerwa na zaspokojenie roszczeń z tyt realizacji sieci wod-kan</v>
          </cell>
          <cell r="H822" t="str">
            <v>pierwsza</v>
          </cell>
          <cell r="I822" t="str">
            <v>sieci rozdzielcze</v>
          </cell>
          <cell r="J822" t="str">
            <v>rozwojowe</v>
          </cell>
          <cell r="K822" t="str">
            <v>wykupy</v>
          </cell>
          <cell r="L822" t="str">
            <v>Luboń</v>
          </cell>
          <cell r="M822">
            <v>0</v>
          </cell>
          <cell r="N822">
            <v>0</v>
          </cell>
          <cell r="O822">
            <v>0</v>
          </cell>
          <cell r="P822">
            <v>0</v>
          </cell>
          <cell r="Q822">
            <v>0</v>
          </cell>
          <cell r="R822" t="str">
            <v>02</v>
          </cell>
          <cell r="S822" t="str">
            <v>nd</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757226.88</v>
          </cell>
          <cell r="AH822">
            <v>90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F822">
            <v>0</v>
          </cell>
          <cell r="BG822">
            <v>0</v>
          </cell>
          <cell r="BH822" t="str">
            <v>-</v>
          </cell>
          <cell r="BI822" t="str">
            <v>-</v>
          </cell>
          <cell r="BJ822">
            <v>0</v>
          </cell>
          <cell r="BK822">
            <v>0</v>
          </cell>
          <cell r="BL822"/>
          <cell r="BM822"/>
          <cell r="BN822"/>
        </row>
        <row r="823">
          <cell r="B823" t="str">
            <v>3-16-14-019-0</v>
          </cell>
          <cell r="C823" t="str">
            <v>3</v>
          </cell>
          <cell r="D823" t="str">
            <v>Suchy Las - sieć wodociągowa w ul. Szkółkarskiej i Stefańskiego</v>
          </cell>
          <cell r="E823" t="str">
            <v>Realizowane-koncepcja-w toku</v>
          </cell>
          <cell r="G823" t="str">
            <v>rezerwa na zaspokojenie roszczeń z tyt realizacji sieci wod-kan</v>
          </cell>
          <cell r="H823" t="str">
            <v>pierwsza</v>
          </cell>
          <cell r="I823" t="str">
            <v>sieci rozdzielcze</v>
          </cell>
          <cell r="J823" t="str">
            <v>rozwojowe</v>
          </cell>
          <cell r="K823" t="str">
            <v>wykupy</v>
          </cell>
          <cell r="L823" t="str">
            <v>Suchy Las</v>
          </cell>
          <cell r="M823">
            <v>0</v>
          </cell>
          <cell r="N823">
            <v>0</v>
          </cell>
          <cell r="O823">
            <v>0</v>
          </cell>
          <cell r="P823" t="str">
            <v>Aleksandra Klecha</v>
          </cell>
          <cell r="Q823">
            <v>0</v>
          </cell>
          <cell r="R823" t="str">
            <v>16</v>
          </cell>
          <cell r="S823" t="str">
            <v>nd</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t="str">
            <v xml:space="preserve"> </v>
          </cell>
          <cell r="AY823">
            <v>0</v>
          </cell>
          <cell r="AZ823">
            <v>0</v>
          </cell>
          <cell r="BA823">
            <v>0</v>
          </cell>
          <cell r="BF823">
            <v>0</v>
          </cell>
          <cell r="BG823">
            <v>0</v>
          </cell>
          <cell r="BH823" t="str">
            <v>-</v>
          </cell>
          <cell r="BI823" t="str">
            <v>-</v>
          </cell>
          <cell r="BJ823">
            <v>0</v>
          </cell>
          <cell r="BK823">
            <v>0</v>
          </cell>
          <cell r="BL823"/>
          <cell r="BM823"/>
          <cell r="BN823"/>
        </row>
        <row r="824">
          <cell r="B824" t="str">
            <v>3-16-14-063-1</v>
          </cell>
          <cell r="C824" t="str">
            <v>3</v>
          </cell>
          <cell r="D824" t="str">
            <v>Suchy Las - sieć wodociągowa ze Złotnik do Złotkowa, Golęczewa, Zielątkowa i Chludowa - zakres I</v>
          </cell>
          <cell r="E824" t="str">
            <v>Realizowane-RBM-zakończono</v>
          </cell>
          <cell r="G824" t="str">
            <v>Plan</v>
          </cell>
          <cell r="H824" t="str">
            <v>pierwsza</v>
          </cell>
          <cell r="I824" t="str">
            <v>sieci rozdzielcze</v>
          </cell>
          <cell r="J824" t="str">
            <v>modernizacyjne</v>
          </cell>
          <cell r="K824" t="str">
            <v>azbestocement</v>
          </cell>
          <cell r="L824" t="str">
            <v>Suchy Las</v>
          </cell>
          <cell r="M824" t="str">
            <v>Agnieszka Mitura-Grabowska</v>
          </cell>
          <cell r="N824" t="str">
            <v>Katarzyna Grala</v>
          </cell>
          <cell r="O824" t="str">
            <v>Mariusz Dados</v>
          </cell>
          <cell r="P824" t="str">
            <v>Łukasz Dąbrowski</v>
          </cell>
          <cell r="Q824">
            <v>0</v>
          </cell>
          <cell r="R824" t="str">
            <v>16</v>
          </cell>
          <cell r="S824" t="str">
            <v>nd</v>
          </cell>
          <cell r="T824">
            <v>1612786.7799999998</v>
          </cell>
          <cell r="U824">
            <v>177125.99</v>
          </cell>
          <cell r="V824">
            <v>0</v>
          </cell>
          <cell r="W824">
            <v>0</v>
          </cell>
          <cell r="X824">
            <v>0</v>
          </cell>
          <cell r="Y824">
            <v>0</v>
          </cell>
          <cell r="Z824">
            <v>0</v>
          </cell>
          <cell r="AA824">
            <v>0</v>
          </cell>
          <cell r="AB824">
            <v>0</v>
          </cell>
          <cell r="AC824">
            <v>0</v>
          </cell>
          <cell r="AD824">
            <v>0</v>
          </cell>
          <cell r="AE824">
            <v>0</v>
          </cell>
          <cell r="AF824">
            <v>177125.99</v>
          </cell>
          <cell r="AG824">
            <v>170875.99</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t="str">
            <v>1 rozwojowo-modernizacyjne</v>
          </cell>
          <cell r="AY824">
            <v>5</v>
          </cell>
          <cell r="AZ824">
            <v>0</v>
          </cell>
          <cell r="BA824">
            <v>0</v>
          </cell>
          <cell r="BF824" t="str">
            <v>Wymiana sieci azbestocementowej przy okazji budowy kanalizacji sanitarnej w ul. Dworcowej w Golęczewie. Zakres zadania wydzielony z pierwotnego zakresu obejmującego m.in. budowę magistrali wodociągowej.</v>
          </cell>
          <cell r="BG824" t="str">
            <v>Etap I i II pierwotnego zakresu zadania 14-063 obejmujący: Etap I - wymiana sieci wodociągowej z azbestocementu na odcinku od skrzyżowania z ul. Tysiąclecia do torów kolejowych, DN150, dł. 754,7 m, Etap II - wymiana sieci wodociągowej z azbestocementu na odcinku od torów kolejowych do DK11, DN150, dł. 671,14 m, Razem: 1416,84m 2016 - 2017 - dokumentacja projektowa - etap I 2017 - 2018 - dokumentacja projektowa - etap II 2017 - 2018- roboty budowlano-montażowe - etap I 2018 - 2019- roboty budowlano-montażowe - etap II 2020 - rozliczenie dokumentacji dla magistrali</v>
          </cell>
          <cell r="BH824" t="str">
            <v>-</v>
          </cell>
          <cell r="BI824" t="str">
            <v>-</v>
          </cell>
          <cell r="BJ824">
            <v>0</v>
          </cell>
          <cell r="BK824">
            <v>0</v>
          </cell>
          <cell r="BL824"/>
          <cell r="BM824"/>
          <cell r="BN824"/>
          <cell r="BO824">
            <v>0</v>
          </cell>
        </row>
        <row r="825">
          <cell r="B825" t="str">
            <v>3-16-16-063-0</v>
          </cell>
          <cell r="C825" t="str">
            <v>3</v>
          </cell>
          <cell r="D825" t="str">
            <v>Suchy Las - sieć wodociągowa i kanalizacja sanitarna w rejonie os. Błękitny Staw w Biedrusku</v>
          </cell>
          <cell r="E825" t="str">
            <v>Realizowane-RBM-w toku</v>
          </cell>
          <cell r="G825" t="str">
            <v>rezerwa na zaspokojenie roszczeń z tyt realizacji sieci wod-kan</v>
          </cell>
          <cell r="H825" t="str">
            <v>pierwsza</v>
          </cell>
          <cell r="I825" t="str">
            <v>sieci rozdzielcze</v>
          </cell>
          <cell r="J825" t="str">
            <v>rozwojowe</v>
          </cell>
          <cell r="K825" t="str">
            <v>wykupy</v>
          </cell>
          <cell r="L825" t="str">
            <v>Suchy Las</v>
          </cell>
          <cell r="M825">
            <v>0</v>
          </cell>
          <cell r="N825">
            <v>0</v>
          </cell>
          <cell r="O825" t="str">
            <v>Michał Garbicz</v>
          </cell>
          <cell r="P825" t="str">
            <v>Magdalena Borowska</v>
          </cell>
          <cell r="Q825">
            <v>0</v>
          </cell>
          <cell r="R825" t="str">
            <v>16</v>
          </cell>
          <cell r="S825" t="str">
            <v>nd</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t="str">
            <v xml:space="preserve"> </v>
          </cell>
          <cell r="AY825">
            <v>0</v>
          </cell>
          <cell r="AZ825">
            <v>0</v>
          </cell>
          <cell r="BA825">
            <v>0</v>
          </cell>
          <cell r="BF825">
            <v>0</v>
          </cell>
          <cell r="BG825">
            <v>0</v>
          </cell>
          <cell r="BH825" t="str">
            <v>-</v>
          </cell>
          <cell r="BI825" t="str">
            <v>-</v>
          </cell>
          <cell r="BJ825">
            <v>0</v>
          </cell>
          <cell r="BK825">
            <v>0</v>
          </cell>
          <cell r="BL825"/>
          <cell r="BM825"/>
          <cell r="BN825"/>
          <cell r="BO825">
            <v>0</v>
          </cell>
        </row>
        <row r="826">
          <cell r="B826" t="str">
            <v>3-16-16-167-0</v>
          </cell>
          <cell r="C826" t="str">
            <v>3</v>
          </cell>
          <cell r="D826" t="str">
            <v>Suchy Las - sieć wodociągowa ul. Zielińskiego</v>
          </cell>
          <cell r="E826" t="str">
            <v>Realizowane-RBM-w toku</v>
          </cell>
          <cell r="G826" t="str">
            <v>rezerwa na zaspokojenie roszczeń z tyt realizacji sieci wod-kan</v>
          </cell>
          <cell r="H826" t="str">
            <v>pierwsza</v>
          </cell>
          <cell r="I826" t="str">
            <v>sieci rozdzielcze</v>
          </cell>
          <cell r="J826" t="str">
            <v>rozwojowe</v>
          </cell>
          <cell r="K826" t="str">
            <v>wykupy</v>
          </cell>
          <cell r="L826" t="str">
            <v>Suchy Las</v>
          </cell>
          <cell r="M826">
            <v>0</v>
          </cell>
          <cell r="N826">
            <v>0</v>
          </cell>
          <cell r="O826" t="str">
            <v>Michał Garbicz</v>
          </cell>
          <cell r="P826" t="str">
            <v>Magdalena Borowska</v>
          </cell>
          <cell r="Q826">
            <v>0</v>
          </cell>
          <cell r="R826" t="str">
            <v>16</v>
          </cell>
          <cell r="S826" t="str">
            <v>nd</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t="str">
            <v xml:space="preserve"> </v>
          </cell>
          <cell r="AY826">
            <v>0</v>
          </cell>
          <cell r="AZ826">
            <v>0</v>
          </cell>
          <cell r="BA826">
            <v>0</v>
          </cell>
          <cell r="BF826">
            <v>0</v>
          </cell>
          <cell r="BG826">
            <v>0</v>
          </cell>
          <cell r="BH826" t="str">
            <v>-</v>
          </cell>
          <cell r="BI826" t="str">
            <v>-</v>
          </cell>
          <cell r="BJ826">
            <v>0</v>
          </cell>
          <cell r="BK826">
            <v>0</v>
          </cell>
          <cell r="BL826"/>
          <cell r="BM826"/>
          <cell r="BN826"/>
          <cell r="BO826">
            <v>0</v>
          </cell>
        </row>
        <row r="827">
          <cell r="B827" t="str">
            <v>3-16-16-170-0</v>
          </cell>
          <cell r="C827" t="str">
            <v>3</v>
          </cell>
          <cell r="D827" t="str">
            <v>Suchy Las - sieć wodociągowa i kanalizacja sanitarna ul. Pigwowa (ul. Azaliowa) w Złotnikach</v>
          </cell>
          <cell r="E827" t="str">
            <v>Realizowane-koncepcja-w toku</v>
          </cell>
          <cell r="G827" t="str">
            <v>rezerwa na zaspokojenie roszczeń z tyt realizacji sieci wod-kan</v>
          </cell>
          <cell r="H827" t="str">
            <v>pierwsza</v>
          </cell>
          <cell r="I827" t="str">
            <v>sieci rozdzielcze</v>
          </cell>
          <cell r="J827" t="str">
            <v>rozwojowe</v>
          </cell>
          <cell r="K827" t="str">
            <v>wykupy</v>
          </cell>
          <cell r="L827" t="str">
            <v>Suchy Las</v>
          </cell>
          <cell r="M827">
            <v>0</v>
          </cell>
          <cell r="N827">
            <v>0</v>
          </cell>
          <cell r="O827">
            <v>0</v>
          </cell>
          <cell r="P827" t="str">
            <v>Aleksandra Klecha</v>
          </cell>
          <cell r="Q827">
            <v>0</v>
          </cell>
          <cell r="R827" t="str">
            <v>16</v>
          </cell>
          <cell r="S827" t="str">
            <v>nd</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t="str">
            <v xml:space="preserve"> </v>
          </cell>
          <cell r="AY827">
            <v>0</v>
          </cell>
          <cell r="AZ827">
            <v>0</v>
          </cell>
          <cell r="BA827">
            <v>0</v>
          </cell>
          <cell r="BF827">
            <v>0</v>
          </cell>
          <cell r="BG827">
            <v>0</v>
          </cell>
          <cell r="BH827" t="str">
            <v>-</v>
          </cell>
          <cell r="BI827" t="str">
            <v>-</v>
          </cell>
          <cell r="BJ827">
            <v>0</v>
          </cell>
          <cell r="BK827">
            <v>0</v>
          </cell>
          <cell r="BL827"/>
          <cell r="BM827"/>
          <cell r="BN827"/>
        </row>
        <row r="828">
          <cell r="B828" t="str">
            <v>3-16-16-177-0</v>
          </cell>
          <cell r="C828" t="str">
            <v>3</v>
          </cell>
          <cell r="D828" t="str">
            <v>Suchy Las - sieć wodociągowa ul. Poziomkowa</v>
          </cell>
          <cell r="E828">
            <v>0</v>
          </cell>
          <cell r="G828" t="str">
            <v>rezerwa na zaspokojenie roszczeń z tyt realizacji sieci wod-kan</v>
          </cell>
          <cell r="H828" t="str">
            <v>pierwsza</v>
          </cell>
          <cell r="I828" t="str">
            <v>sieci rozdzielcze</v>
          </cell>
          <cell r="J828" t="str">
            <v>rozwojowe</v>
          </cell>
          <cell r="K828" t="str">
            <v>wykupy</v>
          </cell>
          <cell r="L828" t="str">
            <v>Suchy Las</v>
          </cell>
          <cell r="M828">
            <v>0</v>
          </cell>
          <cell r="N828">
            <v>0</v>
          </cell>
          <cell r="O828">
            <v>0</v>
          </cell>
          <cell r="P828">
            <v>0</v>
          </cell>
          <cell r="Q828">
            <v>0</v>
          </cell>
          <cell r="R828" t="str">
            <v>16</v>
          </cell>
          <cell r="S828" t="str">
            <v>nd</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F828">
            <v>0</v>
          </cell>
          <cell r="BG828">
            <v>0</v>
          </cell>
          <cell r="BH828" t="str">
            <v>-</v>
          </cell>
          <cell r="BI828" t="str">
            <v>-</v>
          </cell>
          <cell r="BJ828">
            <v>0</v>
          </cell>
          <cell r="BK828">
            <v>0</v>
          </cell>
          <cell r="BL828"/>
          <cell r="BM828"/>
          <cell r="BN828"/>
        </row>
        <row r="829">
          <cell r="B829" t="str">
            <v>3-16-16-204-1</v>
          </cell>
          <cell r="C829" t="str">
            <v>3</v>
          </cell>
          <cell r="D829" t="str">
            <v>Suchy Las - sieć wodociągowa w ulicy Gołębiej w Biedrusku II etap</v>
          </cell>
          <cell r="E829">
            <v>0</v>
          </cell>
          <cell r="G829" t="str">
            <v>rezerwa oszczędności przetargowe</v>
          </cell>
          <cell r="H829" t="str">
            <v>druga</v>
          </cell>
          <cell r="I829" t="str">
            <v>sieci rozdzielcze</v>
          </cell>
          <cell r="J829" t="str">
            <v>rozwojowe</v>
          </cell>
          <cell r="K829" t="str">
            <v>oszczędności przetargowe</v>
          </cell>
          <cell r="L829" t="str">
            <v>Suchy Las</v>
          </cell>
          <cell r="M829">
            <v>0</v>
          </cell>
          <cell r="N829">
            <v>0</v>
          </cell>
          <cell r="O829">
            <v>0</v>
          </cell>
          <cell r="P829">
            <v>0</v>
          </cell>
          <cell r="Q829">
            <v>0</v>
          </cell>
          <cell r="R829" t="str">
            <v>16</v>
          </cell>
          <cell r="S829" t="str">
            <v>Gmina Suchy Las</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t="str">
            <v>1 rozwojowo-modernizacyjne</v>
          </cell>
          <cell r="AY829">
            <v>4</v>
          </cell>
          <cell r="AZ829">
            <v>0</v>
          </cell>
          <cell r="BA829">
            <v>0</v>
          </cell>
          <cell r="BF829">
            <v>0</v>
          </cell>
          <cell r="BG829">
            <v>0</v>
          </cell>
          <cell r="BH829" t="str">
            <v>-</v>
          </cell>
          <cell r="BI829" t="str">
            <v>-</v>
          </cell>
          <cell r="BJ829">
            <v>0</v>
          </cell>
          <cell r="BK829">
            <v>0</v>
          </cell>
          <cell r="BL829"/>
          <cell r="BM829"/>
          <cell r="BN829"/>
        </row>
        <row r="830">
          <cell r="B830" t="str">
            <v>3-16-16-210-0</v>
          </cell>
          <cell r="C830" t="str">
            <v>3</v>
          </cell>
          <cell r="D830" t="str">
            <v>Suchy Las - sieć wodociągowa w ul. Ekologicznej w Chludowie</v>
          </cell>
          <cell r="E830" t="str">
            <v>Realizowane-RBM-w toku</v>
          </cell>
          <cell r="G830" t="str">
            <v>rezerwa na zaspokojenie roszczeń z tyt realizacji sieci wod-kan</v>
          </cell>
          <cell r="H830" t="str">
            <v>pierwsza</v>
          </cell>
          <cell r="I830" t="str">
            <v>sieci rozdzielcze</v>
          </cell>
          <cell r="J830" t="str">
            <v>rozwojowe</v>
          </cell>
          <cell r="K830" t="str">
            <v>wykupy</v>
          </cell>
          <cell r="L830" t="str">
            <v>Suchy Las</v>
          </cell>
          <cell r="M830">
            <v>0</v>
          </cell>
          <cell r="N830">
            <v>0</v>
          </cell>
          <cell r="O830" t="str">
            <v>Michał Garbicz</v>
          </cell>
          <cell r="P830" t="str">
            <v>Magdalena Borowska</v>
          </cell>
          <cell r="Q830">
            <v>0</v>
          </cell>
          <cell r="R830" t="str">
            <v>16</v>
          </cell>
          <cell r="S830" t="str">
            <v>nd</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t="str">
            <v xml:space="preserve"> </v>
          </cell>
          <cell r="AY830">
            <v>0</v>
          </cell>
          <cell r="AZ830">
            <v>0</v>
          </cell>
          <cell r="BA830">
            <v>0</v>
          </cell>
          <cell r="BF830">
            <v>0</v>
          </cell>
          <cell r="BG830">
            <v>0</v>
          </cell>
          <cell r="BH830" t="str">
            <v>-</v>
          </cell>
          <cell r="BI830" t="str">
            <v>-</v>
          </cell>
          <cell r="BJ830">
            <v>0</v>
          </cell>
          <cell r="BK830">
            <v>0</v>
          </cell>
          <cell r="BL830"/>
          <cell r="BM830"/>
          <cell r="BN830"/>
          <cell r="BO830">
            <v>0</v>
          </cell>
        </row>
        <row r="831">
          <cell r="B831" t="str">
            <v>3-16-17-126-0</v>
          </cell>
          <cell r="C831" t="str">
            <v>3</v>
          </cell>
          <cell r="D831" t="str">
            <v>Suchy Las - sieć wodociągowa w ul. Lipowej w Golęczewie</v>
          </cell>
          <cell r="E831" t="str">
            <v>Realizowane-RBM-zakończono</v>
          </cell>
          <cell r="G831" t="str">
            <v>rury azbestowo-cementowe</v>
          </cell>
          <cell r="H831" t="str">
            <v>pierwsza</v>
          </cell>
          <cell r="I831" t="str">
            <v>sieci rozdzielcze</v>
          </cell>
          <cell r="J831" t="str">
            <v>modernizacyjne</v>
          </cell>
          <cell r="K831" t="str">
            <v>azbestocement</v>
          </cell>
          <cell r="L831" t="str">
            <v>Suchy Las</v>
          </cell>
          <cell r="M831" t="str">
            <v>Agnieszka Mitura-Grabowska</v>
          </cell>
          <cell r="N831" t="str">
            <v>Wioletta Frankowska</v>
          </cell>
          <cell r="O831" t="str">
            <v>Mariusz Dados</v>
          </cell>
          <cell r="P831" t="str">
            <v>Łukasz Dąbrowski</v>
          </cell>
          <cell r="Q831">
            <v>0</v>
          </cell>
          <cell r="R831" t="str">
            <v>16</v>
          </cell>
          <cell r="S831" t="str">
            <v>Gmina Suchy Las</v>
          </cell>
          <cell r="T831">
            <v>40647.050000000003</v>
          </cell>
          <cell r="U831">
            <v>702529.36999999988</v>
          </cell>
          <cell r="V831">
            <v>0</v>
          </cell>
          <cell r="W831">
            <v>0</v>
          </cell>
          <cell r="X831">
            <v>0</v>
          </cell>
          <cell r="Y831">
            <v>0</v>
          </cell>
          <cell r="Z831">
            <v>0</v>
          </cell>
          <cell r="AA831">
            <v>0</v>
          </cell>
          <cell r="AB831">
            <v>0</v>
          </cell>
          <cell r="AC831">
            <v>0</v>
          </cell>
          <cell r="AD831">
            <v>0</v>
          </cell>
          <cell r="AE831">
            <v>0</v>
          </cell>
          <cell r="AF831">
            <v>702529.36999999988</v>
          </cell>
          <cell r="AG831">
            <v>782522.28999999992</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t="str">
            <v>1 rozwojowo-modernizacyjne</v>
          </cell>
          <cell r="AY831">
            <v>9</v>
          </cell>
          <cell r="AZ831">
            <v>17</v>
          </cell>
          <cell r="BA831">
            <v>26</v>
          </cell>
          <cell r="BF831" t="str">
            <v>Z zadania zostało wydzielone zad.19-245. Wymiana istniejących wodociągów DN80mm z rur azbestocementowych w koordynacji z budową kanalizacji sanitarnej i modernizacją dróg.</v>
          </cell>
          <cell r="BG831" t="str">
            <v>Wymiana sieci wodociągowej DN125mm, dł. 430 m . 2018 - 2019 - dokumentacja projektowa; 2019 - 2020 - roboty budowlano-montażowe.</v>
          </cell>
          <cell r="BH831" t="str">
            <v>-</v>
          </cell>
          <cell r="BI831" t="str">
            <v>-</v>
          </cell>
          <cell r="BJ831">
            <v>0</v>
          </cell>
          <cell r="BK831">
            <v>0</v>
          </cell>
          <cell r="BL831"/>
          <cell r="BM831"/>
          <cell r="BN831"/>
          <cell r="BO831">
            <v>0</v>
          </cell>
        </row>
        <row r="832">
          <cell r="B832" t="str">
            <v>3-16-17-156-1</v>
          </cell>
          <cell r="C832" t="str">
            <v>3</v>
          </cell>
          <cell r="D832" t="str">
            <v>Suchy Las - sieć wodociągowa w ul. Promienistej, Jesionowej i Akacjowej w Golęczewie</v>
          </cell>
          <cell r="E832" t="str">
            <v>Realizowane-RBM-zakończono</v>
          </cell>
          <cell r="G832" t="str">
            <v>rezerwa "białe plamy"</v>
          </cell>
          <cell r="H832" t="str">
            <v>druga</v>
          </cell>
          <cell r="I832" t="str">
            <v>sieci rozdzielcze</v>
          </cell>
          <cell r="J832" t="str">
            <v>rozwojowe</v>
          </cell>
          <cell r="K832" t="str">
            <v>nieopłacalne tak</v>
          </cell>
          <cell r="L832" t="str">
            <v>Suchy Las</v>
          </cell>
          <cell r="M832" t="str">
            <v>Agnieszka Mitura-Grabowska</v>
          </cell>
          <cell r="N832" t="str">
            <v>Katarzyna Grala</v>
          </cell>
          <cell r="O832" t="str">
            <v>Mariusz Dados</v>
          </cell>
          <cell r="P832" t="str">
            <v>Łukasz Dąbrowski</v>
          </cell>
          <cell r="Q832">
            <v>0</v>
          </cell>
          <cell r="R832" t="str">
            <v>16</v>
          </cell>
          <cell r="S832" t="str">
            <v>Gmina Suchy Las</v>
          </cell>
          <cell r="T832">
            <v>355918.41</v>
          </cell>
          <cell r="U832">
            <v>25726.78</v>
          </cell>
          <cell r="V832">
            <v>0</v>
          </cell>
          <cell r="W832">
            <v>0</v>
          </cell>
          <cell r="X832">
            <v>0</v>
          </cell>
          <cell r="Y832">
            <v>0</v>
          </cell>
          <cell r="Z832">
            <v>0</v>
          </cell>
          <cell r="AA832">
            <v>0</v>
          </cell>
          <cell r="AB832">
            <v>0</v>
          </cell>
          <cell r="AC832">
            <v>0</v>
          </cell>
          <cell r="AD832">
            <v>0</v>
          </cell>
          <cell r="AE832">
            <v>0</v>
          </cell>
          <cell r="AF832">
            <v>25726.78</v>
          </cell>
          <cell r="AG832">
            <v>25726.78</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0.85</v>
          </cell>
          <cell r="AW832">
            <v>0</v>
          </cell>
          <cell r="AX832" t="str">
            <v>1 rozwojowo-modernizacyjne</v>
          </cell>
          <cell r="AY832">
            <v>1</v>
          </cell>
          <cell r="AZ832">
            <v>1</v>
          </cell>
          <cell r="BA832">
            <v>0</v>
          </cell>
          <cell r="BF832" t="str">
            <v>Zaopatrzenie w wodę nowych odbiorców.</v>
          </cell>
          <cell r="BG832" t="str">
            <v>Budowa sieci wodociągowej w ulicy Promienistej, Jesionowej, Akacjowej DN 150 mm, dł. 667 m DN 100 mm, dł. 182 m Inwestorstwo Zastępcze wykonywane przez Gminę Suchy Las Dokumentacja projektowa opracowana przez gminę. 2019-2020 - roboty budowlano-montażowe wraz z etapem 4 zadania 15-007 - sieć kanalizacji w Golęczewie</v>
          </cell>
          <cell r="BH832" t="str">
            <v>-</v>
          </cell>
          <cell r="BI832" t="str">
            <v>-</v>
          </cell>
          <cell r="BJ832">
            <v>0</v>
          </cell>
          <cell r="BK832">
            <v>0</v>
          </cell>
          <cell r="BL832"/>
          <cell r="BM832"/>
          <cell r="BN832"/>
          <cell r="BO832">
            <v>0</v>
          </cell>
        </row>
        <row r="833">
          <cell r="B833" t="str">
            <v>3-16-17-241-0</v>
          </cell>
          <cell r="C833" t="str">
            <v>3</v>
          </cell>
          <cell r="D833" t="str">
            <v>Suchy Las - sieć wodociągowa w ul. Gołębiej w Biedrusku</v>
          </cell>
          <cell r="E833" t="str">
            <v>Realizowane-RBM-w toku</v>
          </cell>
          <cell r="G833" t="str">
            <v>rezerwa na zaspokojenie roszczeń z tyt realizacji sieci wod-kan</v>
          </cell>
          <cell r="H833" t="str">
            <v>pierwsza</v>
          </cell>
          <cell r="I833" t="str">
            <v>sieci rozdzielcze</v>
          </cell>
          <cell r="J833" t="str">
            <v>rozwojowe</v>
          </cell>
          <cell r="K833" t="str">
            <v>wykupy</v>
          </cell>
          <cell r="L833" t="str">
            <v>Suchy Las</v>
          </cell>
          <cell r="M833">
            <v>0</v>
          </cell>
          <cell r="N833">
            <v>0</v>
          </cell>
          <cell r="O833" t="str">
            <v>Michał Garbicz</v>
          </cell>
          <cell r="P833" t="str">
            <v>Magdalena Borowska</v>
          </cell>
          <cell r="Q833">
            <v>0</v>
          </cell>
          <cell r="R833" t="str">
            <v>16</v>
          </cell>
          <cell r="S833" t="str">
            <v>nd</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t="str">
            <v xml:space="preserve"> </v>
          </cell>
          <cell r="AY833">
            <v>0</v>
          </cell>
          <cell r="AZ833">
            <v>0</v>
          </cell>
          <cell r="BA833">
            <v>0</v>
          </cell>
          <cell r="BF833">
            <v>0</v>
          </cell>
          <cell r="BG833">
            <v>0</v>
          </cell>
          <cell r="BH833" t="str">
            <v>-</v>
          </cell>
          <cell r="BI833" t="str">
            <v>-</v>
          </cell>
          <cell r="BJ833">
            <v>0</v>
          </cell>
          <cell r="BK833">
            <v>0</v>
          </cell>
          <cell r="BL833"/>
          <cell r="BM833"/>
          <cell r="BN833"/>
          <cell r="BO833">
            <v>0</v>
          </cell>
        </row>
        <row r="834">
          <cell r="B834" t="str">
            <v>3-16-17-242-0</v>
          </cell>
          <cell r="C834" t="str">
            <v>3</v>
          </cell>
          <cell r="D834" t="str">
            <v>Suchy Las - sieć wodociągowa i kanalizacja sanitarna w ul. Krótkiej i ul. Hertmanowskiego</v>
          </cell>
          <cell r="E834" t="str">
            <v>Realizowane-RBM-w toku</v>
          </cell>
          <cell r="G834" t="str">
            <v>rezerwa na zaspokojenie roszczeń z tyt realizacji sieci wod-kan</v>
          </cell>
          <cell r="H834" t="str">
            <v>pierwsza</v>
          </cell>
          <cell r="I834" t="str">
            <v>sieci rozdzielcze</v>
          </cell>
          <cell r="J834" t="str">
            <v>rozwojowe</v>
          </cell>
          <cell r="K834" t="str">
            <v>wykupy</v>
          </cell>
          <cell r="L834" t="str">
            <v>Suchy Las</v>
          </cell>
          <cell r="M834">
            <v>0</v>
          </cell>
          <cell r="N834">
            <v>0</v>
          </cell>
          <cell r="O834" t="str">
            <v>Michał Garbicz</v>
          </cell>
          <cell r="P834" t="str">
            <v>Magdalena Borowska</v>
          </cell>
          <cell r="Q834">
            <v>0</v>
          </cell>
          <cell r="R834" t="str">
            <v>16</v>
          </cell>
          <cell r="S834" t="str">
            <v>nd</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t="str">
            <v xml:space="preserve"> </v>
          </cell>
          <cell r="AY834">
            <v>0</v>
          </cell>
          <cell r="AZ834">
            <v>0</v>
          </cell>
          <cell r="BA834">
            <v>0</v>
          </cell>
          <cell r="BF834">
            <v>0</v>
          </cell>
          <cell r="BG834">
            <v>0</v>
          </cell>
          <cell r="BH834" t="str">
            <v>-</v>
          </cell>
          <cell r="BI834" t="str">
            <v>-</v>
          </cell>
          <cell r="BJ834">
            <v>0</v>
          </cell>
          <cell r="BK834">
            <v>0</v>
          </cell>
          <cell r="BL834"/>
          <cell r="BM834"/>
          <cell r="BN834"/>
          <cell r="BO834">
            <v>0</v>
          </cell>
        </row>
        <row r="835">
          <cell r="B835" t="str">
            <v>3-16-17-243-0</v>
          </cell>
          <cell r="C835" t="str">
            <v>3</v>
          </cell>
          <cell r="D835" t="str">
            <v>Suchy Las - sieć wodociągowa i kanalizacja sanitarna w ul. Zodiak</v>
          </cell>
          <cell r="E835" t="str">
            <v>Realizowane-RBM-w toku</v>
          </cell>
          <cell r="G835" t="str">
            <v>rezerwa na zaspokojenie roszczeń z tyt realizacji sieci wod-kan</v>
          </cell>
          <cell r="H835" t="str">
            <v>pierwsza</v>
          </cell>
          <cell r="I835" t="str">
            <v>sieci rozdzielcze</v>
          </cell>
          <cell r="J835" t="str">
            <v>rozwojowe</v>
          </cell>
          <cell r="K835" t="str">
            <v>wykupy</v>
          </cell>
          <cell r="L835" t="str">
            <v>Suchy Las</v>
          </cell>
          <cell r="M835">
            <v>0</v>
          </cell>
          <cell r="N835">
            <v>0</v>
          </cell>
          <cell r="O835" t="str">
            <v>Michał Garbicz</v>
          </cell>
          <cell r="P835" t="str">
            <v>Magdalena Borowska</v>
          </cell>
          <cell r="Q835">
            <v>0</v>
          </cell>
          <cell r="R835" t="str">
            <v>16</v>
          </cell>
          <cell r="S835" t="str">
            <v>nd</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t="str">
            <v xml:space="preserve"> </v>
          </cell>
          <cell r="AY835">
            <v>0</v>
          </cell>
          <cell r="AZ835">
            <v>0</v>
          </cell>
          <cell r="BA835">
            <v>0</v>
          </cell>
          <cell r="BF835">
            <v>0</v>
          </cell>
          <cell r="BG835">
            <v>0</v>
          </cell>
          <cell r="BH835" t="str">
            <v>-</v>
          </cell>
          <cell r="BI835" t="str">
            <v>-</v>
          </cell>
          <cell r="BJ835">
            <v>0</v>
          </cell>
          <cell r="BK835">
            <v>0</v>
          </cell>
          <cell r="BL835"/>
          <cell r="BM835"/>
          <cell r="BN835"/>
          <cell r="BO835">
            <v>0</v>
          </cell>
        </row>
        <row r="836">
          <cell r="B836" t="str">
            <v>3-16-17-298-1</v>
          </cell>
          <cell r="C836" t="str">
            <v>3</v>
          </cell>
          <cell r="D836" t="str">
            <v>Suchy Las - sieć wodociągowa od węzła Złotkowo do ul. Gminnej 2 w Golęczewie</v>
          </cell>
          <cell r="E836" t="str">
            <v>Realizowane-koncepcja-w toku</v>
          </cell>
          <cell r="G836" t="str">
            <v>rezerwa "białe plamy"</v>
          </cell>
          <cell r="H836" t="str">
            <v>druga</v>
          </cell>
          <cell r="I836" t="str">
            <v>sieci rozdzielcze</v>
          </cell>
          <cell r="J836" t="str">
            <v>rozwojowe</v>
          </cell>
          <cell r="K836" t="str">
            <v>nieopłacalne tak</v>
          </cell>
          <cell r="L836" t="str">
            <v>Suchy Las</v>
          </cell>
          <cell r="M836" t="str">
            <v>Agnieszka Mitura-Grabowska</v>
          </cell>
          <cell r="N836">
            <v>0</v>
          </cell>
          <cell r="O836" t="str">
            <v>Mariusz Dados</v>
          </cell>
          <cell r="P836" t="str">
            <v>Łukasz Dąbrowski</v>
          </cell>
          <cell r="Q836">
            <v>0</v>
          </cell>
          <cell r="R836" t="str">
            <v>16</v>
          </cell>
          <cell r="S836" t="str">
            <v>nd</v>
          </cell>
          <cell r="T836">
            <v>0</v>
          </cell>
          <cell r="U836">
            <v>0</v>
          </cell>
          <cell r="V836">
            <v>0</v>
          </cell>
          <cell r="W836">
            <v>546000</v>
          </cell>
          <cell r="X836">
            <v>46000</v>
          </cell>
          <cell r="Y836">
            <v>0</v>
          </cell>
          <cell r="Z836">
            <v>0</v>
          </cell>
          <cell r="AA836">
            <v>0</v>
          </cell>
          <cell r="AB836">
            <v>0</v>
          </cell>
          <cell r="AC836">
            <v>0</v>
          </cell>
          <cell r="AD836">
            <v>0</v>
          </cell>
          <cell r="AE836">
            <v>0</v>
          </cell>
          <cell r="AF836">
            <v>592000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t="str">
            <v>1 rozwojowo-modernizacyjne</v>
          </cell>
          <cell r="AY836">
            <v>0</v>
          </cell>
          <cell r="AZ836">
            <v>10</v>
          </cell>
          <cell r="BA836">
            <v>9</v>
          </cell>
          <cell r="BD836"/>
          <cell r="BE836"/>
          <cell r="BF836" t="str">
            <v>Zaopatrzenie w wodę nowych odbiorców.</v>
          </cell>
          <cell r="BG836" t="str">
            <v>Budowa sieci wodociągowej od węzła Złotkowo do ul. Gminnej 2 w Golęczewie DN 180 mm i długości 475 m wraz z przyłączami Gmina zleci dokumentację projektową. Inwestorstwo Zastępcze wykonywane przez Gminę Suchy Las 2021-2023 - roboty budowlano - montażowe</v>
          </cell>
          <cell r="BJ836">
            <v>0</v>
          </cell>
          <cell r="BK836">
            <v>0</v>
          </cell>
          <cell r="BL836"/>
          <cell r="BM836"/>
          <cell r="BN836"/>
        </row>
        <row r="837">
          <cell r="B837" t="str">
            <v>3-16-18-048-0</v>
          </cell>
          <cell r="C837" t="str">
            <v>3</v>
          </cell>
          <cell r="D837" t="str">
            <v>Suchy Las - sieć wodociągowa w ul. Mokrej</v>
          </cell>
          <cell r="E837" t="str">
            <v>Realizowane-RBM-w toku</v>
          </cell>
          <cell r="G837" t="str">
            <v>rezerwa na zaspokojenie roszczeń z tyt realizacji sieci wod-kan</v>
          </cell>
          <cell r="H837" t="str">
            <v>pierwsza</v>
          </cell>
          <cell r="I837" t="str">
            <v>sieci rozdzielcze</v>
          </cell>
          <cell r="J837" t="str">
            <v>rozwojowe</v>
          </cell>
          <cell r="K837" t="str">
            <v>wykupy</v>
          </cell>
          <cell r="L837" t="str">
            <v>Suchy Las</v>
          </cell>
          <cell r="M837">
            <v>0</v>
          </cell>
          <cell r="N837">
            <v>0</v>
          </cell>
          <cell r="O837" t="str">
            <v>Michał Garbicz</v>
          </cell>
          <cell r="P837" t="str">
            <v>Magdalena Borowska</v>
          </cell>
          <cell r="Q837">
            <v>0</v>
          </cell>
          <cell r="R837" t="str">
            <v>16</v>
          </cell>
          <cell r="S837" t="str">
            <v>nd</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52550.04</v>
          </cell>
          <cell r="AH837">
            <v>31.2</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t="str">
            <v>1 rozwojowo-modernizacyjne</v>
          </cell>
          <cell r="AY837">
            <v>0</v>
          </cell>
          <cell r="AZ837">
            <v>0</v>
          </cell>
          <cell r="BA837">
            <v>0</v>
          </cell>
          <cell r="BF837">
            <v>0</v>
          </cell>
          <cell r="BG837">
            <v>0</v>
          </cell>
          <cell r="BH837" t="str">
            <v>-</v>
          </cell>
          <cell r="BI837" t="str">
            <v>-</v>
          </cell>
          <cell r="BJ837">
            <v>0</v>
          </cell>
          <cell r="BK837">
            <v>0</v>
          </cell>
          <cell r="BL837"/>
          <cell r="BM837"/>
          <cell r="BN837"/>
          <cell r="BO837">
            <v>0</v>
          </cell>
        </row>
        <row r="838">
          <cell r="B838" t="str">
            <v>3-02-16-119-1</v>
          </cell>
          <cell r="C838" t="str">
            <v>3</v>
          </cell>
          <cell r="D838" t="str">
            <v>DO USUNIĘCIA Luboń - sieć wodociągowa w ul. Miłosza</v>
          </cell>
          <cell r="E838">
            <v>0</v>
          </cell>
          <cell r="G838" t="str">
            <v>rezerwa "białe plamy"</v>
          </cell>
          <cell r="H838" t="str">
            <v>druga</v>
          </cell>
          <cell r="I838" t="str">
            <v>sieci rozdzielcze</v>
          </cell>
          <cell r="J838" t="str">
            <v>rozwojowe</v>
          </cell>
          <cell r="K838" t="str">
            <v>nieopłacalne tak</v>
          </cell>
          <cell r="L838" t="str">
            <v>Luboń</v>
          </cell>
          <cell r="M838">
            <v>0</v>
          </cell>
          <cell r="N838">
            <v>0</v>
          </cell>
          <cell r="O838">
            <v>0</v>
          </cell>
          <cell r="P838">
            <v>0</v>
          </cell>
          <cell r="Q838">
            <v>0</v>
          </cell>
          <cell r="R838" t="str">
            <v>02</v>
          </cell>
          <cell r="S838" t="str">
            <v>nd</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t="str">
            <v>1 rozwojowo-modernizacyjne</v>
          </cell>
          <cell r="AY838">
            <v>1</v>
          </cell>
          <cell r="AZ838">
            <v>5</v>
          </cell>
          <cell r="BA838">
            <v>0</v>
          </cell>
          <cell r="BF838">
            <v>0</v>
          </cell>
          <cell r="BG838">
            <v>0</v>
          </cell>
          <cell r="BH838" t="str">
            <v>-</v>
          </cell>
          <cell r="BI838" t="str">
            <v>-</v>
          </cell>
          <cell r="BJ838">
            <v>0</v>
          </cell>
          <cell r="BK838">
            <v>0</v>
          </cell>
          <cell r="BL838"/>
          <cell r="BM838"/>
          <cell r="BN838"/>
        </row>
        <row r="839">
          <cell r="B839" t="str">
            <v>3-16-18-102-0</v>
          </cell>
          <cell r="C839" t="str">
            <v>3</v>
          </cell>
          <cell r="D839" t="str">
            <v>Suchy Las - sieć wodociągowa w ul. Śliwkowej</v>
          </cell>
          <cell r="E839" t="str">
            <v>Zakończone</v>
          </cell>
          <cell r="G839" t="str">
            <v>rezerwa na zaspokojenie roszczeń z tyt realizacji sieci wod-kan</v>
          </cell>
          <cell r="H839" t="str">
            <v>pierwsza</v>
          </cell>
          <cell r="I839" t="str">
            <v>sieci rozdzielcze</v>
          </cell>
          <cell r="J839" t="str">
            <v>rozwojowe</v>
          </cell>
          <cell r="K839" t="str">
            <v>wykupy</v>
          </cell>
          <cell r="L839" t="str">
            <v>Suchy Las</v>
          </cell>
          <cell r="M839">
            <v>0</v>
          </cell>
          <cell r="N839">
            <v>0</v>
          </cell>
          <cell r="O839" t="str">
            <v>Michał Garbicz</v>
          </cell>
          <cell r="P839" t="str">
            <v>Magdalena Borowska</v>
          </cell>
          <cell r="Q839">
            <v>0</v>
          </cell>
          <cell r="R839" t="str">
            <v>16</v>
          </cell>
          <cell r="S839" t="str">
            <v>nd</v>
          </cell>
          <cell r="T839">
            <v>0</v>
          </cell>
          <cell r="U839">
            <v>47307.33</v>
          </cell>
          <cell r="V839">
            <v>0</v>
          </cell>
          <cell r="W839">
            <v>0</v>
          </cell>
          <cell r="X839">
            <v>0</v>
          </cell>
          <cell r="Y839">
            <v>0</v>
          </cell>
          <cell r="Z839">
            <v>0</v>
          </cell>
          <cell r="AA839">
            <v>0</v>
          </cell>
          <cell r="AB839">
            <v>0</v>
          </cell>
          <cell r="AC839">
            <v>0</v>
          </cell>
          <cell r="AD839">
            <v>0</v>
          </cell>
          <cell r="AE839">
            <v>0</v>
          </cell>
          <cell r="AF839">
            <v>47307.33</v>
          </cell>
          <cell r="AG839">
            <v>47324.33</v>
          </cell>
          <cell r="AH839">
            <v>355.2</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t="str">
            <v xml:space="preserve"> </v>
          </cell>
          <cell r="AY839">
            <v>0</v>
          </cell>
          <cell r="AZ839">
            <v>0</v>
          </cell>
          <cell r="BA839">
            <v>0</v>
          </cell>
          <cell r="BF839">
            <v>0</v>
          </cell>
          <cell r="BG839">
            <v>0</v>
          </cell>
          <cell r="BH839" t="str">
            <v>-</v>
          </cell>
          <cell r="BI839" t="str">
            <v>-</v>
          </cell>
          <cell r="BJ839">
            <v>0</v>
          </cell>
          <cell r="BK839">
            <v>0</v>
          </cell>
          <cell r="BL839"/>
          <cell r="BM839"/>
          <cell r="BN839"/>
        </row>
        <row r="840">
          <cell r="B840" t="str">
            <v>3-16-18-103-0</v>
          </cell>
          <cell r="C840" t="str">
            <v>3</v>
          </cell>
          <cell r="D840" t="str">
            <v>Suchy Las - sieć wodociągowa w ul. Cyprysowej w Zielątkowie</v>
          </cell>
          <cell r="E840" t="str">
            <v>Zakończone</v>
          </cell>
          <cell r="G840" t="str">
            <v>rezerwa na zaspokojenie roszczeń z tyt realizacji sieci wod-kan</v>
          </cell>
          <cell r="H840" t="str">
            <v>pierwsza</v>
          </cell>
          <cell r="I840" t="str">
            <v>sieci rozdzielcze</v>
          </cell>
          <cell r="J840" t="str">
            <v>rozwojowe</v>
          </cell>
          <cell r="K840" t="str">
            <v>wykupy</v>
          </cell>
          <cell r="L840" t="str">
            <v>Suchy Las</v>
          </cell>
          <cell r="M840">
            <v>0</v>
          </cell>
          <cell r="N840">
            <v>0</v>
          </cell>
          <cell r="O840" t="str">
            <v>Michał Garbicz</v>
          </cell>
          <cell r="P840" t="str">
            <v>Michał Garbicz</v>
          </cell>
          <cell r="Q840">
            <v>0</v>
          </cell>
          <cell r="R840" t="str">
            <v>16</v>
          </cell>
          <cell r="S840" t="str">
            <v>nd</v>
          </cell>
          <cell r="T840">
            <v>0</v>
          </cell>
          <cell r="U840">
            <v>281.10000000000002</v>
          </cell>
          <cell r="V840">
            <v>0</v>
          </cell>
          <cell r="W840">
            <v>0</v>
          </cell>
          <cell r="X840">
            <v>0</v>
          </cell>
          <cell r="Y840">
            <v>0</v>
          </cell>
          <cell r="Z840">
            <v>0</v>
          </cell>
          <cell r="AA840">
            <v>0</v>
          </cell>
          <cell r="AB840">
            <v>0</v>
          </cell>
          <cell r="AC840">
            <v>0</v>
          </cell>
          <cell r="AD840">
            <v>0</v>
          </cell>
          <cell r="AE840">
            <v>0</v>
          </cell>
          <cell r="AF840">
            <v>281.10000000000002</v>
          </cell>
          <cell r="AG840">
            <v>281.10000000000002</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t="str">
            <v xml:space="preserve"> </v>
          </cell>
          <cell r="AY840">
            <v>0</v>
          </cell>
          <cell r="AZ840">
            <v>0</v>
          </cell>
          <cell r="BA840">
            <v>0</v>
          </cell>
          <cell r="BF840">
            <v>0</v>
          </cell>
          <cell r="BG840">
            <v>0</v>
          </cell>
          <cell r="BH840" t="str">
            <v>-</v>
          </cell>
          <cell r="BI840" t="str">
            <v>-</v>
          </cell>
          <cell r="BJ840">
            <v>0</v>
          </cell>
          <cell r="BK840">
            <v>0</v>
          </cell>
          <cell r="BL840"/>
          <cell r="BM840"/>
          <cell r="BN840"/>
        </row>
        <row r="841">
          <cell r="B841" t="str">
            <v>3-16-18-120-0</v>
          </cell>
          <cell r="C841" t="str">
            <v>3</v>
          </cell>
          <cell r="D841" t="str">
            <v>Suchy Las - sieć wodociągowa i kanalizacja sanitarna w ul. Jagodowej</v>
          </cell>
          <cell r="E841">
            <v>0</v>
          </cell>
          <cell r="G841" t="str">
            <v>rezerwa na zaspokojenie roszczeń z tyt realizacji sieci wod-kan</v>
          </cell>
          <cell r="H841" t="str">
            <v>pierwsza</v>
          </cell>
          <cell r="I841" t="str">
            <v>sieci rozdzielcze</v>
          </cell>
          <cell r="J841" t="str">
            <v>rozwojowe</v>
          </cell>
          <cell r="K841" t="str">
            <v>wykupy</v>
          </cell>
          <cell r="L841" t="str">
            <v>Suchy Las</v>
          </cell>
          <cell r="M841">
            <v>0</v>
          </cell>
          <cell r="N841">
            <v>0</v>
          </cell>
          <cell r="O841">
            <v>0</v>
          </cell>
          <cell r="P841">
            <v>0</v>
          </cell>
          <cell r="Q841">
            <v>0</v>
          </cell>
          <cell r="R841" t="str">
            <v>16</v>
          </cell>
          <cell r="S841" t="str">
            <v>nd</v>
          </cell>
          <cell r="T841">
            <v>0</v>
          </cell>
          <cell r="U841">
            <v>30</v>
          </cell>
          <cell r="V841">
            <v>0</v>
          </cell>
          <cell r="W841">
            <v>0</v>
          </cell>
          <cell r="X841">
            <v>0</v>
          </cell>
          <cell r="Y841">
            <v>0</v>
          </cell>
          <cell r="Z841">
            <v>0</v>
          </cell>
          <cell r="AA841">
            <v>0</v>
          </cell>
          <cell r="AB841">
            <v>0</v>
          </cell>
          <cell r="AC841">
            <v>0</v>
          </cell>
          <cell r="AD841">
            <v>0</v>
          </cell>
          <cell r="AE841">
            <v>0</v>
          </cell>
          <cell r="AF841">
            <v>30</v>
          </cell>
          <cell r="AG841">
            <v>30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F841">
            <v>0</v>
          </cell>
          <cell r="BG841">
            <v>0</v>
          </cell>
          <cell r="BH841" t="str">
            <v>-</v>
          </cell>
          <cell r="BI841" t="str">
            <v>-</v>
          </cell>
          <cell r="BJ841">
            <v>0</v>
          </cell>
          <cell r="BK841">
            <v>0</v>
          </cell>
          <cell r="BL841"/>
          <cell r="BM841"/>
          <cell r="BN841"/>
        </row>
        <row r="842">
          <cell r="B842" t="str">
            <v>3-16-19-069-0</v>
          </cell>
          <cell r="C842" t="str">
            <v>3</v>
          </cell>
          <cell r="D842" t="str">
            <v>Suchy Las - sieć wodociągowa w ul.Perłowej i Kwarcowej</v>
          </cell>
          <cell r="E842" t="str">
            <v>Realizowane-RBM-w toku</v>
          </cell>
          <cell r="G842" t="str">
            <v>rezerwa na zaspokojenie roszczeń z tyt realizacji sieci wod-kan</v>
          </cell>
          <cell r="H842" t="str">
            <v>pierwsza</v>
          </cell>
          <cell r="I842" t="str">
            <v>sieci rozdzielcze</v>
          </cell>
          <cell r="J842" t="str">
            <v>rozwojowe</v>
          </cell>
          <cell r="K842" t="str">
            <v>wykupy</v>
          </cell>
          <cell r="L842" t="str">
            <v>Suchy Las</v>
          </cell>
          <cell r="M842">
            <v>0</v>
          </cell>
          <cell r="N842">
            <v>0</v>
          </cell>
          <cell r="O842">
            <v>0</v>
          </cell>
          <cell r="P842" t="str">
            <v>Magdalena Borowska</v>
          </cell>
          <cell r="Q842">
            <v>0</v>
          </cell>
          <cell r="R842" t="str">
            <v>16</v>
          </cell>
          <cell r="S842" t="str">
            <v>nd</v>
          </cell>
          <cell r="T842">
            <v>0</v>
          </cell>
          <cell r="U842">
            <v>1000</v>
          </cell>
          <cell r="V842">
            <v>0</v>
          </cell>
          <cell r="W842">
            <v>0</v>
          </cell>
          <cell r="X842">
            <v>0</v>
          </cell>
          <cell r="Y842">
            <v>0</v>
          </cell>
          <cell r="Z842">
            <v>0</v>
          </cell>
          <cell r="AA842">
            <v>0</v>
          </cell>
          <cell r="AB842">
            <v>0</v>
          </cell>
          <cell r="AC842">
            <v>0</v>
          </cell>
          <cell r="AD842">
            <v>0</v>
          </cell>
          <cell r="AE842">
            <v>0</v>
          </cell>
          <cell r="AF842">
            <v>1000</v>
          </cell>
          <cell r="AG842">
            <v>1000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t="str">
            <v xml:space="preserve"> </v>
          </cell>
          <cell r="AY842">
            <v>0</v>
          </cell>
          <cell r="AZ842">
            <v>0</v>
          </cell>
          <cell r="BA842">
            <v>0</v>
          </cell>
          <cell r="BF842">
            <v>0</v>
          </cell>
          <cell r="BG842">
            <v>0</v>
          </cell>
          <cell r="BH842" t="str">
            <v>-</v>
          </cell>
          <cell r="BI842" t="str">
            <v>-</v>
          </cell>
          <cell r="BJ842">
            <v>0</v>
          </cell>
          <cell r="BK842">
            <v>0</v>
          </cell>
          <cell r="BL842"/>
          <cell r="BM842"/>
          <cell r="BN842"/>
          <cell r="BO842">
            <v>0</v>
          </cell>
        </row>
        <row r="843">
          <cell r="B843" t="str">
            <v>3-16-19-160-0</v>
          </cell>
          <cell r="C843" t="str">
            <v>3</v>
          </cell>
          <cell r="D843" t="str">
            <v>Suchy Las - sieć wodociągowa i kanalizacja sanitarna w ul. Stefańskiego</v>
          </cell>
          <cell r="E843" t="str">
            <v>Realizowane-RBM-zakończono</v>
          </cell>
          <cell r="G843" t="str">
            <v>rezerwa na zaspokojenie roszczeń z tyt realizacji sieci wod-kan</v>
          </cell>
          <cell r="H843" t="str">
            <v>pierwsza</v>
          </cell>
          <cell r="I843" t="str">
            <v>sieci rozdzielcze</v>
          </cell>
          <cell r="J843" t="str">
            <v>rozwojowe</v>
          </cell>
          <cell r="K843" t="str">
            <v>wykupy</v>
          </cell>
          <cell r="L843" t="str">
            <v>Suchy Las</v>
          </cell>
          <cell r="M843">
            <v>0</v>
          </cell>
          <cell r="N843">
            <v>0</v>
          </cell>
          <cell r="O843">
            <v>0</v>
          </cell>
          <cell r="P843" t="str">
            <v>Aleksandra Klecha</v>
          </cell>
          <cell r="Q843">
            <v>0</v>
          </cell>
          <cell r="R843" t="str">
            <v>16</v>
          </cell>
          <cell r="S843" t="str">
            <v>nd</v>
          </cell>
          <cell r="T843">
            <v>0</v>
          </cell>
          <cell r="U843">
            <v>58630.14</v>
          </cell>
          <cell r="V843">
            <v>0</v>
          </cell>
          <cell r="W843">
            <v>0</v>
          </cell>
          <cell r="X843">
            <v>0</v>
          </cell>
          <cell r="Y843">
            <v>0</v>
          </cell>
          <cell r="Z843">
            <v>0</v>
          </cell>
          <cell r="AA843">
            <v>0</v>
          </cell>
          <cell r="AB843">
            <v>0</v>
          </cell>
          <cell r="AC843">
            <v>0</v>
          </cell>
          <cell r="AD843">
            <v>0</v>
          </cell>
          <cell r="AE843">
            <v>0</v>
          </cell>
          <cell r="AF843">
            <v>58630.14</v>
          </cell>
          <cell r="AG843">
            <v>58630.14</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t="str">
            <v xml:space="preserve"> </v>
          </cell>
          <cell r="AY843">
            <v>0</v>
          </cell>
          <cell r="AZ843">
            <v>0</v>
          </cell>
          <cell r="BA843">
            <v>0</v>
          </cell>
          <cell r="BF843">
            <v>0</v>
          </cell>
          <cell r="BG843">
            <v>0</v>
          </cell>
          <cell r="BH843" t="str">
            <v>-</v>
          </cell>
          <cell r="BI843" t="str">
            <v>-</v>
          </cell>
          <cell r="BJ843">
            <v>0</v>
          </cell>
          <cell r="BK843">
            <v>0</v>
          </cell>
          <cell r="BL843"/>
          <cell r="BM843"/>
          <cell r="BN843"/>
          <cell r="BO843">
            <v>0</v>
          </cell>
        </row>
        <row r="844">
          <cell r="B844" t="str">
            <v>3-16-21-015-0</v>
          </cell>
          <cell r="C844" t="str">
            <v>3</v>
          </cell>
          <cell r="D844" t="str">
            <v>Suchy Las - sieć wodociągowa i kanalizacyjna w ul. Zakątek</v>
          </cell>
          <cell r="E844">
            <v>0</v>
          </cell>
          <cell r="G844" t="str">
            <v>rezerwa na zaspokojenie roszczeń z tyt realizacji sieci wod-kan</v>
          </cell>
          <cell r="H844" t="str">
            <v>pierwsza</v>
          </cell>
          <cell r="I844" t="str">
            <v>sieci rozdzielcze</v>
          </cell>
          <cell r="J844" t="str">
            <v>rozwojowe</v>
          </cell>
          <cell r="K844" t="str">
            <v>wykupy</v>
          </cell>
          <cell r="L844" t="str">
            <v>Suchy Las</v>
          </cell>
          <cell r="M844">
            <v>0</v>
          </cell>
          <cell r="N844">
            <v>0</v>
          </cell>
          <cell r="O844">
            <v>0</v>
          </cell>
          <cell r="P844">
            <v>0</v>
          </cell>
          <cell r="Q844">
            <v>0</v>
          </cell>
          <cell r="R844" t="str">
            <v>16</v>
          </cell>
          <cell r="S844" t="str">
            <v>nd</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91640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F844">
            <v>0</v>
          </cell>
          <cell r="BG844">
            <v>0</v>
          </cell>
          <cell r="BH844" t="str">
            <v>-</v>
          </cell>
          <cell r="BI844" t="str">
            <v>-</v>
          </cell>
          <cell r="BJ844">
            <v>0</v>
          </cell>
          <cell r="BK844">
            <v>0</v>
          </cell>
          <cell r="BL844"/>
          <cell r="BM844"/>
          <cell r="BN844"/>
        </row>
        <row r="845">
          <cell r="B845" t="str">
            <v>3-02-16-186-0</v>
          </cell>
          <cell r="C845" t="str">
            <v>3</v>
          </cell>
          <cell r="D845" t="str">
            <v>Luboń - sieć wodociągowa w ul. Starorzecznej w Luboniu</v>
          </cell>
          <cell r="E845">
            <v>0</v>
          </cell>
          <cell r="G845" t="str">
            <v>rezerwa na zaspokojenie roszczeń z tyt realizacji sieci wod-kan</v>
          </cell>
          <cell r="H845" t="str">
            <v>pierwsza</v>
          </cell>
          <cell r="I845" t="str">
            <v>sieci rozdzielcze</v>
          </cell>
          <cell r="J845" t="str">
            <v>rozwojowe</v>
          </cell>
          <cell r="K845" t="str">
            <v>wykupy</v>
          </cell>
          <cell r="L845" t="str">
            <v>Luboń</v>
          </cell>
          <cell r="M845">
            <v>0</v>
          </cell>
          <cell r="N845">
            <v>0</v>
          </cell>
          <cell r="O845">
            <v>0</v>
          </cell>
          <cell r="P845">
            <v>0</v>
          </cell>
          <cell r="Q845">
            <v>0</v>
          </cell>
          <cell r="R845" t="str">
            <v>02</v>
          </cell>
          <cell r="S845" t="str">
            <v>nd</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F845">
            <v>0</v>
          </cell>
          <cell r="BG845">
            <v>0</v>
          </cell>
          <cell r="BH845" t="str">
            <v>-</v>
          </cell>
          <cell r="BI845" t="str">
            <v>-</v>
          </cell>
          <cell r="BJ845">
            <v>0</v>
          </cell>
          <cell r="BK845">
            <v>0</v>
          </cell>
          <cell r="BL845"/>
          <cell r="BM845"/>
          <cell r="BN845"/>
        </row>
        <row r="846">
          <cell r="B846" t="str">
            <v>3-22-15-019-1</v>
          </cell>
          <cell r="C846" t="str">
            <v>3</v>
          </cell>
          <cell r="D846" t="str">
            <v>Brodnica - sieć wodociągowa w Esterpolu - Etap I</v>
          </cell>
          <cell r="E846" t="str">
            <v>Realizowane-RBM-zakończono</v>
          </cell>
          <cell r="G846" t="str">
            <v>rezerwa "białe plamy"</v>
          </cell>
          <cell r="H846" t="str">
            <v>druga</v>
          </cell>
          <cell r="I846" t="str">
            <v>sieci rozdzielcze</v>
          </cell>
          <cell r="J846" t="str">
            <v>rozwojowe</v>
          </cell>
          <cell r="K846" t="str">
            <v>nieopłacalne tak</v>
          </cell>
          <cell r="L846" t="str">
            <v>Brodnica</v>
          </cell>
          <cell r="M846" t="str">
            <v>Zuzanna Kaczmarek</v>
          </cell>
          <cell r="N846" t="str">
            <v>Anna Szaszczak</v>
          </cell>
          <cell r="O846" t="str">
            <v>Jolanta Kowalczyk</v>
          </cell>
          <cell r="P846" t="str">
            <v>Aleksandra Jukiewicz</v>
          </cell>
          <cell r="Q846" t="str">
            <v>Jacek Bielicki</v>
          </cell>
          <cell r="R846" t="str">
            <v>22</v>
          </cell>
          <cell r="S846" t="str">
            <v>nd</v>
          </cell>
          <cell r="T846">
            <v>69374.670000000013</v>
          </cell>
          <cell r="U846">
            <v>650972.01</v>
          </cell>
          <cell r="V846">
            <v>70500</v>
          </cell>
          <cell r="W846">
            <v>0</v>
          </cell>
          <cell r="X846">
            <v>0</v>
          </cell>
          <cell r="Y846">
            <v>0</v>
          </cell>
          <cell r="Z846">
            <v>0</v>
          </cell>
          <cell r="AA846">
            <v>0</v>
          </cell>
          <cell r="AB846">
            <v>0</v>
          </cell>
          <cell r="AC846">
            <v>0</v>
          </cell>
          <cell r="AD846">
            <v>0</v>
          </cell>
          <cell r="AE846">
            <v>0</v>
          </cell>
          <cell r="AF846">
            <v>721472.01</v>
          </cell>
          <cell r="AG846">
            <v>433031</v>
          </cell>
          <cell r="AH846">
            <v>213351.56</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3.09</v>
          </cell>
          <cell r="AW846">
            <v>0</v>
          </cell>
          <cell r="AX846" t="str">
            <v>1 rozwojowo-modernizacyjne</v>
          </cell>
          <cell r="AY846">
            <v>0</v>
          </cell>
          <cell r="AZ846">
            <v>0</v>
          </cell>
          <cell r="BA846">
            <v>0</v>
          </cell>
          <cell r="BD846" t="str">
            <v>NIE</v>
          </cell>
          <cell r="BF846" t="str">
            <v>Zaopatrzenie w wodę nowych odbiorców.</v>
          </cell>
          <cell r="BG846" t="str">
            <v>Budowa sieci wodociągowej w Esterpolu DN 100 mm, dł. ok.1036 m 2018-2019 - dokumentacja projektowa 2020-2021 - roboty budowlano-montażowe</v>
          </cell>
          <cell r="BH846" t="str">
            <v>-</v>
          </cell>
          <cell r="BI846" t="str">
            <v>-</v>
          </cell>
          <cell r="BJ846">
            <v>0</v>
          </cell>
          <cell r="BK846">
            <v>0</v>
          </cell>
          <cell r="BL846"/>
          <cell r="BM846"/>
          <cell r="BN846"/>
          <cell r="BO846">
            <v>0</v>
          </cell>
        </row>
        <row r="847">
          <cell r="B847" t="str">
            <v>3-22-19-120-0</v>
          </cell>
          <cell r="C847" t="str">
            <v>3</v>
          </cell>
          <cell r="D847" t="str">
            <v>Brodnica - sieć wodociągowa w Zabnie nr 13</v>
          </cell>
          <cell r="E847" t="str">
            <v>Zakończone</v>
          </cell>
          <cell r="G847" t="str">
            <v>rezerwa na zaspokojenie roszczeń z tyt realizacji sieci wod-kan</v>
          </cell>
          <cell r="H847" t="str">
            <v>pierwsza</v>
          </cell>
          <cell r="I847" t="str">
            <v>sieci rozdzielcze</v>
          </cell>
          <cell r="J847" t="str">
            <v>rozwojowe</v>
          </cell>
          <cell r="K847" t="str">
            <v>wykupy</v>
          </cell>
          <cell r="L847" t="str">
            <v>Brodnica</v>
          </cell>
          <cell r="M847">
            <v>0</v>
          </cell>
          <cell r="N847">
            <v>0</v>
          </cell>
          <cell r="O847" t="str">
            <v>Michał Garbicz</v>
          </cell>
          <cell r="P847" t="str">
            <v>Magdalena Borowska</v>
          </cell>
          <cell r="Q847">
            <v>0</v>
          </cell>
          <cell r="R847" t="str">
            <v>22</v>
          </cell>
          <cell r="S847" t="str">
            <v>nd</v>
          </cell>
          <cell r="T847">
            <v>0</v>
          </cell>
          <cell r="U847">
            <v>60588.21</v>
          </cell>
          <cell r="V847">
            <v>0</v>
          </cell>
          <cell r="W847">
            <v>0</v>
          </cell>
          <cell r="X847">
            <v>0</v>
          </cell>
          <cell r="Y847">
            <v>0</v>
          </cell>
          <cell r="Z847">
            <v>0</v>
          </cell>
          <cell r="AA847">
            <v>0</v>
          </cell>
          <cell r="AB847">
            <v>0</v>
          </cell>
          <cell r="AC847">
            <v>0</v>
          </cell>
          <cell r="AD847">
            <v>0</v>
          </cell>
          <cell r="AE847">
            <v>0</v>
          </cell>
          <cell r="AF847">
            <v>60588.21</v>
          </cell>
          <cell r="AG847">
            <v>60588.21</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t="str">
            <v xml:space="preserve"> </v>
          </cell>
          <cell r="AY847">
            <v>0</v>
          </cell>
          <cell r="AZ847">
            <v>0</v>
          </cell>
          <cell r="BA847">
            <v>0</v>
          </cell>
          <cell r="BF847">
            <v>0</v>
          </cell>
          <cell r="BG847">
            <v>0</v>
          </cell>
          <cell r="BH847" t="str">
            <v>-</v>
          </cell>
          <cell r="BI847" t="str">
            <v>-</v>
          </cell>
          <cell r="BJ847">
            <v>0</v>
          </cell>
          <cell r="BK847">
            <v>0</v>
          </cell>
          <cell r="BL847"/>
          <cell r="BM847"/>
          <cell r="BN847"/>
        </row>
        <row r="848">
          <cell r="B848" t="str">
            <v>3-22-20-136-0</v>
          </cell>
          <cell r="C848" t="str">
            <v>3</v>
          </cell>
          <cell r="D848" t="str">
            <v xml:space="preserve">Brodnica - sieć wodociagowa w rej. ul. Śremskiej w Żabnie </v>
          </cell>
          <cell r="H848" t="str">
            <v>pierwsza</v>
          </cell>
          <cell r="I848" t="str">
            <v>sieci rozdzielcze</v>
          </cell>
          <cell r="J848" t="str">
            <v>modernizacyjne</v>
          </cell>
          <cell r="K848" t="str">
            <v>PSW</v>
          </cell>
          <cell r="L848" t="str">
            <v>Brodnica</v>
          </cell>
          <cell r="R848" t="str">
            <v>22</v>
          </cell>
          <cell r="T848">
            <v>0</v>
          </cell>
          <cell r="U848">
            <v>0</v>
          </cell>
          <cell r="V848">
            <v>0</v>
          </cell>
          <cell r="W848">
            <v>0</v>
          </cell>
          <cell r="X848">
            <v>0</v>
          </cell>
          <cell r="Y848">
            <v>0</v>
          </cell>
          <cell r="Z848">
            <v>0</v>
          </cell>
          <cell r="AA848">
            <v>0</v>
          </cell>
          <cell r="AB848">
            <v>0</v>
          </cell>
          <cell r="AC848">
            <v>0</v>
          </cell>
          <cell r="AD848">
            <v>0</v>
          </cell>
          <cell r="AE848">
            <v>240000</v>
          </cell>
          <cell r="AF848">
            <v>0</v>
          </cell>
          <cell r="AG848">
            <v>0</v>
          </cell>
          <cell r="AH848">
            <v>0</v>
          </cell>
          <cell r="AI848">
            <v>0</v>
          </cell>
          <cell r="AJ848">
            <v>0</v>
          </cell>
          <cell r="AK848">
            <v>0</v>
          </cell>
          <cell r="AL848">
            <v>0</v>
          </cell>
          <cell r="AM848">
            <v>0</v>
          </cell>
          <cell r="AN848">
            <v>0</v>
          </cell>
          <cell r="AO848">
            <v>0</v>
          </cell>
          <cell r="AP848">
            <v>0</v>
          </cell>
          <cell r="AQ848">
            <v>0</v>
          </cell>
          <cell r="AR848">
            <v>32800</v>
          </cell>
          <cell r="AS848">
            <v>32800</v>
          </cell>
          <cell r="AT848">
            <v>431200</v>
          </cell>
          <cell r="AU848">
            <v>65600</v>
          </cell>
          <cell r="AV848">
            <v>0.32</v>
          </cell>
          <cell r="AW848">
            <v>0</v>
          </cell>
          <cell r="AX848" t="str">
            <v>1 rozwojowo-modernizacyjne</v>
          </cell>
          <cell r="AY848">
            <v>0</v>
          </cell>
          <cell r="AZ848">
            <v>0</v>
          </cell>
          <cell r="BA848">
            <v>4</v>
          </cell>
          <cell r="BF848" t="str">
            <v>Pogarszający się stan techniczny, awarie w okresie zimowym. Przerwa w dostarczaniu wody skutkuje brakiem wody w 3 miejscowościach.</v>
          </cell>
          <cell r="BG848" t="str">
            <v>Wymiana sieci wodociągowej w rej. ul. Śremskiej: DN225mm o dł. 127m , DN160mm o dł. 190m , przepięcie przyłączy. po 2020 - dokumentacja projektowa i roboty budowlano-montażowe</v>
          </cell>
          <cell r="BH848" t="str">
            <v>-</v>
          </cell>
          <cell r="BI848" t="str">
            <v>-</v>
          </cell>
          <cell r="BJ848">
            <v>0</v>
          </cell>
          <cell r="BK848">
            <v>65600</v>
          </cell>
          <cell r="BL848"/>
          <cell r="BM848"/>
          <cell r="BN848"/>
        </row>
        <row r="849">
          <cell r="B849" t="str">
            <v>3-02-17-222-0</v>
          </cell>
          <cell r="C849" t="str">
            <v>3</v>
          </cell>
          <cell r="D849" t="str">
            <v>Luboń - sieć wodociągowa w ul. Modrakowej</v>
          </cell>
          <cell r="E849" t="str">
            <v>Realizowane-RBM-w toku</v>
          </cell>
          <cell r="G849" t="str">
            <v>rezerwa na zaspokojenie roszczeń z tyt realizacji sieci wod-kan</v>
          </cell>
          <cell r="H849" t="str">
            <v>pierwsza</v>
          </cell>
          <cell r="I849" t="str">
            <v>sieci rozdzielcze</v>
          </cell>
          <cell r="J849" t="str">
            <v>rozwojowe</v>
          </cell>
          <cell r="K849" t="str">
            <v>wykupy</v>
          </cell>
          <cell r="L849" t="str">
            <v>Luboń</v>
          </cell>
          <cell r="M849">
            <v>0</v>
          </cell>
          <cell r="N849">
            <v>0</v>
          </cell>
          <cell r="O849">
            <v>0</v>
          </cell>
          <cell r="P849" t="str">
            <v>Magdalena Borowska</v>
          </cell>
          <cell r="Q849">
            <v>0</v>
          </cell>
          <cell r="R849" t="str">
            <v>02</v>
          </cell>
          <cell r="S849" t="str">
            <v>nd</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t="str">
            <v xml:space="preserve"> </v>
          </cell>
          <cell r="AY849">
            <v>0</v>
          </cell>
          <cell r="AZ849">
            <v>0</v>
          </cell>
          <cell r="BA849">
            <v>0</v>
          </cell>
          <cell r="BF849">
            <v>0</v>
          </cell>
          <cell r="BG849">
            <v>0</v>
          </cell>
          <cell r="BH849" t="str">
            <v>-</v>
          </cell>
          <cell r="BI849" t="str">
            <v>-</v>
          </cell>
          <cell r="BJ849">
            <v>0</v>
          </cell>
          <cell r="BK849">
            <v>0</v>
          </cell>
          <cell r="BL849"/>
          <cell r="BM849"/>
          <cell r="BN849"/>
          <cell r="BO849">
            <v>0</v>
          </cell>
        </row>
        <row r="850">
          <cell r="B850" t="str">
            <v>3-02-18-017-0</v>
          </cell>
          <cell r="C850" t="str">
            <v>3</v>
          </cell>
          <cell r="D850" t="str">
            <v>Luboń - sieć wodociągowa w ul. Romana Maya</v>
          </cell>
          <cell r="E850">
            <v>0</v>
          </cell>
          <cell r="G850" t="str">
            <v>rezerwa na zaspokojenie roszczeń z tyt realizacji sieci wod-kan</v>
          </cell>
          <cell r="H850" t="str">
            <v>pierwsza</v>
          </cell>
          <cell r="I850" t="str">
            <v>sieci rozdzielcze</v>
          </cell>
          <cell r="J850" t="str">
            <v>rozwojowe</v>
          </cell>
          <cell r="K850" t="str">
            <v>wykupy</v>
          </cell>
          <cell r="L850" t="str">
            <v>Luboń</v>
          </cell>
          <cell r="M850">
            <v>0</v>
          </cell>
          <cell r="N850">
            <v>0</v>
          </cell>
          <cell r="O850">
            <v>0</v>
          </cell>
          <cell r="P850">
            <v>0</v>
          </cell>
          <cell r="Q850">
            <v>0</v>
          </cell>
          <cell r="R850" t="str">
            <v>02</v>
          </cell>
          <cell r="S850" t="str">
            <v>nd</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F850">
            <v>0</v>
          </cell>
          <cell r="BG850">
            <v>0</v>
          </cell>
          <cell r="BH850" t="str">
            <v>-</v>
          </cell>
          <cell r="BI850" t="str">
            <v>-</v>
          </cell>
          <cell r="BJ850">
            <v>0</v>
          </cell>
          <cell r="BK850">
            <v>0</v>
          </cell>
          <cell r="BL850"/>
          <cell r="BM850"/>
          <cell r="BN850"/>
        </row>
        <row r="851">
          <cell r="B851" t="str">
            <v>3-02-18-117-0</v>
          </cell>
          <cell r="C851" t="str">
            <v>3</v>
          </cell>
          <cell r="D851" t="str">
            <v>Luboń - sieć wodociągowa w ul. bocznej od ul. Polnej</v>
          </cell>
          <cell r="E851" t="str">
            <v>Realizowane-dokumentacja-w toku</v>
          </cell>
          <cell r="G851" t="str">
            <v>rezerwa na zaspokojenie roszczeń z tyt realizacji sieci wod-kan</v>
          </cell>
          <cell r="H851" t="str">
            <v>pierwsza</v>
          </cell>
          <cell r="I851" t="str">
            <v>sieci rozdzielcze</v>
          </cell>
          <cell r="J851" t="str">
            <v>rozwojowe</v>
          </cell>
          <cell r="K851" t="str">
            <v>wykupy</v>
          </cell>
          <cell r="L851" t="str">
            <v>Luboń</v>
          </cell>
          <cell r="M851">
            <v>0</v>
          </cell>
          <cell r="N851">
            <v>0</v>
          </cell>
          <cell r="O851">
            <v>0</v>
          </cell>
          <cell r="P851" t="str">
            <v>Aleksandra Klecha</v>
          </cell>
          <cell r="Q851">
            <v>0</v>
          </cell>
          <cell r="R851" t="str">
            <v>02</v>
          </cell>
          <cell r="S851" t="str">
            <v>nd</v>
          </cell>
          <cell r="T851">
            <v>0</v>
          </cell>
          <cell r="U851">
            <v>550</v>
          </cell>
          <cell r="V851">
            <v>0</v>
          </cell>
          <cell r="W851">
            <v>0</v>
          </cell>
          <cell r="X851">
            <v>0</v>
          </cell>
          <cell r="Y851">
            <v>0</v>
          </cell>
          <cell r="Z851">
            <v>0</v>
          </cell>
          <cell r="AA851">
            <v>0</v>
          </cell>
          <cell r="AB851">
            <v>0</v>
          </cell>
          <cell r="AC851">
            <v>0</v>
          </cell>
          <cell r="AD851">
            <v>0</v>
          </cell>
          <cell r="AE851">
            <v>0</v>
          </cell>
          <cell r="AF851">
            <v>550</v>
          </cell>
          <cell r="AG851">
            <v>550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t="str">
            <v>1 rozwojowo-modernizacyjne</v>
          </cell>
          <cell r="AY851">
            <v>0</v>
          </cell>
          <cell r="AZ851">
            <v>0</v>
          </cell>
          <cell r="BA851">
            <v>0</v>
          </cell>
          <cell r="BF851">
            <v>0</v>
          </cell>
          <cell r="BG851">
            <v>0</v>
          </cell>
          <cell r="BH851" t="str">
            <v>-</v>
          </cell>
          <cell r="BI851" t="str">
            <v>-</v>
          </cell>
          <cell r="BJ851">
            <v>0</v>
          </cell>
          <cell r="BK851">
            <v>0</v>
          </cell>
          <cell r="BL851"/>
          <cell r="BM851"/>
          <cell r="BN851"/>
        </row>
        <row r="852">
          <cell r="B852" t="str">
            <v>3-02-18-150-0</v>
          </cell>
          <cell r="C852" t="str">
            <v>3</v>
          </cell>
          <cell r="D852" t="str">
            <v>Luboń - sieć wod-kan wraz z przepompownią w ul. Poznańskiej.</v>
          </cell>
          <cell r="E852">
            <v>0</v>
          </cell>
          <cell r="G852" t="str">
            <v>rezerwa na zaspokojenie roszczeń z tyt realizacji sieci wod-kan</v>
          </cell>
          <cell r="H852" t="str">
            <v>pierwsza</v>
          </cell>
          <cell r="I852" t="str">
            <v>sieci rozdzielcze</v>
          </cell>
          <cell r="J852" t="str">
            <v>rozwojowe</v>
          </cell>
          <cell r="K852" t="str">
            <v>wykupy</v>
          </cell>
          <cell r="L852" t="str">
            <v>Luboń</v>
          </cell>
          <cell r="M852">
            <v>0</v>
          </cell>
          <cell r="N852">
            <v>0</v>
          </cell>
          <cell r="O852">
            <v>0</v>
          </cell>
          <cell r="P852">
            <v>0</v>
          </cell>
          <cell r="Q852">
            <v>0</v>
          </cell>
          <cell r="R852" t="str">
            <v>02</v>
          </cell>
          <cell r="S852" t="str">
            <v>nd</v>
          </cell>
          <cell r="T852">
            <v>0</v>
          </cell>
          <cell r="U852">
            <v>747</v>
          </cell>
          <cell r="V852">
            <v>0</v>
          </cell>
          <cell r="W852">
            <v>0</v>
          </cell>
          <cell r="X852">
            <v>0</v>
          </cell>
          <cell r="Y852">
            <v>0</v>
          </cell>
          <cell r="Z852">
            <v>0</v>
          </cell>
          <cell r="AA852">
            <v>0</v>
          </cell>
          <cell r="AB852">
            <v>0</v>
          </cell>
          <cell r="AC852">
            <v>0</v>
          </cell>
          <cell r="AD852">
            <v>0</v>
          </cell>
          <cell r="AE852">
            <v>0</v>
          </cell>
          <cell r="AF852">
            <v>747</v>
          </cell>
          <cell r="AG852">
            <v>764</v>
          </cell>
          <cell r="AH852">
            <v>96</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F852">
            <v>0</v>
          </cell>
          <cell r="BG852">
            <v>0</v>
          </cell>
          <cell r="BH852" t="str">
            <v>-</v>
          </cell>
          <cell r="BI852" t="str">
            <v>-</v>
          </cell>
          <cell r="BJ852">
            <v>0</v>
          </cell>
          <cell r="BK852">
            <v>0</v>
          </cell>
          <cell r="BL852"/>
          <cell r="BM852"/>
          <cell r="BN852"/>
        </row>
        <row r="853">
          <cell r="B853" t="str">
            <v>3-02-19-032-0</v>
          </cell>
          <cell r="C853" t="str">
            <v>3</v>
          </cell>
          <cell r="D853" t="str">
            <v>Luboń - sieć wodociągowa i kanalizacja sanitarna w ul. Okrzei i ul. Thomasa</v>
          </cell>
          <cell r="E853">
            <v>0</v>
          </cell>
          <cell r="G853" t="str">
            <v>rezerwa na zaspokojenie roszczeń z tyt realizacji sieci wod-kan</v>
          </cell>
          <cell r="H853" t="str">
            <v>pierwsza</v>
          </cell>
          <cell r="I853" t="str">
            <v>sieci rozdzielcze</v>
          </cell>
          <cell r="J853" t="str">
            <v>rozwojowe</v>
          </cell>
          <cell r="K853" t="str">
            <v>wykupy</v>
          </cell>
          <cell r="L853" t="str">
            <v>Luboń</v>
          </cell>
          <cell r="M853">
            <v>0</v>
          </cell>
          <cell r="N853">
            <v>0</v>
          </cell>
          <cell r="O853">
            <v>0</v>
          </cell>
          <cell r="P853">
            <v>0</v>
          </cell>
          <cell r="Q853">
            <v>0</v>
          </cell>
          <cell r="R853" t="str">
            <v>02</v>
          </cell>
          <cell r="S853" t="str">
            <v>nd</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95999.51</v>
          </cell>
          <cell r="AH853">
            <v>1344.2</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F853">
            <v>0</v>
          </cell>
          <cell r="BG853">
            <v>0</v>
          </cell>
          <cell r="BH853" t="str">
            <v>-</v>
          </cell>
          <cell r="BI853" t="str">
            <v>-</v>
          </cell>
          <cell r="BJ853">
            <v>0</v>
          </cell>
          <cell r="BK853">
            <v>0</v>
          </cell>
          <cell r="BL853"/>
          <cell r="BM853"/>
          <cell r="BN853"/>
        </row>
        <row r="854">
          <cell r="B854" t="str">
            <v>3-02-19-114-0</v>
          </cell>
          <cell r="C854" t="str">
            <v>3</v>
          </cell>
          <cell r="D854" t="str">
            <v>Luboń - sieć wodociągowa w ul. Rydla</v>
          </cell>
          <cell r="E854">
            <v>0</v>
          </cell>
          <cell r="G854" t="str">
            <v>rezerwa na zaspokojenie roszczeń z tyt realizacji sieci wod-kan</v>
          </cell>
          <cell r="H854" t="str">
            <v>pierwsza</v>
          </cell>
          <cell r="I854" t="str">
            <v>sieci rozdzielcze</v>
          </cell>
          <cell r="J854" t="str">
            <v>rozwojowe</v>
          </cell>
          <cell r="K854" t="str">
            <v>wykupy</v>
          </cell>
          <cell r="L854" t="str">
            <v>Luboń</v>
          </cell>
          <cell r="M854">
            <v>0</v>
          </cell>
          <cell r="N854">
            <v>0</v>
          </cell>
          <cell r="O854">
            <v>0</v>
          </cell>
          <cell r="P854">
            <v>0</v>
          </cell>
          <cell r="Q854">
            <v>0</v>
          </cell>
          <cell r="R854" t="str">
            <v>02</v>
          </cell>
          <cell r="S854" t="str">
            <v>nd</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22425</v>
          </cell>
          <cell r="AH854">
            <v>295.8</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F854">
            <v>0</v>
          </cell>
          <cell r="BG854">
            <v>0</v>
          </cell>
          <cell r="BH854" t="str">
            <v>-</v>
          </cell>
          <cell r="BI854" t="str">
            <v>-</v>
          </cell>
          <cell r="BJ854">
            <v>0</v>
          </cell>
          <cell r="BK854">
            <v>0</v>
          </cell>
          <cell r="BL854"/>
          <cell r="BM854"/>
          <cell r="BN854"/>
        </row>
        <row r="855">
          <cell r="B855" t="str">
            <v>3-02-19-141-0</v>
          </cell>
          <cell r="C855" t="str">
            <v>3</v>
          </cell>
          <cell r="D855" t="str">
            <v>Luboń - sieć wodociągowa w ul. Rydla</v>
          </cell>
          <cell r="E855">
            <v>0</v>
          </cell>
          <cell r="G855" t="str">
            <v>rezerwa na zaspokojenie roszczeń z tyt realizacji sieci wod-kan</v>
          </cell>
          <cell r="H855" t="str">
            <v>pierwsza</v>
          </cell>
          <cell r="I855" t="str">
            <v>sieci rozdzielcze</v>
          </cell>
          <cell r="J855" t="str">
            <v>rozwojowe</v>
          </cell>
          <cell r="K855" t="str">
            <v>wykupy</v>
          </cell>
          <cell r="L855" t="str">
            <v>Luboń</v>
          </cell>
          <cell r="M855">
            <v>0</v>
          </cell>
          <cell r="N855">
            <v>0</v>
          </cell>
          <cell r="O855">
            <v>0</v>
          </cell>
          <cell r="P855">
            <v>0</v>
          </cell>
          <cell r="Q855">
            <v>0</v>
          </cell>
          <cell r="R855" t="str">
            <v>02</v>
          </cell>
          <cell r="S855" t="str">
            <v>nd</v>
          </cell>
          <cell r="T855">
            <v>0</v>
          </cell>
          <cell r="U855">
            <v>49671</v>
          </cell>
          <cell r="V855">
            <v>0</v>
          </cell>
          <cell r="W855">
            <v>0</v>
          </cell>
          <cell r="X855">
            <v>0</v>
          </cell>
          <cell r="Y855">
            <v>0</v>
          </cell>
          <cell r="Z855">
            <v>0</v>
          </cell>
          <cell r="AA855">
            <v>0</v>
          </cell>
          <cell r="AB855">
            <v>0</v>
          </cell>
          <cell r="AC855">
            <v>0</v>
          </cell>
          <cell r="AD855">
            <v>0</v>
          </cell>
          <cell r="AE855">
            <v>0</v>
          </cell>
          <cell r="AF855">
            <v>49671</v>
          </cell>
          <cell r="AG855">
            <v>49688</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F855">
            <v>0</v>
          </cell>
          <cell r="BG855">
            <v>0</v>
          </cell>
          <cell r="BH855" t="str">
            <v>-</v>
          </cell>
          <cell r="BI855" t="str">
            <v>-</v>
          </cell>
          <cell r="BJ855">
            <v>0</v>
          </cell>
          <cell r="BK855">
            <v>0</v>
          </cell>
          <cell r="BL855"/>
          <cell r="BM855"/>
          <cell r="BN855"/>
        </row>
        <row r="856">
          <cell r="B856" t="str">
            <v>3-02-19-177-0</v>
          </cell>
          <cell r="C856" t="str">
            <v>3</v>
          </cell>
          <cell r="D856" t="str">
            <v>Luboń - sieć wodociągowa i kanalizacja sanitarna w ul. Jachtowej II etap</v>
          </cell>
          <cell r="E856">
            <v>0</v>
          </cell>
          <cell r="G856" t="str">
            <v>rezerwa na zaspokojenie roszczeń z tyt realizacji sieci wod-kan</v>
          </cell>
          <cell r="H856" t="str">
            <v>pierwsza</v>
          </cell>
          <cell r="I856" t="str">
            <v>sieci rozdzielcze</v>
          </cell>
          <cell r="J856" t="str">
            <v>rozwojowe</v>
          </cell>
          <cell r="K856" t="str">
            <v>wykupy</v>
          </cell>
          <cell r="L856" t="str">
            <v>Luboń</v>
          </cell>
          <cell r="M856">
            <v>0</v>
          </cell>
          <cell r="N856">
            <v>0</v>
          </cell>
          <cell r="O856">
            <v>0</v>
          </cell>
          <cell r="P856">
            <v>0</v>
          </cell>
          <cell r="Q856">
            <v>0</v>
          </cell>
          <cell r="R856" t="str">
            <v>02</v>
          </cell>
          <cell r="S856" t="str">
            <v>nd</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420031.42</v>
          </cell>
          <cell r="AH856">
            <v>356</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F856">
            <v>0</v>
          </cell>
          <cell r="BG856">
            <v>0</v>
          </cell>
          <cell r="BH856" t="str">
            <v>-</v>
          </cell>
          <cell r="BI856" t="str">
            <v>-</v>
          </cell>
          <cell r="BJ856">
            <v>0</v>
          </cell>
          <cell r="BK856">
            <v>0</v>
          </cell>
          <cell r="BL856"/>
          <cell r="BM856"/>
          <cell r="BN856"/>
        </row>
        <row r="857">
          <cell r="B857" t="str">
            <v>3-02-19-192-0</v>
          </cell>
          <cell r="C857" t="str">
            <v>3</v>
          </cell>
          <cell r="D857" t="str">
            <v>Luboń - sieć wodociągowa w ul. Nowiny 23 i 23a</v>
          </cell>
          <cell r="E857">
            <v>0</v>
          </cell>
          <cell r="G857" t="str">
            <v>rezerwa na zaspokojenie roszczeń z tyt realizacji sieci wod-kan</v>
          </cell>
          <cell r="H857" t="str">
            <v>pierwsza</v>
          </cell>
          <cell r="I857" t="str">
            <v>sieci rozdzielcze</v>
          </cell>
          <cell r="J857" t="str">
            <v>rozwojowe</v>
          </cell>
          <cell r="K857" t="str">
            <v>wykupy</v>
          </cell>
          <cell r="L857" t="str">
            <v>Luboń</v>
          </cell>
          <cell r="M857">
            <v>0</v>
          </cell>
          <cell r="N857">
            <v>0</v>
          </cell>
          <cell r="O857">
            <v>0</v>
          </cell>
          <cell r="P857">
            <v>0</v>
          </cell>
          <cell r="Q857">
            <v>0</v>
          </cell>
          <cell r="R857" t="str">
            <v>02</v>
          </cell>
          <cell r="S857" t="str">
            <v>nd</v>
          </cell>
          <cell r="T857">
            <v>0</v>
          </cell>
          <cell r="U857">
            <v>34739.449999999997</v>
          </cell>
          <cell r="V857">
            <v>0</v>
          </cell>
          <cell r="W857">
            <v>0</v>
          </cell>
          <cell r="X857">
            <v>0</v>
          </cell>
          <cell r="Y857">
            <v>0</v>
          </cell>
          <cell r="Z857">
            <v>0</v>
          </cell>
          <cell r="AA857">
            <v>0</v>
          </cell>
          <cell r="AB857">
            <v>0</v>
          </cell>
          <cell r="AC857">
            <v>0</v>
          </cell>
          <cell r="AD857">
            <v>0</v>
          </cell>
          <cell r="AE857">
            <v>0</v>
          </cell>
          <cell r="AF857">
            <v>34739.449999999997</v>
          </cell>
          <cell r="AG857">
            <v>34756.449999999997</v>
          </cell>
          <cell r="AH857">
            <v>30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F857">
            <v>0</v>
          </cell>
          <cell r="BG857">
            <v>0</v>
          </cell>
          <cell r="BH857" t="str">
            <v>-</v>
          </cell>
          <cell r="BI857" t="str">
            <v>-</v>
          </cell>
          <cell r="BJ857">
            <v>0</v>
          </cell>
          <cell r="BK857">
            <v>0</v>
          </cell>
          <cell r="BL857"/>
          <cell r="BM857"/>
          <cell r="BN857"/>
        </row>
        <row r="858">
          <cell r="B858" t="str">
            <v>3-02-20-164-0</v>
          </cell>
          <cell r="C858" t="str">
            <v>3</v>
          </cell>
          <cell r="D858" t="str">
            <v>Luboń - sieć wodociągowa w ul. Wąskiej</v>
          </cell>
          <cell r="E858">
            <v>0</v>
          </cell>
          <cell r="G858" t="str">
            <v>rezerwa na zaspokojenie roszczeń z tyt realizacji sieci wod-kan</v>
          </cell>
          <cell r="H858" t="str">
            <v>pierwsza</v>
          </cell>
          <cell r="I858" t="str">
            <v>sieci rozdzielcze</v>
          </cell>
          <cell r="J858" t="str">
            <v>rozwojowe</v>
          </cell>
          <cell r="K858" t="str">
            <v>wykupy</v>
          </cell>
          <cell r="L858" t="str">
            <v>Luboń</v>
          </cell>
          <cell r="M858">
            <v>0</v>
          </cell>
          <cell r="N858">
            <v>0</v>
          </cell>
          <cell r="O858">
            <v>0</v>
          </cell>
          <cell r="P858">
            <v>0</v>
          </cell>
          <cell r="Q858">
            <v>0</v>
          </cell>
          <cell r="R858" t="str">
            <v>02</v>
          </cell>
          <cell r="S858" t="str">
            <v>nd</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149510.88</v>
          </cell>
          <cell r="AH858">
            <v>45</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F858">
            <v>0</v>
          </cell>
          <cell r="BG858">
            <v>0</v>
          </cell>
          <cell r="BH858" t="str">
            <v>-</v>
          </cell>
          <cell r="BI858" t="str">
            <v>-</v>
          </cell>
          <cell r="BJ858">
            <v>0</v>
          </cell>
          <cell r="BK858">
            <v>0</v>
          </cell>
          <cell r="BL858"/>
          <cell r="BM858"/>
          <cell r="BN858"/>
        </row>
        <row r="859">
          <cell r="B859" t="str">
            <v>3-03-11-067-1</v>
          </cell>
          <cell r="C859" t="str">
            <v>3</v>
          </cell>
          <cell r="D859" t="str">
            <v>Mosina - sieć wodociągowa w ul. Piaskowej w Krośnie</v>
          </cell>
          <cell r="E859">
            <v>0</v>
          </cell>
          <cell r="G859" t="str">
            <v>Pule</v>
          </cell>
          <cell r="H859" t="str">
            <v>druga</v>
          </cell>
          <cell r="I859" t="str">
            <v>sieci rozdzielcze</v>
          </cell>
          <cell r="J859" t="str">
            <v>rozwojowe</v>
          </cell>
          <cell r="K859" t="str">
            <v>opłacalne</v>
          </cell>
          <cell r="L859" t="str">
            <v>Mosina</v>
          </cell>
          <cell r="M859">
            <v>0</v>
          </cell>
          <cell r="N859">
            <v>0</v>
          </cell>
          <cell r="O859">
            <v>0</v>
          </cell>
          <cell r="P859">
            <v>0</v>
          </cell>
          <cell r="Q859">
            <v>0</v>
          </cell>
          <cell r="R859" t="str">
            <v>03</v>
          </cell>
          <cell r="S859" t="str">
            <v>nd</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t="str">
            <v>1 rozwojowo-modernizacyjne</v>
          </cell>
          <cell r="AY859">
            <v>4</v>
          </cell>
          <cell r="AZ859">
            <v>11</v>
          </cell>
          <cell r="BA859">
            <v>0</v>
          </cell>
          <cell r="BF859">
            <v>0</v>
          </cell>
          <cell r="BG859">
            <v>0</v>
          </cell>
          <cell r="BH859" t="str">
            <v>-</v>
          </cell>
          <cell r="BI859" t="str">
            <v>-</v>
          </cell>
          <cell r="BJ859">
            <v>0</v>
          </cell>
          <cell r="BK859">
            <v>0</v>
          </cell>
          <cell r="BL859"/>
          <cell r="BM859"/>
          <cell r="BN859"/>
        </row>
        <row r="860">
          <cell r="B860" t="str">
            <v>3-03-14-116-1</v>
          </cell>
          <cell r="C860" t="str">
            <v>3</v>
          </cell>
          <cell r="D860" t="str">
            <v>Mosina - sieć wodociągowa w rejonie ul. Krótkiej w Drużynie</v>
          </cell>
          <cell r="E860" t="str">
            <v>Realizowane-RBM-zakończono</v>
          </cell>
          <cell r="G860" t="str">
            <v>rezerwa "białe plamy"</v>
          </cell>
          <cell r="H860" t="str">
            <v>druga</v>
          </cell>
          <cell r="I860" t="str">
            <v>sieci rozdzielcze</v>
          </cell>
          <cell r="J860" t="str">
            <v>rozwojowe</v>
          </cell>
          <cell r="K860" t="str">
            <v>nieopłacalne tak</v>
          </cell>
          <cell r="L860" t="str">
            <v>Mosina</v>
          </cell>
          <cell r="M860" t="str">
            <v>Zuzanna Kaczmarek</v>
          </cell>
          <cell r="N860">
            <v>0</v>
          </cell>
          <cell r="O860" t="str">
            <v>Jolanta Kowalczyk</v>
          </cell>
          <cell r="P860" t="str">
            <v>Sonia Sperling</v>
          </cell>
          <cell r="Q860">
            <v>0</v>
          </cell>
          <cell r="R860" t="str">
            <v>03</v>
          </cell>
          <cell r="S860" t="str">
            <v>nd</v>
          </cell>
          <cell r="T860">
            <v>12824.66</v>
          </cell>
          <cell r="U860">
            <v>60429.5</v>
          </cell>
          <cell r="V860">
            <v>16104</v>
          </cell>
          <cell r="W860">
            <v>0</v>
          </cell>
          <cell r="X860">
            <v>0</v>
          </cell>
          <cell r="Y860">
            <v>0</v>
          </cell>
          <cell r="Z860">
            <v>0</v>
          </cell>
          <cell r="AA860">
            <v>0</v>
          </cell>
          <cell r="AB860">
            <v>0</v>
          </cell>
          <cell r="AC860">
            <v>0</v>
          </cell>
          <cell r="AD860">
            <v>0</v>
          </cell>
          <cell r="AE860">
            <v>0</v>
          </cell>
          <cell r="AF860">
            <v>76533.5</v>
          </cell>
          <cell r="AG860">
            <v>69911.78</v>
          </cell>
          <cell r="AH860">
            <v>356</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0.34</v>
          </cell>
          <cell r="AW860">
            <v>0</v>
          </cell>
          <cell r="AX860" t="str">
            <v>1 rozwojowo-modernizacyjne</v>
          </cell>
          <cell r="AY860">
            <v>0</v>
          </cell>
          <cell r="AZ860">
            <v>0</v>
          </cell>
          <cell r="BA860">
            <v>4</v>
          </cell>
          <cell r="BF860" t="str">
            <v>Zaopatrzenie w wodę nowych odbiorców.</v>
          </cell>
          <cell r="BG860" t="str">
            <v>Budowa sieci wodociągowej w ul. Krótkiej DN 100 mm dł. 340m wraz z przyłączami Gmina opracowała dokumentacje projektową z PnB. 2019-2020 - roboty budowlano-montażowe</v>
          </cell>
          <cell r="BH860" t="str">
            <v>-</v>
          </cell>
          <cell r="BI860" t="str">
            <v>-</v>
          </cell>
          <cell r="BJ860">
            <v>0</v>
          </cell>
          <cell r="BK860">
            <v>0</v>
          </cell>
          <cell r="BL860"/>
          <cell r="BM860"/>
          <cell r="BN860"/>
          <cell r="BO860">
            <v>0</v>
          </cell>
        </row>
        <row r="861">
          <cell r="B861" t="str">
            <v>3-03-15-049-0</v>
          </cell>
          <cell r="C861" t="str">
            <v>3</v>
          </cell>
          <cell r="D861" t="str">
            <v>Mosina - sieć wodociągowa w ul. Tylnej i ul. Tęczowej w Krośnie</v>
          </cell>
          <cell r="E861">
            <v>0</v>
          </cell>
          <cell r="G861" t="str">
            <v>rezerwa na zaspokojenie roszczeń z tyt realizacji sieci wod-kan</v>
          </cell>
          <cell r="H861" t="str">
            <v>pierwsza</v>
          </cell>
          <cell r="I861" t="str">
            <v>sieci rozdzielcze</v>
          </cell>
          <cell r="J861" t="str">
            <v>rozwojowe</v>
          </cell>
          <cell r="K861" t="str">
            <v>wykupy</v>
          </cell>
          <cell r="L861" t="str">
            <v>Mosina</v>
          </cell>
          <cell r="M861">
            <v>0</v>
          </cell>
          <cell r="N861">
            <v>0</v>
          </cell>
          <cell r="O861">
            <v>0</v>
          </cell>
          <cell r="P861">
            <v>0</v>
          </cell>
          <cell r="Q861">
            <v>0</v>
          </cell>
          <cell r="R861" t="str">
            <v>03</v>
          </cell>
          <cell r="S861" t="str">
            <v>nd</v>
          </cell>
          <cell r="T861">
            <v>0</v>
          </cell>
          <cell r="U861">
            <v>338</v>
          </cell>
          <cell r="V861">
            <v>0</v>
          </cell>
          <cell r="W861">
            <v>0</v>
          </cell>
          <cell r="X861">
            <v>0</v>
          </cell>
          <cell r="Y861">
            <v>0</v>
          </cell>
          <cell r="Z861">
            <v>0</v>
          </cell>
          <cell r="AA861">
            <v>0</v>
          </cell>
          <cell r="AB861">
            <v>0</v>
          </cell>
          <cell r="AC861">
            <v>0</v>
          </cell>
          <cell r="AD861">
            <v>0</v>
          </cell>
          <cell r="AE861">
            <v>0</v>
          </cell>
          <cell r="AF861">
            <v>338</v>
          </cell>
          <cell r="AG861">
            <v>52058.38</v>
          </cell>
          <cell r="AH861">
            <v>1205.4000000000001</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F861">
            <v>0</v>
          </cell>
          <cell r="BG861">
            <v>0</v>
          </cell>
          <cell r="BH861" t="str">
            <v>-</v>
          </cell>
          <cell r="BI861" t="str">
            <v>-</v>
          </cell>
          <cell r="BJ861">
            <v>0</v>
          </cell>
          <cell r="BK861">
            <v>0</v>
          </cell>
          <cell r="BL861"/>
          <cell r="BM861"/>
          <cell r="BN861"/>
        </row>
        <row r="862">
          <cell r="B862" t="str">
            <v>4-01-12-032-0</v>
          </cell>
          <cell r="C862" t="str">
            <v>4</v>
          </cell>
          <cell r="D862" t="str">
            <v>COŚ - zagospodarowanie terenu - I etap</v>
          </cell>
          <cell r="E862">
            <v>0</v>
          </cell>
          <cell r="G862" t="str">
            <v>Plan</v>
          </cell>
          <cell r="H862" t="str">
            <v>pierwsza</v>
          </cell>
          <cell r="I862" t="str">
            <v>wspólne</v>
          </cell>
          <cell r="J862" t="str">
            <v>modernizacyjne</v>
          </cell>
          <cell r="K862" t="str">
            <v>OŚ</v>
          </cell>
          <cell r="L862" t="str">
            <v>Czerwonak</v>
          </cell>
          <cell r="M862">
            <v>0</v>
          </cell>
          <cell r="N862">
            <v>0</v>
          </cell>
          <cell r="O862">
            <v>0</v>
          </cell>
          <cell r="P862">
            <v>0</v>
          </cell>
          <cell r="Q862">
            <v>0</v>
          </cell>
          <cell r="R862" t="str">
            <v>01</v>
          </cell>
          <cell r="S862" t="str">
            <v>nd</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t="str">
            <v>3 inne</v>
          </cell>
          <cell r="AY862">
            <v>0</v>
          </cell>
          <cell r="AZ862">
            <v>0</v>
          </cell>
          <cell r="BA862">
            <v>0</v>
          </cell>
          <cell r="BF862">
            <v>0</v>
          </cell>
          <cell r="BG862">
            <v>0</v>
          </cell>
          <cell r="BH862" t="str">
            <v>-</v>
          </cell>
          <cell r="BI862" t="str">
            <v>-</v>
          </cell>
          <cell r="BJ862">
            <v>0</v>
          </cell>
          <cell r="BK862">
            <v>0</v>
          </cell>
          <cell r="BL862"/>
          <cell r="BM862"/>
          <cell r="BN862"/>
        </row>
        <row r="863">
          <cell r="B863" t="str">
            <v>4-01-13-037-0</v>
          </cell>
          <cell r="C863" t="str">
            <v>4</v>
          </cell>
          <cell r="D863" t="str">
            <v>Szlachęcin - modernizacja oczyszczalni ścieków</v>
          </cell>
          <cell r="E863" t="str">
            <v>Realizowane-RBM-zakończono</v>
          </cell>
          <cell r="G863" t="str">
            <v>Plan</v>
          </cell>
          <cell r="H863" t="str">
            <v>pierwsza</v>
          </cell>
          <cell r="I863" t="str">
            <v>wspólne</v>
          </cell>
          <cell r="J863" t="str">
            <v>rozwojowe</v>
          </cell>
          <cell r="K863" t="str">
            <v>OŚ</v>
          </cell>
          <cell r="L863" t="str">
            <v>Czerwonak</v>
          </cell>
          <cell r="M863" t="str">
            <v>Katarzyna Stawińska</v>
          </cell>
          <cell r="N863" t="str">
            <v>Robert Głowacki</v>
          </cell>
          <cell r="O863" t="str">
            <v>Anna Padurska</v>
          </cell>
          <cell r="P863">
            <v>0</v>
          </cell>
          <cell r="Q863" t="str">
            <v>Julita Gumińska</v>
          </cell>
          <cell r="R863" t="str">
            <v>01</v>
          </cell>
          <cell r="S863" t="str">
            <v>nd</v>
          </cell>
          <cell r="T863">
            <v>5908027.0600000005</v>
          </cell>
          <cell r="U863">
            <v>166700</v>
          </cell>
          <cell r="V863">
            <v>0</v>
          </cell>
          <cell r="W863">
            <v>0</v>
          </cell>
          <cell r="X863">
            <v>0</v>
          </cell>
          <cell r="Y863">
            <v>0</v>
          </cell>
          <cell r="Z863">
            <v>0</v>
          </cell>
          <cell r="AA863">
            <v>0</v>
          </cell>
          <cell r="AB863">
            <v>0</v>
          </cell>
          <cell r="AC863">
            <v>0</v>
          </cell>
          <cell r="AD863">
            <v>0</v>
          </cell>
          <cell r="AE863">
            <v>0</v>
          </cell>
          <cell r="AF863">
            <v>166700</v>
          </cell>
          <cell r="AG863">
            <v>112000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t="str">
            <v>1 rozwojowo-modernizacyjne</v>
          </cell>
          <cell r="AY863">
            <v>0</v>
          </cell>
          <cell r="AZ863">
            <v>0</v>
          </cell>
          <cell r="BA863">
            <v>0</v>
          </cell>
          <cell r="BF863" t="str">
            <v>Konieczność podwyższenia standardów technicznych na OŚ Szlachęcin ze względu na: - wprowadzenie jednozmianowego systemu czasu pracy usuwania piasku (zwiększenia bezpieczeństwa technologicznego i technicznego pracy obiektu przy ograniczonej obecności obsługi), - konieczność poprawy redukcji piasku celem ograniczenia problemów eksploatacyjnych związanych z wycieraniem urządzeń, - wyeliminowanie problemów eksploatacyjnych związanych z zapychaniem rurociągów osadu recyrkulowanego.</v>
          </cell>
          <cell r="BG863" t="str">
            <v>Piaskownik wirowy z rurociągiem tłocznym , zagęszczacze grawitacyjne, wirówka dekantacyjna , mieszadła pompujące , armatura, rurociąg , modernizacja powłok antykorozyjnych zabezpieczających powierzchnię ścian i pomostów żelbetowych. 2016 - 2017 - dokumentacja projektowa 2017 - 2019 - roboty budowlano-montażowe Montaż i uruchomienie wagi samochodowej: 2020 - roboty budowlano-montażowe.</v>
          </cell>
          <cell r="BH863" t="str">
            <v>-</v>
          </cell>
          <cell r="BI863" t="str">
            <v>-</v>
          </cell>
          <cell r="BJ863">
            <v>0</v>
          </cell>
          <cell r="BK863">
            <v>0</v>
          </cell>
          <cell r="BL863"/>
          <cell r="BM863"/>
          <cell r="BN863"/>
          <cell r="BO863">
            <v>0</v>
          </cell>
        </row>
        <row r="864">
          <cell r="B864" t="str">
            <v>4-01-19-037-1</v>
          </cell>
          <cell r="C864" t="str">
            <v>4</v>
          </cell>
          <cell r="D864" t="str">
            <v>OŚ Szlachęcin - instalacja biogazu</v>
          </cell>
          <cell r="E864" t="str">
            <v>Realizowane-koncepcja-w toku</v>
          </cell>
          <cell r="G864" t="str">
            <v>OŚ - sieci i obiekty</v>
          </cell>
          <cell r="H864" t="str">
            <v>pierwsza</v>
          </cell>
          <cell r="I864" t="str">
            <v>wspólne</v>
          </cell>
          <cell r="J864" t="str">
            <v>rozwojowe</v>
          </cell>
          <cell r="K864" t="str">
            <v>OŚ</v>
          </cell>
          <cell r="L864" t="str">
            <v>Czerwonak</v>
          </cell>
          <cell r="M864" t="str">
            <v>Maciej Nowicki</v>
          </cell>
          <cell r="N864">
            <v>0</v>
          </cell>
          <cell r="O864" t="str">
            <v>Anna Padurska</v>
          </cell>
          <cell r="P864" t="str">
            <v>Julita Gumińska</v>
          </cell>
          <cell r="Q864" t="str">
            <v>Julita Gumińska</v>
          </cell>
          <cell r="R864" t="str">
            <v>01</v>
          </cell>
          <cell r="S864" t="str">
            <v>nd</v>
          </cell>
          <cell r="T864">
            <v>0</v>
          </cell>
          <cell r="U864">
            <v>75000</v>
          </cell>
          <cell r="V864">
            <v>75000</v>
          </cell>
          <cell r="W864">
            <v>0</v>
          </cell>
          <cell r="X864">
            <v>0</v>
          </cell>
          <cell r="Y864">
            <v>0</v>
          </cell>
          <cell r="Z864">
            <v>0</v>
          </cell>
          <cell r="AA864">
            <v>0</v>
          </cell>
          <cell r="AB864">
            <v>0</v>
          </cell>
          <cell r="AC864">
            <v>0</v>
          </cell>
          <cell r="AD864">
            <v>0</v>
          </cell>
          <cell r="AE864">
            <v>0</v>
          </cell>
          <cell r="AF864">
            <v>150000</v>
          </cell>
          <cell r="AG864">
            <v>37500</v>
          </cell>
          <cell r="AH864">
            <v>6000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t="str">
            <v xml:space="preserve"> </v>
          </cell>
          <cell r="AY864">
            <v>0</v>
          </cell>
          <cell r="AZ864">
            <v>0</v>
          </cell>
          <cell r="BA864">
            <v>0</v>
          </cell>
          <cell r="BF864" t="str">
            <v>Wdrożenie instalacji służącej wzrostowi produkcji biogazu pozwoli na zastosowanie agregatu kogeneracyjnego, który dostarczy energię elektryczną i cieplną.</v>
          </cell>
          <cell r="BG864" t="str">
            <v>Budowa biogazowni w technologii zbiorników pionowych (stalowych) z centralnym mieszadłem w propellerze oraz akceleratorem biotechnologicznym do hydrolizy kwaśnej. 2020 - 2021 - koncepcja. Wykonanno kocepcję - rozpoznanie rynku ospadów w grudniu 2020 r i na tym zakończono pracę z strony MOŚ</v>
          </cell>
          <cell r="BH864" t="str">
            <v>-</v>
          </cell>
          <cell r="BI864" t="str">
            <v>-</v>
          </cell>
          <cell r="BJ864">
            <v>0</v>
          </cell>
          <cell r="BK864">
            <v>0</v>
          </cell>
          <cell r="BL864"/>
          <cell r="BM864"/>
          <cell r="BN864"/>
        </row>
        <row r="865">
          <cell r="B865" t="str">
            <v>4-01-20-151-0</v>
          </cell>
          <cell r="C865" t="str">
            <v>4</v>
          </cell>
          <cell r="D865" t="str">
            <v>Wzrost produkcji energii "zielonej" na terenie COŚ. Przebudowa sieci biogazu - zakres III</v>
          </cell>
          <cell r="E865" t="str">
            <v>Realizowane-RBM-zakończono</v>
          </cell>
          <cell r="G865" t="str">
            <v>rezerwa zadania wielozakresowe</v>
          </cell>
          <cell r="H865" t="str">
            <v>pierwsza</v>
          </cell>
          <cell r="I865" t="str">
            <v>wspólne</v>
          </cell>
          <cell r="J865" t="str">
            <v>modernizacyjne</v>
          </cell>
          <cell r="K865" t="str">
            <v>OŚ</v>
          </cell>
          <cell r="L865" t="str">
            <v>Czerwonak</v>
          </cell>
          <cell r="M865">
            <v>0</v>
          </cell>
          <cell r="N865">
            <v>0</v>
          </cell>
          <cell r="O865" t="str">
            <v>Anna Padurska</v>
          </cell>
          <cell r="P865" t="str">
            <v>Maciej Nowicki</v>
          </cell>
          <cell r="Q865" t="str">
            <v>Tomasz Wilas</v>
          </cell>
          <cell r="R865" t="str">
            <v>01</v>
          </cell>
          <cell r="S865" t="str">
            <v>nd</v>
          </cell>
          <cell r="T865">
            <v>0</v>
          </cell>
          <cell r="U865">
            <v>750000</v>
          </cell>
          <cell r="V865">
            <v>0</v>
          </cell>
          <cell r="W865">
            <v>0</v>
          </cell>
          <cell r="X865">
            <v>0</v>
          </cell>
          <cell r="Y865">
            <v>0</v>
          </cell>
          <cell r="Z865">
            <v>0</v>
          </cell>
          <cell r="AA865">
            <v>0</v>
          </cell>
          <cell r="AB865">
            <v>0</v>
          </cell>
          <cell r="AC865">
            <v>0</v>
          </cell>
          <cell r="AD865">
            <v>0</v>
          </cell>
          <cell r="AE865">
            <v>0</v>
          </cell>
          <cell r="AF865">
            <v>750000</v>
          </cell>
          <cell r="AG865">
            <v>93666.75</v>
          </cell>
          <cell r="AH865">
            <v>854841.15</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t="str">
            <v>1 rozwojowo-modernizacyjne</v>
          </cell>
          <cell r="AY865">
            <v>0</v>
          </cell>
          <cell r="AZ865">
            <v>0</v>
          </cell>
          <cell r="BA865">
            <v>0</v>
          </cell>
          <cell r="BF865" t="str">
            <v>Zadanie wydzielone z zadania 12-046. Konieczność ograniczenia kosztów przez zwiększenie produkcji energii "zielonej" na COŚ</v>
          </cell>
          <cell r="BG865" t="str">
            <v>Przebudowa sieci biogazu (zwiększenie średnicy – rurociągów doprowadzających, instalacja odwadniaczy) 2020 - roboty budowlano-montażowe</v>
          </cell>
          <cell r="BH865" t="str">
            <v>-</v>
          </cell>
          <cell r="BI865" t="str">
            <v>-</v>
          </cell>
          <cell r="BJ865">
            <v>0</v>
          </cell>
          <cell r="BK865">
            <v>0</v>
          </cell>
          <cell r="BL865"/>
          <cell r="BM865"/>
          <cell r="BN865"/>
          <cell r="BO865">
            <v>0</v>
          </cell>
        </row>
        <row r="866">
          <cell r="B866" t="str">
            <v>4-03-19-173-0</v>
          </cell>
          <cell r="C866" t="str">
            <v>4</v>
          </cell>
          <cell r="D866" t="str">
            <v>OŚ Mosina - komora rozprężna ścieków - zadanie do usunięcia</v>
          </cell>
          <cell r="E866">
            <v>0</v>
          </cell>
          <cell r="G866" t="str">
            <v>OŚ - sieci i obiekty</v>
          </cell>
          <cell r="H866" t="str">
            <v>pierwsza</v>
          </cell>
          <cell r="I866" t="str">
            <v>wspólne</v>
          </cell>
          <cell r="J866" t="str">
            <v>modernizacyjne</v>
          </cell>
          <cell r="K866" t="str">
            <v>OŚ</v>
          </cell>
          <cell r="L866" t="str">
            <v>Mosina</v>
          </cell>
          <cell r="M866">
            <v>0</v>
          </cell>
          <cell r="N866">
            <v>0</v>
          </cell>
          <cell r="O866">
            <v>0</v>
          </cell>
          <cell r="P866">
            <v>0</v>
          </cell>
          <cell r="Q866">
            <v>0</v>
          </cell>
          <cell r="R866" t="str">
            <v>03</v>
          </cell>
          <cell r="S866" t="str">
            <v>nd</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t="str">
            <v xml:space="preserve"> </v>
          </cell>
          <cell r="AY866">
            <v>0</v>
          </cell>
          <cell r="AZ866">
            <v>0</v>
          </cell>
          <cell r="BA866">
            <v>0</v>
          </cell>
          <cell r="BF866">
            <v>0</v>
          </cell>
          <cell r="BG866">
            <v>0</v>
          </cell>
          <cell r="BH866" t="str">
            <v>-</v>
          </cell>
          <cell r="BI866" t="str">
            <v>-</v>
          </cell>
          <cell r="BJ866">
            <v>0</v>
          </cell>
          <cell r="BK866">
            <v>0</v>
          </cell>
          <cell r="BL866"/>
          <cell r="BM866"/>
          <cell r="BN866"/>
        </row>
        <row r="867">
          <cell r="B867" t="str">
            <v>4-05-12-049-0</v>
          </cell>
          <cell r="C867" t="str">
            <v>4</v>
          </cell>
          <cell r="D867" t="str">
            <v>Wzrost produkcji energii "zielonej" na terenie LOŚ</v>
          </cell>
          <cell r="E867" t="str">
            <v>Realizowane-RBM-zakończono</v>
          </cell>
          <cell r="G867" t="str">
            <v>Plan</v>
          </cell>
          <cell r="H867" t="str">
            <v>pierwsza</v>
          </cell>
          <cell r="I867" t="str">
            <v>wspólne</v>
          </cell>
          <cell r="J867" t="str">
            <v>rozwojowe</v>
          </cell>
          <cell r="K867" t="str">
            <v>OŚ</v>
          </cell>
          <cell r="L867" t="str">
            <v>Poznań</v>
          </cell>
          <cell r="M867" t="str">
            <v>Katarzyna Stawińska</v>
          </cell>
          <cell r="N867">
            <v>0</v>
          </cell>
          <cell r="O867" t="str">
            <v>Anna Padurska</v>
          </cell>
          <cell r="P867" t="str">
            <v>Wojciech Wróblewski</v>
          </cell>
          <cell r="Q867" t="str">
            <v>Maciej Antecki</v>
          </cell>
          <cell r="R867" t="str">
            <v>05</v>
          </cell>
          <cell r="S867" t="str">
            <v>nd</v>
          </cell>
          <cell r="T867">
            <v>298720.14999999997</v>
          </cell>
          <cell r="U867">
            <v>1833198.4100000001</v>
          </cell>
          <cell r="V867">
            <v>778400</v>
          </cell>
          <cell r="W867">
            <v>0</v>
          </cell>
          <cell r="X867">
            <v>0</v>
          </cell>
          <cell r="Y867">
            <v>0</v>
          </cell>
          <cell r="Z867">
            <v>0</v>
          </cell>
          <cell r="AA867">
            <v>0</v>
          </cell>
          <cell r="AB867">
            <v>0</v>
          </cell>
          <cell r="AC867">
            <v>0</v>
          </cell>
          <cell r="AD867">
            <v>0</v>
          </cell>
          <cell r="AE867">
            <v>0</v>
          </cell>
          <cell r="AF867">
            <v>2611598.41</v>
          </cell>
          <cell r="AG867">
            <v>217520.94000000003</v>
          </cell>
          <cell r="AH867">
            <v>2535457.9899999998</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t="str">
            <v>1 rozwojowo-modernizacyjne</v>
          </cell>
          <cell r="AY867">
            <v>0</v>
          </cell>
          <cell r="AZ867">
            <v>0</v>
          </cell>
          <cell r="BA867">
            <v>0</v>
          </cell>
          <cell r="BF867" t="str">
            <v>Konieczność ograniczenia kosztów poprzez zwiększenie produkcji energii "zielonej" na LOŚ przez wzrost produkcji biogazu - dodatkowe przychody z tytułu przyjęcia odpadów oraz produkcji energii - możliwość, włączenia do pracy jednocześnie 3 gazogeneratorów</v>
          </cell>
          <cell r="BG867" t="str">
            <v>Wykonanie instalacji do przyjmowania i dozowania odpadów tłuszczowych do WKF na terenie LOŚ wraz z wymianą odsiarczalni. 2016 - 2017 - opracowanie program funkcjonalno-użytkowy 2018 - 2021 - roboty budowlano-montażowe "zaprojektuj - wybuduj"</v>
          </cell>
          <cell r="BH867" t="str">
            <v>-</v>
          </cell>
          <cell r="BI867" t="str">
            <v>-</v>
          </cell>
          <cell r="BJ867">
            <v>0</v>
          </cell>
          <cell r="BK867">
            <v>0</v>
          </cell>
          <cell r="BL867"/>
          <cell r="BM867"/>
          <cell r="BN867"/>
          <cell r="BO867">
            <v>0</v>
          </cell>
        </row>
        <row r="868">
          <cell r="B868" t="str">
            <v>4-05-14-043-0</v>
          </cell>
          <cell r="C868" t="str">
            <v>4</v>
          </cell>
          <cell r="D868" t="str">
            <v>COŚ - Główny Punkt Zasilania</v>
          </cell>
          <cell r="E868" t="str">
            <v>Realizowane-RBM-zakończono</v>
          </cell>
          <cell r="F868" t="str">
            <v>FS 6</v>
          </cell>
          <cell r="G868" t="str">
            <v>Plan</v>
          </cell>
          <cell r="H868" t="str">
            <v>pierwsza</v>
          </cell>
          <cell r="I868" t="str">
            <v>wspólne</v>
          </cell>
          <cell r="J868" t="str">
            <v>modernizacyjne</v>
          </cell>
          <cell r="K868" t="str">
            <v>OŚ</v>
          </cell>
          <cell r="L868" t="str">
            <v>Poznań</v>
          </cell>
          <cell r="M868" t="str">
            <v>Agnieszka Mitura-Grabowska</v>
          </cell>
          <cell r="N868">
            <v>0</v>
          </cell>
          <cell r="O868" t="str">
            <v>Anna Padurska</v>
          </cell>
          <cell r="P868" t="str">
            <v>Joanna Iwan</v>
          </cell>
          <cell r="Q868" t="str">
            <v>Marcin Krupa</v>
          </cell>
          <cell r="R868" t="str">
            <v>05</v>
          </cell>
          <cell r="S868" t="str">
            <v>nd</v>
          </cell>
          <cell r="T868">
            <v>9390593.6300000008</v>
          </cell>
          <cell r="U868">
            <v>952673.72</v>
          </cell>
          <cell r="V868">
            <v>0</v>
          </cell>
          <cell r="W868">
            <v>0</v>
          </cell>
          <cell r="X868">
            <v>0</v>
          </cell>
          <cell r="Y868">
            <v>0</v>
          </cell>
          <cell r="Z868">
            <v>0</v>
          </cell>
          <cell r="AA868">
            <v>0</v>
          </cell>
          <cell r="AB868">
            <v>0</v>
          </cell>
          <cell r="AC868">
            <v>0</v>
          </cell>
          <cell r="AD868">
            <v>0</v>
          </cell>
          <cell r="AE868">
            <v>0</v>
          </cell>
          <cell r="AF868">
            <v>952673.72</v>
          </cell>
          <cell r="AG868">
            <v>970792.07</v>
          </cell>
          <cell r="AH868">
            <v>1149</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t="str">
            <v>3 inne</v>
          </cell>
          <cell r="AY868">
            <v>0</v>
          </cell>
          <cell r="AZ868">
            <v>0</v>
          </cell>
          <cell r="BA868">
            <v>0</v>
          </cell>
          <cell r="BF868" t="str">
            <v>Zły stan techniczny obiektu, brak możliwości podłączenia kolejnych urządzeń m.in. planowanej instalacji fotowoltaicznej oraz nowego gazogeneratora.</v>
          </cell>
          <cell r="BG868" t="str">
            <v>Modernizacja obecnego zasilania COŚ z uwzględnieniem powiązania z OZE (Odnawialne Źródła Energii). 2015 - 2016 - dokumentacja projektowa 2018 - 2020 - roboty budowlano-montażowe</v>
          </cell>
          <cell r="BH868" t="str">
            <v>-</v>
          </cell>
          <cell r="BI868" t="str">
            <v>-</v>
          </cell>
          <cell r="BJ868">
            <v>0</v>
          </cell>
          <cell r="BK868">
            <v>0</v>
          </cell>
          <cell r="BL868"/>
          <cell r="BM868"/>
          <cell r="BN868"/>
          <cell r="BO868">
            <v>0</v>
          </cell>
        </row>
        <row r="869">
          <cell r="B869" t="str">
            <v>4-05-14-193-0</v>
          </cell>
          <cell r="C869" t="str">
            <v>4</v>
          </cell>
          <cell r="D869" t="str">
            <v>COŚ - piaskowniki</v>
          </cell>
          <cell r="E869" t="str">
            <v>Realizowane-RBM-zakończono</v>
          </cell>
          <cell r="F869" t="str">
            <v>FS 6</v>
          </cell>
          <cell r="G869" t="str">
            <v>Plan</v>
          </cell>
          <cell r="H869" t="str">
            <v>pierwsza</v>
          </cell>
          <cell r="I869" t="str">
            <v>wspólne</v>
          </cell>
          <cell r="J869" t="str">
            <v>modernizacyjne</v>
          </cell>
          <cell r="K869" t="str">
            <v>OŚ</v>
          </cell>
          <cell r="L869" t="str">
            <v>Poznań</v>
          </cell>
          <cell r="M869" t="str">
            <v>Agnieszka Mitura-Grabowska</v>
          </cell>
          <cell r="N869">
            <v>0</v>
          </cell>
          <cell r="O869" t="str">
            <v>Anna Padurska</v>
          </cell>
          <cell r="P869" t="str">
            <v>Daniel Michalik</v>
          </cell>
          <cell r="Q869" t="str">
            <v>Julita Gumińska</v>
          </cell>
          <cell r="R869" t="str">
            <v>05</v>
          </cell>
          <cell r="S869" t="str">
            <v>nd</v>
          </cell>
          <cell r="T869">
            <v>349545.24</v>
          </cell>
          <cell r="U869">
            <v>1251631.6400000001</v>
          </cell>
          <cell r="V869">
            <v>6727686.8600000003</v>
          </cell>
          <cell r="W869">
            <v>0</v>
          </cell>
          <cell r="X869">
            <v>0</v>
          </cell>
          <cell r="Y869">
            <v>0</v>
          </cell>
          <cell r="Z869">
            <v>0</v>
          </cell>
          <cell r="AA869">
            <v>0</v>
          </cell>
          <cell r="AB869">
            <v>0</v>
          </cell>
          <cell r="AC869">
            <v>0</v>
          </cell>
          <cell r="AD869">
            <v>0</v>
          </cell>
          <cell r="AE869">
            <v>0</v>
          </cell>
          <cell r="AF869">
            <v>7979318.5</v>
          </cell>
          <cell r="AG869">
            <v>1605784.84</v>
          </cell>
          <cell r="AH869">
            <v>6906482.8699999992</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t="str">
            <v>1 rozwojowo-modernizacyjne</v>
          </cell>
          <cell r="AY869">
            <v>0</v>
          </cell>
          <cell r="AZ869">
            <v>0</v>
          </cell>
          <cell r="BA869">
            <v>0</v>
          </cell>
          <cell r="BB869" t="str">
            <v>NIE</v>
          </cell>
          <cell r="BD869" t="str">
            <v>NIE</v>
          </cell>
          <cell r="BF869" t="str">
            <v>Zły stan techniczny obiektu, postępująca korozja konstrukcji kanałów piaskowników.</v>
          </cell>
          <cell r="BG869" t="str">
            <v>Wykonanie dodatkowych powłok ochronnych konstrukcji żelbetowej kanałów piaskowników, komory rozdziału, kanałów pomiarowych oraz ogrzewania bieżni piaskowników. 2017 - badania technologiczne, opracowanie OPZ (Opis Przedmiotu Zamówienia) 2018 - opracowanie programu funkcjonalno-użytkowego 2019 - 2021 - roboty budowlano-montażowe "zaprojektuj - wybuduj"</v>
          </cell>
          <cell r="BH869" t="str">
            <v>-</v>
          </cell>
          <cell r="BI869" t="str">
            <v>-</v>
          </cell>
          <cell r="BJ869">
            <v>0</v>
          </cell>
          <cell r="BK869">
            <v>0</v>
          </cell>
          <cell r="BL869"/>
          <cell r="BM869"/>
          <cell r="BN869"/>
          <cell r="BO869">
            <v>0</v>
          </cell>
        </row>
        <row r="870">
          <cell r="B870" t="str">
            <v>4-05-14-203-1</v>
          </cell>
          <cell r="C870" t="str">
            <v>4</v>
          </cell>
          <cell r="D870" t="str">
            <v>COŚ - układ cieplny</v>
          </cell>
          <cell r="E870" t="str">
            <v>Realizowane-RBM-zakończono</v>
          </cell>
          <cell r="F870" t="str">
            <v>FS 6</v>
          </cell>
          <cell r="G870" t="str">
            <v>Plan</v>
          </cell>
          <cell r="H870" t="str">
            <v>pierwsza</v>
          </cell>
          <cell r="I870" t="str">
            <v>wspólne</v>
          </cell>
          <cell r="J870" t="str">
            <v>modernizacyjne</v>
          </cell>
          <cell r="K870" t="str">
            <v>OŚ</v>
          </cell>
          <cell r="L870" t="str">
            <v>Poznań</v>
          </cell>
          <cell r="M870" t="str">
            <v>Agnieszka Mitura-Grabowska</v>
          </cell>
          <cell r="N870" t="str">
            <v>Joanna Iwan</v>
          </cell>
          <cell r="O870" t="str">
            <v>Anna Padurska</v>
          </cell>
          <cell r="P870" t="str">
            <v>Joanna Iwan</v>
          </cell>
          <cell r="Q870" t="str">
            <v>Grzegorz Handke</v>
          </cell>
          <cell r="R870" t="str">
            <v>05</v>
          </cell>
          <cell r="S870" t="str">
            <v>nd</v>
          </cell>
          <cell r="T870">
            <v>1692303.5</v>
          </cell>
          <cell r="U870">
            <v>47301</v>
          </cell>
          <cell r="V870">
            <v>0</v>
          </cell>
          <cell r="W870">
            <v>0</v>
          </cell>
          <cell r="X870">
            <v>0</v>
          </cell>
          <cell r="Y870">
            <v>0</v>
          </cell>
          <cell r="Z870">
            <v>0</v>
          </cell>
          <cell r="AA870">
            <v>0</v>
          </cell>
          <cell r="AB870">
            <v>0</v>
          </cell>
          <cell r="AC870">
            <v>0</v>
          </cell>
          <cell r="AD870">
            <v>0</v>
          </cell>
          <cell r="AE870">
            <v>0</v>
          </cell>
          <cell r="AF870">
            <v>47301</v>
          </cell>
          <cell r="AG870">
            <v>47301</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t="str">
            <v>1 rozwojowo-modernizacyjne</v>
          </cell>
          <cell r="AY870">
            <v>0</v>
          </cell>
          <cell r="AZ870">
            <v>0</v>
          </cell>
          <cell r="BA870">
            <v>0</v>
          </cell>
          <cell r="BF870" t="str">
            <v>Zły stan techniczny i postępująca korozja głównych podzespołów kotła.</v>
          </cell>
          <cell r="BG870" t="str">
            <v>Wymiana istniejących kotłów i dostosowanie nowego układu kotłowni do zmiany paliwa zasilania dla kotłowni, ob. nr 17a z biogazu na gaz ziemny przy jednoczesnym zachowaniu możliwości spalania biogazu na jednym układzie kotłowym, modernizacja istniejącego systemu ciepłowniczego tj. połączenie istniejących układów rurociągów w jednym węźle przy jednoczesnym podziale instalacji na część średniotemperaturową (90/70°C) oraz niskotemperaturową (75/60°C). 2019-2020 - roboty budowlano-montażowe</v>
          </cell>
          <cell r="BH870" t="str">
            <v>-</v>
          </cell>
          <cell r="BI870" t="str">
            <v>-</v>
          </cell>
          <cell r="BJ870">
            <v>0</v>
          </cell>
          <cell r="BK870">
            <v>0</v>
          </cell>
          <cell r="BL870"/>
          <cell r="BM870"/>
          <cell r="BN870"/>
          <cell r="BO870">
            <v>0</v>
          </cell>
        </row>
        <row r="871">
          <cell r="B871" t="str">
            <v>4-05-15-078-0</v>
          </cell>
          <cell r="C871" t="str">
            <v>4</v>
          </cell>
          <cell r="D871" t="str">
            <v>LOŚ - system recyrkulacji osadu obiekt 27 maszynownia ZKF</v>
          </cell>
          <cell r="E871" t="str">
            <v>Realizowane-RBM-zakończono</v>
          </cell>
          <cell r="G871" t="str">
            <v>Plan</v>
          </cell>
          <cell r="H871" t="str">
            <v>pierwsza</v>
          </cell>
          <cell r="I871" t="str">
            <v>wspólne</v>
          </cell>
          <cell r="J871" t="str">
            <v>modernizacyjne</v>
          </cell>
          <cell r="K871" t="str">
            <v>OŚ</v>
          </cell>
          <cell r="L871" t="str">
            <v>Poznań</v>
          </cell>
          <cell r="M871" t="str">
            <v>Agnieszka Mitura-Grabowska</v>
          </cell>
          <cell r="N871">
            <v>0</v>
          </cell>
          <cell r="O871" t="str">
            <v>Anna Padurska</v>
          </cell>
          <cell r="P871" t="str">
            <v>Marcin Sroka</v>
          </cell>
          <cell r="Q871">
            <v>0</v>
          </cell>
          <cell r="R871" t="str">
            <v>05</v>
          </cell>
          <cell r="S871" t="str">
            <v>nd</v>
          </cell>
          <cell r="T871">
            <v>40074.71</v>
          </cell>
          <cell r="U871">
            <v>0</v>
          </cell>
          <cell r="V871">
            <v>0</v>
          </cell>
          <cell r="W871">
            <v>290000</v>
          </cell>
          <cell r="X871">
            <v>0</v>
          </cell>
          <cell r="Y871">
            <v>0</v>
          </cell>
          <cell r="Z871">
            <v>0</v>
          </cell>
          <cell r="AA871">
            <v>0</v>
          </cell>
          <cell r="AB871">
            <v>0</v>
          </cell>
          <cell r="AC871">
            <v>0</v>
          </cell>
          <cell r="AD871">
            <v>0</v>
          </cell>
          <cell r="AE871">
            <v>0</v>
          </cell>
          <cell r="AF871">
            <v>290000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t="str">
            <v>1 rozwojowo-modernizacyjne</v>
          </cell>
          <cell r="AY871">
            <v>0</v>
          </cell>
          <cell r="AZ871">
            <v>0</v>
          </cell>
          <cell r="BA871">
            <v>0</v>
          </cell>
          <cell r="BF871" t="str">
            <v>Dział MOS zrezygnował z istniejącego zadania inwestycyjnego 4-05-15-078-0 Modernizacja aktualnego systemu pompowego, Obniżenie kosztów eksploatacyjnych.</v>
          </cell>
          <cell r="BG871" t="str">
            <v>Dostawa, montaż i rozruch 3 szt. kompletnych agregatów pompowych wirowych. 2022 - roboty budowlano-montażowe</v>
          </cell>
          <cell r="BH871" t="str">
            <v>-</v>
          </cell>
          <cell r="BI871" t="str">
            <v>-</v>
          </cell>
          <cell r="BJ871">
            <v>0</v>
          </cell>
          <cell r="BK871">
            <v>0</v>
          </cell>
          <cell r="BL871"/>
          <cell r="BM871"/>
          <cell r="BN871"/>
          <cell r="BO871">
            <v>0</v>
          </cell>
        </row>
        <row r="872">
          <cell r="B872" t="str">
            <v>4-05-16-058-0</v>
          </cell>
          <cell r="C872" t="str">
            <v>4</v>
          </cell>
          <cell r="D872" t="str">
            <v>LOŚ - dmuchawy powietrza</v>
          </cell>
          <cell r="E872">
            <v>0</v>
          </cell>
          <cell r="F872" t="str">
            <v>FS 6</v>
          </cell>
          <cell r="G872" t="str">
            <v>Plan</v>
          </cell>
          <cell r="H872" t="str">
            <v>pierwsza</v>
          </cell>
          <cell r="I872" t="str">
            <v>wspólne</v>
          </cell>
          <cell r="J872" t="str">
            <v>modernizacyjne</v>
          </cell>
          <cell r="K872" t="str">
            <v>OŚ</v>
          </cell>
          <cell r="L872" t="str">
            <v>Poznań</v>
          </cell>
          <cell r="M872">
            <v>0</v>
          </cell>
          <cell r="N872">
            <v>0</v>
          </cell>
          <cell r="O872">
            <v>0</v>
          </cell>
          <cell r="P872">
            <v>0</v>
          </cell>
          <cell r="Q872">
            <v>0</v>
          </cell>
          <cell r="R872" t="str">
            <v>05</v>
          </cell>
          <cell r="S872" t="str">
            <v>nd</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t="str">
            <v>1 rozwojowo-modernizacyjne</v>
          </cell>
          <cell r="AY872">
            <v>0</v>
          </cell>
          <cell r="AZ872">
            <v>0</v>
          </cell>
          <cell r="BA872">
            <v>0</v>
          </cell>
          <cell r="BF872">
            <v>0</v>
          </cell>
          <cell r="BG872">
            <v>0</v>
          </cell>
          <cell r="BH872" t="str">
            <v>-</v>
          </cell>
          <cell r="BI872" t="str">
            <v>-</v>
          </cell>
          <cell r="BJ872">
            <v>0</v>
          </cell>
          <cell r="BK872">
            <v>0</v>
          </cell>
          <cell r="BL872"/>
          <cell r="BM872"/>
          <cell r="BN872"/>
        </row>
        <row r="873">
          <cell r="B873" t="str">
            <v>4-05-16-104-0</v>
          </cell>
          <cell r="C873" t="str">
            <v>4</v>
          </cell>
          <cell r="D873" t="str">
            <v>COŚ - kanały sanitarne na terenie oczyszczalni</v>
          </cell>
          <cell r="E873">
            <v>0</v>
          </cell>
          <cell r="F873" t="str">
            <v>FS 6</v>
          </cell>
          <cell r="G873" t="str">
            <v>Plan</v>
          </cell>
          <cell r="H873" t="str">
            <v>pierwsza</v>
          </cell>
          <cell r="I873" t="str">
            <v>wspólne</v>
          </cell>
          <cell r="J873" t="str">
            <v>modernizacyjne</v>
          </cell>
          <cell r="K873" t="str">
            <v>OŚ</v>
          </cell>
          <cell r="L873" t="str">
            <v>Poznań</v>
          </cell>
          <cell r="M873">
            <v>0</v>
          </cell>
          <cell r="N873">
            <v>0</v>
          </cell>
          <cell r="O873">
            <v>0</v>
          </cell>
          <cell r="P873">
            <v>0</v>
          </cell>
          <cell r="Q873">
            <v>0</v>
          </cell>
          <cell r="R873" t="str">
            <v>05</v>
          </cell>
          <cell r="S873" t="str">
            <v>nd</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t="str">
            <v>1 rozwojowo-modernizacyjne</v>
          </cell>
          <cell r="AY873">
            <v>0</v>
          </cell>
          <cell r="AZ873">
            <v>0</v>
          </cell>
          <cell r="BA873">
            <v>0</v>
          </cell>
          <cell r="BF873">
            <v>0</v>
          </cell>
          <cell r="BG873">
            <v>0</v>
          </cell>
          <cell r="BH873" t="str">
            <v>-</v>
          </cell>
          <cell r="BI873" t="str">
            <v>-</v>
          </cell>
          <cell r="BJ873">
            <v>0</v>
          </cell>
          <cell r="BK873">
            <v>0</v>
          </cell>
          <cell r="BL873"/>
          <cell r="BM873"/>
          <cell r="BN873"/>
        </row>
        <row r="874">
          <cell r="B874" t="str">
            <v>4-05-16-105-0</v>
          </cell>
          <cell r="C874" t="str">
            <v>4</v>
          </cell>
          <cell r="D874" t="str">
            <v>COŚ - układu napowietrzania bioreaktorów - etap I</v>
          </cell>
          <cell r="E874" t="str">
            <v>Realizowane-RBM-zakończono</v>
          </cell>
          <cell r="F874" t="str">
            <v>FS 6</v>
          </cell>
          <cell r="G874" t="str">
            <v>Plan</v>
          </cell>
          <cell r="H874" t="str">
            <v>pierwsza</v>
          </cell>
          <cell r="I874" t="str">
            <v>wspólne</v>
          </cell>
          <cell r="J874" t="str">
            <v>modernizacyjne</v>
          </cell>
          <cell r="K874" t="str">
            <v>OŚ</v>
          </cell>
          <cell r="L874" t="str">
            <v>Poznań</v>
          </cell>
          <cell r="M874" t="str">
            <v>Agnieszka Mitura-Grabowska</v>
          </cell>
          <cell r="N874">
            <v>0</v>
          </cell>
          <cell r="O874" t="str">
            <v>Anna Padurska</v>
          </cell>
          <cell r="P874" t="str">
            <v>Wojciech Wróblewski</v>
          </cell>
          <cell r="Q874" t="str">
            <v>Julita Gumińska</v>
          </cell>
          <cell r="R874" t="str">
            <v>05</v>
          </cell>
          <cell r="S874" t="str">
            <v>nd</v>
          </cell>
          <cell r="T874">
            <v>646856.67000000004</v>
          </cell>
          <cell r="U874">
            <v>451572.96</v>
          </cell>
          <cell r="V874">
            <v>0</v>
          </cell>
          <cell r="W874">
            <v>0</v>
          </cell>
          <cell r="X874">
            <v>0</v>
          </cell>
          <cell r="Y874">
            <v>0</v>
          </cell>
          <cell r="Z874">
            <v>0</v>
          </cell>
          <cell r="AA874">
            <v>0</v>
          </cell>
          <cell r="AB874">
            <v>0</v>
          </cell>
          <cell r="AC874">
            <v>0</v>
          </cell>
          <cell r="AD874">
            <v>0</v>
          </cell>
          <cell r="AE874">
            <v>0</v>
          </cell>
          <cell r="AF874">
            <v>451572.96</v>
          </cell>
          <cell r="AG874">
            <v>401111.4</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t="str">
            <v>1 rozwojowo-modernizacyjne</v>
          </cell>
          <cell r="AY874">
            <v>0</v>
          </cell>
          <cell r="AZ874">
            <v>0</v>
          </cell>
          <cell r="BA874">
            <v>0</v>
          </cell>
          <cell r="BF874" t="str">
            <v>Z zadania zostały wydzielone zakresy 19-308,19-309 oraz 19-310 Modernizacja układu napowietrzania bioreaktorów.</v>
          </cell>
          <cell r="BG874" t="str">
            <v>Przygotowanie bioreaktora do robót, dostawa i montaż elementów układu napowietrzania o zmienionym sposobie mocowania dyfuzorów, wykonanie systemu odwodnienia rusztów, dostawa mobilnego urządzenia do dawkowania kwasu mrówkowego. 2020 - dostawa i montaż</v>
          </cell>
          <cell r="BH874" t="str">
            <v>-</v>
          </cell>
          <cell r="BI874" t="str">
            <v>-</v>
          </cell>
          <cell r="BJ874">
            <v>0</v>
          </cell>
          <cell r="BK874">
            <v>0</v>
          </cell>
          <cell r="BL874"/>
          <cell r="BM874"/>
          <cell r="BN874"/>
          <cell r="BO874">
            <v>0</v>
          </cell>
        </row>
        <row r="875">
          <cell r="B875" t="str">
            <v>4-05-17-204-0</v>
          </cell>
          <cell r="C875" t="str">
            <v>4</v>
          </cell>
          <cell r="D875" t="str">
            <v>OŚ - system przyjmowania ścieków dowożonych na stacjach zlewnych</v>
          </cell>
          <cell r="E875" t="str">
            <v>Realizowane-RBM-zakończono</v>
          </cell>
          <cell r="G875" t="str">
            <v>Plan</v>
          </cell>
          <cell r="H875" t="str">
            <v>pierwsza</v>
          </cell>
          <cell r="I875" t="str">
            <v>wspólne</v>
          </cell>
          <cell r="J875" t="str">
            <v>rozwojowe</v>
          </cell>
          <cell r="K875" t="str">
            <v>OŚ</v>
          </cell>
          <cell r="L875" t="str">
            <v>Poznań</v>
          </cell>
          <cell r="M875" t="str">
            <v>Agnieszka Mitura-Grabowska</v>
          </cell>
          <cell r="N875">
            <v>0</v>
          </cell>
          <cell r="O875" t="str">
            <v>Anna Padurska</v>
          </cell>
          <cell r="P875" t="str">
            <v>Robert Wachowiak</v>
          </cell>
          <cell r="Q875">
            <v>0</v>
          </cell>
          <cell r="R875" t="str">
            <v>05</v>
          </cell>
          <cell r="S875" t="str">
            <v>nd</v>
          </cell>
          <cell r="T875">
            <v>1970420.0999999999</v>
          </cell>
          <cell r="U875">
            <v>119450</v>
          </cell>
          <cell r="V875">
            <v>0</v>
          </cell>
          <cell r="W875">
            <v>0</v>
          </cell>
          <cell r="X875">
            <v>0</v>
          </cell>
          <cell r="Y875">
            <v>0</v>
          </cell>
          <cell r="Z875">
            <v>0</v>
          </cell>
          <cell r="AA875">
            <v>0</v>
          </cell>
          <cell r="AB875">
            <v>0</v>
          </cell>
          <cell r="AC875">
            <v>0</v>
          </cell>
          <cell r="AD875">
            <v>0</v>
          </cell>
          <cell r="AE875">
            <v>0</v>
          </cell>
          <cell r="AF875">
            <v>119450</v>
          </cell>
          <cell r="AG875">
            <v>119450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t="str">
            <v>1 rozwojowo-modernizacyjne</v>
          </cell>
          <cell r="AY875">
            <v>0</v>
          </cell>
          <cell r="AZ875">
            <v>0</v>
          </cell>
          <cell r="BA875">
            <v>0</v>
          </cell>
          <cell r="BF875" t="str">
            <v>Realizacja dostosowania systemu identyfikacji dostawców i kontroli jakości przyjmowania ścieków do istniejącego systemu KSNT (Komputerowego Systemu Nadzoru Technologicznego).</v>
          </cell>
          <cell r="BG875" t="str">
            <v>Wyposażenie stacji zlewnych w szafy automatyki (10 kpl.). Projekt i oprogramowanie. Dostawa pobieraków prób (8 kpl.). Konfiguracja oraz uruchomienie całego systemu. Przeszkolenie obsługi. 2018 - 2020 - roboty budowlano-montażowe</v>
          </cell>
          <cell r="BH875" t="str">
            <v>-</v>
          </cell>
          <cell r="BI875" t="str">
            <v>-</v>
          </cell>
          <cell r="BJ875">
            <v>0</v>
          </cell>
          <cell r="BK875">
            <v>0</v>
          </cell>
          <cell r="BL875"/>
          <cell r="BM875"/>
          <cell r="BN875"/>
          <cell r="BO875">
            <v>0</v>
          </cell>
        </row>
        <row r="876">
          <cell r="B876" t="str">
            <v>4-05-19-170-0</v>
          </cell>
          <cell r="C876" t="str">
            <v>4</v>
          </cell>
          <cell r="D876" t="str">
            <v>COŚ - kolektory odpływowe wraz z modernizacją układu pomiarowego</v>
          </cell>
          <cell r="E876">
            <v>0</v>
          </cell>
          <cell r="G876" t="str">
            <v>OŚ - sieci i obiekty</v>
          </cell>
          <cell r="H876" t="str">
            <v>pierwsza</v>
          </cell>
          <cell r="I876" t="str">
            <v>wspólne</v>
          </cell>
          <cell r="J876" t="str">
            <v>modernizacyjne</v>
          </cell>
          <cell r="K876" t="str">
            <v>OŚ</v>
          </cell>
          <cell r="L876" t="str">
            <v>Poznań</v>
          </cell>
          <cell r="M876">
            <v>0</v>
          </cell>
          <cell r="N876">
            <v>0</v>
          </cell>
          <cell r="O876">
            <v>0</v>
          </cell>
          <cell r="P876">
            <v>0</v>
          </cell>
          <cell r="Q876">
            <v>0</v>
          </cell>
          <cell r="R876" t="str">
            <v>05</v>
          </cell>
          <cell r="S876" t="str">
            <v>nd</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t="str">
            <v xml:space="preserve"> </v>
          </cell>
          <cell r="AY876">
            <v>0</v>
          </cell>
          <cell r="AZ876">
            <v>0</v>
          </cell>
          <cell r="BA876">
            <v>0</v>
          </cell>
          <cell r="BF876">
            <v>0</v>
          </cell>
          <cell r="BG876">
            <v>0</v>
          </cell>
          <cell r="BH876" t="str">
            <v>-</v>
          </cell>
          <cell r="BI876" t="str">
            <v>-</v>
          </cell>
          <cell r="BJ876">
            <v>0</v>
          </cell>
          <cell r="BK876">
            <v>0</v>
          </cell>
          <cell r="BL876"/>
          <cell r="BM876"/>
          <cell r="BN876"/>
        </row>
        <row r="877">
          <cell r="B877" t="str">
            <v>4-05-19-174-0</v>
          </cell>
          <cell r="C877" t="str">
            <v>4</v>
          </cell>
          <cell r="D877" t="str">
            <v>LOŚ - instalacja filtra siloksanów</v>
          </cell>
          <cell r="E877" t="str">
            <v>Realizowane-RBM-w toku</v>
          </cell>
          <cell r="G877" t="str">
            <v>OŚ - sieci i obiekty</v>
          </cell>
          <cell r="H877" t="str">
            <v>pierwsza</v>
          </cell>
          <cell r="I877" t="str">
            <v>wspólne</v>
          </cell>
          <cell r="J877" t="str">
            <v>modernizacyjne</v>
          </cell>
          <cell r="K877" t="str">
            <v>OŚ</v>
          </cell>
          <cell r="L877" t="str">
            <v>Poznań</v>
          </cell>
          <cell r="M877" t="str">
            <v>Agnieszka Mitura-Grabowska</v>
          </cell>
          <cell r="N877" t="str">
            <v>Maciej Nowicki</v>
          </cell>
          <cell r="O877" t="str">
            <v>Anna Padurska</v>
          </cell>
          <cell r="P877" t="str">
            <v>Aneta Wysocka</v>
          </cell>
          <cell r="Q877">
            <v>0</v>
          </cell>
          <cell r="R877" t="str">
            <v>05</v>
          </cell>
          <cell r="S877" t="str">
            <v>nd</v>
          </cell>
          <cell r="T877">
            <v>0</v>
          </cell>
          <cell r="U877">
            <v>20000</v>
          </cell>
          <cell r="V877">
            <v>100000</v>
          </cell>
          <cell r="W877">
            <v>0</v>
          </cell>
          <cell r="X877">
            <v>0</v>
          </cell>
          <cell r="Y877">
            <v>0</v>
          </cell>
          <cell r="Z877">
            <v>0</v>
          </cell>
          <cell r="AA877">
            <v>0</v>
          </cell>
          <cell r="AB877">
            <v>0</v>
          </cell>
          <cell r="AC877">
            <v>0</v>
          </cell>
          <cell r="AD877">
            <v>0</v>
          </cell>
          <cell r="AE877">
            <v>0</v>
          </cell>
          <cell r="AF877">
            <v>120000</v>
          </cell>
          <cell r="AG877">
            <v>0</v>
          </cell>
          <cell r="AH877">
            <v>9950</v>
          </cell>
          <cell r="AI877">
            <v>0</v>
          </cell>
          <cell r="AJ877">
            <v>0</v>
          </cell>
          <cell r="AK877">
            <v>145000</v>
          </cell>
          <cell r="AL877">
            <v>0</v>
          </cell>
          <cell r="AM877">
            <v>0</v>
          </cell>
          <cell r="AN877">
            <v>0</v>
          </cell>
          <cell r="AO877">
            <v>0</v>
          </cell>
          <cell r="AP877">
            <v>0</v>
          </cell>
          <cell r="AQ877">
            <v>0</v>
          </cell>
          <cell r="AR877">
            <v>0</v>
          </cell>
          <cell r="AS877">
            <v>0</v>
          </cell>
          <cell r="AT877">
            <v>0</v>
          </cell>
          <cell r="AU877">
            <v>145000</v>
          </cell>
          <cell r="AV877">
            <v>0</v>
          </cell>
          <cell r="AW877">
            <v>0</v>
          </cell>
          <cell r="AX877" t="str">
            <v xml:space="preserve"> </v>
          </cell>
          <cell r="AY877">
            <v>0</v>
          </cell>
          <cell r="AZ877">
            <v>0</v>
          </cell>
          <cell r="BA877">
            <v>0</v>
          </cell>
          <cell r="BF877" t="str">
            <v>Poprawienie jakości biogazu. Zmniejszenie osadów w komorach spalania silników, wydłużenie interwałów wymiany oleju, wydłużenie trwałości silnika.</v>
          </cell>
          <cell r="BG877" t="str">
            <v>Instalacja 1 kpl filtra siloksanów. 2020 - 2021 - roboty budowlano-montażowe</v>
          </cell>
          <cell r="BH877" t="str">
            <v>-</v>
          </cell>
          <cell r="BI877" t="str">
            <v>-</v>
          </cell>
          <cell r="BJ877">
            <v>0</v>
          </cell>
          <cell r="BK877">
            <v>145000</v>
          </cell>
          <cell r="BL877"/>
          <cell r="BM877"/>
          <cell r="BN877"/>
          <cell r="BO877">
            <v>10150.000000000002</v>
          </cell>
        </row>
        <row r="878">
          <cell r="B878" t="str">
            <v>4-05-19-214-1</v>
          </cell>
          <cell r="C878" t="str">
            <v>4</v>
          </cell>
          <cell r="D878" t="str">
            <v>COŚ - hydroliza osadu</v>
          </cell>
          <cell r="E878" t="str">
            <v>Realizowane-koncepcja-zakończono</v>
          </cell>
          <cell r="G878" t="str">
            <v>OŚ - sieci i obiekty</v>
          </cell>
          <cell r="H878" t="str">
            <v>pierwsza</v>
          </cell>
          <cell r="I878" t="str">
            <v>wspólne</v>
          </cell>
          <cell r="J878" t="str">
            <v>modernizacyjne</v>
          </cell>
          <cell r="K878" t="str">
            <v>OŚ</v>
          </cell>
          <cell r="L878" t="str">
            <v>Poznań</v>
          </cell>
          <cell r="M878" t="str">
            <v>Agnieszka Mitura-Grabowska</v>
          </cell>
          <cell r="N878">
            <v>0</v>
          </cell>
          <cell r="O878" t="str">
            <v>Anna Padurska</v>
          </cell>
          <cell r="P878" t="str">
            <v>Julita Gumińska</v>
          </cell>
          <cell r="Q878" t="str">
            <v>Julita Gumińska</v>
          </cell>
          <cell r="R878" t="str">
            <v>05</v>
          </cell>
          <cell r="S878" t="str">
            <v>nd</v>
          </cell>
          <cell r="T878">
            <v>0</v>
          </cell>
          <cell r="U878">
            <v>80000</v>
          </cell>
          <cell r="V878">
            <v>0</v>
          </cell>
          <cell r="W878">
            <v>0</v>
          </cell>
          <cell r="X878">
            <v>0</v>
          </cell>
          <cell r="Y878">
            <v>0</v>
          </cell>
          <cell r="Z878">
            <v>0</v>
          </cell>
          <cell r="AA878">
            <v>0</v>
          </cell>
          <cell r="AB878">
            <v>0</v>
          </cell>
          <cell r="AC878">
            <v>0</v>
          </cell>
          <cell r="AD878">
            <v>0</v>
          </cell>
          <cell r="AE878">
            <v>0</v>
          </cell>
          <cell r="AF878">
            <v>80000</v>
          </cell>
          <cell r="AG878">
            <v>66000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t="str">
            <v xml:space="preserve"> </v>
          </cell>
          <cell r="AY878">
            <v>0</v>
          </cell>
          <cell r="AZ878">
            <v>0</v>
          </cell>
          <cell r="BA878">
            <v>0</v>
          </cell>
          <cell r="BF878" t="str">
            <v>Zwiększenie efektywności fermentacji osadów - wzrost produkcji biogazu.</v>
          </cell>
          <cell r="BG878" t="str">
            <v>Budowa zbiorników z instalacją mieszania i podgrzewania osadu. Budowa instalacji magazynowania, przygotowania i dozowania chemii. 2020 - koncepcja</v>
          </cell>
          <cell r="BH878" t="str">
            <v>-</v>
          </cell>
          <cell r="BI878" t="str">
            <v>-</v>
          </cell>
          <cell r="BJ878">
            <v>0</v>
          </cell>
          <cell r="BK878">
            <v>0</v>
          </cell>
          <cell r="BL878"/>
          <cell r="BM878"/>
          <cell r="BN878"/>
        </row>
        <row r="879">
          <cell r="B879" t="str">
            <v>4-05-19-215-1</v>
          </cell>
          <cell r="C879" t="str">
            <v>4</v>
          </cell>
          <cell r="D879" t="str">
            <v>LOŚ - hydroliza osadu</v>
          </cell>
          <cell r="E879" t="str">
            <v>Realizowane-koncepcja-zakończono</v>
          </cell>
          <cell r="G879" t="str">
            <v>OŚ - sieci i obiekty</v>
          </cell>
          <cell r="H879" t="str">
            <v>pierwsza</v>
          </cell>
          <cell r="I879" t="str">
            <v>wspólne</v>
          </cell>
          <cell r="J879" t="str">
            <v>modernizacyjne</v>
          </cell>
          <cell r="K879" t="str">
            <v>OŚ</v>
          </cell>
          <cell r="L879" t="str">
            <v>Poznań</v>
          </cell>
          <cell r="M879" t="str">
            <v>Agnieszka Mitura-Grabowska</v>
          </cell>
          <cell r="N879">
            <v>0</v>
          </cell>
          <cell r="O879" t="str">
            <v>Anna Padurska</v>
          </cell>
          <cell r="P879" t="str">
            <v>Julita Gumińska</v>
          </cell>
          <cell r="Q879" t="str">
            <v>Julita Gumińska</v>
          </cell>
          <cell r="R879" t="str">
            <v>05</v>
          </cell>
          <cell r="S879" t="str">
            <v>nd</v>
          </cell>
          <cell r="T879">
            <v>0</v>
          </cell>
          <cell r="U879">
            <v>80000</v>
          </cell>
          <cell r="V879">
            <v>0</v>
          </cell>
          <cell r="W879">
            <v>0</v>
          </cell>
          <cell r="X879">
            <v>0</v>
          </cell>
          <cell r="Y879">
            <v>0</v>
          </cell>
          <cell r="Z879">
            <v>0</v>
          </cell>
          <cell r="AA879">
            <v>0</v>
          </cell>
          <cell r="AB879">
            <v>0</v>
          </cell>
          <cell r="AC879">
            <v>0</v>
          </cell>
          <cell r="AD879">
            <v>0</v>
          </cell>
          <cell r="AE879">
            <v>0</v>
          </cell>
          <cell r="AF879">
            <v>80000</v>
          </cell>
          <cell r="AG879">
            <v>62000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t="str">
            <v xml:space="preserve"> </v>
          </cell>
          <cell r="AY879">
            <v>0</v>
          </cell>
          <cell r="AZ879">
            <v>0</v>
          </cell>
          <cell r="BA879">
            <v>0</v>
          </cell>
          <cell r="BF879" t="str">
            <v>Zwiększenie efektywności fermentacji osadów - wzrost produkcji biogazu.</v>
          </cell>
          <cell r="BG879" t="str">
            <v>Budowa zbiorników z instalacją mieszania i podgrzewania osadu. Budowa instalacji magazynowania, przygotowania i dozowania chemii. 2020 - koncepcja</v>
          </cell>
          <cell r="BH879" t="str">
            <v>-</v>
          </cell>
          <cell r="BI879" t="str">
            <v>-</v>
          </cell>
          <cell r="BJ879">
            <v>0</v>
          </cell>
          <cell r="BK879">
            <v>0</v>
          </cell>
          <cell r="BL879"/>
          <cell r="BM879"/>
          <cell r="BN879"/>
        </row>
        <row r="880">
          <cell r="B880" t="str">
            <v>4-05-19-308-0</v>
          </cell>
          <cell r="C880" t="str">
            <v>4</v>
          </cell>
          <cell r="D880" t="str">
            <v>COŚ - układu napowietrzania bioreaktorów - etap II</v>
          </cell>
          <cell r="E880" t="str">
            <v>Realizowane-RBM-zakończono</v>
          </cell>
          <cell r="G880" t="str">
            <v>Plan</v>
          </cell>
          <cell r="H880" t="str">
            <v>pierwsza</v>
          </cell>
          <cell r="I880" t="str">
            <v>wspólne</v>
          </cell>
          <cell r="J880" t="str">
            <v>modernizacyjne</v>
          </cell>
          <cell r="K880" t="str">
            <v>OŚ</v>
          </cell>
          <cell r="L880" t="str">
            <v>Poznań</v>
          </cell>
          <cell r="M880" t="str">
            <v>Agnieszka Mitura-Grabowska</v>
          </cell>
          <cell r="N880">
            <v>0</v>
          </cell>
          <cell r="O880" t="str">
            <v>Anna Padurska</v>
          </cell>
          <cell r="P880" t="str">
            <v>Łukasz Prządka</v>
          </cell>
          <cell r="Q880" t="str">
            <v>Jerzy Rykała</v>
          </cell>
          <cell r="R880" t="str">
            <v>05</v>
          </cell>
          <cell r="S880" t="str">
            <v>nd</v>
          </cell>
          <cell r="T880">
            <v>0</v>
          </cell>
          <cell r="U880">
            <v>0</v>
          </cell>
          <cell r="V880">
            <v>260000</v>
          </cell>
          <cell r="W880">
            <v>0</v>
          </cell>
          <cell r="X880">
            <v>0</v>
          </cell>
          <cell r="Y880">
            <v>0</v>
          </cell>
          <cell r="Z880">
            <v>0</v>
          </cell>
          <cell r="AA880">
            <v>0</v>
          </cell>
          <cell r="AB880">
            <v>0</v>
          </cell>
          <cell r="AC880">
            <v>0</v>
          </cell>
          <cell r="AD880">
            <v>0</v>
          </cell>
          <cell r="AE880">
            <v>0</v>
          </cell>
          <cell r="AF880">
            <v>260000</v>
          </cell>
          <cell r="AG880">
            <v>0</v>
          </cell>
          <cell r="AH880">
            <v>303931</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t="str">
            <v>1 rozwojowo-modernizacyjne</v>
          </cell>
          <cell r="AY880">
            <v>0</v>
          </cell>
          <cell r="AZ880">
            <v>0</v>
          </cell>
          <cell r="BA880">
            <v>0</v>
          </cell>
          <cell r="BF880" t="str">
            <v>Zadanie zostało wydzielone z zadania nr 16-105 Modernizacja układu napowietrzania bioreaktorów.</v>
          </cell>
          <cell r="BG880" t="str">
            <v>1. Przygotowanie bioreaktora do robót, 2. Montaż elementów układu napowietrzania o zmienionym sposobie mocowania dyfuzorów, 3. Wykonanie systemu odwodnienia rusztów. 4. Dostawa mobilnego urządzenia do dawkowania kwasu mrówkowego. 2021 - dostawa i montaż</v>
          </cell>
          <cell r="BH880" t="str">
            <v>-</v>
          </cell>
          <cell r="BI880" t="str">
            <v>-</v>
          </cell>
          <cell r="BJ880">
            <v>0</v>
          </cell>
          <cell r="BK880">
            <v>0</v>
          </cell>
          <cell r="BL880"/>
          <cell r="BM880"/>
          <cell r="BN880"/>
          <cell r="BO880">
            <v>0</v>
          </cell>
        </row>
        <row r="881">
          <cell r="B881" t="str">
            <v>4-05-19-310-0</v>
          </cell>
          <cell r="C881" t="str">
            <v>4</v>
          </cell>
          <cell r="D881" t="str">
            <v>COŚ - układu napowietrzania bioreaktorów - etap IV</v>
          </cell>
          <cell r="E881" t="str">
            <v>Realizowane-RBM-w toku</v>
          </cell>
          <cell r="G881" t="str">
            <v>Plan</v>
          </cell>
          <cell r="H881" t="str">
            <v>pierwsza</v>
          </cell>
          <cell r="I881" t="str">
            <v>wspólne</v>
          </cell>
          <cell r="J881" t="str">
            <v>modernizacyjne</v>
          </cell>
          <cell r="K881" t="str">
            <v>OŚ</v>
          </cell>
          <cell r="L881" t="str">
            <v>Poznań</v>
          </cell>
          <cell r="M881" t="str">
            <v>Agnieszka Mitura-Grabowska</v>
          </cell>
          <cell r="N881">
            <v>0</v>
          </cell>
          <cell r="O881" t="str">
            <v>Anna Padurska</v>
          </cell>
          <cell r="P881" t="str">
            <v>Julita Gumińska</v>
          </cell>
          <cell r="Q881" t="str">
            <v>Julita Gumińska</v>
          </cell>
          <cell r="R881" t="str">
            <v>05</v>
          </cell>
          <cell r="S881" t="str">
            <v>nd</v>
          </cell>
          <cell r="T881">
            <v>0</v>
          </cell>
          <cell r="U881">
            <v>0</v>
          </cell>
          <cell r="V881">
            <v>0</v>
          </cell>
          <cell r="W881">
            <v>440900</v>
          </cell>
          <cell r="X881">
            <v>0</v>
          </cell>
          <cell r="Y881">
            <v>0</v>
          </cell>
          <cell r="Z881">
            <v>0</v>
          </cell>
          <cell r="AA881">
            <v>0</v>
          </cell>
          <cell r="AB881">
            <v>0</v>
          </cell>
          <cell r="AC881">
            <v>0</v>
          </cell>
          <cell r="AD881">
            <v>0</v>
          </cell>
          <cell r="AE881">
            <v>0</v>
          </cell>
          <cell r="AF881">
            <v>440900</v>
          </cell>
          <cell r="AG881">
            <v>0</v>
          </cell>
          <cell r="AH881">
            <v>0</v>
          </cell>
          <cell r="AI881">
            <v>0</v>
          </cell>
          <cell r="AJ881">
            <v>440900</v>
          </cell>
          <cell r="AK881">
            <v>0</v>
          </cell>
          <cell r="AL881">
            <v>0</v>
          </cell>
          <cell r="AM881">
            <v>0</v>
          </cell>
          <cell r="AN881">
            <v>0</v>
          </cell>
          <cell r="AO881">
            <v>0</v>
          </cell>
          <cell r="AP881">
            <v>0</v>
          </cell>
          <cell r="AQ881">
            <v>0</v>
          </cell>
          <cell r="AR881">
            <v>0</v>
          </cell>
          <cell r="AS881">
            <v>0</v>
          </cell>
          <cell r="AT881">
            <v>0</v>
          </cell>
          <cell r="AU881">
            <v>440900</v>
          </cell>
          <cell r="AV881">
            <v>0</v>
          </cell>
          <cell r="AW881">
            <v>0</v>
          </cell>
          <cell r="AX881" t="str">
            <v>1 rozwojowo-modernizacyjne</v>
          </cell>
          <cell r="AY881">
            <v>0</v>
          </cell>
          <cell r="AZ881">
            <v>0</v>
          </cell>
          <cell r="BA881">
            <v>0</v>
          </cell>
          <cell r="BF881" t="str">
            <v>Zadanie zostało wydzielone z zadania nr 16-105 Modernizacja układu napowietrzania bioreaktorów.</v>
          </cell>
          <cell r="BG881" t="str">
            <v>1. Przygotowanie bioreaktora do robót, 2. Montaż elementów układu napowietrzania o zmienionym sposobie mocowania dyfuzorów, 3. Wykonanie systemu odwodnienia rusztów. 4. Dostawa mobilnego urządzenia do dawkowania kwasu mrówkowego. 2022 - dostawa i montaż</v>
          </cell>
          <cell r="BH881" t="str">
            <v>-</v>
          </cell>
          <cell r="BI881" t="str">
            <v>-</v>
          </cell>
          <cell r="BJ881">
            <v>0</v>
          </cell>
          <cell r="BK881">
            <v>440900</v>
          </cell>
          <cell r="BL881"/>
          <cell r="BM881"/>
          <cell r="BN881"/>
          <cell r="BO881">
            <v>30863.000000000004</v>
          </cell>
        </row>
        <row r="882">
          <cell r="B882" t="str">
            <v>4-05-19-323-0</v>
          </cell>
          <cell r="C882" t="str">
            <v>4</v>
          </cell>
          <cell r="D882" t="str">
            <v>LOŚ - obiekty kubaturowe - zakres II</v>
          </cell>
          <cell r="E882" t="str">
            <v>Realizowane-RBM-zakończono</v>
          </cell>
          <cell r="G882" t="str">
            <v>rezerwa zadania wielozakresowe</v>
          </cell>
          <cell r="H882" t="str">
            <v>pierwsza</v>
          </cell>
          <cell r="I882" t="str">
            <v>wspólne</v>
          </cell>
          <cell r="J882" t="str">
            <v>modernizacyjne</v>
          </cell>
          <cell r="K882" t="str">
            <v>OŚ</v>
          </cell>
          <cell r="L882" t="str">
            <v>Poznań</v>
          </cell>
          <cell r="M882" t="str">
            <v>Agnieszka Mitura-Grabowska</v>
          </cell>
          <cell r="N882">
            <v>0</v>
          </cell>
          <cell r="O882" t="str">
            <v>Anna Padurska</v>
          </cell>
          <cell r="P882" t="str">
            <v>Wojciech Wróblewski</v>
          </cell>
          <cell r="Q882">
            <v>0</v>
          </cell>
          <cell r="R882" t="str">
            <v>05</v>
          </cell>
          <cell r="S882" t="str">
            <v>nd</v>
          </cell>
          <cell r="T882">
            <v>0</v>
          </cell>
          <cell r="U882">
            <v>14500</v>
          </cell>
          <cell r="V882">
            <v>600000</v>
          </cell>
          <cell r="W882">
            <v>0</v>
          </cell>
          <cell r="X882">
            <v>0</v>
          </cell>
          <cell r="Y882">
            <v>0</v>
          </cell>
          <cell r="Z882">
            <v>0</v>
          </cell>
          <cell r="AA882">
            <v>0</v>
          </cell>
          <cell r="AB882">
            <v>0</v>
          </cell>
          <cell r="AC882">
            <v>0</v>
          </cell>
          <cell r="AD882">
            <v>0</v>
          </cell>
          <cell r="AE882">
            <v>0</v>
          </cell>
          <cell r="AF882">
            <v>614500</v>
          </cell>
          <cell r="AG882">
            <v>16382</v>
          </cell>
          <cell r="AH882">
            <v>336025</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t="str">
            <v>1 rozwojowo-modernizacyjne</v>
          </cell>
          <cell r="AY882">
            <v>0</v>
          </cell>
          <cell r="AZ882">
            <v>0</v>
          </cell>
          <cell r="BA882">
            <v>0</v>
          </cell>
          <cell r="BF882" t="str">
            <v>Zadanie zostało wydzielone z zadania nr 16-106. Zły stan techniczny obiektów, korozja betonów - wynik hermetyzacji obiektów i oddziaływania siarkowodoru. Ograniczenie kosztów eksploatacyjnych - mniejsze zużycie energii oraz pracochłonności.</v>
          </cell>
          <cell r="BG882" t="str">
            <v>Wykonanie powłok antykorozyjnych zabezpieczających powierzchnie ścian i pomostów żelbetowych dla zbiorników osadu nadmiernego - 2 szt. i zbiornika mieszania osadów zagęszczonych. 2020 - program funkcjonalno-użytkowy 2021 - roboty budowlano-montażowe</v>
          </cell>
          <cell r="BH882" t="str">
            <v>-</v>
          </cell>
          <cell r="BI882" t="str">
            <v>-</v>
          </cell>
          <cell r="BJ882">
            <v>0</v>
          </cell>
          <cell r="BK882">
            <v>0</v>
          </cell>
          <cell r="BL882"/>
          <cell r="BM882"/>
          <cell r="BN882"/>
          <cell r="BO882">
            <v>0</v>
          </cell>
        </row>
        <row r="883">
          <cell r="B883" t="str">
            <v>4-05-20-149-0</v>
          </cell>
          <cell r="C883" t="str">
            <v>4</v>
          </cell>
          <cell r="D883" t="str">
            <v>LOŚ - obiekty kubaturowe - zakres IV</v>
          </cell>
          <cell r="E883" t="str">
            <v>Realizowane-RBM-zakończono</v>
          </cell>
          <cell r="G883" t="str">
            <v>rezerwa zadania wielozakresowe</v>
          </cell>
          <cell r="H883" t="str">
            <v>pierwsza</v>
          </cell>
          <cell r="I883" t="str">
            <v>wspólne</v>
          </cell>
          <cell r="J883" t="str">
            <v>modernizacyjne</v>
          </cell>
          <cell r="K883" t="str">
            <v>OŚ</v>
          </cell>
          <cell r="L883" t="str">
            <v>Poznań</v>
          </cell>
          <cell r="M883" t="str">
            <v>Agnieszka Mitura-Grabowska</v>
          </cell>
          <cell r="N883">
            <v>0</v>
          </cell>
          <cell r="O883" t="str">
            <v>Anna Padurska</v>
          </cell>
          <cell r="P883" t="str">
            <v>Łukasz Prządka</v>
          </cell>
          <cell r="Q883" t="str">
            <v>Jerzy Rykała</v>
          </cell>
          <cell r="R883" t="str">
            <v>05</v>
          </cell>
          <cell r="S883" t="str">
            <v>nd</v>
          </cell>
          <cell r="T883">
            <v>0</v>
          </cell>
          <cell r="U883">
            <v>1800000</v>
          </cell>
          <cell r="V883">
            <v>0</v>
          </cell>
          <cell r="W883">
            <v>0</v>
          </cell>
          <cell r="X883">
            <v>0</v>
          </cell>
          <cell r="Y883">
            <v>0</v>
          </cell>
          <cell r="Z883">
            <v>0</v>
          </cell>
          <cell r="AA883">
            <v>0</v>
          </cell>
          <cell r="AB883">
            <v>0</v>
          </cell>
          <cell r="AC883">
            <v>0</v>
          </cell>
          <cell r="AD883">
            <v>0</v>
          </cell>
          <cell r="AE883">
            <v>0</v>
          </cell>
          <cell r="AF883">
            <v>1800000</v>
          </cell>
          <cell r="AG883">
            <v>931717</v>
          </cell>
          <cell r="AH883">
            <v>858733.33000000007</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t="str">
            <v>1 rozwojowo-modernizacyjne</v>
          </cell>
          <cell r="AY883">
            <v>0</v>
          </cell>
          <cell r="AZ883">
            <v>0</v>
          </cell>
          <cell r="BA883">
            <v>0</v>
          </cell>
          <cell r="BF883" t="str">
            <v>Zadanie zostało wydzielone z zadania 16-106. Zły stan techniczny obiektów, korozja betonów - wynik hermetyzacji obiektów i oddziaływania siarkowodoru. Ograniczenie kosztów - mniejsze zużycie energii oraz pracochłonności. Ograniczenie oddziaływania odorowego w przypadku pojawienia się kożucha na bioreaktorach.</v>
          </cell>
          <cell r="BG883" t="str">
            <v>Modernizacja układu pomiarowego ścieków oczyszczonych z LOŚ . 1.Wymiana ok. 10m rurociągu DN1400 na DN800. 2.Wymiana armatury w komorze S7. 3.Demontaż i montaż nowej kopuły komory S7. 4.Zamurowanie przejścia DN1400 na DN800 oraz pokrycie ścian komory chemią budowlaną. 5.Zakup i montaż przepływomierza elektromagnetycznego DN800 do opomiarowania przepływu ścieków oczyszczonych. 6.Wykonanie niezbędnych wykopów technologicznych. 2020 - roboty budowlano-montażowe</v>
          </cell>
          <cell r="BH883" t="str">
            <v>-</v>
          </cell>
          <cell r="BI883" t="str">
            <v>-</v>
          </cell>
          <cell r="BJ883">
            <v>0</v>
          </cell>
          <cell r="BK883">
            <v>0</v>
          </cell>
          <cell r="BL883"/>
          <cell r="BM883"/>
          <cell r="BN883"/>
          <cell r="BO883">
            <v>0</v>
          </cell>
        </row>
        <row r="884">
          <cell r="B884" t="str">
            <v>4-05-20-178-0</v>
          </cell>
          <cell r="C884" t="str">
            <v>4</v>
          </cell>
          <cell r="D884" t="str">
            <v>COŚ - odsiarczalnia biogazu</v>
          </cell>
          <cell r="E884" t="str">
            <v>Realizowane-koncepcja-w toku</v>
          </cell>
          <cell r="H884" t="str">
            <v>pierwsza</v>
          </cell>
          <cell r="I884" t="str">
            <v>wspólne</v>
          </cell>
          <cell r="J884" t="str">
            <v>modernizacyjne</v>
          </cell>
          <cell r="K884" t="str">
            <v>OŚ</v>
          </cell>
          <cell r="L884" t="str">
            <v>Poznań</v>
          </cell>
          <cell r="M884" t="str">
            <v>Agnieszka Mitura-Grabowska</v>
          </cell>
          <cell r="N884" t="str">
            <v>Michał Kamiński</v>
          </cell>
          <cell r="O884" t="str">
            <v>Anna Padurska</v>
          </cell>
          <cell r="P884" t="str">
            <v>Julita Płomińska</v>
          </cell>
          <cell r="Q884" t="str">
            <v>Julita Płomińska</v>
          </cell>
          <cell r="R884" t="str">
            <v>05</v>
          </cell>
          <cell r="S884" t="str">
            <v>nd</v>
          </cell>
          <cell r="T884">
            <v>0</v>
          </cell>
          <cell r="U884">
            <v>0</v>
          </cell>
          <cell r="V884">
            <v>25000</v>
          </cell>
          <cell r="W884">
            <v>75000</v>
          </cell>
          <cell r="X884">
            <v>75000</v>
          </cell>
          <cell r="Y884">
            <v>75000</v>
          </cell>
          <cell r="Z884">
            <v>0</v>
          </cell>
          <cell r="AA884">
            <v>0</v>
          </cell>
          <cell r="AB884">
            <v>0</v>
          </cell>
          <cell r="AC884">
            <v>0</v>
          </cell>
          <cell r="AD884">
            <v>0</v>
          </cell>
          <cell r="AE884">
            <v>0</v>
          </cell>
          <cell r="AF884">
            <v>250000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t="str">
            <v>1 rozwojowo-modernizacyjne</v>
          </cell>
          <cell r="AY884">
            <v>0</v>
          </cell>
          <cell r="AZ884">
            <v>0</v>
          </cell>
          <cell r="BA884">
            <v>0</v>
          </cell>
          <cell r="BF884" t="str">
            <v>Zadanie wydzielone z zadania 12-046 - zakres VII.Wzrost produkcji energii "zielonej" na COŚ</v>
          </cell>
          <cell r="BG884" t="str">
            <v>Instalacja nowej odsiarczalni wraz z automatyką i placem dojazdowym. 2021 - dokumentacja projektowa 2022 - 2024 - roboty budowlano-montażowe</v>
          </cell>
          <cell r="BH884" t="str">
            <v>-</v>
          </cell>
          <cell r="BI884" t="str">
            <v>-</v>
          </cell>
          <cell r="BJ884">
            <v>0</v>
          </cell>
          <cell r="BK884">
            <v>0</v>
          </cell>
          <cell r="BL884"/>
          <cell r="BM884"/>
          <cell r="BN884"/>
        </row>
        <row r="885">
          <cell r="B885" t="str">
            <v>4-11-16-195-0</v>
          </cell>
          <cell r="C885" t="str">
            <v>4</v>
          </cell>
          <cell r="D885" t="str">
            <v>OŚ Borówiec - rezerwowe zasilanie energetyczne</v>
          </cell>
          <cell r="E885" t="str">
            <v>Realizowane-RBM-zakończono</v>
          </cell>
          <cell r="G885" t="str">
            <v>OŚ - sieci i obiekty</v>
          </cell>
          <cell r="H885" t="str">
            <v>pierwsza</v>
          </cell>
          <cell r="I885" t="str">
            <v>wspólne</v>
          </cell>
          <cell r="J885" t="str">
            <v>modernizacyjne</v>
          </cell>
          <cell r="K885" t="str">
            <v>OŚ</v>
          </cell>
          <cell r="L885" t="str">
            <v>Kórnik</v>
          </cell>
          <cell r="M885" t="str">
            <v>Agnieszka Mitura-Grabowska</v>
          </cell>
          <cell r="N885">
            <v>0</v>
          </cell>
          <cell r="O885" t="str">
            <v>Anna Padurska</v>
          </cell>
          <cell r="P885" t="str">
            <v>Wojciech Wróblewski</v>
          </cell>
          <cell r="Q885" t="str">
            <v>Zbigniew Narożny</v>
          </cell>
          <cell r="R885" t="str">
            <v>11</v>
          </cell>
          <cell r="S885" t="str">
            <v>nd</v>
          </cell>
          <cell r="T885">
            <v>85191</v>
          </cell>
          <cell r="U885">
            <v>407110.54</v>
          </cell>
          <cell r="V885">
            <v>153851.06</v>
          </cell>
          <cell r="W885">
            <v>0</v>
          </cell>
          <cell r="X885">
            <v>0</v>
          </cell>
          <cell r="Y885">
            <v>0</v>
          </cell>
          <cell r="Z885">
            <v>0</v>
          </cell>
          <cell r="AA885">
            <v>0</v>
          </cell>
          <cell r="AB885">
            <v>0</v>
          </cell>
          <cell r="AC885">
            <v>0</v>
          </cell>
          <cell r="AD885">
            <v>0</v>
          </cell>
          <cell r="AE885">
            <v>0</v>
          </cell>
          <cell r="AF885">
            <v>560961.6</v>
          </cell>
          <cell r="AG885">
            <v>512291.72</v>
          </cell>
          <cell r="AH885">
            <v>53379</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t="str">
            <v>1 rozwojowo-modernizacyjne</v>
          </cell>
          <cell r="AY885">
            <v>0</v>
          </cell>
          <cell r="AZ885">
            <v>0</v>
          </cell>
          <cell r="BA885">
            <v>0</v>
          </cell>
          <cell r="BF885" t="str">
            <v>Zapewnienie ciągłości zasilania obiektu w energię elektryczną.</v>
          </cell>
          <cell r="BG885" t="str">
            <v>Budowa linii energetycznej o dł. 1000 m, montaż II sekcji rozdzielnicy SN, montaż transformatora oraz mostu szynowego. 2018 - 2020 - dokumentacja projektowa 2020 - 2021 - roboty budowlano-montażowe</v>
          </cell>
          <cell r="BH885" t="str">
            <v>-</v>
          </cell>
          <cell r="BI885" t="str">
            <v>-</v>
          </cell>
          <cell r="BJ885">
            <v>0</v>
          </cell>
          <cell r="BK885">
            <v>0</v>
          </cell>
          <cell r="BL885"/>
          <cell r="BM885"/>
          <cell r="BN885"/>
          <cell r="BO885">
            <v>0</v>
          </cell>
        </row>
        <row r="886">
          <cell r="B886" t="str">
            <v>5-05-17-181-1</v>
          </cell>
          <cell r="C886" t="str">
            <v>5</v>
          </cell>
          <cell r="D886" t="str">
            <v>Poznań - kanalizacja sanitarna w ul. Gubińskiej - etap I</v>
          </cell>
          <cell r="E886" t="str">
            <v>Realizowane-koncepcja-w toku</v>
          </cell>
          <cell r="G886" t="str">
            <v>rezerwa "białe plamy"</v>
          </cell>
          <cell r="H886" t="str">
            <v>druga</v>
          </cell>
          <cell r="I886" t="str">
            <v>sieci rozdzielcze</v>
          </cell>
          <cell r="J886" t="str">
            <v>rozwojowe</v>
          </cell>
          <cell r="K886" t="str">
            <v>nieopłacalne nie</v>
          </cell>
          <cell r="L886" t="str">
            <v>Poznań</v>
          </cell>
          <cell r="M886" t="str">
            <v>Kamilla Oberenkowska</v>
          </cell>
          <cell r="N886">
            <v>0</v>
          </cell>
          <cell r="O886" t="str">
            <v>Jolanta Kowalczyk</v>
          </cell>
          <cell r="P886">
            <v>0</v>
          </cell>
          <cell r="Q886">
            <v>0</v>
          </cell>
          <cell r="R886" t="str">
            <v>05</v>
          </cell>
          <cell r="S886" t="str">
            <v>nd</v>
          </cell>
          <cell r="T886">
            <v>0</v>
          </cell>
          <cell r="U886">
            <v>0</v>
          </cell>
          <cell r="V886">
            <v>0</v>
          </cell>
          <cell r="W886">
            <v>0</v>
          </cell>
          <cell r="X886">
            <v>0</v>
          </cell>
          <cell r="Y886">
            <v>0</v>
          </cell>
          <cell r="Z886">
            <v>0</v>
          </cell>
          <cell r="AA886">
            <v>0</v>
          </cell>
          <cell r="AB886">
            <v>0</v>
          </cell>
          <cell r="AC886">
            <v>8000</v>
          </cell>
          <cell r="AD886">
            <v>14000</v>
          </cell>
          <cell r="AE886">
            <v>187000</v>
          </cell>
          <cell r="AF886">
            <v>22000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0.105</v>
          </cell>
          <cell r="AW886">
            <v>0</v>
          </cell>
          <cell r="AX886" t="str">
            <v>1 rozwojowo-modernizacyjne</v>
          </cell>
          <cell r="AY886">
            <v>3</v>
          </cell>
          <cell r="AZ886">
            <v>1</v>
          </cell>
          <cell r="BA886">
            <v>0</v>
          </cell>
          <cell r="BF886" t="str">
            <v>Odbiór ścieków sanitarnych od nowych klientów.</v>
          </cell>
          <cell r="BG886" t="str">
            <v>Budowa kanalizacji sanitarnej w ul. Gubińskiej i Bełchatowskiej: DN 200 mm, dł. 105 m wraz z przyłączami 2023-2025 - dokumentacja projektowa 2026-2027- roboty budowlano-montażowe</v>
          </cell>
          <cell r="BH886" t="str">
            <v>-</v>
          </cell>
          <cell r="BI886" t="str">
            <v>-</v>
          </cell>
          <cell r="BJ886">
            <v>0</v>
          </cell>
          <cell r="BK886">
            <v>0</v>
          </cell>
          <cell r="BL886"/>
          <cell r="BM886"/>
          <cell r="BN886"/>
        </row>
        <row r="887">
          <cell r="B887" t="str">
            <v>5-05-17-183-1</v>
          </cell>
          <cell r="C887" t="str">
            <v>5</v>
          </cell>
          <cell r="D887" t="str">
            <v>Poznań – kanalizacja sanitarna w ul. Karpickiej i Czechosłowackiej</v>
          </cell>
          <cell r="H887" t="str">
            <v>druga</v>
          </cell>
          <cell r="I887" t="str">
            <v>sieci rozdzielcze</v>
          </cell>
          <cell r="J887" t="str">
            <v>rozwojowe</v>
          </cell>
          <cell r="K887" t="str">
            <v>nieopłacalne nie</v>
          </cell>
          <cell r="L887" t="str">
            <v>Poznań</v>
          </cell>
          <cell r="R887" t="str">
            <v>05</v>
          </cell>
          <cell r="T887">
            <v>0</v>
          </cell>
          <cell r="U887">
            <v>0</v>
          </cell>
          <cell r="V887">
            <v>0</v>
          </cell>
          <cell r="W887">
            <v>0</v>
          </cell>
          <cell r="X887">
            <v>19000</v>
          </cell>
          <cell r="Y887">
            <v>19000</v>
          </cell>
          <cell r="Z887">
            <v>116000</v>
          </cell>
          <cell r="AA887">
            <v>765000</v>
          </cell>
          <cell r="AB887">
            <v>180000</v>
          </cell>
          <cell r="AC887">
            <v>0</v>
          </cell>
          <cell r="AD887">
            <v>0</v>
          </cell>
          <cell r="AE887">
            <v>0</v>
          </cell>
          <cell r="AF887">
            <v>1099000</v>
          </cell>
          <cell r="AG887">
            <v>0</v>
          </cell>
          <cell r="AH887">
            <v>0</v>
          </cell>
          <cell r="AI887">
            <v>0</v>
          </cell>
          <cell r="AJ887">
            <v>20000</v>
          </cell>
          <cell r="AK887">
            <v>20000</v>
          </cell>
          <cell r="AL887">
            <v>60000</v>
          </cell>
          <cell r="AM887">
            <v>1113000</v>
          </cell>
          <cell r="AN887">
            <v>1579000</v>
          </cell>
          <cell r="AO887">
            <v>0</v>
          </cell>
          <cell r="AP887">
            <v>0</v>
          </cell>
          <cell r="AQ887">
            <v>0</v>
          </cell>
          <cell r="AR887">
            <v>0</v>
          </cell>
          <cell r="AS887">
            <v>0</v>
          </cell>
          <cell r="AT887">
            <v>0</v>
          </cell>
          <cell r="AU887">
            <v>2792000</v>
          </cell>
          <cell r="AV887">
            <v>0.74</v>
          </cell>
          <cell r="AW887">
            <v>56.8</v>
          </cell>
          <cell r="AX887" t="str">
            <v>1 rozwojowo-modernizacyjne</v>
          </cell>
          <cell r="AY887">
            <v>12</v>
          </cell>
          <cell r="AZ887">
            <v>7</v>
          </cell>
          <cell r="BA887">
            <v>4</v>
          </cell>
          <cell r="BF887" t="str">
            <v>Odbiór ścieków sanitarnych od nowych klientów.</v>
          </cell>
          <cell r="BG887" t="str">
            <v>Budowa kanalizacji sanitarnej w ul. Rakoniewickiej, Karpickiej i Czechosłowackiej: DN200 dł. 740 m wraz z przyłączami. 2023-2025 - dokumentacja projektowa 2026-2027 - roboty budowlano-montażowe</v>
          </cell>
          <cell r="BH887" t="str">
            <v>-</v>
          </cell>
          <cell r="BI887" t="str">
            <v>-</v>
          </cell>
          <cell r="BJ887">
            <v>0</v>
          </cell>
          <cell r="BK887">
            <v>2792000</v>
          </cell>
          <cell r="BL887"/>
          <cell r="BM887"/>
          <cell r="BN887"/>
        </row>
        <row r="888">
          <cell r="B888" t="str">
            <v>5-05-17-219-1</v>
          </cell>
          <cell r="C888" t="str">
            <v>5</v>
          </cell>
          <cell r="D888" t="str">
            <v>Poznań - kanalizacja sanitarna w ulicach Rostworowskiego i Pileckiego</v>
          </cell>
          <cell r="H888" t="str">
            <v>druga</v>
          </cell>
          <cell r="I888" t="str">
            <v>sieci rozdzielcze</v>
          </cell>
          <cell r="J888" t="str">
            <v>rozwojowe</v>
          </cell>
          <cell r="K888" t="str">
            <v>nieopłacalne nie</v>
          </cell>
          <cell r="L888" t="str">
            <v>Poznań</v>
          </cell>
          <cell r="R888" t="str">
            <v>05</v>
          </cell>
          <cell r="T888">
            <v>0</v>
          </cell>
          <cell r="U888">
            <v>0</v>
          </cell>
          <cell r="V888">
            <v>0</v>
          </cell>
          <cell r="W888">
            <v>0</v>
          </cell>
          <cell r="X888">
            <v>0</v>
          </cell>
          <cell r="Y888">
            <v>0</v>
          </cell>
          <cell r="Z888">
            <v>0</v>
          </cell>
          <cell r="AA888">
            <v>0</v>
          </cell>
          <cell r="AB888">
            <v>40000</v>
          </cell>
          <cell r="AC888">
            <v>60000</v>
          </cell>
          <cell r="AD888">
            <v>194000</v>
          </cell>
          <cell r="AE888">
            <v>600000</v>
          </cell>
          <cell r="AF888">
            <v>294000</v>
          </cell>
          <cell r="AG888">
            <v>0</v>
          </cell>
          <cell r="AH888">
            <v>0</v>
          </cell>
          <cell r="AI888">
            <v>0</v>
          </cell>
          <cell r="AJ888">
            <v>20000</v>
          </cell>
          <cell r="AK888">
            <v>20000</v>
          </cell>
          <cell r="AL888">
            <v>60000</v>
          </cell>
          <cell r="AM888">
            <v>0</v>
          </cell>
          <cell r="AN888">
            <v>852600</v>
          </cell>
          <cell r="AO888">
            <v>185400</v>
          </cell>
          <cell r="AP888">
            <v>0</v>
          </cell>
          <cell r="AQ888">
            <v>0</v>
          </cell>
          <cell r="AR888">
            <v>0</v>
          </cell>
          <cell r="AS888">
            <v>0</v>
          </cell>
          <cell r="AT888">
            <v>0</v>
          </cell>
          <cell r="AU888">
            <v>1138000</v>
          </cell>
          <cell r="AV888">
            <v>0.67</v>
          </cell>
          <cell r="AW888">
            <v>110</v>
          </cell>
          <cell r="AX888" t="str">
            <v>1 rozwojowo-modernizacyjne</v>
          </cell>
          <cell r="AY888">
            <v>3</v>
          </cell>
          <cell r="AZ888">
            <v>18</v>
          </cell>
          <cell r="BA888">
            <v>0</v>
          </cell>
          <cell r="BF888" t="str">
            <v>Odbiór ścieków sanitarnych od nowych klientów.</v>
          </cell>
          <cell r="BG888" t="str">
            <v>Budowa sieci kanalizacyjnej DN 200 mm o długości 670 m w ulicach Fieldorfa Rostworowskiego i Pileckiego wraz z przyłączami 2023-2025 dokumentacja projektowa 2026-2028 roboty montażowo-budowlane</v>
          </cell>
          <cell r="BH888" t="str">
            <v>-</v>
          </cell>
          <cell r="BI888" t="str">
            <v>-</v>
          </cell>
          <cell r="BJ888">
            <v>0</v>
          </cell>
          <cell r="BK888">
            <v>1138000</v>
          </cell>
          <cell r="BL888"/>
          <cell r="BM888"/>
          <cell r="BN888"/>
        </row>
        <row r="889">
          <cell r="B889" t="str">
            <v>5-05-17-228-0</v>
          </cell>
          <cell r="C889" t="str">
            <v>5</v>
          </cell>
          <cell r="D889" t="str">
            <v>Poznań - kanalizacja sanitarna ul. Wagi</v>
          </cell>
          <cell r="E889">
            <v>0</v>
          </cell>
          <cell r="G889" t="str">
            <v>rezerwa na zaspokojenie roszczeń z tyt realizacji sieci wod-kan</v>
          </cell>
          <cell r="H889" t="str">
            <v>pierwsza</v>
          </cell>
          <cell r="I889" t="str">
            <v>sieci rozdzielcze</v>
          </cell>
          <cell r="J889" t="str">
            <v>rozwojowe</v>
          </cell>
          <cell r="K889" t="str">
            <v>wykupy</v>
          </cell>
          <cell r="L889" t="str">
            <v>Poznań</v>
          </cell>
          <cell r="M889">
            <v>0</v>
          </cell>
          <cell r="N889">
            <v>0</v>
          </cell>
          <cell r="O889">
            <v>0</v>
          </cell>
          <cell r="P889">
            <v>0</v>
          </cell>
          <cell r="Q889">
            <v>0</v>
          </cell>
          <cell r="R889" t="str">
            <v>05</v>
          </cell>
          <cell r="S889" t="str">
            <v>nd</v>
          </cell>
          <cell r="T889">
            <v>0</v>
          </cell>
          <cell r="U889">
            <v>139043.63</v>
          </cell>
          <cell r="V889">
            <v>0</v>
          </cell>
          <cell r="W889">
            <v>0</v>
          </cell>
          <cell r="X889">
            <v>0</v>
          </cell>
          <cell r="Y889">
            <v>0</v>
          </cell>
          <cell r="Z889">
            <v>0</v>
          </cell>
          <cell r="AA889">
            <v>0</v>
          </cell>
          <cell r="AB889">
            <v>0</v>
          </cell>
          <cell r="AC889">
            <v>0</v>
          </cell>
          <cell r="AD889">
            <v>0</v>
          </cell>
          <cell r="AE889">
            <v>0</v>
          </cell>
          <cell r="AF889">
            <v>139043.63</v>
          </cell>
          <cell r="AG889">
            <v>139043.63</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F889">
            <v>0</v>
          </cell>
          <cell r="BG889">
            <v>0</v>
          </cell>
          <cell r="BH889" t="str">
            <v>-</v>
          </cell>
          <cell r="BI889" t="str">
            <v>-</v>
          </cell>
          <cell r="BJ889">
            <v>0</v>
          </cell>
          <cell r="BK889">
            <v>0</v>
          </cell>
          <cell r="BL889"/>
          <cell r="BM889"/>
          <cell r="BN889"/>
        </row>
        <row r="890">
          <cell r="B890" t="str">
            <v>5-05-17-270-0</v>
          </cell>
          <cell r="C890" t="str">
            <v>5</v>
          </cell>
          <cell r="D890" t="str">
            <v>Poznań - kanalizacja ogólnospławna w ul. Maratońskiej</v>
          </cell>
          <cell r="E890" t="str">
            <v>Realizowane-RBM-w toku</v>
          </cell>
          <cell r="G890" t="str">
            <v>rezerwa na zaspokojenie roszczeń z tyt realizacji sieci wod-kan</v>
          </cell>
          <cell r="H890" t="str">
            <v>pierwsza</v>
          </cell>
          <cell r="I890" t="str">
            <v>sieci rozdzielcze</v>
          </cell>
          <cell r="J890" t="str">
            <v>rozwojowe</v>
          </cell>
          <cell r="K890" t="str">
            <v>wykupy</v>
          </cell>
          <cell r="L890" t="str">
            <v>Poznań</v>
          </cell>
          <cell r="M890">
            <v>0</v>
          </cell>
          <cell r="N890">
            <v>0</v>
          </cell>
          <cell r="O890" t="str">
            <v>Michał Garbicz</v>
          </cell>
          <cell r="P890" t="str">
            <v>Magdalena Borowska</v>
          </cell>
          <cell r="Q890">
            <v>0</v>
          </cell>
          <cell r="R890" t="str">
            <v>05</v>
          </cell>
          <cell r="S890" t="str">
            <v>nd</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t="str">
            <v xml:space="preserve"> </v>
          </cell>
          <cell r="AY890">
            <v>0</v>
          </cell>
          <cell r="AZ890">
            <v>0</v>
          </cell>
          <cell r="BA890">
            <v>0</v>
          </cell>
          <cell r="BF890">
            <v>0</v>
          </cell>
          <cell r="BG890">
            <v>0</v>
          </cell>
          <cell r="BH890" t="str">
            <v>-</v>
          </cell>
          <cell r="BI890" t="str">
            <v>-</v>
          </cell>
          <cell r="BJ890">
            <v>0</v>
          </cell>
          <cell r="BK890">
            <v>0</v>
          </cell>
          <cell r="BL890"/>
          <cell r="BM890"/>
          <cell r="BN890"/>
          <cell r="BO890">
            <v>0</v>
          </cell>
        </row>
        <row r="891">
          <cell r="B891" t="str">
            <v>5-05-18-002-0</v>
          </cell>
          <cell r="C891" t="str">
            <v>5</v>
          </cell>
          <cell r="D891" t="str">
            <v>Poznań - kanalizacja sanitarna w ul. Maszewskiej</v>
          </cell>
          <cell r="E891" t="str">
            <v>Realizowane-RBM-w toku</v>
          </cell>
          <cell r="G891" t="str">
            <v>rezerwa na zaspokojenie roszczeń z tyt realizacji sieci wod-kan</v>
          </cell>
          <cell r="H891" t="str">
            <v>pierwsza</v>
          </cell>
          <cell r="I891" t="str">
            <v>sieci rozdzielcze</v>
          </cell>
          <cell r="J891" t="str">
            <v>rozwojowe</v>
          </cell>
          <cell r="K891" t="str">
            <v>wykupy</v>
          </cell>
          <cell r="L891" t="str">
            <v>Poznań</v>
          </cell>
          <cell r="M891">
            <v>0</v>
          </cell>
          <cell r="N891">
            <v>0</v>
          </cell>
          <cell r="O891" t="str">
            <v>Michał Garbicz</v>
          </cell>
          <cell r="P891" t="str">
            <v>Magdalena Borowska</v>
          </cell>
          <cell r="Q891">
            <v>0</v>
          </cell>
          <cell r="R891" t="str">
            <v>05</v>
          </cell>
          <cell r="S891" t="str">
            <v>nd</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t="str">
            <v xml:space="preserve"> </v>
          </cell>
          <cell r="AY891">
            <v>0</v>
          </cell>
          <cell r="AZ891">
            <v>0</v>
          </cell>
          <cell r="BA891">
            <v>0</v>
          </cell>
          <cell r="BF891">
            <v>0</v>
          </cell>
          <cell r="BG891">
            <v>0</v>
          </cell>
          <cell r="BH891" t="str">
            <v>-</v>
          </cell>
          <cell r="BI891" t="str">
            <v>-</v>
          </cell>
          <cell r="BJ891">
            <v>0</v>
          </cell>
          <cell r="BK891">
            <v>0</v>
          </cell>
          <cell r="BL891"/>
          <cell r="BM891"/>
          <cell r="BN891"/>
          <cell r="BO891">
            <v>0</v>
          </cell>
        </row>
        <row r="892">
          <cell r="B892" t="str">
            <v>5-05-18-003-0</v>
          </cell>
          <cell r="C892" t="str">
            <v>5</v>
          </cell>
          <cell r="D892" t="str">
            <v>Poznań - kanalizacja ogólnospławna w rejonie ul. Północnej i Garbary</v>
          </cell>
          <cell r="E892">
            <v>0</v>
          </cell>
          <cell r="G892" t="str">
            <v>Plan</v>
          </cell>
          <cell r="H892" t="str">
            <v>pierwsza</v>
          </cell>
          <cell r="I892" t="str">
            <v>sieci rozdzielcze</v>
          </cell>
          <cell r="J892" t="str">
            <v>modernizacyjne</v>
          </cell>
          <cell r="K892" t="str">
            <v>PSK</v>
          </cell>
          <cell r="L892" t="str">
            <v>Poznań</v>
          </cell>
          <cell r="M892">
            <v>0</v>
          </cell>
          <cell r="N892">
            <v>0</v>
          </cell>
          <cell r="O892">
            <v>0</v>
          </cell>
          <cell r="P892">
            <v>0</v>
          </cell>
          <cell r="Q892">
            <v>0</v>
          </cell>
          <cell r="R892" t="str">
            <v>05</v>
          </cell>
          <cell r="S892" t="str">
            <v>nd</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t="str">
            <v>1 rozwojowo-modernizacyjne</v>
          </cell>
          <cell r="AY892">
            <v>0</v>
          </cell>
          <cell r="AZ892">
            <v>0</v>
          </cell>
          <cell r="BA892">
            <v>0</v>
          </cell>
          <cell r="BF892">
            <v>0</v>
          </cell>
          <cell r="BG892">
            <v>0</v>
          </cell>
          <cell r="BH892" t="str">
            <v>-</v>
          </cell>
          <cell r="BI892" t="str">
            <v>-</v>
          </cell>
          <cell r="BJ892">
            <v>0</v>
          </cell>
          <cell r="BK892">
            <v>0</v>
          </cell>
          <cell r="BL892"/>
          <cell r="BM892"/>
          <cell r="BN892"/>
        </row>
        <row r="893">
          <cell r="B893" t="str">
            <v>5-05-18-043-0</v>
          </cell>
          <cell r="C893" t="str">
            <v>5</v>
          </cell>
          <cell r="D893" t="str">
            <v>Poznań - kanalizacja sanitarna w ul. Karpiej</v>
          </cell>
          <cell r="E893">
            <v>0</v>
          </cell>
          <cell r="G893" t="str">
            <v>rezerwa na zaspokojenie roszczeń z tyt realizacji sieci wod-kan</v>
          </cell>
          <cell r="H893" t="str">
            <v>pierwsza</v>
          </cell>
          <cell r="I893" t="str">
            <v>sieci rozdzielcze</v>
          </cell>
          <cell r="J893" t="str">
            <v>rozwojowe</v>
          </cell>
          <cell r="K893" t="str">
            <v>wykupy</v>
          </cell>
          <cell r="L893" t="str">
            <v>Poznań</v>
          </cell>
          <cell r="M893">
            <v>0</v>
          </cell>
          <cell r="N893">
            <v>0</v>
          </cell>
          <cell r="O893">
            <v>0</v>
          </cell>
          <cell r="P893">
            <v>0</v>
          </cell>
          <cell r="Q893">
            <v>0</v>
          </cell>
          <cell r="R893" t="str">
            <v>05</v>
          </cell>
          <cell r="S893" t="str">
            <v>nd</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804</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F893">
            <v>0</v>
          </cell>
          <cell r="BG893">
            <v>0</v>
          </cell>
          <cell r="BH893" t="str">
            <v>-</v>
          </cell>
          <cell r="BI893" t="str">
            <v>-</v>
          </cell>
          <cell r="BJ893">
            <v>0</v>
          </cell>
          <cell r="BK893">
            <v>0</v>
          </cell>
          <cell r="BL893"/>
          <cell r="BM893"/>
          <cell r="BN893"/>
        </row>
        <row r="894">
          <cell r="B894" t="str">
            <v>5-05-18-149-0</v>
          </cell>
          <cell r="C894" t="str">
            <v>5</v>
          </cell>
          <cell r="D894" t="str">
            <v>Poznań - kanalizacja sanitarna w rejonie ul. Literackiej i Biskupińskiej (LANBUD BIS).</v>
          </cell>
          <cell r="E894" t="str">
            <v>Realizowane-RBM-w toku</v>
          </cell>
          <cell r="G894" t="str">
            <v>rezerwa na zaspokojenie roszczeń z tyt realizacji sieci wod-kan</v>
          </cell>
          <cell r="H894" t="str">
            <v>pierwsza</v>
          </cell>
          <cell r="I894" t="str">
            <v>sieci rozdzielcze</v>
          </cell>
          <cell r="J894" t="str">
            <v>rozwojowe</v>
          </cell>
          <cell r="K894" t="str">
            <v>wykupy</v>
          </cell>
          <cell r="L894" t="str">
            <v>Poznań</v>
          </cell>
          <cell r="M894">
            <v>0</v>
          </cell>
          <cell r="N894">
            <v>0</v>
          </cell>
          <cell r="O894">
            <v>0</v>
          </cell>
          <cell r="P894" t="str">
            <v>Magdalena Borowska</v>
          </cell>
          <cell r="Q894">
            <v>0</v>
          </cell>
          <cell r="R894" t="str">
            <v>05</v>
          </cell>
          <cell r="S894" t="str">
            <v>nd</v>
          </cell>
          <cell r="T894">
            <v>0</v>
          </cell>
          <cell r="U894">
            <v>1473319.55</v>
          </cell>
          <cell r="V894">
            <v>0</v>
          </cell>
          <cell r="W894">
            <v>0</v>
          </cell>
          <cell r="X894">
            <v>0</v>
          </cell>
          <cell r="Y894">
            <v>0</v>
          </cell>
          <cell r="Z894">
            <v>0</v>
          </cell>
          <cell r="AA894">
            <v>0</v>
          </cell>
          <cell r="AB894">
            <v>0</v>
          </cell>
          <cell r="AC894">
            <v>0</v>
          </cell>
          <cell r="AD894">
            <v>0</v>
          </cell>
          <cell r="AE894">
            <v>0</v>
          </cell>
          <cell r="AF894">
            <v>1473319.55</v>
          </cell>
          <cell r="AG894">
            <v>1473319.55</v>
          </cell>
          <cell r="AH894">
            <v>4962.7299999999996</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t="str">
            <v>1 rozwojowo-modernizacyjne</v>
          </cell>
          <cell r="AY894">
            <v>0</v>
          </cell>
          <cell r="AZ894">
            <v>0</v>
          </cell>
          <cell r="BA894">
            <v>0</v>
          </cell>
          <cell r="BF894">
            <v>0</v>
          </cell>
          <cell r="BG894">
            <v>0</v>
          </cell>
          <cell r="BH894" t="str">
            <v>-</v>
          </cell>
          <cell r="BI894" t="str">
            <v>-</v>
          </cell>
          <cell r="BJ894">
            <v>0</v>
          </cell>
          <cell r="BK894">
            <v>0</v>
          </cell>
          <cell r="BL894"/>
          <cell r="BM894"/>
          <cell r="BN894"/>
          <cell r="BO894">
            <v>0</v>
          </cell>
        </row>
        <row r="895">
          <cell r="B895" t="str">
            <v>5-05-19-030-1</v>
          </cell>
          <cell r="C895" t="str">
            <v>5</v>
          </cell>
          <cell r="D895" t="str">
            <v>Poznań - kanalizacja sanitarna w ulicach: Roślinna, Skibowa i Owocowa</v>
          </cell>
          <cell r="H895" t="str">
            <v>druga</v>
          </cell>
          <cell r="I895" t="str">
            <v>sieci rozdzielcze</v>
          </cell>
          <cell r="J895" t="str">
            <v>rozwojowe</v>
          </cell>
          <cell r="K895" t="str">
            <v>nieopłacalne nie</v>
          </cell>
          <cell r="L895" t="str">
            <v>Poznań</v>
          </cell>
          <cell r="R895" t="str">
            <v>05</v>
          </cell>
          <cell r="T895">
            <v>0</v>
          </cell>
          <cell r="U895">
            <v>0</v>
          </cell>
          <cell r="V895">
            <v>0</v>
          </cell>
          <cell r="W895">
            <v>0</v>
          </cell>
          <cell r="X895">
            <v>0</v>
          </cell>
          <cell r="Y895">
            <v>0</v>
          </cell>
          <cell r="Z895">
            <v>32000</v>
          </cell>
          <cell r="AA895">
            <v>48000</v>
          </cell>
          <cell r="AB895">
            <v>129000</v>
          </cell>
          <cell r="AC895">
            <v>436000</v>
          </cell>
          <cell r="AD895">
            <v>0</v>
          </cell>
          <cell r="AE895">
            <v>0</v>
          </cell>
          <cell r="AF895">
            <v>645000</v>
          </cell>
          <cell r="AG895">
            <v>0</v>
          </cell>
          <cell r="AH895">
            <v>0</v>
          </cell>
          <cell r="AI895">
            <v>0</v>
          </cell>
          <cell r="AJ895">
            <v>0</v>
          </cell>
          <cell r="AK895">
            <v>0</v>
          </cell>
          <cell r="AL895">
            <v>32000</v>
          </cell>
          <cell r="AM895">
            <v>32000</v>
          </cell>
          <cell r="AN895">
            <v>16000</v>
          </cell>
          <cell r="AO895">
            <v>395630</v>
          </cell>
          <cell r="AP895">
            <v>204370</v>
          </cell>
          <cell r="AQ895">
            <v>0</v>
          </cell>
          <cell r="AR895">
            <v>0</v>
          </cell>
          <cell r="AS895">
            <v>0</v>
          </cell>
          <cell r="AT895">
            <v>0</v>
          </cell>
          <cell r="AU895">
            <v>680000</v>
          </cell>
          <cell r="AV895">
            <v>0.34</v>
          </cell>
          <cell r="AW895">
            <v>0</v>
          </cell>
          <cell r="AX895" t="str">
            <v xml:space="preserve"> </v>
          </cell>
          <cell r="AY895">
            <v>11</v>
          </cell>
          <cell r="AZ895">
            <v>0</v>
          </cell>
          <cell r="BA895">
            <v>0</v>
          </cell>
          <cell r="BF895" t="str">
            <v>Odbiór ścieków sanitarnych od nowych klientów.</v>
          </cell>
          <cell r="BG895" t="str">
            <v>Budowa kanalizacji sanitarnej DN 200 mm o długości 335 m w ulicach: Roślinna, Skibowa, Owocowa, wraz z przyłączami 2025 - 2026 dokumentacja techniczna 2027 - 2028 roboty budowlano-montażowe</v>
          </cell>
          <cell r="BH895" t="str">
            <v>-</v>
          </cell>
          <cell r="BI895" t="str">
            <v>-</v>
          </cell>
          <cell r="BJ895">
            <v>0</v>
          </cell>
          <cell r="BK895">
            <v>680000</v>
          </cell>
          <cell r="BL895"/>
          <cell r="BM895"/>
          <cell r="BN895"/>
        </row>
        <row r="896">
          <cell r="B896" t="str">
            <v>5-05-19-098-1</v>
          </cell>
          <cell r="C896" t="str">
            <v>5</v>
          </cell>
          <cell r="D896" t="str">
            <v>Poznań - kanalizacja sanitarna dla zabudowy ZKZL przy ul. Opolskiej (strona wschodnia - ETAP B)</v>
          </cell>
          <cell r="E896" t="str">
            <v>Realizowane-koncepcja-w toku</v>
          </cell>
          <cell r="G896" t="str">
            <v>Pule</v>
          </cell>
          <cell r="H896" t="str">
            <v>druga</v>
          </cell>
          <cell r="I896" t="str">
            <v>sieci rozdzielcze</v>
          </cell>
          <cell r="J896" t="str">
            <v>rozwojowe</v>
          </cell>
          <cell r="K896" t="str">
            <v>opłacalne</v>
          </cell>
          <cell r="L896" t="str">
            <v>Poznań</v>
          </cell>
          <cell r="M896" t="str">
            <v>Zuzanna Kaczmarek</v>
          </cell>
          <cell r="N896">
            <v>0</v>
          </cell>
          <cell r="O896" t="str">
            <v>Jolanta Kowalczyk</v>
          </cell>
          <cell r="P896">
            <v>0</v>
          </cell>
          <cell r="Q896">
            <v>0</v>
          </cell>
          <cell r="R896" t="str">
            <v>05</v>
          </cell>
          <cell r="S896" t="str">
            <v>nd</v>
          </cell>
          <cell r="T896">
            <v>0</v>
          </cell>
          <cell r="U896">
            <v>0</v>
          </cell>
          <cell r="V896">
            <v>0</v>
          </cell>
          <cell r="W896">
            <v>0</v>
          </cell>
          <cell r="X896">
            <v>0</v>
          </cell>
          <cell r="Y896">
            <v>0</v>
          </cell>
          <cell r="Z896">
            <v>147000</v>
          </cell>
          <cell r="AA896">
            <v>656000</v>
          </cell>
          <cell r="AB896">
            <v>0</v>
          </cell>
          <cell r="AC896">
            <v>0</v>
          </cell>
          <cell r="AD896">
            <v>0</v>
          </cell>
          <cell r="AE896">
            <v>0</v>
          </cell>
          <cell r="AF896">
            <v>803000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803000</v>
          </cell>
          <cell r="AU896">
            <v>0</v>
          </cell>
          <cell r="AV896">
            <v>0.42</v>
          </cell>
          <cell r="AW896">
            <v>0</v>
          </cell>
          <cell r="AX896" t="str">
            <v>1 rozwojowo-modernizacyjne</v>
          </cell>
          <cell r="AY896">
            <v>0</v>
          </cell>
          <cell r="AZ896">
            <v>12</v>
          </cell>
          <cell r="BA896">
            <v>0</v>
          </cell>
          <cell r="BF896" t="str">
            <v>Odbiór ścieków od nowych klientów z zabudowy planowanej przez ZKZL.</v>
          </cell>
          <cell r="BG896" t="str">
            <v>Budowa kanalizacji sanitarnej na terenie planowanej zabudowy przez ZKZL: kanał sanitarny DN 200mm dł. L = 250m, DN 300mm dł. L = 170m - wraz z przyłączami 2033 - 2034 - roboty budowlano - montażowe</v>
          </cell>
          <cell r="BH896" t="str">
            <v>-</v>
          </cell>
          <cell r="BI896" t="str">
            <v>-</v>
          </cell>
          <cell r="BJ896">
            <v>0</v>
          </cell>
          <cell r="BK896">
            <v>0</v>
          </cell>
          <cell r="BL896"/>
          <cell r="BM896"/>
          <cell r="BN896"/>
        </row>
        <row r="897">
          <cell r="B897" t="str">
            <v>5-05-19-100-0</v>
          </cell>
          <cell r="C897" t="str">
            <v>5</v>
          </cell>
          <cell r="D897" t="str">
            <v>Pozna kanalizacja sanitarna w ul. Marcelińskiej i Wałbrzyskiej</v>
          </cell>
          <cell r="E897">
            <v>0</v>
          </cell>
          <cell r="G897" t="str">
            <v>rezerwa na zaspokojenie roszczeń z tyt realizacji sieci wod-kan</v>
          </cell>
          <cell r="H897" t="str">
            <v>pierwsza</v>
          </cell>
          <cell r="I897" t="str">
            <v>sieci rozdzielcze</v>
          </cell>
          <cell r="J897" t="str">
            <v>rozwojowe</v>
          </cell>
          <cell r="K897" t="str">
            <v>wykupy</v>
          </cell>
          <cell r="L897" t="str">
            <v>Poznań</v>
          </cell>
          <cell r="M897">
            <v>0</v>
          </cell>
          <cell r="N897">
            <v>0</v>
          </cell>
          <cell r="O897">
            <v>0</v>
          </cell>
          <cell r="P897">
            <v>0</v>
          </cell>
          <cell r="Q897">
            <v>0</v>
          </cell>
          <cell r="R897" t="str">
            <v>05</v>
          </cell>
          <cell r="S897" t="str">
            <v>nd</v>
          </cell>
          <cell r="T897">
            <v>0</v>
          </cell>
          <cell r="U897">
            <v>261357.87</v>
          </cell>
          <cell r="V897">
            <v>0</v>
          </cell>
          <cell r="W897">
            <v>0</v>
          </cell>
          <cell r="X897">
            <v>0</v>
          </cell>
          <cell r="Y897">
            <v>0</v>
          </cell>
          <cell r="Z897">
            <v>0</v>
          </cell>
          <cell r="AA897">
            <v>0</v>
          </cell>
          <cell r="AB897">
            <v>0</v>
          </cell>
          <cell r="AC897">
            <v>0</v>
          </cell>
          <cell r="AD897">
            <v>0</v>
          </cell>
          <cell r="AE897">
            <v>0</v>
          </cell>
          <cell r="AF897">
            <v>261357.87</v>
          </cell>
          <cell r="AG897">
            <v>261357.87</v>
          </cell>
          <cell r="AH897">
            <v>5976.03</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F897">
            <v>0</v>
          </cell>
          <cell r="BG897">
            <v>0</v>
          </cell>
          <cell r="BH897" t="str">
            <v>-</v>
          </cell>
          <cell r="BI897" t="str">
            <v>-</v>
          </cell>
          <cell r="BJ897">
            <v>0</v>
          </cell>
          <cell r="BK897">
            <v>0</v>
          </cell>
          <cell r="BL897"/>
          <cell r="BM897"/>
          <cell r="BN897"/>
        </row>
        <row r="898">
          <cell r="B898" t="str">
            <v>5-05-19-106-1</v>
          </cell>
          <cell r="C898" t="str">
            <v>5</v>
          </cell>
          <cell r="D898" t="str">
            <v>Poznań - kanalizacja sanitarna dla zabudowy ZKZL przy ul. Opolskiej (strona wschodnia - ETAP C)</v>
          </cell>
          <cell r="E898" t="str">
            <v>Realizowane-koncepcja-w toku</v>
          </cell>
          <cell r="G898" t="str">
            <v>Pule</v>
          </cell>
          <cell r="H898" t="str">
            <v>druga</v>
          </cell>
          <cell r="I898" t="str">
            <v>sieci rozdzielcze</v>
          </cell>
          <cell r="J898" t="str">
            <v>rozwojowe</v>
          </cell>
          <cell r="K898" t="str">
            <v>opłacalne</v>
          </cell>
          <cell r="L898" t="str">
            <v>Poznań</v>
          </cell>
          <cell r="M898" t="str">
            <v>Zuzanna Kaczmarek</v>
          </cell>
          <cell r="N898">
            <v>0</v>
          </cell>
          <cell r="O898" t="str">
            <v>Jolanta Kowalczyk</v>
          </cell>
          <cell r="P898">
            <v>0</v>
          </cell>
          <cell r="Q898">
            <v>0</v>
          </cell>
          <cell r="R898" t="str">
            <v>05</v>
          </cell>
          <cell r="S898" t="str">
            <v>nd</v>
          </cell>
          <cell r="T898">
            <v>0</v>
          </cell>
          <cell r="U898">
            <v>0</v>
          </cell>
          <cell r="V898">
            <v>0</v>
          </cell>
          <cell r="W898">
            <v>0</v>
          </cell>
          <cell r="X898">
            <v>0</v>
          </cell>
          <cell r="Y898">
            <v>0</v>
          </cell>
          <cell r="Z898">
            <v>0</v>
          </cell>
          <cell r="AA898">
            <v>0</v>
          </cell>
          <cell r="AB898">
            <v>152000</v>
          </cell>
          <cell r="AC898">
            <v>676000</v>
          </cell>
          <cell r="AD898">
            <v>0</v>
          </cell>
          <cell r="AE898">
            <v>0</v>
          </cell>
          <cell r="AF898">
            <v>828000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828000</v>
          </cell>
          <cell r="AU898">
            <v>0</v>
          </cell>
          <cell r="AV898">
            <v>0.48</v>
          </cell>
          <cell r="AW898">
            <v>0</v>
          </cell>
          <cell r="AX898" t="str">
            <v>1 rozwojowo-modernizacyjne</v>
          </cell>
          <cell r="AY898">
            <v>0</v>
          </cell>
          <cell r="AZ898">
            <v>15</v>
          </cell>
          <cell r="BA898">
            <v>0</v>
          </cell>
          <cell r="BF898" t="str">
            <v>Odbiór ścieków od nowych klientów z zabudowy planowanej przez ZKZL.</v>
          </cell>
          <cell r="BG898" t="str">
            <v>Budowa kanalizacji sanitarnej na terenie planowanej zabudowy przez ZKZL kanał sanitarny DN 200mm dł. L = 250m, DN 300mm dł. L = 230m - wraz z przyłączami 2034 - 2035 - roboty budowlano - montażowe</v>
          </cell>
          <cell r="BH898" t="str">
            <v>-</v>
          </cell>
          <cell r="BI898" t="str">
            <v>-</v>
          </cell>
          <cell r="BJ898">
            <v>0</v>
          </cell>
          <cell r="BK898">
            <v>0</v>
          </cell>
          <cell r="BL898"/>
          <cell r="BM898"/>
          <cell r="BN898"/>
        </row>
        <row r="899">
          <cell r="B899" t="str">
            <v>5-05-19-124-0</v>
          </cell>
          <cell r="C899" t="str">
            <v>5</v>
          </cell>
          <cell r="D899" t="str">
            <v>Poznań - sieć kanalizacyjna w rejonie Starego Rynku.</v>
          </cell>
          <cell r="E899" t="str">
            <v>Realizowane-koncepcja-w toku</v>
          </cell>
          <cell r="G899" t="str">
            <v>koordynacja z innymi jednostkami</v>
          </cell>
          <cell r="H899" t="str">
            <v>pierwsza</v>
          </cell>
          <cell r="I899" t="str">
            <v>sieci rozdzielcze</v>
          </cell>
          <cell r="J899" t="str">
            <v>modernizacyjne</v>
          </cell>
          <cell r="K899" t="str">
            <v>koordynacja</v>
          </cell>
          <cell r="L899" t="str">
            <v>Poznań</v>
          </cell>
          <cell r="M899" t="str">
            <v>Marcin Ostrzycki</v>
          </cell>
          <cell r="N899">
            <v>0</v>
          </cell>
          <cell r="O899" t="str">
            <v>Mariusz Dados</v>
          </cell>
          <cell r="P899" t="str">
            <v>Anna Danek</v>
          </cell>
          <cell r="Q899" t="str">
            <v>Łukasz Wędrychowicz</v>
          </cell>
          <cell r="R899" t="str">
            <v>05</v>
          </cell>
          <cell r="S899" t="str">
            <v>nd</v>
          </cell>
          <cell r="T899">
            <v>0</v>
          </cell>
          <cell r="U899">
            <v>0</v>
          </cell>
          <cell r="V899">
            <v>0</v>
          </cell>
          <cell r="W899">
            <v>6826</v>
          </cell>
          <cell r="X899">
            <v>10239</v>
          </cell>
          <cell r="Y899">
            <v>148920</v>
          </cell>
          <cell r="Z899">
            <v>277674</v>
          </cell>
          <cell r="AA899">
            <v>0</v>
          </cell>
          <cell r="AB899">
            <v>0</v>
          </cell>
          <cell r="AC899">
            <v>0</v>
          </cell>
          <cell r="AD899">
            <v>0</v>
          </cell>
          <cell r="AE899">
            <v>0</v>
          </cell>
          <cell r="AF899">
            <v>443659</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t="str">
            <v xml:space="preserve"> </v>
          </cell>
          <cell r="AY899">
            <v>0</v>
          </cell>
          <cell r="AZ899">
            <v>0</v>
          </cell>
          <cell r="BA899">
            <v>6</v>
          </cell>
          <cell r="BF899" t="str">
            <v>Koordynacja planów inwestycyjnych z PIM wokół uliczek Starego Rynku. Zły stan techniczny sieci wodociągowej.</v>
          </cell>
          <cell r="BG899" t="str">
            <v>Wymiana kanału ogólnospławnego o wymiarach 200/300mm dl. ok. 163m 2021 - 2023 - dokumentacja projektowa 2023 - 2025 - roboty budowlano-montażowe</v>
          </cell>
          <cell r="BH899" t="str">
            <v>-</v>
          </cell>
          <cell r="BI899" t="str">
            <v>-</v>
          </cell>
          <cell r="BJ899">
            <v>0</v>
          </cell>
          <cell r="BK899">
            <v>0</v>
          </cell>
          <cell r="BL899"/>
          <cell r="BM899"/>
          <cell r="BN899"/>
        </row>
        <row r="900">
          <cell r="B900" t="str">
            <v>5-05-19-149-1</v>
          </cell>
          <cell r="C900" t="str">
            <v>5</v>
          </cell>
          <cell r="D900" t="str">
            <v>Poznań - kanalizacja sanitarna w ul. Szalupowej</v>
          </cell>
          <cell r="H900" t="str">
            <v>druga</v>
          </cell>
          <cell r="I900" t="str">
            <v>sieci rozdzielcze</v>
          </cell>
          <cell r="J900" t="str">
            <v>rozwojowe</v>
          </cell>
          <cell r="K900" t="str">
            <v>nieopłacalne nie</v>
          </cell>
          <cell r="L900" t="str">
            <v>Poznań</v>
          </cell>
          <cell r="R900" t="str">
            <v>05</v>
          </cell>
          <cell r="T900">
            <v>0</v>
          </cell>
          <cell r="U900">
            <v>0</v>
          </cell>
          <cell r="V900">
            <v>0</v>
          </cell>
          <cell r="W900">
            <v>0</v>
          </cell>
          <cell r="X900">
            <v>0</v>
          </cell>
          <cell r="Y900">
            <v>0</v>
          </cell>
          <cell r="Z900">
            <v>0</v>
          </cell>
          <cell r="AA900">
            <v>0</v>
          </cell>
          <cell r="AB900">
            <v>0</v>
          </cell>
          <cell r="AC900">
            <v>28000</v>
          </cell>
          <cell r="AD900">
            <v>42000</v>
          </cell>
          <cell r="AE900">
            <v>79000</v>
          </cell>
          <cell r="AF900">
            <v>70000</v>
          </cell>
          <cell r="AG900">
            <v>0</v>
          </cell>
          <cell r="AH900">
            <v>0</v>
          </cell>
          <cell r="AI900">
            <v>0</v>
          </cell>
          <cell r="AJ900">
            <v>0</v>
          </cell>
          <cell r="AK900">
            <v>40000</v>
          </cell>
          <cell r="AL900">
            <v>10000</v>
          </cell>
          <cell r="AM900">
            <v>115819</v>
          </cell>
          <cell r="AN900">
            <v>38181</v>
          </cell>
          <cell r="AO900">
            <v>0</v>
          </cell>
          <cell r="AP900">
            <v>0</v>
          </cell>
          <cell r="AQ900">
            <v>0</v>
          </cell>
          <cell r="AR900">
            <v>0</v>
          </cell>
          <cell r="AS900">
            <v>0</v>
          </cell>
          <cell r="AT900">
            <v>0</v>
          </cell>
          <cell r="AU900">
            <v>204000</v>
          </cell>
          <cell r="AV900">
            <v>0.1</v>
          </cell>
          <cell r="AW900">
            <v>70</v>
          </cell>
          <cell r="AX900" t="str">
            <v>1 rozwojowo-modernizacyjne</v>
          </cell>
          <cell r="AY900">
            <v>2</v>
          </cell>
          <cell r="AZ900">
            <v>2</v>
          </cell>
          <cell r="BA900">
            <v>0</v>
          </cell>
          <cell r="BF900" t="str">
            <v>Odbiór ścieków sanitarnych od nowych klientów.</v>
          </cell>
          <cell r="BG900" t="str">
            <v>Budowa kanalizacji sanitarnej w ul. Szalupowej DN 200, dł. 82 m wraz z przyłączami 2023-2025 - dokumentacja projektowa 2026-2027 - roboty budowlano-montażowe</v>
          </cell>
          <cell r="BH900" t="str">
            <v>-</v>
          </cell>
          <cell r="BI900" t="str">
            <v>-</v>
          </cell>
          <cell r="BJ900">
            <v>0</v>
          </cell>
          <cell r="BK900">
            <v>204000</v>
          </cell>
          <cell r="BL900"/>
          <cell r="BM900"/>
          <cell r="BN900"/>
        </row>
        <row r="901">
          <cell r="B901" t="str">
            <v>5-05-19-158-0</v>
          </cell>
          <cell r="C901" t="str">
            <v>5</v>
          </cell>
          <cell r="D901" t="str">
            <v>Poznań - sieć kanalizacyjna w rejonie ul. Garbary - etap II</v>
          </cell>
          <cell r="E901">
            <v>0</v>
          </cell>
          <cell r="G901" t="str">
            <v>koordynacja z innymi jednostkami</v>
          </cell>
          <cell r="H901" t="str">
            <v>pierwsza</v>
          </cell>
          <cell r="I901" t="str">
            <v>sieci rozdzielcze</v>
          </cell>
          <cell r="J901" t="str">
            <v>modernizacyjne</v>
          </cell>
          <cell r="K901" t="str">
            <v>koordynacja</v>
          </cell>
          <cell r="L901" t="str">
            <v>Poznań</v>
          </cell>
          <cell r="M901">
            <v>0</v>
          </cell>
          <cell r="N901">
            <v>0</v>
          </cell>
          <cell r="O901">
            <v>0</v>
          </cell>
          <cell r="P901">
            <v>0</v>
          </cell>
          <cell r="Q901">
            <v>0</v>
          </cell>
          <cell r="R901" t="str">
            <v>05</v>
          </cell>
          <cell r="S901" t="str">
            <v>nd</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0.56000000000000005</v>
          </cell>
          <cell r="AW901">
            <v>0</v>
          </cell>
          <cell r="AX901" t="str">
            <v xml:space="preserve"> </v>
          </cell>
          <cell r="AY901">
            <v>0</v>
          </cell>
          <cell r="AZ901">
            <v>0</v>
          </cell>
          <cell r="BA901">
            <v>4</v>
          </cell>
          <cell r="BF901">
            <v>0</v>
          </cell>
          <cell r="BG901">
            <v>0</v>
          </cell>
          <cell r="BH901" t="str">
            <v>-</v>
          </cell>
          <cell r="BI901" t="str">
            <v>-</v>
          </cell>
          <cell r="BJ901">
            <v>0</v>
          </cell>
          <cell r="BK901">
            <v>0</v>
          </cell>
          <cell r="BL901"/>
          <cell r="BM901"/>
          <cell r="BN901"/>
        </row>
        <row r="902">
          <cell r="B902" t="str">
            <v>5-05-19-200-1</v>
          </cell>
          <cell r="C902" t="str">
            <v>5</v>
          </cell>
          <cell r="D902" t="str">
            <v>Poznań - kanalizacja sanitarna i sieć wodociągowa w ul. Gubińskiej - etap II</v>
          </cell>
          <cell r="H902" t="str">
            <v>druga</v>
          </cell>
          <cell r="I902" t="str">
            <v>sieci rozdzielcze</v>
          </cell>
          <cell r="J902" t="str">
            <v>rozwojowe</v>
          </cell>
          <cell r="K902" t="str">
            <v>nieopłacalne nie</v>
          </cell>
          <cell r="L902" t="str">
            <v>Poznań</v>
          </cell>
          <cell r="R902" t="str">
            <v>05</v>
          </cell>
          <cell r="T902">
            <v>0</v>
          </cell>
          <cell r="U902">
            <v>0</v>
          </cell>
          <cell r="V902">
            <v>0</v>
          </cell>
          <cell r="W902">
            <v>0</v>
          </cell>
          <cell r="X902">
            <v>0</v>
          </cell>
          <cell r="Y902">
            <v>0</v>
          </cell>
          <cell r="Z902">
            <v>0</v>
          </cell>
          <cell r="AA902">
            <v>0</v>
          </cell>
          <cell r="AB902">
            <v>0</v>
          </cell>
          <cell r="AC902">
            <v>24000</v>
          </cell>
          <cell r="AD902">
            <v>36000</v>
          </cell>
          <cell r="AE902">
            <v>516000</v>
          </cell>
          <cell r="AF902">
            <v>60000</v>
          </cell>
          <cell r="AG902">
            <v>0</v>
          </cell>
          <cell r="AH902">
            <v>0</v>
          </cell>
          <cell r="AI902">
            <v>0</v>
          </cell>
          <cell r="AJ902">
            <v>0</v>
          </cell>
          <cell r="AK902">
            <v>0</v>
          </cell>
          <cell r="AL902">
            <v>0</v>
          </cell>
          <cell r="AM902">
            <v>26000</v>
          </cell>
          <cell r="AN902">
            <v>29000</v>
          </cell>
          <cell r="AO902">
            <v>13000</v>
          </cell>
          <cell r="AP902">
            <v>448000</v>
          </cell>
          <cell r="AQ902">
            <v>312000</v>
          </cell>
          <cell r="AR902">
            <v>0</v>
          </cell>
          <cell r="AS902">
            <v>0</v>
          </cell>
          <cell r="AT902">
            <v>0</v>
          </cell>
          <cell r="AU902">
            <v>828000</v>
          </cell>
          <cell r="AV902">
            <v>0.31</v>
          </cell>
          <cell r="AW902">
            <v>91.8</v>
          </cell>
          <cell r="AX902" t="str">
            <v>1 rozwojowo-modernizacyjne</v>
          </cell>
          <cell r="AY902">
            <v>8</v>
          </cell>
          <cell r="AZ902">
            <v>12</v>
          </cell>
          <cell r="BA902">
            <v>2</v>
          </cell>
          <cell r="BF902" t="str">
            <v>Odbiór ścieków sanitarnych od nowych klientów. Do zadania włączono zad. 17-181. Z zadania wydzielono zad. 21-083.</v>
          </cell>
          <cell r="BG902" t="str">
            <v>Budowa kanalizacji sanitarnej w ul. Gubińskiej i Odległej: DN200 dł. 305 m wraz z przyłączami. Likwidacja istn. kanału DN200 dł. 30m. 2026-2028 - dokumentacja projektowa 2029-2030 - roboty budowlano-montażowe</v>
          </cell>
          <cell r="BH902" t="str">
            <v>-</v>
          </cell>
          <cell r="BI902" t="str">
            <v>-</v>
          </cell>
          <cell r="BJ902">
            <v>0</v>
          </cell>
          <cell r="BK902">
            <v>828000</v>
          </cell>
          <cell r="BL902"/>
          <cell r="BM902"/>
          <cell r="BN902"/>
        </row>
        <row r="903">
          <cell r="B903" t="str">
            <v>5-05-19-221-0</v>
          </cell>
          <cell r="C903" t="str">
            <v>5</v>
          </cell>
          <cell r="D903" t="str">
            <v>Poznań - kanalizacja sanitarna w ul. Marcelińskiej 7/1</v>
          </cell>
          <cell r="E903">
            <v>0</v>
          </cell>
          <cell r="G903" t="str">
            <v>rezerwa na zaspokojenie roszczeń z tyt realizacji sieci wod-kan</v>
          </cell>
          <cell r="H903" t="str">
            <v>pierwsza</v>
          </cell>
          <cell r="I903" t="str">
            <v>sieci rozdzielcze</v>
          </cell>
          <cell r="J903" t="str">
            <v>rozwojowe</v>
          </cell>
          <cell r="K903" t="str">
            <v>wykupy</v>
          </cell>
          <cell r="L903" t="str">
            <v>Poznań</v>
          </cell>
          <cell r="M903">
            <v>0</v>
          </cell>
          <cell r="N903">
            <v>0</v>
          </cell>
          <cell r="O903">
            <v>0</v>
          </cell>
          <cell r="P903">
            <v>0</v>
          </cell>
          <cell r="Q903">
            <v>0</v>
          </cell>
          <cell r="R903" t="str">
            <v>05</v>
          </cell>
          <cell r="S903" t="str">
            <v>nd</v>
          </cell>
          <cell r="T903">
            <v>0</v>
          </cell>
          <cell r="U903">
            <v>539982.61</v>
          </cell>
          <cell r="V903">
            <v>0</v>
          </cell>
          <cell r="W903">
            <v>0</v>
          </cell>
          <cell r="X903">
            <v>0</v>
          </cell>
          <cell r="Y903">
            <v>0</v>
          </cell>
          <cell r="Z903">
            <v>0</v>
          </cell>
          <cell r="AA903">
            <v>0</v>
          </cell>
          <cell r="AB903">
            <v>0</v>
          </cell>
          <cell r="AC903">
            <v>0</v>
          </cell>
          <cell r="AD903">
            <v>0</v>
          </cell>
          <cell r="AE903">
            <v>0</v>
          </cell>
          <cell r="AF903">
            <v>539982.61</v>
          </cell>
          <cell r="AG903">
            <v>540676.14</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F903">
            <v>0</v>
          </cell>
          <cell r="BG903">
            <v>0</v>
          </cell>
          <cell r="BH903" t="str">
            <v>-</v>
          </cell>
          <cell r="BI903" t="str">
            <v>-</v>
          </cell>
          <cell r="BJ903">
            <v>0</v>
          </cell>
          <cell r="BK903">
            <v>0</v>
          </cell>
          <cell r="BL903"/>
          <cell r="BM903"/>
          <cell r="BN903"/>
        </row>
        <row r="904">
          <cell r="B904" t="str">
            <v>5-05-19-231-0</v>
          </cell>
          <cell r="C904" t="str">
            <v>5</v>
          </cell>
          <cell r="D904" t="str">
            <v>Poznań - kanalizacja sanitarne w ul. Rumiankowej 23</v>
          </cell>
          <cell r="E904" t="str">
            <v>Realizowane-RBM-w toku</v>
          </cell>
          <cell r="G904" t="str">
            <v>rezerwa na zaspokojenie roszczeń z tyt realizacji sieci wod-kan</v>
          </cell>
          <cell r="H904" t="str">
            <v>pierwsza</v>
          </cell>
          <cell r="I904" t="str">
            <v>sieci rozdzielcze</v>
          </cell>
          <cell r="J904" t="str">
            <v>rozwojowe</v>
          </cell>
          <cell r="K904" t="str">
            <v>wykupy</v>
          </cell>
          <cell r="L904" t="str">
            <v>Poznań</v>
          </cell>
          <cell r="M904">
            <v>0</v>
          </cell>
          <cell r="N904">
            <v>0</v>
          </cell>
          <cell r="O904">
            <v>0</v>
          </cell>
          <cell r="P904" t="str">
            <v>Magdalena Borowska</v>
          </cell>
          <cell r="Q904">
            <v>0</v>
          </cell>
          <cell r="R904" t="str">
            <v>05</v>
          </cell>
          <cell r="S904" t="str">
            <v>nd</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23918.3</v>
          </cell>
          <cell r="AH904">
            <v>219.9</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t="str">
            <v xml:space="preserve"> </v>
          </cell>
          <cell r="AY904">
            <v>0</v>
          </cell>
          <cell r="AZ904">
            <v>0</v>
          </cell>
          <cell r="BA904">
            <v>0</v>
          </cell>
          <cell r="BF904">
            <v>0</v>
          </cell>
          <cell r="BG904">
            <v>0</v>
          </cell>
          <cell r="BH904" t="str">
            <v>-</v>
          </cell>
          <cell r="BI904" t="str">
            <v>-</v>
          </cell>
          <cell r="BJ904">
            <v>0</v>
          </cell>
          <cell r="BK904">
            <v>0</v>
          </cell>
          <cell r="BL904"/>
          <cell r="BM904"/>
          <cell r="BN904"/>
          <cell r="BO904">
            <v>0</v>
          </cell>
        </row>
        <row r="905">
          <cell r="B905" t="str">
            <v>5-05-19-324-1</v>
          </cell>
          <cell r="C905" t="str">
            <v>5</v>
          </cell>
          <cell r="D905" t="str">
            <v>Poznań - kanalizacja sanitarna w ulicy Kobylepole - zakres II</v>
          </cell>
          <cell r="E905" t="str">
            <v>Realizowane-RBM-zakończono</v>
          </cell>
          <cell r="G905" t="str">
            <v>rezerwa zadania wielozakresowe</v>
          </cell>
          <cell r="H905" t="str">
            <v>pierwsza</v>
          </cell>
          <cell r="I905" t="str">
            <v>sieci rozdzielcze</v>
          </cell>
          <cell r="J905" t="str">
            <v>rozwojowe</v>
          </cell>
          <cell r="K905" t="str">
            <v>KPOŚK</v>
          </cell>
          <cell r="L905" t="str">
            <v>Poznań</v>
          </cell>
          <cell r="M905" t="str">
            <v>Przemysław Jasiński</v>
          </cell>
          <cell r="N905">
            <v>0</v>
          </cell>
          <cell r="O905" t="str">
            <v>Mariusz Dados</v>
          </cell>
          <cell r="P905" t="str">
            <v>Agnieszka Kulczyk</v>
          </cell>
          <cell r="Q905" t="str">
            <v>Michał Plewa</v>
          </cell>
          <cell r="R905" t="str">
            <v>05</v>
          </cell>
          <cell r="S905" t="str">
            <v>nd</v>
          </cell>
          <cell r="T905">
            <v>0</v>
          </cell>
          <cell r="U905">
            <v>962.25</v>
          </cell>
          <cell r="V905">
            <v>368815.25</v>
          </cell>
          <cell r="W905">
            <v>0</v>
          </cell>
          <cell r="X905">
            <v>0</v>
          </cell>
          <cell r="Y905">
            <v>0</v>
          </cell>
          <cell r="Z905">
            <v>0</v>
          </cell>
          <cell r="AA905">
            <v>0</v>
          </cell>
          <cell r="AB905">
            <v>0</v>
          </cell>
          <cell r="AC905">
            <v>0</v>
          </cell>
          <cell r="AD905">
            <v>0</v>
          </cell>
          <cell r="AE905">
            <v>0</v>
          </cell>
          <cell r="AF905">
            <v>369777.5</v>
          </cell>
          <cell r="AG905">
            <v>1412.25</v>
          </cell>
          <cell r="AH905">
            <v>220813.75</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t="str">
            <v>1 rozwojowo-modernizacyjne</v>
          </cell>
          <cell r="AY905">
            <v>6</v>
          </cell>
          <cell r="AZ905">
            <v>7</v>
          </cell>
          <cell r="BA905">
            <v>0</v>
          </cell>
          <cell r="BF905" t="str">
            <v>Zadanie zostało wydzielone z zadania nr 15-272. Odbiór ścieków sanitarnych od nowych klientów.</v>
          </cell>
          <cell r="BG905" t="str">
            <v>Kanalizacja sanitarna DN200mm o dł. ok. 173m, wraz z przyłączami, a także przebudowa kanalizacji kablowej T-Mobile oraz zabezpieczenie kanalizacji kablowej TELE HAUS o dł. ok. 115m. 2017 - 2019 dokumentacja projektowa 2020 - 2021 roboty budowlano-montażowe</v>
          </cell>
          <cell r="BH905" t="str">
            <v>-</v>
          </cell>
          <cell r="BI905" t="str">
            <v>-</v>
          </cell>
          <cell r="BJ905">
            <v>0</v>
          </cell>
          <cell r="BK905">
            <v>0</v>
          </cell>
          <cell r="BL905"/>
          <cell r="BM905"/>
          <cell r="BN905"/>
          <cell r="BO905">
            <v>0</v>
          </cell>
        </row>
        <row r="906">
          <cell r="B906" t="str">
            <v>5-05-19-348-1</v>
          </cell>
          <cell r="C906" t="str">
            <v>5</v>
          </cell>
          <cell r="D906" t="str">
            <v>Poznań - kanały sanitarne na terenie Podolan wraz z odcinkami wodociągów - zakres II</v>
          </cell>
          <cell r="E906" t="str">
            <v>Realizowane-RBM-zakończono</v>
          </cell>
          <cell r="F906" t="str">
            <v>FS 6</v>
          </cell>
          <cell r="G906" t="str">
            <v>rezerwa zadania wielozakresowe</v>
          </cell>
          <cell r="H906" t="str">
            <v>druga</v>
          </cell>
          <cell r="I906" t="str">
            <v>sieci rozdzielcze</v>
          </cell>
          <cell r="J906" t="str">
            <v>rozwojowe</v>
          </cell>
          <cell r="K906" t="str">
            <v>oszczędności przetargowe</v>
          </cell>
          <cell r="L906" t="str">
            <v>Poznań</v>
          </cell>
          <cell r="M906" t="str">
            <v>Grażyna Solman</v>
          </cell>
          <cell r="N906">
            <v>0</v>
          </cell>
          <cell r="O906" t="str">
            <v>Monika Mrozińska</v>
          </cell>
          <cell r="P906" t="str">
            <v>Anna Ossig</v>
          </cell>
          <cell r="Q906">
            <v>0</v>
          </cell>
          <cell r="R906" t="str">
            <v>05</v>
          </cell>
          <cell r="S906" t="str">
            <v>nd</v>
          </cell>
          <cell r="T906">
            <v>0</v>
          </cell>
          <cell r="U906">
            <v>487440.55000000005</v>
          </cell>
          <cell r="V906">
            <v>0</v>
          </cell>
          <cell r="W906">
            <v>0</v>
          </cell>
          <cell r="X906">
            <v>0</v>
          </cell>
          <cell r="Y906">
            <v>0</v>
          </cell>
          <cell r="Z906">
            <v>0</v>
          </cell>
          <cell r="AA906">
            <v>0</v>
          </cell>
          <cell r="AB906">
            <v>0</v>
          </cell>
          <cell r="AC906">
            <v>0</v>
          </cell>
          <cell r="AD906">
            <v>0</v>
          </cell>
          <cell r="AE906">
            <v>0</v>
          </cell>
          <cell r="AF906">
            <v>487440.55000000005</v>
          </cell>
          <cell r="AG906">
            <v>521437.60000000009</v>
          </cell>
          <cell r="AH906">
            <v>25574</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t="str">
            <v>1 rozwojowo-modernizacyjne</v>
          </cell>
          <cell r="AY906">
            <v>6</v>
          </cell>
          <cell r="AZ906">
            <v>4</v>
          </cell>
          <cell r="BA906">
            <v>0</v>
          </cell>
          <cell r="BF906" t="str">
            <v>Zadanie zostało wydzielone z zadania nr 03-612. Odbiór ścieków sanitarnych od nowych klientów.</v>
          </cell>
          <cell r="BG906" t="str">
            <v>Budowa sieci kanalizacji sanitarnej w ul. Dukielskiej PVC200, L=183,00m, wraz z przyłączami Budowa sieci kanalizacji sanitarnej w ul. Lubieńskiej PVC200, L=67,00m, wraz z przyłączami Aquanet inwestorem zastępczym dla ZDM przy budowie ul. Dukielskiej roboty budowlano montażowe 2019-2020</v>
          </cell>
          <cell r="BH906" t="str">
            <v>-</v>
          </cell>
          <cell r="BI906" t="str">
            <v>-</v>
          </cell>
          <cell r="BJ906">
            <v>0</v>
          </cell>
          <cell r="BK906">
            <v>0</v>
          </cell>
          <cell r="BL906"/>
          <cell r="BM906"/>
          <cell r="BN906"/>
          <cell r="BO906">
            <v>0</v>
          </cell>
        </row>
        <row r="907">
          <cell r="B907" t="str">
            <v>5-05-19-349-1</v>
          </cell>
          <cell r="C907" t="str">
            <v>5</v>
          </cell>
          <cell r="D907" t="str">
            <v>Poznań - kanały sanitarne na terenie Podolan wraz z odcinkami wodociągów - zakres III</v>
          </cell>
          <cell r="E907" t="str">
            <v>Realizowane-RBM-zakończono</v>
          </cell>
          <cell r="F907" t="str">
            <v>FS 6</v>
          </cell>
          <cell r="G907" t="str">
            <v>rezerwa zadania wielozakresowe</v>
          </cell>
          <cell r="H907" t="str">
            <v>druga</v>
          </cell>
          <cell r="I907" t="str">
            <v>sieci rozdzielcze</v>
          </cell>
          <cell r="J907" t="str">
            <v>rozwojowe</v>
          </cell>
          <cell r="K907" t="str">
            <v>oszczędności przetargowe</v>
          </cell>
          <cell r="L907" t="str">
            <v>Poznań</v>
          </cell>
          <cell r="M907" t="str">
            <v>Grażyna Solman</v>
          </cell>
          <cell r="N907">
            <v>0</v>
          </cell>
          <cell r="O907" t="str">
            <v>Monika Mrozińska</v>
          </cell>
          <cell r="P907" t="str">
            <v>Anna Ossig</v>
          </cell>
          <cell r="Q907">
            <v>0</v>
          </cell>
          <cell r="R907" t="str">
            <v>05</v>
          </cell>
          <cell r="S907" t="str">
            <v>nd</v>
          </cell>
          <cell r="T907">
            <v>0</v>
          </cell>
          <cell r="U907">
            <v>1975272.4600000002</v>
          </cell>
          <cell r="V907">
            <v>0</v>
          </cell>
          <cell r="W907">
            <v>0</v>
          </cell>
          <cell r="X907">
            <v>0</v>
          </cell>
          <cell r="Y907">
            <v>0</v>
          </cell>
          <cell r="Z907">
            <v>0</v>
          </cell>
          <cell r="AA907">
            <v>0</v>
          </cell>
          <cell r="AB907">
            <v>0</v>
          </cell>
          <cell r="AC907">
            <v>0</v>
          </cell>
          <cell r="AD907">
            <v>0</v>
          </cell>
          <cell r="AE907">
            <v>0</v>
          </cell>
          <cell r="AF907">
            <v>1975272.4600000002</v>
          </cell>
          <cell r="AG907">
            <v>1973634.05</v>
          </cell>
          <cell r="AH907">
            <v>37686.300000000003</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t="str">
            <v>1 rozwojowo-modernizacyjne</v>
          </cell>
          <cell r="AY907">
            <v>12</v>
          </cell>
          <cell r="AZ907">
            <v>24</v>
          </cell>
          <cell r="BA907">
            <v>9</v>
          </cell>
          <cell r="BF907" t="str">
            <v>Zadanie zostało wydzielone z zadania nr 03-612. Zaopatrzenie w wodę i odbiór ścieków od nowych klientów.</v>
          </cell>
          <cell r="BG907" t="str">
            <v>Sieć kanalizacji sanitarnej wraz z przyłączami: ul. Karwieńska PVC200, L=113,00 m; ul. Sopocka PVC200, L =28,00m; ul. Krynicka PVC200, L=66,0m; Sieć wodociągowa wraz z przyłączami: ul. Iwonicka DN150, L=85,00m; ul. Kartuska DN180, L=184,00m; ul. Rabczańska/Szczawnicka/Truskawiecka DN180, L=165,50m; ul. Kowarska DN180, L=50,00m; ul. Lubomierska DN180, L=127,00m; ul. Rewalska DN125, L=45,50m; ul. Sopocka DN125, L=27,00m; ul. Lubieńska DN180, L=73,00m; Aquanet inwestorem zastępczym dla ZDM dla budowy ul. Krynickiej etap 2b. 2014-2017 - dokumentacja projektowa 2019 - 2020 - roboty budowlano-montażowe</v>
          </cell>
          <cell r="BH907" t="str">
            <v>-</v>
          </cell>
          <cell r="BI907" t="str">
            <v>-</v>
          </cell>
          <cell r="BJ907">
            <v>0</v>
          </cell>
          <cell r="BK907">
            <v>0</v>
          </cell>
          <cell r="BL907"/>
          <cell r="BM907"/>
          <cell r="BN907"/>
          <cell r="BO907">
            <v>0</v>
          </cell>
        </row>
        <row r="908">
          <cell r="B908" t="str">
            <v>5-05-19-350-1</v>
          </cell>
          <cell r="C908" t="str">
            <v>5</v>
          </cell>
          <cell r="D908" t="str">
            <v>Poznań - kanały sanitarne na terenie Podolan wraz z odcinkami wodociągów - zakres IV</v>
          </cell>
          <cell r="E908" t="str">
            <v>Realizowane-RBM-zakończono</v>
          </cell>
          <cell r="F908" t="str">
            <v>FS 6</v>
          </cell>
          <cell r="G908" t="str">
            <v>rezerwa zadania wielozakresowe</v>
          </cell>
          <cell r="H908" t="str">
            <v>druga</v>
          </cell>
          <cell r="I908" t="str">
            <v>sieci rozdzielcze</v>
          </cell>
          <cell r="J908" t="str">
            <v>rozwojowe</v>
          </cell>
          <cell r="K908" t="str">
            <v>oszczędności przetargowe</v>
          </cell>
          <cell r="L908" t="str">
            <v>Poznań</v>
          </cell>
          <cell r="M908" t="str">
            <v>Grażyna Solman</v>
          </cell>
          <cell r="N908">
            <v>0</v>
          </cell>
          <cell r="O908" t="str">
            <v>Monika Mrozińska</v>
          </cell>
          <cell r="P908" t="str">
            <v>Anna Ossig</v>
          </cell>
          <cell r="Q908">
            <v>0</v>
          </cell>
          <cell r="R908" t="str">
            <v>05</v>
          </cell>
          <cell r="S908" t="str">
            <v>nd</v>
          </cell>
          <cell r="T908">
            <v>0</v>
          </cell>
          <cell r="U908">
            <v>967355.5</v>
          </cell>
          <cell r="V908">
            <v>0</v>
          </cell>
          <cell r="W908">
            <v>0</v>
          </cell>
          <cell r="X908">
            <v>0</v>
          </cell>
          <cell r="Y908">
            <v>0</v>
          </cell>
          <cell r="Z908">
            <v>0</v>
          </cell>
          <cell r="AA908">
            <v>0</v>
          </cell>
          <cell r="AB908">
            <v>0</v>
          </cell>
          <cell r="AC908">
            <v>0</v>
          </cell>
          <cell r="AD908">
            <v>0</v>
          </cell>
          <cell r="AE908">
            <v>0</v>
          </cell>
          <cell r="AF908">
            <v>967355.5</v>
          </cell>
          <cell r="AG908">
            <v>1003303.77</v>
          </cell>
          <cell r="AH908">
            <v>24050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t="str">
            <v>1 rozwojowo-modernizacyjne</v>
          </cell>
          <cell r="AY908">
            <v>0</v>
          </cell>
          <cell r="AZ908">
            <v>2</v>
          </cell>
          <cell r="BA908">
            <v>31</v>
          </cell>
          <cell r="BF908" t="str">
            <v>Zadanie zostało wydzielone z zadania nr 03-612. Zaopatrzenie w wodę nowych odbiorców.</v>
          </cell>
          <cell r="BG908" t="str">
            <v>Budowa sieci wodociągowej wraz z przyłączami ul. Strzeszyńska DN180, L=104,00m; ul. Białczańska DN125, L=118,00m; Limanowska, DN125 L=41,50m, DN180 L=111,00m. 2014-2017 - dokumentacja projektowa 2019 - 2020 - roboty budowlano-montażowe</v>
          </cell>
          <cell r="BH908" t="str">
            <v>-</v>
          </cell>
          <cell r="BI908" t="str">
            <v>-</v>
          </cell>
          <cell r="BJ908">
            <v>0</v>
          </cell>
          <cell r="BK908">
            <v>0</v>
          </cell>
          <cell r="BL908"/>
          <cell r="BM908"/>
          <cell r="BN908"/>
          <cell r="BO908">
            <v>0</v>
          </cell>
        </row>
        <row r="909">
          <cell r="B909" t="str">
            <v>5-05-19-351-1</v>
          </cell>
          <cell r="C909" t="str">
            <v>5</v>
          </cell>
          <cell r="D909" t="str">
            <v>Poznań - kanalizacja sanitarna w ul. Mateckiego</v>
          </cell>
          <cell r="E909" t="str">
            <v>Realizowane-RBM-zakończono</v>
          </cell>
          <cell r="G909" t="str">
            <v>rezerwa zadania wielozakresowe</v>
          </cell>
          <cell r="H909" t="str">
            <v>druga</v>
          </cell>
          <cell r="I909" t="str">
            <v>sieci rozdzielcze</v>
          </cell>
          <cell r="J909" t="str">
            <v>rozwojowe</v>
          </cell>
          <cell r="K909" t="str">
            <v>nieopłacalne tak</v>
          </cell>
          <cell r="L909" t="str">
            <v>Poznań</v>
          </cell>
          <cell r="M909" t="str">
            <v>Katarzyna Stawińska</v>
          </cell>
          <cell r="N909" t="str">
            <v>Margareta Szymkowiak-Matuszak</v>
          </cell>
          <cell r="O909" t="str">
            <v>Monika Mrozińska</v>
          </cell>
          <cell r="P909" t="str">
            <v>Margareta Szymkowiak-Matuszak</v>
          </cell>
          <cell r="Q909" t="str">
            <v>Tomasz Wilas</v>
          </cell>
          <cell r="R909" t="str">
            <v>05</v>
          </cell>
          <cell r="S909" t="str">
            <v>PIM</v>
          </cell>
          <cell r="T909">
            <v>0</v>
          </cell>
          <cell r="U909">
            <v>355735</v>
          </cell>
          <cell r="V909">
            <v>2449750</v>
          </cell>
          <cell r="W909">
            <v>1949750</v>
          </cell>
          <cell r="X909">
            <v>0</v>
          </cell>
          <cell r="Y909">
            <v>0</v>
          </cell>
          <cell r="Z909">
            <v>0</v>
          </cell>
          <cell r="AA909">
            <v>0</v>
          </cell>
          <cell r="AB909">
            <v>0</v>
          </cell>
          <cell r="AC909">
            <v>0</v>
          </cell>
          <cell r="AD909">
            <v>0</v>
          </cell>
          <cell r="AE909">
            <v>0</v>
          </cell>
          <cell r="AF909">
            <v>4755235</v>
          </cell>
          <cell r="AG909">
            <v>835</v>
          </cell>
          <cell r="AH909">
            <v>2165992.8200000003</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t="str">
            <v>1 rozwojowo-modernizacyjne</v>
          </cell>
          <cell r="AY909">
            <v>13</v>
          </cell>
          <cell r="AZ909">
            <v>10</v>
          </cell>
          <cell r="BA909">
            <v>0</v>
          </cell>
          <cell r="BF909" t="str">
            <v>Zadanie zostało wydzielone z zadania nr 14-108. Odbiór ścieków sanitarnych od nowych klientów.</v>
          </cell>
          <cell r="BG909" t="str">
            <v>Budowa kanalizacji sanitarnej: DN 300 mm, dł. 427m ; DN 250 mm, dł. 104 m ; DN 200 mm, dł. 63 m Budowa sieci wodociągowej i przyłączy wodociągowych do przepompowni ścieków: DN 180 mm, dł. 89 m 2016-2019 - dokumentacja projektowa 2020-2022 - roboty budowlano-montażowe</v>
          </cell>
          <cell r="BH909" t="str">
            <v>-</v>
          </cell>
          <cell r="BI909" t="str">
            <v>-</v>
          </cell>
          <cell r="BJ909">
            <v>0</v>
          </cell>
          <cell r="BK909">
            <v>0</v>
          </cell>
          <cell r="BL909"/>
          <cell r="BM909"/>
          <cell r="BN909"/>
          <cell r="BO909">
            <v>0</v>
          </cell>
        </row>
        <row r="910">
          <cell r="B910" t="str">
            <v>5-05-20-023-0</v>
          </cell>
          <cell r="C910" t="str">
            <v>5</v>
          </cell>
          <cell r="D910" t="str">
            <v>Poznań - kanalizacja sanitarna w ul. Lubczykowej, Łopianowej, Mirtowej, Krwawnikowej, Wiesiołkowej, Arnikowej, Radojewo, Melisowej i Złocieniowej</v>
          </cell>
          <cell r="E910" t="str">
            <v>Realizowane-dokumentacja-w toku</v>
          </cell>
          <cell r="G910" t="str">
            <v>rezerwa na zaspokojenie roszczeń z tyt realizacji sieci wod-kan</v>
          </cell>
          <cell r="H910" t="str">
            <v>pierwsza</v>
          </cell>
          <cell r="I910" t="str">
            <v>sieci rozdzielcze</v>
          </cell>
          <cell r="J910" t="str">
            <v>rozwojowe</v>
          </cell>
          <cell r="K910" t="str">
            <v>wykupy</v>
          </cell>
          <cell r="L910" t="str">
            <v>Poznań</v>
          </cell>
          <cell r="M910">
            <v>0</v>
          </cell>
          <cell r="N910">
            <v>0</v>
          </cell>
          <cell r="O910">
            <v>0</v>
          </cell>
          <cell r="P910" t="str">
            <v>Aleksandra Klecha</v>
          </cell>
          <cell r="Q910">
            <v>0</v>
          </cell>
          <cell r="R910" t="str">
            <v>05</v>
          </cell>
          <cell r="S910" t="str">
            <v>nd</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338</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t="str">
            <v>1 rozwojowo-modernizacyjne</v>
          </cell>
          <cell r="AY910">
            <v>0</v>
          </cell>
          <cell r="AZ910">
            <v>0</v>
          </cell>
          <cell r="BA910">
            <v>0</v>
          </cell>
          <cell r="BF910">
            <v>0</v>
          </cell>
          <cell r="BG910">
            <v>0</v>
          </cell>
          <cell r="BH910" t="str">
            <v>-</v>
          </cell>
          <cell r="BI910" t="str">
            <v>-</v>
          </cell>
          <cell r="BJ910">
            <v>0</v>
          </cell>
          <cell r="BK910">
            <v>0</v>
          </cell>
          <cell r="BL910"/>
          <cell r="BM910"/>
          <cell r="BN910"/>
        </row>
        <row r="911">
          <cell r="B911" t="str">
            <v>5-05-20-073-0</v>
          </cell>
          <cell r="C911" t="str">
            <v>5</v>
          </cell>
          <cell r="D911" t="str">
            <v>Poznań - kanalizacji sanitarna w ul. Hynka, Kopy, Spadochronowej i Żwirki.</v>
          </cell>
          <cell r="H911" t="str">
            <v>pierwsza</v>
          </cell>
          <cell r="I911" t="str">
            <v>sieci rozdzielcze</v>
          </cell>
          <cell r="J911" t="str">
            <v>modernizacyjne</v>
          </cell>
          <cell r="K911" t="str">
            <v>PSK</v>
          </cell>
          <cell r="L911" t="str">
            <v>Poznań</v>
          </cell>
          <cell r="R911" t="str">
            <v>05</v>
          </cell>
          <cell r="T911">
            <v>0</v>
          </cell>
          <cell r="U911">
            <v>0</v>
          </cell>
          <cell r="V911">
            <v>0</v>
          </cell>
          <cell r="W911">
            <v>0</v>
          </cell>
          <cell r="X911">
            <v>0</v>
          </cell>
          <cell r="Y911">
            <v>0</v>
          </cell>
          <cell r="Z911">
            <v>0</v>
          </cell>
          <cell r="AA911">
            <v>0</v>
          </cell>
          <cell r="AB911">
            <v>40000</v>
          </cell>
          <cell r="AC911">
            <v>60000</v>
          </cell>
          <cell r="AD911">
            <v>576000</v>
          </cell>
          <cell r="AE911">
            <v>846000</v>
          </cell>
          <cell r="AF911">
            <v>676000</v>
          </cell>
          <cell r="AG911">
            <v>0</v>
          </cell>
          <cell r="AH911">
            <v>0</v>
          </cell>
          <cell r="AI911">
            <v>0</v>
          </cell>
          <cell r="AJ911">
            <v>0</v>
          </cell>
          <cell r="AK911">
            <v>0</v>
          </cell>
          <cell r="AL911">
            <v>0</v>
          </cell>
          <cell r="AM911">
            <v>0</v>
          </cell>
          <cell r="AN911">
            <v>40000</v>
          </cell>
          <cell r="AO911">
            <v>40000</v>
          </cell>
          <cell r="AP911">
            <v>20000</v>
          </cell>
          <cell r="AQ911">
            <v>829264</v>
          </cell>
          <cell r="AR911">
            <v>591736</v>
          </cell>
          <cell r="AS911">
            <v>0</v>
          </cell>
          <cell r="AT911">
            <v>0</v>
          </cell>
          <cell r="AU911">
            <v>1521000</v>
          </cell>
          <cell r="AV911">
            <v>0.71</v>
          </cell>
          <cell r="AW911">
            <v>197</v>
          </cell>
          <cell r="AX911" t="str">
            <v>1 rozwojowo-modernizacyjne</v>
          </cell>
          <cell r="AY911">
            <v>0</v>
          </cell>
          <cell r="AZ911">
            <v>0</v>
          </cell>
          <cell r="BA911">
            <v>40</v>
          </cell>
          <cell r="BF911" t="str">
            <v>Uporządkowanie sieci kanalizacji sanitarnej - likwidacja instalacji na terenach prywatnych.</v>
          </cell>
          <cell r="BG911" t="str">
            <v>Budowa kanalizacji sanitarnej w ulicach: Hynka DN200 dł. 187 m, Kopy DN200 dł. 95 m, Żwirki DN200 dł. 180 m, Spadochronowa DN200 dł. 242 m, wraz z przyłączami 2027 - 2029 - dokumentacja projektowa 2030 - 2031 - roboty montażowo-budowlane</v>
          </cell>
          <cell r="BH911" t="str">
            <v>-</v>
          </cell>
          <cell r="BI911" t="str">
            <v>-</v>
          </cell>
          <cell r="BJ911">
            <v>0</v>
          </cell>
          <cell r="BK911">
            <v>1521000</v>
          </cell>
          <cell r="BL911"/>
          <cell r="BM911"/>
          <cell r="BN911"/>
        </row>
        <row r="912">
          <cell r="B912" t="str">
            <v>5-05-20-074-1</v>
          </cell>
          <cell r="C912" t="str">
            <v>5</v>
          </cell>
          <cell r="D912" t="str">
            <v>Poznań - kanalizacja sanitarna w ul. Psarskie</v>
          </cell>
          <cell r="H912" t="str">
            <v>druga</v>
          </cell>
          <cell r="I912" t="str">
            <v>sieci rozdzielcze</v>
          </cell>
          <cell r="J912" t="str">
            <v>rozwojowe</v>
          </cell>
          <cell r="K912" t="str">
            <v>nieopłacalne nie</v>
          </cell>
          <cell r="L912" t="str">
            <v>Poznań</v>
          </cell>
          <cell r="R912" t="str">
            <v>05</v>
          </cell>
          <cell r="T912">
            <v>0</v>
          </cell>
          <cell r="U912">
            <v>0</v>
          </cell>
          <cell r="V912">
            <v>0</v>
          </cell>
          <cell r="W912">
            <v>0</v>
          </cell>
          <cell r="X912">
            <v>0</v>
          </cell>
          <cell r="Y912">
            <v>0</v>
          </cell>
          <cell r="Z912">
            <v>14000</v>
          </cell>
          <cell r="AA912">
            <v>14000</v>
          </cell>
          <cell r="AB912">
            <v>42000</v>
          </cell>
          <cell r="AC912">
            <v>329000</v>
          </cell>
          <cell r="AD912">
            <v>0</v>
          </cell>
          <cell r="AE912">
            <v>0</v>
          </cell>
          <cell r="AF912">
            <v>399000</v>
          </cell>
          <cell r="AG912">
            <v>0</v>
          </cell>
          <cell r="AH912">
            <v>0</v>
          </cell>
          <cell r="AI912">
            <v>0</v>
          </cell>
          <cell r="AJ912">
            <v>0</v>
          </cell>
          <cell r="AK912">
            <v>0</v>
          </cell>
          <cell r="AL912">
            <v>10000</v>
          </cell>
          <cell r="AM912">
            <v>10000</v>
          </cell>
          <cell r="AN912">
            <v>30000</v>
          </cell>
          <cell r="AO912">
            <v>68910</v>
          </cell>
          <cell r="AP912">
            <v>348090</v>
          </cell>
          <cell r="AQ912">
            <v>0</v>
          </cell>
          <cell r="AR912">
            <v>0</v>
          </cell>
          <cell r="AS912">
            <v>0</v>
          </cell>
          <cell r="AT912">
            <v>0</v>
          </cell>
          <cell r="AU912">
            <v>467000</v>
          </cell>
          <cell r="AV912">
            <v>0.15</v>
          </cell>
          <cell r="AW912">
            <v>70</v>
          </cell>
          <cell r="AX912" t="str">
            <v>1 rozwojowo-modernizacyjne</v>
          </cell>
          <cell r="AY912">
            <v>3</v>
          </cell>
          <cell r="AZ912">
            <v>0</v>
          </cell>
          <cell r="BA912">
            <v>0</v>
          </cell>
          <cell r="BF912" t="str">
            <v>Odbiór ścieków sanitarnych od nowych klientów.</v>
          </cell>
          <cell r="BG912" t="str">
            <v>Budowa kanalizacji sanitarnej w ul. Psarskie wraz z przyłączami: -kanalizacja grawitacyjna DN 200 dł.85 m, -rurociąg tłoczny DN 90 dł. 108 m -przepompownia ścieków 2025-2027 dokumentacja projektowa 2028-2029 roboty montażowo-budowlane</v>
          </cell>
          <cell r="BH912" t="str">
            <v>-</v>
          </cell>
          <cell r="BI912" t="str">
            <v>-</v>
          </cell>
          <cell r="BJ912">
            <v>0</v>
          </cell>
          <cell r="BK912">
            <v>467000</v>
          </cell>
          <cell r="BL912"/>
          <cell r="BM912"/>
          <cell r="BN912"/>
        </row>
        <row r="913">
          <cell r="B913" t="str">
            <v>5-05-20-083-1</v>
          </cell>
          <cell r="C913" t="str">
            <v>5</v>
          </cell>
          <cell r="D913" t="str">
            <v>Poznań – kanalizacja sanitarna w ul. Bogdanowskiej</v>
          </cell>
          <cell r="H913" t="str">
            <v>pierwsza</v>
          </cell>
          <cell r="I913" t="str">
            <v>sieci rozdzielcze</v>
          </cell>
          <cell r="J913" t="str">
            <v>rozwojowe</v>
          </cell>
          <cell r="K913" t="str">
            <v>KPOŚK</v>
          </cell>
          <cell r="L913" t="str">
            <v>Poznań</v>
          </cell>
          <cell r="R913" t="str">
            <v>05</v>
          </cell>
          <cell r="T913">
            <v>0</v>
          </cell>
          <cell r="U913">
            <v>0</v>
          </cell>
          <cell r="V913">
            <v>0</v>
          </cell>
          <cell r="W913">
            <v>0</v>
          </cell>
          <cell r="X913">
            <v>0</v>
          </cell>
          <cell r="Y913">
            <v>28000</v>
          </cell>
          <cell r="Z913">
            <v>42000</v>
          </cell>
          <cell r="AA913">
            <v>54000</v>
          </cell>
          <cell r="AB913">
            <v>60000</v>
          </cell>
          <cell r="AC913">
            <v>0</v>
          </cell>
          <cell r="AD913">
            <v>0</v>
          </cell>
          <cell r="AE913">
            <v>0</v>
          </cell>
          <cell r="AF913">
            <v>184000</v>
          </cell>
          <cell r="AG913">
            <v>0</v>
          </cell>
          <cell r="AH913">
            <v>0</v>
          </cell>
          <cell r="AI913">
            <v>0</v>
          </cell>
          <cell r="AJ913">
            <v>0</v>
          </cell>
          <cell r="AK913">
            <v>20000</v>
          </cell>
          <cell r="AL913">
            <v>24000</v>
          </cell>
          <cell r="AM913">
            <v>10000</v>
          </cell>
          <cell r="AN913">
            <v>147000</v>
          </cell>
          <cell r="AO913">
            <v>0</v>
          </cell>
          <cell r="AP913">
            <v>0</v>
          </cell>
          <cell r="AQ913">
            <v>0</v>
          </cell>
          <cell r="AR913">
            <v>0</v>
          </cell>
          <cell r="AS913">
            <v>0</v>
          </cell>
          <cell r="AT913">
            <v>0</v>
          </cell>
          <cell r="AU913">
            <v>201000</v>
          </cell>
          <cell r="AV913">
            <v>0.06</v>
          </cell>
          <cell r="AW913">
            <v>175</v>
          </cell>
          <cell r="AX913" t="str">
            <v>1 rozwojowo-modernizacyjne</v>
          </cell>
          <cell r="AY913">
            <v>3</v>
          </cell>
          <cell r="AZ913">
            <v>2</v>
          </cell>
          <cell r="BA913">
            <v>0</v>
          </cell>
          <cell r="BF913" t="str">
            <v>Odbiór ścieków sanitarnych od nowych klientów.</v>
          </cell>
          <cell r="BG913" t="str">
            <v>Budowa kanalizacji sanitarnej w ul. Bogdanowskiej DN200mm, dł. 60m wraz z przyłączami. 2024-2026 - dokumentacja projektowa 2026-2027 - roboty budowlano - montażowe</v>
          </cell>
          <cell r="BH913" t="str">
            <v>-</v>
          </cell>
          <cell r="BI913" t="str">
            <v>-</v>
          </cell>
          <cell r="BJ913">
            <v>0</v>
          </cell>
          <cell r="BK913">
            <v>201000</v>
          </cell>
          <cell r="BL913"/>
          <cell r="BM913"/>
          <cell r="BN913"/>
        </row>
        <row r="914">
          <cell r="B914" t="str">
            <v>5-05-20-086-1</v>
          </cell>
          <cell r="C914" t="str">
            <v>5</v>
          </cell>
          <cell r="D914" t="str">
            <v>Poznań – kanalizacja sanitarna w rejonie ul. Perzyckiej i Głowickiej</v>
          </cell>
          <cell r="H914" t="str">
            <v>druga</v>
          </cell>
          <cell r="I914" t="str">
            <v>sieci rozdzielcze</v>
          </cell>
          <cell r="J914" t="str">
            <v>rozwojowe</v>
          </cell>
          <cell r="K914" t="str">
            <v>nieopłacalne nie</v>
          </cell>
          <cell r="L914" t="str">
            <v>Poznań</v>
          </cell>
          <cell r="R914" t="str">
            <v>05</v>
          </cell>
          <cell r="T914">
            <v>0</v>
          </cell>
          <cell r="U914">
            <v>0</v>
          </cell>
          <cell r="V914">
            <v>0</v>
          </cell>
          <cell r="W914">
            <v>0</v>
          </cell>
          <cell r="X914">
            <v>0</v>
          </cell>
          <cell r="Y914">
            <v>0</v>
          </cell>
          <cell r="Z914">
            <v>32000</v>
          </cell>
          <cell r="AA914">
            <v>48000</v>
          </cell>
          <cell r="AB914">
            <v>395000</v>
          </cell>
          <cell r="AC914">
            <v>168000</v>
          </cell>
          <cell r="AD914">
            <v>0</v>
          </cell>
          <cell r="AE914">
            <v>0</v>
          </cell>
          <cell r="AF914">
            <v>643000</v>
          </cell>
          <cell r="AG914">
            <v>0</v>
          </cell>
          <cell r="AH914">
            <v>0</v>
          </cell>
          <cell r="AI914">
            <v>0</v>
          </cell>
          <cell r="AJ914">
            <v>0</v>
          </cell>
          <cell r="AK914">
            <v>0</v>
          </cell>
          <cell r="AL914">
            <v>40000</v>
          </cell>
          <cell r="AM914">
            <v>40000</v>
          </cell>
          <cell r="AN914">
            <v>63000</v>
          </cell>
          <cell r="AO914">
            <v>558000</v>
          </cell>
          <cell r="AP914">
            <v>134000</v>
          </cell>
          <cell r="AQ914">
            <v>0</v>
          </cell>
          <cell r="AR914">
            <v>0</v>
          </cell>
          <cell r="AS914">
            <v>0</v>
          </cell>
          <cell r="AT914">
            <v>0</v>
          </cell>
          <cell r="AU914">
            <v>835000</v>
          </cell>
          <cell r="AV914">
            <v>0.41</v>
          </cell>
          <cell r="AW914">
            <v>17</v>
          </cell>
          <cell r="AX914" t="str">
            <v>1 rozwojowo-modernizacyjne</v>
          </cell>
          <cell r="AY914">
            <v>2</v>
          </cell>
          <cell r="AZ914">
            <v>15</v>
          </cell>
          <cell r="BA914">
            <v>0</v>
          </cell>
          <cell r="BF914" t="str">
            <v>Odbiór ścieków sanitarnych od nowych klientów.</v>
          </cell>
          <cell r="BG914" t="str">
            <v>Budowa kanalizacji sanitarnej w ul. bocznych od ul. Perzyckiej wraz z przyłączami: - kanały grawitacyjne DN 200 mm, dł. 210 m - rurociąg tłoczny DN 80 mm, dł. 200 m - przepompownia - 1 szt. - zakup działki pod przepompownię 2024-2027 dokumentacja projektowa 2027-2029 roboty montażowo-budowlane</v>
          </cell>
          <cell r="BH914" t="str">
            <v>-</v>
          </cell>
          <cell r="BI914" t="str">
            <v>-</v>
          </cell>
          <cell r="BJ914">
            <v>0</v>
          </cell>
          <cell r="BK914">
            <v>835000</v>
          </cell>
          <cell r="BL914"/>
          <cell r="BM914"/>
          <cell r="BN914"/>
        </row>
        <row r="915">
          <cell r="B915" t="str">
            <v>5-05-20-109-0</v>
          </cell>
          <cell r="C915" t="str">
            <v>5</v>
          </cell>
          <cell r="D915" t="str">
            <v>Poznań - kanalizacja sanitarna na terenie m.Poznań</v>
          </cell>
          <cell r="E915" t="str">
            <v>Realizowane-inne-w toku</v>
          </cell>
          <cell r="G915" t="str">
            <v>Nabycie infrastruktury wod.-kan. od gmin</v>
          </cell>
          <cell r="H915" t="str">
            <v>pierwsza</v>
          </cell>
          <cell r="I915" t="str">
            <v>sieci rozdzielcze</v>
          </cell>
          <cell r="J915" t="str">
            <v>rozwojowe</v>
          </cell>
          <cell r="K915" t="str">
            <v>nabycie infrastruktury od Gmin</v>
          </cell>
          <cell r="L915" t="str">
            <v>Poznań</v>
          </cell>
          <cell r="M915">
            <v>0</v>
          </cell>
          <cell r="N915">
            <v>0</v>
          </cell>
          <cell r="O915">
            <v>0</v>
          </cell>
          <cell r="P915" t="str">
            <v>Dariusz Schmidt</v>
          </cell>
          <cell r="Q915">
            <v>0</v>
          </cell>
          <cell r="R915" t="str">
            <v>05</v>
          </cell>
          <cell r="S915" t="str">
            <v>nd</v>
          </cell>
          <cell r="T915">
            <v>0</v>
          </cell>
          <cell r="U915">
            <v>15824660</v>
          </cell>
          <cell r="V915">
            <v>0</v>
          </cell>
          <cell r="W915">
            <v>0</v>
          </cell>
          <cell r="X915">
            <v>0</v>
          </cell>
          <cell r="Y915">
            <v>0</v>
          </cell>
          <cell r="Z915">
            <v>0</v>
          </cell>
          <cell r="AA915">
            <v>0</v>
          </cell>
          <cell r="AB915">
            <v>0</v>
          </cell>
          <cell r="AC915">
            <v>0</v>
          </cell>
          <cell r="AD915">
            <v>0</v>
          </cell>
          <cell r="AE915">
            <v>0</v>
          </cell>
          <cell r="AF915">
            <v>15824660</v>
          </cell>
          <cell r="AG915">
            <v>15831075.73</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t="str">
            <v>1 rozwojowo-modernizacyjne</v>
          </cell>
          <cell r="AY915">
            <v>0</v>
          </cell>
          <cell r="AZ915">
            <v>0</v>
          </cell>
          <cell r="BA915">
            <v>0</v>
          </cell>
          <cell r="BF915">
            <v>0</v>
          </cell>
          <cell r="BG915" t="str">
            <v>Wykup infrastruktury kanalizacyjnej 2020 - realizacja</v>
          </cell>
          <cell r="BH915" t="str">
            <v>-</v>
          </cell>
          <cell r="BI915" t="str">
            <v>-</v>
          </cell>
          <cell r="BJ915">
            <v>0</v>
          </cell>
          <cell r="BK915">
            <v>0</v>
          </cell>
          <cell r="BL915"/>
          <cell r="BM915"/>
          <cell r="BN915"/>
        </row>
        <row r="916">
          <cell r="B916" t="str">
            <v>5-05-20-154-0</v>
          </cell>
          <cell r="C916" t="str">
            <v>5</v>
          </cell>
          <cell r="D916" t="str">
            <v>Poznań - kanalizacja ogólnospławna w ul. Św. Marcina - Zakres 2.4</v>
          </cell>
          <cell r="E916" t="str">
            <v>Realizowane-RBM-w toku</v>
          </cell>
          <cell r="G916" t="str">
            <v>rezerwa zadania wielozakresowe</v>
          </cell>
          <cell r="H916" t="str">
            <v>pierwsza</v>
          </cell>
          <cell r="I916" t="str">
            <v>sieci rozdzielcze</v>
          </cell>
          <cell r="J916" t="str">
            <v>modernizacyjne</v>
          </cell>
          <cell r="K916" t="str">
            <v>koordynacja</v>
          </cell>
          <cell r="L916" t="str">
            <v>Poznań</v>
          </cell>
          <cell r="M916">
            <v>0</v>
          </cell>
          <cell r="N916" t="str">
            <v>Michał Kamiński</v>
          </cell>
          <cell r="O916" t="str">
            <v>Mariusz Dados</v>
          </cell>
          <cell r="P916" t="str">
            <v>Anna Danek</v>
          </cell>
          <cell r="Q916" t="str">
            <v>Łukasz Wędrychowicz</v>
          </cell>
          <cell r="R916" t="str">
            <v>05</v>
          </cell>
          <cell r="S916" t="str">
            <v>PIM</v>
          </cell>
          <cell r="T916">
            <v>0</v>
          </cell>
          <cell r="U916">
            <v>0</v>
          </cell>
          <cell r="V916">
            <v>385000</v>
          </cell>
          <cell r="W916">
            <v>531500</v>
          </cell>
          <cell r="X916">
            <v>168500</v>
          </cell>
          <cell r="Y916">
            <v>0</v>
          </cell>
          <cell r="Z916">
            <v>0</v>
          </cell>
          <cell r="AA916">
            <v>0</v>
          </cell>
          <cell r="AB916">
            <v>0</v>
          </cell>
          <cell r="AC916">
            <v>0</v>
          </cell>
          <cell r="AD916">
            <v>0</v>
          </cell>
          <cell r="AE916">
            <v>0</v>
          </cell>
          <cell r="AF916">
            <v>1085000</v>
          </cell>
          <cell r="AG916">
            <v>0</v>
          </cell>
          <cell r="AH916">
            <v>14046</v>
          </cell>
          <cell r="AI916">
            <v>0</v>
          </cell>
          <cell r="AJ916">
            <v>0</v>
          </cell>
          <cell r="AK916">
            <v>651654.43000000005</v>
          </cell>
          <cell r="AL916">
            <v>0</v>
          </cell>
          <cell r="AM916">
            <v>0</v>
          </cell>
          <cell r="AN916">
            <v>0</v>
          </cell>
          <cell r="AO916">
            <v>0</v>
          </cell>
          <cell r="AP916">
            <v>0</v>
          </cell>
          <cell r="AQ916">
            <v>0</v>
          </cell>
          <cell r="AR916">
            <v>0</v>
          </cell>
          <cell r="AS916">
            <v>0</v>
          </cell>
          <cell r="AT916">
            <v>0</v>
          </cell>
          <cell r="AU916">
            <v>651654.43000000005</v>
          </cell>
          <cell r="AV916">
            <v>0</v>
          </cell>
          <cell r="AW916">
            <v>0</v>
          </cell>
          <cell r="AX916" t="str">
            <v>1 rozwojowo-modernizacyjne</v>
          </cell>
          <cell r="AY916">
            <v>0</v>
          </cell>
          <cell r="AZ916">
            <v>0</v>
          </cell>
          <cell r="BA916">
            <v>26</v>
          </cell>
          <cell r="BF916" t="str">
            <v>Zadanie zostało wydzielone z zadania nr 14-158. Koordynacja w ramach programu Centrum. Na przedmiotowym obszarze znajduje się sieć wod-kan. wybudowana w latach 1896 - 1902, która jest obecnie w złym stanie technicznym i została zakwalifikowana do modernizacji.</v>
          </cell>
          <cell r="BG916" t="str">
            <v>Kanalizacja sanitarna - renowacja ok. 323m sieci DN200x300, DN250, DN250x380 w ul. Gwarnej, Kantaka wraz z przyłączami. 2021 - dokumentacja projektowa 2021 - 2023 - roboty budowlano-montażowe</v>
          </cell>
          <cell r="BH916" t="str">
            <v>-</v>
          </cell>
          <cell r="BI916" t="str">
            <v>-</v>
          </cell>
          <cell r="BJ916">
            <v>0</v>
          </cell>
          <cell r="BK916">
            <v>651654.43000000005</v>
          </cell>
          <cell r="BL916"/>
          <cell r="BM916"/>
          <cell r="BN916"/>
          <cell r="BO916">
            <v>45615.81010000001</v>
          </cell>
        </row>
        <row r="917">
          <cell r="B917" t="str">
            <v>5-05-20-235-0</v>
          </cell>
          <cell r="C917" t="str">
            <v>5</v>
          </cell>
          <cell r="D917" t="str">
            <v>Poznań - kanalizacja sanitarna w ul. bocznej od ul. Katowickiej</v>
          </cell>
          <cell r="E917">
            <v>0</v>
          </cell>
          <cell r="G917" t="str">
            <v>rezerwa na zaspokojenie roszczeń z tyt realizacji sieci wod-kan</v>
          </cell>
          <cell r="H917" t="str">
            <v>pierwsza</v>
          </cell>
          <cell r="I917" t="str">
            <v>sieci rozdzielcze</v>
          </cell>
          <cell r="J917" t="str">
            <v>rozwojowe</v>
          </cell>
          <cell r="K917" t="str">
            <v>wykupy</v>
          </cell>
          <cell r="L917" t="str">
            <v>Poznań</v>
          </cell>
          <cell r="M917">
            <v>0</v>
          </cell>
          <cell r="N917">
            <v>0</v>
          </cell>
          <cell r="O917">
            <v>0</v>
          </cell>
          <cell r="P917">
            <v>0</v>
          </cell>
          <cell r="Q917">
            <v>0</v>
          </cell>
          <cell r="R917" t="str">
            <v>05</v>
          </cell>
          <cell r="S917" t="str">
            <v>nd</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31375</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F917">
            <v>0</v>
          </cell>
          <cell r="BG917">
            <v>0</v>
          </cell>
          <cell r="BH917" t="str">
            <v>-</v>
          </cell>
          <cell r="BI917" t="str">
            <v>-</v>
          </cell>
          <cell r="BJ917">
            <v>0</v>
          </cell>
          <cell r="BK917">
            <v>0</v>
          </cell>
          <cell r="BL917"/>
          <cell r="BM917"/>
          <cell r="BN917"/>
        </row>
        <row r="918">
          <cell r="B918" t="str">
            <v>5-07-13-143-0</v>
          </cell>
          <cell r="C918" t="str">
            <v>5</v>
          </cell>
          <cell r="D918" t="str">
            <v>Swarzędz - kanalizacja sanitarna na os. Czwartaków, Kościuszkowców, Dąbrowszczaków (ETAP II i III)</v>
          </cell>
          <cell r="E918">
            <v>0</v>
          </cell>
          <cell r="G918" t="str">
            <v>Plan</v>
          </cell>
          <cell r="H918" t="str">
            <v>pierwsza</v>
          </cell>
          <cell r="I918" t="str">
            <v>sieci rozdzielcze</v>
          </cell>
          <cell r="J918" t="str">
            <v>modernizacyjne</v>
          </cell>
          <cell r="K918" t="str">
            <v>PSK</v>
          </cell>
          <cell r="L918" t="str">
            <v>Swarzędz</v>
          </cell>
          <cell r="M918">
            <v>0</v>
          </cell>
          <cell r="N918">
            <v>0</v>
          </cell>
          <cell r="O918">
            <v>0</v>
          </cell>
          <cell r="P918">
            <v>0</v>
          </cell>
          <cell r="Q918">
            <v>0</v>
          </cell>
          <cell r="R918" t="str">
            <v>07</v>
          </cell>
          <cell r="S918" t="str">
            <v>Gmina Swarzędz</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t="str">
            <v>1 rozwojowo-modernizacyjne</v>
          </cell>
          <cell r="AY918">
            <v>0</v>
          </cell>
          <cell r="AZ918">
            <v>0</v>
          </cell>
          <cell r="BA918">
            <v>13</v>
          </cell>
          <cell r="BF918">
            <v>0</v>
          </cell>
          <cell r="BG918">
            <v>0</v>
          </cell>
          <cell r="BH918" t="str">
            <v>-</v>
          </cell>
          <cell r="BI918" t="str">
            <v>-</v>
          </cell>
          <cell r="BJ918">
            <v>0</v>
          </cell>
          <cell r="BK918">
            <v>0</v>
          </cell>
          <cell r="BL918"/>
          <cell r="BM918"/>
          <cell r="BN918"/>
        </row>
        <row r="919">
          <cell r="B919" t="str">
            <v>5-07-15-129-1</v>
          </cell>
          <cell r="C919" t="str">
            <v>5</v>
          </cell>
          <cell r="D919" t="str">
            <v>Swarzędz - kanalizacja sanitarna w ul. Polnej</v>
          </cell>
          <cell r="E919" t="str">
            <v>Zakończone</v>
          </cell>
          <cell r="G919" t="str">
            <v>rezerwa "białe plamy"</v>
          </cell>
          <cell r="H919" t="str">
            <v>pierwsza</v>
          </cell>
          <cell r="I919" t="str">
            <v>sieci rozdzielcze</v>
          </cell>
          <cell r="J919" t="str">
            <v>rozwojowe</v>
          </cell>
          <cell r="K919" t="str">
            <v>KPOŚK</v>
          </cell>
          <cell r="L919" t="str">
            <v>Swarzędz</v>
          </cell>
          <cell r="M919" t="str">
            <v>Przemysław Jasiński</v>
          </cell>
          <cell r="N919" t="str">
            <v>Alina Wachowska</v>
          </cell>
          <cell r="O919" t="str">
            <v>Mariusz Dados</v>
          </cell>
          <cell r="P919" t="str">
            <v>Julita Andrzejewska</v>
          </cell>
          <cell r="Q919" t="str">
            <v>Anna Michałowicz</v>
          </cell>
          <cell r="R919" t="str">
            <v>07</v>
          </cell>
          <cell r="S919" t="str">
            <v>nd</v>
          </cell>
          <cell r="T919">
            <v>13983.220000000001</v>
          </cell>
          <cell r="U919">
            <v>14877</v>
          </cell>
          <cell r="V919">
            <v>125257</v>
          </cell>
          <cell r="W919">
            <v>168363</v>
          </cell>
          <cell r="X919">
            <v>0</v>
          </cell>
          <cell r="Y919">
            <v>0</v>
          </cell>
          <cell r="Z919">
            <v>0</v>
          </cell>
          <cell r="AA919">
            <v>0</v>
          </cell>
          <cell r="AB919">
            <v>0</v>
          </cell>
          <cell r="AC919">
            <v>0</v>
          </cell>
          <cell r="AD919">
            <v>0</v>
          </cell>
          <cell r="AE919">
            <v>0</v>
          </cell>
          <cell r="AF919">
            <v>308497</v>
          </cell>
          <cell r="AG919">
            <v>14877</v>
          </cell>
          <cell r="AH919">
            <v>200880.2</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0.09</v>
          </cell>
          <cell r="AW919">
            <v>0</v>
          </cell>
          <cell r="AX919" t="str">
            <v>1 rozwojowo-modernizacyjne</v>
          </cell>
          <cell r="AY919">
            <v>4</v>
          </cell>
          <cell r="AZ919">
            <v>0</v>
          </cell>
          <cell r="BA919">
            <v>0</v>
          </cell>
          <cell r="BF919" t="str">
            <v>Odbiór ścieków sanitarnych od nowych klientów.</v>
          </cell>
          <cell r="BG919" t="str">
            <v>Budowa kanalizacji sanitarnej o średnicy DN300 o dł. 90 m oraz przyłącza 2018 - 2020 - dokumentacja projektowa 2021 - 2022 - roboty budowlano-montażowe</v>
          </cell>
          <cell r="BH919" t="str">
            <v>-</v>
          </cell>
          <cell r="BI919" t="str">
            <v>-</v>
          </cell>
          <cell r="BJ919">
            <v>0</v>
          </cell>
          <cell r="BK919">
            <v>0</v>
          </cell>
          <cell r="BL919"/>
          <cell r="BM919"/>
          <cell r="BN919"/>
        </row>
        <row r="920">
          <cell r="B920" t="str">
            <v>5-07-16-214-0</v>
          </cell>
          <cell r="C920" t="str">
            <v>5</v>
          </cell>
          <cell r="D920" t="str">
            <v>Swarzędz - kanalizacja sanitarna w ulicach: Teligi i Zacisze</v>
          </cell>
          <cell r="E920" t="str">
            <v>Realizowane-RBM-zakończono</v>
          </cell>
          <cell r="G920" t="str">
            <v xml:space="preserve">rezerwa na inwestycje nieprzewidziane </v>
          </cell>
          <cell r="H920" t="str">
            <v>pierwsza</v>
          </cell>
          <cell r="I920" t="str">
            <v>inne</v>
          </cell>
          <cell r="J920" t="str">
            <v>inne</v>
          </cell>
          <cell r="K920" t="str">
            <v>inwestycje nieprzewidziane</v>
          </cell>
          <cell r="L920" t="str">
            <v>Swarzędz</v>
          </cell>
          <cell r="R920" t="str">
            <v>07</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-127650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t="str">
            <v>1 rozwojowo-modernizacyjne</v>
          </cell>
          <cell r="AY920">
            <v>0</v>
          </cell>
          <cell r="AZ920">
            <v>0</v>
          </cell>
          <cell r="BA920">
            <v>0</v>
          </cell>
          <cell r="BF920">
            <v>0</v>
          </cell>
          <cell r="BG920">
            <v>0</v>
          </cell>
          <cell r="BH920" t="str">
            <v>-</v>
          </cell>
          <cell r="BI920" t="str">
            <v>-</v>
          </cell>
          <cell r="BJ920">
            <v>0</v>
          </cell>
          <cell r="BK920">
            <v>0</v>
          </cell>
          <cell r="BL920"/>
          <cell r="BM920"/>
          <cell r="BN920"/>
          <cell r="BO920">
            <v>0</v>
          </cell>
        </row>
        <row r="921">
          <cell r="B921" t="str">
            <v>5-07-17-221-0</v>
          </cell>
          <cell r="C921" t="str">
            <v>5</v>
          </cell>
          <cell r="D921" t="str">
            <v>Swarzędz - kanalizacja sanitarna w ul. Galileusza w Zalasewie</v>
          </cell>
          <cell r="E921" t="str">
            <v>Realizowane-RBM-w toku</v>
          </cell>
          <cell r="G921" t="str">
            <v>rezerwa na zaspokojenie roszczeń z tyt realizacji sieci wod-kan</v>
          </cell>
          <cell r="H921" t="str">
            <v>pierwsza</v>
          </cell>
          <cell r="I921" t="str">
            <v>sieci rozdzielcze</v>
          </cell>
          <cell r="J921" t="str">
            <v>rozwojowe</v>
          </cell>
          <cell r="K921" t="str">
            <v>wykupy</v>
          </cell>
          <cell r="L921" t="str">
            <v>Swarzędz</v>
          </cell>
          <cell r="M921">
            <v>0</v>
          </cell>
          <cell r="N921">
            <v>0</v>
          </cell>
          <cell r="O921" t="str">
            <v>Michał Garbicz</v>
          </cell>
          <cell r="P921" t="str">
            <v>Magdalena Borowska</v>
          </cell>
          <cell r="Q921">
            <v>0</v>
          </cell>
          <cell r="R921" t="str">
            <v>07</v>
          </cell>
          <cell r="S921" t="str">
            <v>nd</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t="str">
            <v xml:space="preserve"> </v>
          </cell>
          <cell r="AY921">
            <v>0</v>
          </cell>
          <cell r="AZ921">
            <v>0</v>
          </cell>
          <cell r="BA921">
            <v>0</v>
          </cell>
          <cell r="BF921">
            <v>0</v>
          </cell>
          <cell r="BG921">
            <v>0</v>
          </cell>
          <cell r="BH921" t="str">
            <v>-</v>
          </cell>
          <cell r="BI921" t="str">
            <v>-</v>
          </cell>
          <cell r="BJ921">
            <v>0</v>
          </cell>
          <cell r="BK921">
            <v>0</v>
          </cell>
          <cell r="BL921"/>
          <cell r="BM921"/>
          <cell r="BN921"/>
          <cell r="BO921">
            <v>0</v>
          </cell>
        </row>
        <row r="922">
          <cell r="B922" t="str">
            <v>5-07-18-022-1</v>
          </cell>
          <cell r="C922" t="str">
            <v>5</v>
          </cell>
          <cell r="D922" t="str">
            <v>Swarzędz - kanalizacja sanitarna w ulicy Sołeckiej w Jasiniu</v>
          </cell>
          <cell r="E922" t="str">
            <v>Zakończone</v>
          </cell>
          <cell r="F922"/>
          <cell r="G922"/>
          <cell r="H922" t="str">
            <v>pierwsza</v>
          </cell>
          <cell r="I922" t="str">
            <v>sieci rozdzielcze</v>
          </cell>
          <cell r="J922" t="str">
            <v>rozwojowe</v>
          </cell>
          <cell r="K922" t="str">
            <v>KPOŚK</v>
          </cell>
          <cell r="L922" t="str">
            <v>Swarzędz</v>
          </cell>
          <cell r="M922" t="str">
            <v>Przemysław Jasiński</v>
          </cell>
          <cell r="N922" t="str">
            <v>Anna Szaszczak</v>
          </cell>
          <cell r="O922" t="str">
            <v>Mariusz Dados</v>
          </cell>
          <cell r="P922" t="str">
            <v>Julita Andrzejewska</v>
          </cell>
          <cell r="Q922" t="str">
            <v>Anna Michałowicz</v>
          </cell>
          <cell r="R922" t="str">
            <v>07</v>
          </cell>
          <cell r="S922" t="str">
            <v>PRZEKAZANE DO PUSZCZY ZIELONKA - USUNĄĆ Z WUPRIM</v>
          </cell>
          <cell r="T922">
            <v>0</v>
          </cell>
          <cell r="U922">
            <v>0</v>
          </cell>
          <cell r="V922">
            <v>0</v>
          </cell>
          <cell r="W922">
            <v>14000</v>
          </cell>
          <cell r="X922">
            <v>42000</v>
          </cell>
          <cell r="Y922">
            <v>47000</v>
          </cell>
          <cell r="Z922">
            <v>188000</v>
          </cell>
          <cell r="AA922">
            <v>0</v>
          </cell>
          <cell r="AB922">
            <v>0</v>
          </cell>
          <cell r="AC922">
            <v>0</v>
          </cell>
          <cell r="AD922">
            <v>0</v>
          </cell>
          <cell r="AE922">
            <v>0</v>
          </cell>
          <cell r="AF922">
            <v>291000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7.0000000000000007E-2</v>
          </cell>
          <cell r="AW922">
            <v>0</v>
          </cell>
          <cell r="AX922" t="str">
            <v>1 rozwojowo-modernizacyjne</v>
          </cell>
          <cell r="AY922">
            <v>8</v>
          </cell>
          <cell r="AZ922">
            <v>0</v>
          </cell>
          <cell r="BA922">
            <v>0</v>
          </cell>
          <cell r="BB922"/>
          <cell r="BC922"/>
          <cell r="BD922"/>
          <cell r="BE922"/>
          <cell r="BF922" t="str">
            <v>Odbiór ścieków sanitarnych od nowych klientów.</v>
          </cell>
          <cell r="BG922" t="str">
            <v>Budowa kanalizacji sanitarnej DN200mm o dł. 65 m wraz z przyłączami . 2022 - 2024 - dokumentacja techniczna 2024 - 2025 - roboty budowlano montażowe</v>
          </cell>
          <cell r="BH922" t="str">
            <v>-</v>
          </cell>
          <cell r="BI922" t="str">
            <v>-</v>
          </cell>
          <cell r="BJ922">
            <v>0</v>
          </cell>
          <cell r="BK922">
            <v>0</v>
          </cell>
          <cell r="BL922"/>
          <cell r="BM922"/>
          <cell r="BN922"/>
          <cell r="BO922"/>
        </row>
        <row r="923">
          <cell r="B923" t="str">
            <v>5-07-18-128-0</v>
          </cell>
          <cell r="C923" t="str">
            <v>5</v>
          </cell>
          <cell r="D923" t="str">
            <v>Swarzędz - kanalizacja sanitarna w ul. Konarskiego.</v>
          </cell>
          <cell r="E923">
            <v>0</v>
          </cell>
          <cell r="G923" t="str">
            <v>rezerwa na zaspokojenie roszczeń z tyt realizacji sieci wod-kan</v>
          </cell>
          <cell r="H923" t="str">
            <v>pierwsza</v>
          </cell>
          <cell r="I923" t="str">
            <v>sieci rozdzielcze</v>
          </cell>
          <cell r="J923" t="str">
            <v>rozwojowe</v>
          </cell>
          <cell r="K923" t="str">
            <v>wykupy</v>
          </cell>
          <cell r="L923" t="str">
            <v>Swarzędz</v>
          </cell>
          <cell r="M923">
            <v>0</v>
          </cell>
          <cell r="N923">
            <v>0</v>
          </cell>
          <cell r="O923">
            <v>0</v>
          </cell>
          <cell r="P923">
            <v>0</v>
          </cell>
          <cell r="Q923">
            <v>0</v>
          </cell>
          <cell r="R923" t="str">
            <v>07</v>
          </cell>
          <cell r="S923" t="str">
            <v>nd</v>
          </cell>
          <cell r="T923">
            <v>0</v>
          </cell>
          <cell r="U923">
            <v>457.92</v>
          </cell>
          <cell r="V923">
            <v>0</v>
          </cell>
          <cell r="W923">
            <v>0</v>
          </cell>
          <cell r="X923">
            <v>0</v>
          </cell>
          <cell r="Y923">
            <v>0</v>
          </cell>
          <cell r="Z923">
            <v>0</v>
          </cell>
          <cell r="AA923">
            <v>0</v>
          </cell>
          <cell r="AB923">
            <v>0</v>
          </cell>
          <cell r="AC923">
            <v>0</v>
          </cell>
          <cell r="AD923">
            <v>0</v>
          </cell>
          <cell r="AE923">
            <v>0</v>
          </cell>
          <cell r="AF923">
            <v>457.92</v>
          </cell>
          <cell r="AG923">
            <v>457.92</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F923">
            <v>0</v>
          </cell>
          <cell r="BG923">
            <v>0</v>
          </cell>
          <cell r="BH923" t="str">
            <v>-</v>
          </cell>
          <cell r="BI923" t="str">
            <v>-</v>
          </cell>
          <cell r="BJ923">
            <v>0</v>
          </cell>
          <cell r="BK923">
            <v>0</v>
          </cell>
          <cell r="BL923"/>
          <cell r="BM923"/>
          <cell r="BN923"/>
          <cell r="BO923"/>
        </row>
        <row r="924">
          <cell r="B924" t="str">
            <v>5-07-19-296-0</v>
          </cell>
          <cell r="C924" t="str">
            <v>5</v>
          </cell>
          <cell r="D924" t="str">
            <v>Swarzędz - kanalizacja sanitarna w ul. Ziołowej i Swarzedzkiej w Gortatowie</v>
          </cell>
          <cell r="E924" t="str">
            <v>Realizowane-RBM-zakończono</v>
          </cell>
          <cell r="G924" t="str">
            <v>rezerwa na zaspokojenie roszczeń z tyt realizacji sieci wod-kan</v>
          </cell>
          <cell r="H924" t="str">
            <v>pierwsza</v>
          </cell>
          <cell r="I924" t="str">
            <v>sieci rozdzielcze</v>
          </cell>
          <cell r="J924" t="str">
            <v>rozwojowe</v>
          </cell>
          <cell r="K924" t="str">
            <v>wykupy</v>
          </cell>
          <cell r="L924" t="str">
            <v>Swarzędz</v>
          </cell>
          <cell r="M924">
            <v>0</v>
          </cell>
          <cell r="N924">
            <v>0</v>
          </cell>
          <cell r="O924">
            <v>0</v>
          </cell>
          <cell r="P924" t="str">
            <v>Magdalena Borowska</v>
          </cell>
          <cell r="Q924">
            <v>0</v>
          </cell>
          <cell r="R924" t="str">
            <v>07</v>
          </cell>
          <cell r="S924" t="str">
            <v>nd</v>
          </cell>
          <cell r="T924">
            <v>0</v>
          </cell>
          <cell r="U924">
            <v>800</v>
          </cell>
          <cell r="V924">
            <v>0</v>
          </cell>
          <cell r="W924">
            <v>0</v>
          </cell>
          <cell r="X924">
            <v>0</v>
          </cell>
          <cell r="Y924">
            <v>0</v>
          </cell>
          <cell r="Z924">
            <v>0</v>
          </cell>
          <cell r="AA924">
            <v>0</v>
          </cell>
          <cell r="AB924">
            <v>0</v>
          </cell>
          <cell r="AC924">
            <v>0</v>
          </cell>
          <cell r="AD924">
            <v>0</v>
          </cell>
          <cell r="AE924">
            <v>0</v>
          </cell>
          <cell r="AF924">
            <v>800</v>
          </cell>
          <cell r="AG924">
            <v>89781.96</v>
          </cell>
          <cell r="AH924">
            <v>333.83</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t="str">
            <v xml:space="preserve"> </v>
          </cell>
          <cell r="AY924">
            <v>0</v>
          </cell>
          <cell r="AZ924">
            <v>0</v>
          </cell>
          <cell r="BA924">
            <v>0</v>
          </cell>
          <cell r="BF924">
            <v>0</v>
          </cell>
          <cell r="BG924">
            <v>0</v>
          </cell>
          <cell r="BH924" t="str">
            <v>-</v>
          </cell>
          <cell r="BI924" t="str">
            <v>-</v>
          </cell>
          <cell r="BJ924">
            <v>0</v>
          </cell>
          <cell r="BK924">
            <v>0</v>
          </cell>
          <cell r="BL924"/>
          <cell r="BM924"/>
          <cell r="BN924"/>
          <cell r="BO924">
            <v>0</v>
          </cell>
        </row>
        <row r="925">
          <cell r="B925" t="str">
            <v>5-09-15-133-1</v>
          </cell>
          <cell r="C925" t="str">
            <v>5</v>
          </cell>
          <cell r="D925" t="str">
            <v>Puszczykowo - kanalizacja sanitarna w ul. Na Skarpie</v>
          </cell>
          <cell r="E925" t="str">
            <v>Realizowane-RBM-zakończono</v>
          </cell>
          <cell r="G925" t="str">
            <v>rezerwa "białe plamy"</v>
          </cell>
          <cell r="H925" t="str">
            <v>druga</v>
          </cell>
          <cell r="I925" t="str">
            <v>sieci rozdzielcze</v>
          </cell>
          <cell r="J925" t="str">
            <v>rozwojowe</v>
          </cell>
          <cell r="K925" t="str">
            <v>nieopłacalne tak</v>
          </cell>
          <cell r="L925" t="str">
            <v>Puszczykowo</v>
          </cell>
          <cell r="M925" t="str">
            <v>Zuzanna Kaczmarek</v>
          </cell>
          <cell r="N925">
            <v>0</v>
          </cell>
          <cell r="O925" t="str">
            <v>Monika Mrozińska</v>
          </cell>
          <cell r="P925" t="str">
            <v>Michał Garbicz</v>
          </cell>
          <cell r="Q925">
            <v>0</v>
          </cell>
          <cell r="R925" t="str">
            <v>09</v>
          </cell>
          <cell r="S925" t="str">
            <v>Gmina Puszczykowo</v>
          </cell>
          <cell r="T925">
            <v>94673.27</v>
          </cell>
          <cell r="U925">
            <v>804</v>
          </cell>
          <cell r="V925">
            <v>0</v>
          </cell>
          <cell r="W925">
            <v>0</v>
          </cell>
          <cell r="X925">
            <v>0</v>
          </cell>
          <cell r="Y925">
            <v>0</v>
          </cell>
          <cell r="Z925">
            <v>0</v>
          </cell>
          <cell r="AA925">
            <v>0</v>
          </cell>
          <cell r="AB925">
            <v>0</v>
          </cell>
          <cell r="AC925">
            <v>0</v>
          </cell>
          <cell r="AD925">
            <v>0</v>
          </cell>
          <cell r="AE925">
            <v>0</v>
          </cell>
          <cell r="AF925">
            <v>804</v>
          </cell>
          <cell r="AG925">
            <v>804</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0.15</v>
          </cell>
          <cell r="AW925">
            <v>0</v>
          </cell>
          <cell r="AX925" t="str">
            <v>1 rozwojowo-modernizacyjne</v>
          </cell>
          <cell r="AY925">
            <v>0</v>
          </cell>
          <cell r="AZ925">
            <v>0</v>
          </cell>
          <cell r="BA925">
            <v>0</v>
          </cell>
          <cell r="BD925" t="str">
            <v>NIE</v>
          </cell>
          <cell r="BF925" t="str">
            <v>Odbiór ścieków sanitarnych od nowych klientów.</v>
          </cell>
          <cell r="BG925" t="str">
            <v>Budowa kanalizacji sanitarnej w ulicy Na Skarpie DN 200 mm,dł.145 m wraz z przyłączami Gmina inwestorem zastępczym 2018-2019 - dokumentacja projektowa 2019-2020 - roboty budowlano - montażowe</v>
          </cell>
          <cell r="BH925" t="str">
            <v>-</v>
          </cell>
          <cell r="BI925" t="str">
            <v>-</v>
          </cell>
          <cell r="BJ925">
            <v>0</v>
          </cell>
          <cell r="BK925">
            <v>0</v>
          </cell>
          <cell r="BL925"/>
          <cell r="BM925"/>
          <cell r="BN925"/>
          <cell r="BO925">
            <v>0</v>
          </cell>
        </row>
        <row r="926">
          <cell r="B926" t="str">
            <v>5-09-16-079-1</v>
          </cell>
          <cell r="C926" t="str">
            <v>5</v>
          </cell>
          <cell r="D926" t="str">
            <v>Puszczykowo - kanalizacja sanitarna w ul. Stromej</v>
          </cell>
          <cell r="E926">
            <v>0</v>
          </cell>
          <cell r="G926" t="str">
            <v>rezerwa "białe plamy"</v>
          </cell>
          <cell r="H926" t="str">
            <v>druga</v>
          </cell>
          <cell r="I926" t="str">
            <v>sieci rozdzielcze</v>
          </cell>
          <cell r="J926" t="str">
            <v>rozwojowe</v>
          </cell>
          <cell r="K926" t="str">
            <v>nieopłacalne tak</v>
          </cell>
          <cell r="L926" t="str">
            <v>Puszczykowo</v>
          </cell>
          <cell r="M926">
            <v>0</v>
          </cell>
          <cell r="N926">
            <v>0</v>
          </cell>
          <cell r="O926">
            <v>0</v>
          </cell>
          <cell r="P926">
            <v>0</v>
          </cell>
          <cell r="Q926">
            <v>0</v>
          </cell>
          <cell r="R926" t="str">
            <v>09</v>
          </cell>
          <cell r="S926" t="str">
            <v>Gmina Puszczykowo</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t="str">
            <v>1 rozwojowo-modernizacyjne</v>
          </cell>
          <cell r="AY926">
            <v>1</v>
          </cell>
          <cell r="AZ926">
            <v>1</v>
          </cell>
          <cell r="BA926">
            <v>0</v>
          </cell>
          <cell r="BF926">
            <v>0</v>
          </cell>
          <cell r="BG926">
            <v>0</v>
          </cell>
          <cell r="BH926" t="str">
            <v>-</v>
          </cell>
          <cell r="BI926" t="str">
            <v>-</v>
          </cell>
          <cell r="BJ926">
            <v>0</v>
          </cell>
          <cell r="BK926">
            <v>0</v>
          </cell>
          <cell r="BL926"/>
          <cell r="BM926"/>
          <cell r="BN926"/>
        </row>
        <row r="927">
          <cell r="B927" t="str">
            <v>5-09-19-119-0</v>
          </cell>
          <cell r="C927" t="str">
            <v>5</v>
          </cell>
          <cell r="D927" t="str">
            <v>Puszczykowo - kanalizacja sanitarna w ul. Nadwarciańskiej</v>
          </cell>
          <cell r="E927">
            <v>0</v>
          </cell>
          <cell r="G927" t="str">
            <v>rezerwa na zaspokojenie roszczeń z tyt realizacji sieci wod-kan</v>
          </cell>
          <cell r="H927" t="str">
            <v>pierwsza</v>
          </cell>
          <cell r="I927" t="str">
            <v>sieci rozdzielcze</v>
          </cell>
          <cell r="J927" t="str">
            <v>rozwojowe</v>
          </cell>
          <cell r="K927" t="str">
            <v>wykupy</v>
          </cell>
          <cell r="L927" t="str">
            <v>Puszczykowo</v>
          </cell>
          <cell r="M927">
            <v>0</v>
          </cell>
          <cell r="N927">
            <v>0</v>
          </cell>
          <cell r="O927">
            <v>0</v>
          </cell>
          <cell r="P927">
            <v>0</v>
          </cell>
          <cell r="Q927">
            <v>0</v>
          </cell>
          <cell r="R927" t="str">
            <v>09</v>
          </cell>
          <cell r="S927" t="str">
            <v>nd</v>
          </cell>
          <cell r="T927">
            <v>0</v>
          </cell>
          <cell r="U927">
            <v>16900.2</v>
          </cell>
          <cell r="V927">
            <v>0</v>
          </cell>
          <cell r="W927">
            <v>0</v>
          </cell>
          <cell r="X927">
            <v>0</v>
          </cell>
          <cell r="Y927">
            <v>0</v>
          </cell>
          <cell r="Z927">
            <v>0</v>
          </cell>
          <cell r="AA927">
            <v>0</v>
          </cell>
          <cell r="AB927">
            <v>0</v>
          </cell>
          <cell r="AC927">
            <v>0</v>
          </cell>
          <cell r="AD927">
            <v>0</v>
          </cell>
          <cell r="AE927">
            <v>0</v>
          </cell>
          <cell r="AF927">
            <v>16900.2</v>
          </cell>
          <cell r="AG927">
            <v>16900.2</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F927">
            <v>0</v>
          </cell>
          <cell r="BG927">
            <v>0</v>
          </cell>
          <cell r="BH927" t="str">
            <v>-</v>
          </cell>
          <cell r="BI927" t="str">
            <v>-</v>
          </cell>
          <cell r="BJ927">
            <v>0</v>
          </cell>
          <cell r="BK927">
            <v>0</v>
          </cell>
          <cell r="BL927"/>
          <cell r="BM927"/>
          <cell r="BN927"/>
        </row>
        <row r="928">
          <cell r="B928" t="str">
            <v>5-09-20-172-1</v>
          </cell>
          <cell r="C928" t="str">
            <v>5</v>
          </cell>
          <cell r="D928" t="str">
            <v>Puszczykowo - kanalizacja sanitarna w ul. Myśliwskiej, Hotelowej i Krętej</v>
          </cell>
          <cell r="H928" t="str">
            <v>druga</v>
          </cell>
          <cell r="I928" t="str">
            <v>sieci rozdzielcze</v>
          </cell>
          <cell r="J928" t="str">
            <v>rozwojowe</v>
          </cell>
          <cell r="K928" t="str">
            <v>nieopłacalne nie</v>
          </cell>
          <cell r="L928" t="str">
            <v>Puszczykowo</v>
          </cell>
          <cell r="R928" t="str">
            <v>09</v>
          </cell>
          <cell r="T928">
            <v>0</v>
          </cell>
          <cell r="U928">
            <v>0</v>
          </cell>
          <cell r="V928">
            <v>0</v>
          </cell>
          <cell r="W928">
            <v>0</v>
          </cell>
          <cell r="X928">
            <v>0</v>
          </cell>
          <cell r="Y928">
            <v>0</v>
          </cell>
          <cell r="Z928">
            <v>0</v>
          </cell>
          <cell r="AA928">
            <v>0</v>
          </cell>
          <cell r="AB928">
            <v>0</v>
          </cell>
          <cell r="AC928">
            <v>0</v>
          </cell>
          <cell r="AD928">
            <v>0</v>
          </cell>
          <cell r="AE928">
            <v>1059000</v>
          </cell>
          <cell r="AF928">
            <v>0</v>
          </cell>
          <cell r="AG928">
            <v>0</v>
          </cell>
          <cell r="AH928">
            <v>0</v>
          </cell>
          <cell r="AI928">
            <v>0</v>
          </cell>
          <cell r="AJ928">
            <v>0</v>
          </cell>
          <cell r="AK928">
            <v>0</v>
          </cell>
          <cell r="AL928">
            <v>0</v>
          </cell>
          <cell r="AM928">
            <v>0</v>
          </cell>
          <cell r="AN928">
            <v>0</v>
          </cell>
          <cell r="AO928">
            <v>0</v>
          </cell>
          <cell r="AP928">
            <v>0</v>
          </cell>
          <cell r="AQ928">
            <v>40000</v>
          </cell>
          <cell r="AR928">
            <v>60000</v>
          </cell>
          <cell r="AS928">
            <v>0</v>
          </cell>
          <cell r="AT928">
            <v>959000</v>
          </cell>
          <cell r="AU928">
            <v>100000</v>
          </cell>
          <cell r="AV928">
            <v>0.68500000000000005</v>
          </cell>
          <cell r="AW928">
            <v>0</v>
          </cell>
          <cell r="AX928" t="str">
            <v>1 rozwojowo-modernizacyjne</v>
          </cell>
          <cell r="AY928">
            <v>0</v>
          </cell>
          <cell r="AZ928">
            <v>21</v>
          </cell>
          <cell r="BA928">
            <v>0</v>
          </cell>
          <cell r="BF928" t="str">
            <v>Zadanie wydzielone z zadania 5-09-15-143-1. Odbiór ścieków sanitarnych od nowych klientów.</v>
          </cell>
          <cell r="BG928" t="str">
            <v>Budowa kanalizacji sanitarnej w ul. Hotelowej , Myśliwskiej DN 200mm, dł. 420m wraz z przyłączami Budowa kanalizacji sanitarnej w ulicy Krętej (od strony Sobieskiego w kierunku Zapłaty) DN200mm, dł. 265m wraz z przyłączami 2029 - 2031 - dokumentacja projektowa 2032 - 2034 - roboty budowlano - montażowe</v>
          </cell>
          <cell r="BH928" t="str">
            <v>-</v>
          </cell>
          <cell r="BI928" t="str">
            <v>-</v>
          </cell>
          <cell r="BJ928">
            <v>0</v>
          </cell>
          <cell r="BK928">
            <v>100000</v>
          </cell>
          <cell r="BL928"/>
          <cell r="BM928"/>
          <cell r="BN928"/>
        </row>
        <row r="929">
          <cell r="B929" t="str">
            <v>5-10-19-056-0</v>
          </cell>
          <cell r="C929" t="str">
            <v>5</v>
          </cell>
          <cell r="D929" t="str">
            <v>Pobiedziska - kanalizacja sanitarna w ul. Czereśniowej w Biskupicach</v>
          </cell>
          <cell r="E929" t="str">
            <v>Realizowane-RBM-w toku</v>
          </cell>
          <cell r="G929" t="str">
            <v>rezerwa na zaspokojenie roszczeń z tyt realizacji sieci wod-kan</v>
          </cell>
          <cell r="H929" t="str">
            <v>pierwsza</v>
          </cell>
          <cell r="I929" t="str">
            <v>sieci rozdzielcze</v>
          </cell>
          <cell r="J929" t="str">
            <v>rozwojowe</v>
          </cell>
          <cell r="K929" t="str">
            <v>wykupy</v>
          </cell>
          <cell r="L929" t="str">
            <v>Pobiedziska</v>
          </cell>
          <cell r="M929">
            <v>0</v>
          </cell>
          <cell r="N929">
            <v>0</v>
          </cell>
          <cell r="O929">
            <v>0</v>
          </cell>
          <cell r="P929" t="str">
            <v>Magdalena Borowska</v>
          </cell>
          <cell r="Q929">
            <v>0</v>
          </cell>
          <cell r="R929" t="str">
            <v>10</v>
          </cell>
          <cell r="S929" t="str">
            <v>nd</v>
          </cell>
          <cell r="T929">
            <v>0</v>
          </cell>
          <cell r="U929">
            <v>14901.27</v>
          </cell>
          <cell r="V929">
            <v>0</v>
          </cell>
          <cell r="W929">
            <v>0</v>
          </cell>
          <cell r="X929">
            <v>0</v>
          </cell>
          <cell r="Y929">
            <v>0</v>
          </cell>
          <cell r="Z929">
            <v>0</v>
          </cell>
          <cell r="AA929">
            <v>0</v>
          </cell>
          <cell r="AB929">
            <v>0</v>
          </cell>
          <cell r="AC929">
            <v>0</v>
          </cell>
          <cell r="AD929">
            <v>0</v>
          </cell>
          <cell r="AE929">
            <v>0</v>
          </cell>
          <cell r="AF929">
            <v>14901.27</v>
          </cell>
          <cell r="AG929">
            <v>14901.27</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t="str">
            <v xml:space="preserve"> </v>
          </cell>
          <cell r="AY929">
            <v>0</v>
          </cell>
          <cell r="AZ929">
            <v>0</v>
          </cell>
          <cell r="BA929">
            <v>0</v>
          </cell>
          <cell r="BF929">
            <v>0</v>
          </cell>
          <cell r="BG929">
            <v>0</v>
          </cell>
          <cell r="BH929" t="str">
            <v>-</v>
          </cell>
          <cell r="BI929" t="str">
            <v>-</v>
          </cell>
          <cell r="BJ929">
            <v>0</v>
          </cell>
          <cell r="BK929">
            <v>0</v>
          </cell>
          <cell r="BL929"/>
          <cell r="BM929"/>
          <cell r="BN929"/>
          <cell r="BO929">
            <v>0</v>
          </cell>
        </row>
        <row r="930">
          <cell r="B930" t="str">
            <v>5-11-13-173-1</v>
          </cell>
          <cell r="C930" t="str">
            <v>5</v>
          </cell>
          <cell r="D930" t="str">
            <v>Kórnik - kanalizacja sanitarna w rejonie ul. Zwierzynieckiej w Bninie</v>
          </cell>
          <cell r="E930" t="str">
            <v>Realizowane-RBM-zakończono</v>
          </cell>
          <cell r="G930" t="str">
            <v>rezerwa oszczędności przetargowe</v>
          </cell>
          <cell r="H930" t="str">
            <v>druga</v>
          </cell>
          <cell r="I930" t="str">
            <v>sieci rozdzielcze</v>
          </cell>
          <cell r="J930" t="str">
            <v>rozwojowe</v>
          </cell>
          <cell r="K930" t="str">
            <v>oszczędności przetargowe</v>
          </cell>
          <cell r="L930" t="str">
            <v>Kórnik</v>
          </cell>
          <cell r="M930" t="str">
            <v>Kamilla Oberenkowska</v>
          </cell>
          <cell r="N930">
            <v>0</v>
          </cell>
          <cell r="O930" t="str">
            <v>Jolanta Kowalczyk</v>
          </cell>
          <cell r="P930" t="str">
            <v>Sonia Sperling</v>
          </cell>
          <cell r="Q930">
            <v>0</v>
          </cell>
          <cell r="R930" t="str">
            <v>11</v>
          </cell>
          <cell r="S930" t="str">
            <v>Gmina Kórnik</v>
          </cell>
          <cell r="T930">
            <v>43115.96</v>
          </cell>
          <cell r="U930">
            <v>592132.63</v>
          </cell>
          <cell r="V930">
            <v>0</v>
          </cell>
          <cell r="W930">
            <v>0</v>
          </cell>
          <cell r="X930">
            <v>0</v>
          </cell>
          <cell r="Y930">
            <v>0</v>
          </cell>
          <cell r="Z930">
            <v>0</v>
          </cell>
          <cell r="AA930">
            <v>0</v>
          </cell>
          <cell r="AB930">
            <v>0</v>
          </cell>
          <cell r="AC930">
            <v>0</v>
          </cell>
          <cell r="AD930">
            <v>0</v>
          </cell>
          <cell r="AE930">
            <v>0</v>
          </cell>
          <cell r="AF930">
            <v>592132.63</v>
          </cell>
          <cell r="AG930">
            <v>575047.39</v>
          </cell>
          <cell r="AH930">
            <v>3772.8</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t="str">
            <v>1 rozwojowo-modernizacyjne</v>
          </cell>
          <cell r="AY930">
            <v>0</v>
          </cell>
          <cell r="AZ930">
            <v>27</v>
          </cell>
          <cell r="BA930">
            <v>0</v>
          </cell>
          <cell r="BF930" t="str">
            <v>Brak sieci kanalizacji sanitarnej dla nowego osiedla zabudowy jednorodzinnej. Odbiór ścieków od nowych odbiorców.</v>
          </cell>
          <cell r="BG930" t="str">
            <v>Budowa sieci kanalizacji sanitarnej grawitacyjnej DN200 i dł. ok. 600m wraz z przyłączami 2016-2017 - dokumentacja projektowa 2019-2020 - roboty budowlano-montażowe</v>
          </cell>
          <cell r="BH930" t="str">
            <v>-</v>
          </cell>
          <cell r="BI930" t="str">
            <v>-</v>
          </cell>
          <cell r="BJ930">
            <v>0</v>
          </cell>
          <cell r="BK930">
            <v>0</v>
          </cell>
          <cell r="BL930"/>
          <cell r="BM930"/>
          <cell r="BN930"/>
          <cell r="BO930">
            <v>0</v>
          </cell>
        </row>
        <row r="931">
          <cell r="B931" t="str">
            <v>5-11-14-098-1</v>
          </cell>
          <cell r="C931" t="str">
            <v>5</v>
          </cell>
          <cell r="D931" t="str">
            <v>Kórnik - kanalizacja sanitarna w ul. Zielona Dolina w Borówcu</v>
          </cell>
          <cell r="E931" t="str">
            <v>Realizowane-RBM-zakończono</v>
          </cell>
          <cell r="G931" t="str">
            <v>Pule</v>
          </cell>
          <cell r="H931" t="str">
            <v>druga</v>
          </cell>
          <cell r="I931" t="str">
            <v>sieci rozdzielcze</v>
          </cell>
          <cell r="J931" t="str">
            <v>rozwojowe</v>
          </cell>
          <cell r="K931" t="str">
            <v>opłacalne</v>
          </cell>
          <cell r="L931" t="str">
            <v>Kórnik</v>
          </cell>
          <cell r="M931" t="str">
            <v>Kamilla Oberenkowska</v>
          </cell>
          <cell r="N931" t="str">
            <v>Agnieszka Stasiak</v>
          </cell>
          <cell r="O931" t="str">
            <v>Jolanta Kowalczyk</v>
          </cell>
          <cell r="P931" t="str">
            <v>Monika Mazurczak-Sadowska</v>
          </cell>
          <cell r="Q931" t="str">
            <v>Jacek Bielicki</v>
          </cell>
          <cell r="R931" t="str">
            <v>11</v>
          </cell>
          <cell r="S931" t="str">
            <v>nd</v>
          </cell>
          <cell r="T931">
            <v>29589.39</v>
          </cell>
          <cell r="U931">
            <v>226919</v>
          </cell>
          <cell r="V931">
            <v>0</v>
          </cell>
          <cell r="W931">
            <v>0</v>
          </cell>
          <cell r="X931">
            <v>0</v>
          </cell>
          <cell r="Y931">
            <v>0</v>
          </cell>
          <cell r="Z931">
            <v>0</v>
          </cell>
          <cell r="AA931">
            <v>0</v>
          </cell>
          <cell r="AB931">
            <v>0</v>
          </cell>
          <cell r="AC931">
            <v>0</v>
          </cell>
          <cell r="AD931">
            <v>0</v>
          </cell>
          <cell r="AE931">
            <v>0</v>
          </cell>
          <cell r="AF931">
            <v>226919</v>
          </cell>
          <cell r="AG931">
            <v>218961.5</v>
          </cell>
          <cell r="AH931">
            <v>905.1</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t="str">
            <v>1 rozwojowo-modernizacyjne</v>
          </cell>
          <cell r="AY931">
            <v>5</v>
          </cell>
          <cell r="AZ931">
            <v>5</v>
          </cell>
          <cell r="BA931">
            <v>0</v>
          </cell>
          <cell r="BF931" t="str">
            <v>Brak sieci kanalizacji sanitarnej. Odbiór ścieków od nowych odbiorców.</v>
          </cell>
          <cell r="BG931" t="str">
            <v>Budowa sieci kanalizacji sanitarnej grawitacyjnej DN 200m i dł. ok. 115m wraz z przyłączami 2018-2019 - dokumentacja projektowa 2020 - roboty budowlano-montażowe</v>
          </cell>
          <cell r="BH931" t="str">
            <v>-</v>
          </cell>
          <cell r="BI931" t="str">
            <v>-</v>
          </cell>
          <cell r="BJ931">
            <v>0</v>
          </cell>
          <cell r="BK931">
            <v>0</v>
          </cell>
          <cell r="BL931"/>
          <cell r="BM931"/>
          <cell r="BN931"/>
          <cell r="BO931">
            <v>0</v>
          </cell>
        </row>
        <row r="932">
          <cell r="B932" t="str">
            <v>5-11-19-303-1</v>
          </cell>
          <cell r="C932" t="str">
            <v>5</v>
          </cell>
          <cell r="D932" t="str">
            <v>Kórnik - przyłącza kanalizacyjne w ul. Leśny Zakątek 33-63 w Kamionkach</v>
          </cell>
          <cell r="E932" t="str">
            <v>Realizowane-RBM-zakończono</v>
          </cell>
          <cell r="G932" t="str">
            <v>rezerwa zadania wielozakresowe</v>
          </cell>
          <cell r="H932" t="str">
            <v>druga</v>
          </cell>
          <cell r="I932" t="str">
            <v>sieci rozdzielcze</v>
          </cell>
          <cell r="J932" t="str">
            <v>rozwojowe</v>
          </cell>
          <cell r="K932" t="str">
            <v>nieopłacalne Nie</v>
          </cell>
          <cell r="L932" t="str">
            <v>Kórnik</v>
          </cell>
          <cell r="M932" t="str">
            <v>Kamilla Oberenkowska</v>
          </cell>
          <cell r="N932" t="str">
            <v>Aleksandra Jukiewicz</v>
          </cell>
          <cell r="O932" t="str">
            <v>Jolanta Kowalczyk</v>
          </cell>
          <cell r="P932" t="str">
            <v>Aleksandra Jukiewicz</v>
          </cell>
          <cell r="Q932" t="str">
            <v>Maciej Antecki</v>
          </cell>
          <cell r="R932" t="str">
            <v>11</v>
          </cell>
          <cell r="S932" t="str">
            <v>nd</v>
          </cell>
          <cell r="T932">
            <v>0</v>
          </cell>
          <cell r="U932">
            <v>215832.56</v>
          </cell>
          <cell r="V932">
            <v>0</v>
          </cell>
          <cell r="W932">
            <v>0</v>
          </cell>
          <cell r="X932">
            <v>0</v>
          </cell>
          <cell r="Y932">
            <v>0</v>
          </cell>
          <cell r="Z932">
            <v>0</v>
          </cell>
          <cell r="AA932">
            <v>0</v>
          </cell>
          <cell r="AB932">
            <v>0</v>
          </cell>
          <cell r="AC932">
            <v>0</v>
          </cell>
          <cell r="AD932">
            <v>0</v>
          </cell>
          <cell r="AE932">
            <v>0</v>
          </cell>
          <cell r="AF932">
            <v>215832.56</v>
          </cell>
          <cell r="AG932">
            <v>215832.56</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t="str">
            <v>1 rozwojowo-modernizacyjne</v>
          </cell>
          <cell r="AY932">
            <v>16</v>
          </cell>
          <cell r="AZ932">
            <v>0</v>
          </cell>
          <cell r="BA932">
            <v>0</v>
          </cell>
          <cell r="BD932" t="str">
            <v>NIE</v>
          </cell>
          <cell r="BF932" t="str">
            <v>Odbiór ścieków sanitarnych od nowych klientów.</v>
          </cell>
          <cell r="BG932" t="str">
            <v>Ul. Leśny Zakątek w Kamionkach - przyłącza. Zadanie zlecone w trybie zaprojektuj i wybuduj: 2019-2020 - realizacja</v>
          </cell>
          <cell r="BH932" t="str">
            <v>-</v>
          </cell>
          <cell r="BI932" t="str">
            <v>-</v>
          </cell>
          <cell r="BJ932">
            <v>0</v>
          </cell>
          <cell r="BK932">
            <v>0</v>
          </cell>
          <cell r="BL932"/>
          <cell r="BM932"/>
          <cell r="BN932"/>
          <cell r="BO932">
            <v>0</v>
          </cell>
        </row>
        <row r="933">
          <cell r="B933" t="str">
            <v>5-11-20-233-0</v>
          </cell>
          <cell r="C933" t="str">
            <v>5</v>
          </cell>
          <cell r="D933" t="str">
            <v>Kórnik - kanalizacja sanitarna w ul. Leśny Zakatek w Kamionkach</v>
          </cell>
          <cell r="E933">
            <v>0</v>
          </cell>
          <cell r="G933" t="str">
            <v>rezerwa na zaspokojenie roszczeń z tyt realizacji sieci wod-kan</v>
          </cell>
          <cell r="H933" t="str">
            <v>pierwsza</v>
          </cell>
          <cell r="I933" t="str">
            <v>sieci rozdzielcze</v>
          </cell>
          <cell r="J933" t="str">
            <v>rozwojowe</v>
          </cell>
          <cell r="K933" t="str">
            <v>wykupy</v>
          </cell>
          <cell r="L933" t="str">
            <v>Kórnik</v>
          </cell>
          <cell r="M933">
            <v>0</v>
          </cell>
          <cell r="N933">
            <v>0</v>
          </cell>
          <cell r="O933">
            <v>0</v>
          </cell>
          <cell r="P933">
            <v>0</v>
          </cell>
          <cell r="Q933">
            <v>0</v>
          </cell>
          <cell r="R933" t="str">
            <v>11</v>
          </cell>
          <cell r="S933" t="str">
            <v>nd</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145945</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F933">
            <v>0</v>
          </cell>
          <cell r="BG933">
            <v>0</v>
          </cell>
          <cell r="BH933" t="str">
            <v>-</v>
          </cell>
          <cell r="BI933" t="str">
            <v>-</v>
          </cell>
          <cell r="BJ933">
            <v>0</v>
          </cell>
          <cell r="BK933">
            <v>0</v>
          </cell>
          <cell r="BL933"/>
          <cell r="BM933"/>
          <cell r="BN933"/>
        </row>
        <row r="934">
          <cell r="B934" t="str">
            <v>5-16-15-001-1</v>
          </cell>
          <cell r="C934" t="str">
            <v>5</v>
          </cell>
          <cell r="D934" t="str">
            <v>Suchy Las - kanalizacja sanitarna w ul. J. Kochanowskiego, B. Prusa, M. Reja, J. Słowackiego, Pawłowickiej w Złotnikach</v>
          </cell>
          <cell r="E934">
            <v>0</v>
          </cell>
          <cell r="G934" t="str">
            <v>rezerwa "białe plamy"</v>
          </cell>
          <cell r="H934" t="str">
            <v>pierwsza</v>
          </cell>
          <cell r="I934" t="str">
            <v>inne</v>
          </cell>
          <cell r="J934" t="str">
            <v>inne</v>
          </cell>
          <cell r="K934" t="str">
            <v>inwestycje nieprzewidziane</v>
          </cell>
          <cell r="L934" t="str">
            <v>Suchy Las</v>
          </cell>
          <cell r="M934">
            <v>0</v>
          </cell>
          <cell r="N934">
            <v>0</v>
          </cell>
          <cell r="O934">
            <v>0</v>
          </cell>
          <cell r="P934">
            <v>0</v>
          </cell>
          <cell r="Q934">
            <v>0</v>
          </cell>
          <cell r="R934" t="str">
            <v>16</v>
          </cell>
          <cell r="S934" t="str">
            <v>nd</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926.16</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2.21</v>
          </cell>
          <cell r="AW934">
            <v>0</v>
          </cell>
          <cell r="AX934" t="str">
            <v>1 rozwojowo-modernizacyjne</v>
          </cell>
          <cell r="AY934">
            <v>48</v>
          </cell>
          <cell r="AZ934">
            <v>43</v>
          </cell>
          <cell r="BA934">
            <v>0</v>
          </cell>
          <cell r="BF934">
            <v>0</v>
          </cell>
          <cell r="BG934">
            <v>0</v>
          </cell>
          <cell r="BH934" t="str">
            <v>-</v>
          </cell>
          <cell r="BI934" t="str">
            <v>-</v>
          </cell>
          <cell r="BJ934">
            <v>0</v>
          </cell>
          <cell r="BK934">
            <v>0</v>
          </cell>
          <cell r="BL934"/>
          <cell r="BM934"/>
          <cell r="BN934"/>
        </row>
        <row r="935">
          <cell r="B935" t="str">
            <v>5-16-15-002-1</v>
          </cell>
          <cell r="C935" t="str">
            <v>5</v>
          </cell>
          <cell r="D935" t="str">
            <v>Suchy Las - kanalizacja sanitarna w ul. Oliwkowej, Cedrowej, Rzepakowej w Złotkowie</v>
          </cell>
          <cell r="E935" t="str">
            <v>Realizowane-RBM-zakończono</v>
          </cell>
          <cell r="G935" t="str">
            <v>rezerwa "białe plamy"</v>
          </cell>
          <cell r="H935" t="str">
            <v>druga</v>
          </cell>
          <cell r="I935" t="str">
            <v>sieci rozdzielcze</v>
          </cell>
          <cell r="J935" t="str">
            <v>rozwojowe</v>
          </cell>
          <cell r="K935" t="str">
            <v>nieopłacalne tak</v>
          </cell>
          <cell r="L935" t="str">
            <v>Suchy Las</v>
          </cell>
          <cell r="M935" t="str">
            <v>Agnieszka Mitura-Grabowska</v>
          </cell>
          <cell r="N935" t="str">
            <v>Katarzyna Grala</v>
          </cell>
          <cell r="O935" t="str">
            <v>Mariusz Dados</v>
          </cell>
          <cell r="P935" t="str">
            <v>Łukasz Dąbrowski</v>
          </cell>
          <cell r="Q935">
            <v>0</v>
          </cell>
          <cell r="R935" t="str">
            <v>16</v>
          </cell>
          <cell r="S935" t="str">
            <v>Gmina Suchy Las</v>
          </cell>
          <cell r="T935">
            <v>56129.36</v>
          </cell>
          <cell r="U935">
            <v>344067.65</v>
          </cell>
          <cell r="V935">
            <v>0</v>
          </cell>
          <cell r="W935">
            <v>0</v>
          </cell>
          <cell r="X935">
            <v>0</v>
          </cell>
          <cell r="Y935">
            <v>0</v>
          </cell>
          <cell r="Z935">
            <v>0</v>
          </cell>
          <cell r="AA935">
            <v>0</v>
          </cell>
          <cell r="AB935">
            <v>0</v>
          </cell>
          <cell r="AC935">
            <v>0</v>
          </cell>
          <cell r="AD935">
            <v>0</v>
          </cell>
          <cell r="AE935">
            <v>0</v>
          </cell>
          <cell r="AF935">
            <v>344067.65</v>
          </cell>
          <cell r="AG935">
            <v>299790.57</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0.43</v>
          </cell>
          <cell r="AW935">
            <v>0</v>
          </cell>
          <cell r="AX935" t="str">
            <v>1 rozwojowo-modernizacyjne</v>
          </cell>
          <cell r="AY935">
            <v>9</v>
          </cell>
          <cell r="AZ935">
            <v>17</v>
          </cell>
          <cell r="BA935">
            <v>0</v>
          </cell>
          <cell r="BF935" t="str">
            <v>Odbiór ścieków sanitarnych od nowych klientów.</v>
          </cell>
          <cell r="BG935" t="str">
            <v>Budowa: kanalizacji sanitarnej o średnicy DN 250 i dł. 313,2 m; kanalizacji sanitarnej o średnicy DN 200 i dł. 113 m, wraz z przyłączami Inwestorstwo Zastępcze wykonywane przez Gminę Suchy Las 2017-2018 dokumentacja projektowa 2019-2020 roboty budowlano-montażowe</v>
          </cell>
          <cell r="BH935" t="str">
            <v>-</v>
          </cell>
          <cell r="BI935" t="str">
            <v>-</v>
          </cell>
          <cell r="BJ935">
            <v>0</v>
          </cell>
          <cell r="BK935">
            <v>0</v>
          </cell>
          <cell r="BL935"/>
          <cell r="BM935"/>
          <cell r="BN935"/>
          <cell r="BO935">
            <v>0</v>
          </cell>
        </row>
        <row r="936">
          <cell r="B936" t="str">
            <v>5-16-16-205-1</v>
          </cell>
          <cell r="C936" t="str">
            <v>5</v>
          </cell>
          <cell r="D936" t="str">
            <v>Suchy Las - kanalizacja sanitarna w ul. Pogodnej</v>
          </cell>
          <cell r="E936">
            <v>0</v>
          </cell>
          <cell r="G936" t="str">
            <v>rezerwa na inwestycje nieprzewidziane</v>
          </cell>
          <cell r="H936" t="str">
            <v>druga</v>
          </cell>
          <cell r="I936" t="str">
            <v>sieci rozdzielcze</v>
          </cell>
          <cell r="J936" t="str">
            <v>rozwojowe</v>
          </cell>
          <cell r="K936" t="str">
            <v>oszczędności przetargowe</v>
          </cell>
          <cell r="L936" t="str">
            <v>Suchy Las</v>
          </cell>
          <cell r="M936">
            <v>0</v>
          </cell>
          <cell r="N936">
            <v>0</v>
          </cell>
          <cell r="O936">
            <v>0</v>
          </cell>
          <cell r="P936">
            <v>0</v>
          </cell>
          <cell r="Q936">
            <v>0</v>
          </cell>
          <cell r="R936" t="str">
            <v>16</v>
          </cell>
          <cell r="S936" t="str">
            <v>Gmina Suchy Las</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t="str">
            <v>1 rozwojowo-modernizacyjne</v>
          </cell>
          <cell r="AY936">
            <v>5</v>
          </cell>
          <cell r="AZ936">
            <v>0</v>
          </cell>
          <cell r="BA936">
            <v>0</v>
          </cell>
          <cell r="BF936">
            <v>0</v>
          </cell>
          <cell r="BG936">
            <v>0</v>
          </cell>
          <cell r="BH936" t="str">
            <v>-</v>
          </cell>
          <cell r="BI936" t="str">
            <v>-</v>
          </cell>
          <cell r="BJ936">
            <v>0</v>
          </cell>
          <cell r="BK936">
            <v>0</v>
          </cell>
          <cell r="BL936"/>
          <cell r="BM936"/>
          <cell r="BN936"/>
        </row>
        <row r="937">
          <cell r="B937" t="str">
            <v>5-16-17-147-1</v>
          </cell>
          <cell r="C937" t="str">
            <v>5</v>
          </cell>
          <cell r="D937" t="str">
            <v>Suchy Las - kanalizacja sanitarna w rejonie ul. Diamentowej</v>
          </cell>
          <cell r="E937">
            <v>0</v>
          </cell>
          <cell r="G937" t="str">
            <v>rezerwa "białe plamy"</v>
          </cell>
          <cell r="H937" t="str">
            <v>druga</v>
          </cell>
          <cell r="I937" t="str">
            <v>sieci rozdzielcze</v>
          </cell>
          <cell r="J937" t="str">
            <v>rozwojowe</v>
          </cell>
          <cell r="K937" t="str">
            <v>nieopłacalne tak</v>
          </cell>
          <cell r="L937" t="str">
            <v>Suchy Las</v>
          </cell>
          <cell r="M937">
            <v>0</v>
          </cell>
          <cell r="N937">
            <v>0</v>
          </cell>
          <cell r="O937">
            <v>0</v>
          </cell>
          <cell r="P937">
            <v>0</v>
          </cell>
          <cell r="Q937">
            <v>0</v>
          </cell>
          <cell r="R937" t="str">
            <v>16</v>
          </cell>
          <cell r="S937" t="str">
            <v>Gmina Suchy Las</v>
          </cell>
          <cell r="T937">
            <v>0</v>
          </cell>
          <cell r="U937">
            <v>1571.95</v>
          </cell>
          <cell r="V937">
            <v>0</v>
          </cell>
          <cell r="W937">
            <v>0</v>
          </cell>
          <cell r="X937">
            <v>0</v>
          </cell>
          <cell r="Y937">
            <v>0</v>
          </cell>
          <cell r="Z937">
            <v>0</v>
          </cell>
          <cell r="AA937">
            <v>0</v>
          </cell>
          <cell r="AB937">
            <v>0</v>
          </cell>
          <cell r="AC937">
            <v>0</v>
          </cell>
          <cell r="AD937">
            <v>0</v>
          </cell>
          <cell r="AE937">
            <v>0</v>
          </cell>
          <cell r="AF937">
            <v>1571.95</v>
          </cell>
          <cell r="AG937">
            <v>2035.03</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1.26</v>
          </cell>
          <cell r="AW937">
            <v>0</v>
          </cell>
          <cell r="AX937" t="str">
            <v>1 rozwojowo-modernizacyjne</v>
          </cell>
          <cell r="AY937">
            <v>20</v>
          </cell>
          <cell r="AZ937">
            <v>25</v>
          </cell>
          <cell r="BA937">
            <v>0</v>
          </cell>
          <cell r="BF937">
            <v>0</v>
          </cell>
          <cell r="BG937">
            <v>0</v>
          </cell>
          <cell r="BH937" t="str">
            <v>-</v>
          </cell>
          <cell r="BI937" t="str">
            <v>-</v>
          </cell>
          <cell r="BJ937">
            <v>0</v>
          </cell>
          <cell r="BK937">
            <v>0</v>
          </cell>
          <cell r="BL937"/>
          <cell r="BM937"/>
          <cell r="BN937"/>
        </row>
        <row r="938">
          <cell r="B938" t="str">
            <v>5-16-17-299-1</v>
          </cell>
          <cell r="C938" t="str">
            <v>5</v>
          </cell>
          <cell r="D938" t="str">
            <v>Suchy Las - kanalizacja sanitarna od węzła Złotkowo do ul. Gminnej 2 w Golęczewie</v>
          </cell>
          <cell r="E938" t="str">
            <v>Realizowane-koncepcja-w toku</v>
          </cell>
          <cell r="G938" t="str">
            <v>rezerwa "białe plamy"</v>
          </cell>
          <cell r="H938" t="str">
            <v>druga</v>
          </cell>
          <cell r="I938" t="str">
            <v>sieci rozdzielcze</v>
          </cell>
          <cell r="J938" t="str">
            <v>rozwojowe</v>
          </cell>
          <cell r="K938" t="str">
            <v>nieopłacalne nie</v>
          </cell>
          <cell r="L938" t="str">
            <v>Suchy Las</v>
          </cell>
          <cell r="M938" t="str">
            <v>Agnieszka Mitura-Grabowska</v>
          </cell>
          <cell r="N938">
            <v>0</v>
          </cell>
          <cell r="O938" t="str">
            <v>Mariusz Dados</v>
          </cell>
          <cell r="P938" t="str">
            <v>Łukasz Dąbrowski</v>
          </cell>
          <cell r="Q938">
            <v>0</v>
          </cell>
          <cell r="R938" t="str">
            <v>16</v>
          </cell>
          <cell r="S938" t="str">
            <v>nd</v>
          </cell>
          <cell r="T938">
            <v>0</v>
          </cell>
          <cell r="U938">
            <v>0</v>
          </cell>
          <cell r="V938">
            <v>0</v>
          </cell>
          <cell r="W938">
            <v>726413</v>
          </cell>
          <cell r="X938">
            <v>600587</v>
          </cell>
          <cell r="Y938">
            <v>0</v>
          </cell>
          <cell r="Z938">
            <v>0</v>
          </cell>
          <cell r="AA938">
            <v>0</v>
          </cell>
          <cell r="AB938">
            <v>0</v>
          </cell>
          <cell r="AC938">
            <v>0</v>
          </cell>
          <cell r="AD938">
            <v>0</v>
          </cell>
          <cell r="AE938">
            <v>0</v>
          </cell>
          <cell r="AF938">
            <v>1327000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t="str">
            <v>1 rozwojowo-modernizacyjne</v>
          </cell>
          <cell r="AY938">
            <v>0</v>
          </cell>
          <cell r="AZ938">
            <v>10</v>
          </cell>
          <cell r="BA938">
            <v>18</v>
          </cell>
          <cell r="BD938"/>
          <cell r="BE938"/>
          <cell r="BF938" t="str">
            <v>Odbiór ścieków od nowych klientów.</v>
          </cell>
          <cell r="BG938" t="str">
            <v>Budowa sieci kanalizacji sanitarnej wraz z przyłączami od węzła Złotkowo do ul. Gminnej 2 w Golęczewie DN 200 mm, dł. 850 m, kanalizacji sanitarnej tłocznej DN 90 mm, dł. 70 m, przepompowni ścieków. Gmina zleci dokumentację projektową. 2021-2023 roboty budowlano-montażowe</v>
          </cell>
          <cell r="BJ938">
            <v>0</v>
          </cell>
          <cell r="BK938">
            <v>0</v>
          </cell>
          <cell r="BL938"/>
          <cell r="BM938"/>
          <cell r="BN938"/>
        </row>
        <row r="939">
          <cell r="B939" t="str">
            <v>5-01-12-093-1</v>
          </cell>
          <cell r="C939" t="str">
            <v>5</v>
          </cell>
          <cell r="D939" t="str">
            <v>Czerwonak - kanalizacja sanitarna dla planowanego osiedla mieszkaniowego w rejonie ul. Stawowej i Tatarakowej w Owińskach</v>
          </cell>
          <cell r="E939">
            <v>0</v>
          </cell>
          <cell r="G939" t="str">
            <v>rezerwa "białe plamy"</v>
          </cell>
          <cell r="H939" t="str">
            <v>druga</v>
          </cell>
          <cell r="I939" t="str">
            <v>sieci rozdzielcze</v>
          </cell>
          <cell r="J939" t="str">
            <v>rozwojowe</v>
          </cell>
          <cell r="K939" t="str">
            <v>nieopłacalne tak</v>
          </cell>
          <cell r="L939" t="str">
            <v>Czerwonak</v>
          </cell>
          <cell r="M939">
            <v>0</v>
          </cell>
          <cell r="N939">
            <v>0</v>
          </cell>
          <cell r="O939">
            <v>0</v>
          </cell>
          <cell r="P939">
            <v>0</v>
          </cell>
          <cell r="Q939">
            <v>0</v>
          </cell>
          <cell r="R939" t="str">
            <v>01</v>
          </cell>
          <cell r="S939" t="str">
            <v>nd</v>
          </cell>
          <cell r="T939">
            <v>0</v>
          </cell>
          <cell r="U939">
            <v>6876.7</v>
          </cell>
          <cell r="V939">
            <v>0</v>
          </cell>
          <cell r="W939">
            <v>0</v>
          </cell>
          <cell r="X939">
            <v>0</v>
          </cell>
          <cell r="Y939">
            <v>0</v>
          </cell>
          <cell r="Z939">
            <v>0</v>
          </cell>
          <cell r="AA939">
            <v>0</v>
          </cell>
          <cell r="AB939">
            <v>0</v>
          </cell>
          <cell r="AC939">
            <v>0</v>
          </cell>
          <cell r="AD939">
            <v>0</v>
          </cell>
          <cell r="AE939">
            <v>0</v>
          </cell>
          <cell r="AF939">
            <v>6876.7</v>
          </cell>
          <cell r="AG939">
            <v>6876.7</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t="str">
            <v>1 rozwojowo-modernizacyjne</v>
          </cell>
          <cell r="AY939">
            <v>24</v>
          </cell>
          <cell r="AZ939">
            <v>42</v>
          </cell>
          <cell r="BA939">
            <v>0</v>
          </cell>
          <cell r="BF939">
            <v>0</v>
          </cell>
          <cell r="BG939">
            <v>0</v>
          </cell>
          <cell r="BH939" t="str">
            <v>-</v>
          </cell>
          <cell r="BI939" t="str">
            <v>-</v>
          </cell>
          <cell r="BJ939">
            <v>0</v>
          </cell>
          <cell r="BK939">
            <v>0</v>
          </cell>
          <cell r="BL939"/>
          <cell r="BM939"/>
          <cell r="BN939"/>
        </row>
        <row r="940">
          <cell r="B940" t="str">
            <v>5-01-15-191-1</v>
          </cell>
          <cell r="C940" t="str">
            <v>5</v>
          </cell>
          <cell r="D940" t="str">
            <v>Czerwonak - kanalizacja sanitarna w ul. Poprzeczna, Parkowa, Sportowa i Dworcowa w Owińskach - zakres I</v>
          </cell>
          <cell r="E940">
            <v>0</v>
          </cell>
          <cell r="G940" t="str">
            <v>budżet - modernizacja PSK</v>
          </cell>
          <cell r="H940" t="str">
            <v>pierwsza</v>
          </cell>
          <cell r="I940" t="str">
            <v>sieci rozdzielcze</v>
          </cell>
          <cell r="J940" t="str">
            <v>modernizacyjne</v>
          </cell>
          <cell r="K940" t="str">
            <v>PSK</v>
          </cell>
          <cell r="L940" t="str">
            <v>Czerwonak</v>
          </cell>
          <cell r="M940">
            <v>0</v>
          </cell>
          <cell r="N940">
            <v>0</v>
          </cell>
          <cell r="O940">
            <v>0</v>
          </cell>
          <cell r="P940">
            <v>0</v>
          </cell>
          <cell r="Q940">
            <v>0</v>
          </cell>
          <cell r="R940" t="str">
            <v>01</v>
          </cell>
          <cell r="S940" t="str">
            <v>Gmina Czerwonak</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t="str">
            <v>1 rozwojowo-modernizacyjne</v>
          </cell>
          <cell r="AY940">
            <v>0</v>
          </cell>
          <cell r="AZ940">
            <v>0</v>
          </cell>
          <cell r="BA940">
            <v>23</v>
          </cell>
          <cell r="BF940">
            <v>0</v>
          </cell>
          <cell r="BG940">
            <v>0</v>
          </cell>
          <cell r="BH940" t="str">
            <v>-</v>
          </cell>
          <cell r="BI940" t="str">
            <v>-</v>
          </cell>
          <cell r="BJ940">
            <v>0</v>
          </cell>
          <cell r="BK940">
            <v>0</v>
          </cell>
          <cell r="BL940"/>
          <cell r="BM940"/>
          <cell r="BN940"/>
        </row>
        <row r="941">
          <cell r="B941" t="str">
            <v>5-01-15-193-1</v>
          </cell>
          <cell r="C941" t="str">
            <v>5</v>
          </cell>
          <cell r="D941" t="str">
            <v>Czerwonak - kanalizacja sanitarna w ul. Taczaka i Leśnej w Koziegłowach</v>
          </cell>
          <cell r="E941" t="str">
            <v>Zakończone</v>
          </cell>
          <cell r="G941" t="str">
            <v>rezerwa "białe plamy"</v>
          </cell>
          <cell r="H941" t="str">
            <v>pierwsza</v>
          </cell>
          <cell r="I941" t="str">
            <v>sieci rozdzielcze</v>
          </cell>
          <cell r="J941" t="str">
            <v>rozwojowe</v>
          </cell>
          <cell r="K941" t="str">
            <v>KPOŚK</v>
          </cell>
          <cell r="L941" t="str">
            <v>Czerwonak</v>
          </cell>
          <cell r="M941" t="str">
            <v>Przemysław Jasiński</v>
          </cell>
          <cell r="N941" t="str">
            <v>Joanna Matysiak-Olek</v>
          </cell>
          <cell r="O941" t="str">
            <v>Mariusz Dados</v>
          </cell>
          <cell r="P941" t="str">
            <v>Justyna Czarnecka</v>
          </cell>
          <cell r="Q941" t="str">
            <v>Łukasz Bil</v>
          </cell>
          <cell r="R941" t="str">
            <v>01</v>
          </cell>
          <cell r="S941" t="str">
            <v>Gmina Czerwonak</v>
          </cell>
          <cell r="T941">
            <v>54005.58</v>
          </cell>
          <cell r="U941">
            <v>771603.40999999992</v>
          </cell>
          <cell r="V941">
            <v>0</v>
          </cell>
          <cell r="W941">
            <v>0</v>
          </cell>
          <cell r="X941">
            <v>0</v>
          </cell>
          <cell r="Y941">
            <v>0</v>
          </cell>
          <cell r="Z941">
            <v>0</v>
          </cell>
          <cell r="AA941">
            <v>0</v>
          </cell>
          <cell r="AB941">
            <v>0</v>
          </cell>
          <cell r="AC941">
            <v>0</v>
          </cell>
          <cell r="AD941">
            <v>0</v>
          </cell>
          <cell r="AE941">
            <v>0</v>
          </cell>
          <cell r="AF941">
            <v>771603.40999999992</v>
          </cell>
          <cell r="AG941">
            <v>792030.28</v>
          </cell>
          <cell r="AH941">
            <v>2295</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0.26</v>
          </cell>
          <cell r="AW941">
            <v>0</v>
          </cell>
          <cell r="AX941" t="str">
            <v>1 rozwojowo-modernizacyjne</v>
          </cell>
          <cell r="AY941">
            <v>12</v>
          </cell>
          <cell r="AZ941">
            <v>3</v>
          </cell>
          <cell r="BA941">
            <v>0</v>
          </cell>
          <cell r="BF941" t="str">
            <v>Odbiór ścieków sanitarnych od nowych klientów.</v>
          </cell>
          <cell r="BG941" t="str">
            <v>Budowa kanału sanitarnego o średnicy DN200mm i dł. ok. 202,37m w ul. Taczaka oraz o średnicy DN200mm i dł. ok. 59,46m w ul. Leśnej wraz z przyłączami. 2018 - 2019 - dokumentacja projektowa 2020 - roboty budowlano-montażowe</v>
          </cell>
          <cell r="BH941" t="str">
            <v>-</v>
          </cell>
          <cell r="BI941" t="str">
            <v>-</v>
          </cell>
          <cell r="BJ941">
            <v>0</v>
          </cell>
          <cell r="BK941">
            <v>0</v>
          </cell>
          <cell r="BL941"/>
          <cell r="BM941"/>
          <cell r="BN941"/>
        </row>
        <row r="942">
          <cell r="B942" t="str">
            <v>5-01-15-195-1</v>
          </cell>
          <cell r="C942" t="str">
            <v>5</v>
          </cell>
          <cell r="D942" t="str">
            <v>Czerwonak - kanalizacja sanitarna w ulicach osiedlowych na terenie Bolechówka oraz Potaszy - etap I</v>
          </cell>
          <cell r="E942" t="str">
            <v>Zakończone</v>
          </cell>
          <cell r="G942" t="str">
            <v>rezerwa "białe plamy"</v>
          </cell>
          <cell r="H942" t="str">
            <v>druga</v>
          </cell>
          <cell r="I942" t="str">
            <v>sieci rozdzielcze</v>
          </cell>
          <cell r="J942" t="str">
            <v>rozwojowe</v>
          </cell>
          <cell r="K942" t="str">
            <v>nieopłacalne tak</v>
          </cell>
          <cell r="L942" t="str">
            <v>Czerwonak</v>
          </cell>
          <cell r="M942" t="str">
            <v>Przemysław Jasiński</v>
          </cell>
          <cell r="N942" t="str">
            <v>Joanna Matysiak-Olek</v>
          </cell>
          <cell r="O942" t="str">
            <v>Mariusz Dados</v>
          </cell>
          <cell r="P942" t="str">
            <v>Julita Andrzejewska</v>
          </cell>
          <cell r="Q942" t="str">
            <v>Michał Plewa</v>
          </cell>
          <cell r="R942" t="str">
            <v>01</v>
          </cell>
          <cell r="S942" t="str">
            <v>Gmina Czerwonak</v>
          </cell>
          <cell r="T942">
            <v>299188.97999999992</v>
          </cell>
          <cell r="U942">
            <v>27479.339999999997</v>
          </cell>
          <cell r="V942">
            <v>0</v>
          </cell>
          <cell r="W942">
            <v>0</v>
          </cell>
          <cell r="X942">
            <v>0</v>
          </cell>
          <cell r="Y942">
            <v>0</v>
          </cell>
          <cell r="Z942">
            <v>0</v>
          </cell>
          <cell r="AA942">
            <v>0</v>
          </cell>
          <cell r="AB942">
            <v>0</v>
          </cell>
          <cell r="AC942">
            <v>0</v>
          </cell>
          <cell r="AD942">
            <v>0</v>
          </cell>
          <cell r="AE942">
            <v>0</v>
          </cell>
          <cell r="AF942">
            <v>27479.339999999997</v>
          </cell>
          <cell r="AG942">
            <v>538.99999999999636</v>
          </cell>
          <cell r="AH942">
            <v>525</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11.45</v>
          </cell>
          <cell r="AW942">
            <v>0</v>
          </cell>
          <cell r="AX942" t="str">
            <v>1 rozwojowo-modernizacyjne</v>
          </cell>
          <cell r="AY942">
            <v>67</v>
          </cell>
          <cell r="AZ942">
            <v>316</v>
          </cell>
          <cell r="BA942">
            <v>0</v>
          </cell>
          <cell r="BF942" t="str">
            <v>Z zadania zostały wydzielone zakresy 19-247, 19-248, 19-249, 19-250. Odbiór ścieków sanitarnych od nowych klientów.</v>
          </cell>
          <cell r="BG942" t="str">
            <v>Kanalizacja sanitarna DN = 200 mm o długości 182,5 m wraz z przyłączami w ulicach; Malwowa i boczna od Kwiatowej 2018 - 2020 roboty budowlano-montażowe</v>
          </cell>
          <cell r="BH942" t="str">
            <v>-</v>
          </cell>
          <cell r="BI942" t="str">
            <v>-</v>
          </cell>
          <cell r="BJ942">
            <v>0</v>
          </cell>
          <cell r="BK942">
            <v>0</v>
          </cell>
          <cell r="BL942"/>
          <cell r="BM942"/>
          <cell r="BN942"/>
        </row>
        <row r="943">
          <cell r="B943" t="str">
            <v>5-01-19-061-0</v>
          </cell>
          <cell r="C943" t="str">
            <v>5</v>
          </cell>
          <cell r="D943" t="str">
            <v>Czerwonak - kanalizacja sanitarna w ul.Zachodniej</v>
          </cell>
          <cell r="E943">
            <v>0</v>
          </cell>
          <cell r="G943" t="str">
            <v>rezerwa na zaspokojenie roszczeń z tyt realizacji sieci wod-kan</v>
          </cell>
          <cell r="H943" t="str">
            <v>pierwsza</v>
          </cell>
          <cell r="I943" t="str">
            <v>sieci rozdzielcze</v>
          </cell>
          <cell r="J943" t="str">
            <v>rozwojowe</v>
          </cell>
          <cell r="K943" t="str">
            <v>wykupy</v>
          </cell>
          <cell r="L943" t="str">
            <v>Czerwonak</v>
          </cell>
          <cell r="M943">
            <v>0</v>
          </cell>
          <cell r="N943">
            <v>0</v>
          </cell>
          <cell r="O943">
            <v>0</v>
          </cell>
          <cell r="P943">
            <v>0</v>
          </cell>
          <cell r="Q943">
            <v>0</v>
          </cell>
          <cell r="R943" t="str">
            <v>01</v>
          </cell>
          <cell r="S943" t="str">
            <v>nd</v>
          </cell>
          <cell r="T943">
            <v>0</v>
          </cell>
          <cell r="U943">
            <v>98261.36</v>
          </cell>
          <cell r="V943">
            <v>0</v>
          </cell>
          <cell r="W943">
            <v>0</v>
          </cell>
          <cell r="X943">
            <v>0</v>
          </cell>
          <cell r="Y943">
            <v>0</v>
          </cell>
          <cell r="Z943">
            <v>0</v>
          </cell>
          <cell r="AA943">
            <v>0</v>
          </cell>
          <cell r="AB943">
            <v>0</v>
          </cell>
          <cell r="AC943">
            <v>0</v>
          </cell>
          <cell r="AD943">
            <v>0</v>
          </cell>
          <cell r="AE943">
            <v>0</v>
          </cell>
          <cell r="AF943">
            <v>98261.36</v>
          </cell>
          <cell r="AG943">
            <v>98585.67</v>
          </cell>
          <cell r="AH943">
            <v>429.3</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F943">
            <v>0</v>
          </cell>
          <cell r="BG943">
            <v>0</v>
          </cell>
          <cell r="BH943" t="str">
            <v>-</v>
          </cell>
          <cell r="BI943" t="str">
            <v>-</v>
          </cell>
          <cell r="BJ943">
            <v>0</v>
          </cell>
          <cell r="BK943">
            <v>0</v>
          </cell>
          <cell r="BL943"/>
          <cell r="BM943"/>
          <cell r="BN943"/>
        </row>
        <row r="944">
          <cell r="B944" t="str">
            <v>5-02-15-179-1</v>
          </cell>
          <cell r="C944" t="str">
            <v>5</v>
          </cell>
          <cell r="D944" t="str">
            <v>Luboń - kanalizacja sanitarna w ul. Frezjowej</v>
          </cell>
          <cell r="E944">
            <v>0</v>
          </cell>
          <cell r="G944" t="str">
            <v>rezerwa "białe plamy"</v>
          </cell>
          <cell r="H944" t="str">
            <v>druga</v>
          </cell>
          <cell r="I944" t="str">
            <v>sieci rozdzielcze</v>
          </cell>
          <cell r="J944" t="str">
            <v>rozwojowe</v>
          </cell>
          <cell r="K944" t="str">
            <v>nieopłacalne tak</v>
          </cell>
          <cell r="L944" t="str">
            <v>Luboń</v>
          </cell>
          <cell r="M944">
            <v>0</v>
          </cell>
          <cell r="N944">
            <v>0</v>
          </cell>
          <cell r="O944">
            <v>0</v>
          </cell>
          <cell r="P944">
            <v>0</v>
          </cell>
          <cell r="Q944">
            <v>0</v>
          </cell>
          <cell r="R944" t="str">
            <v>02</v>
          </cell>
          <cell r="S944" t="str">
            <v>nd</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t="str">
            <v>1 rozwojowo-modernizacyjne</v>
          </cell>
          <cell r="AY944">
            <v>9</v>
          </cell>
          <cell r="AZ944">
            <v>4</v>
          </cell>
          <cell r="BA944">
            <v>0</v>
          </cell>
          <cell r="BF944">
            <v>0</v>
          </cell>
          <cell r="BG944">
            <v>0</v>
          </cell>
          <cell r="BH944" t="str">
            <v>-</v>
          </cell>
          <cell r="BI944" t="str">
            <v>-</v>
          </cell>
          <cell r="BJ944">
            <v>0</v>
          </cell>
          <cell r="BK944">
            <v>0</v>
          </cell>
          <cell r="BL944"/>
          <cell r="BM944"/>
          <cell r="BN944"/>
        </row>
        <row r="945">
          <cell r="B945" t="str">
            <v>5-02-15-226-1</v>
          </cell>
          <cell r="C945" t="str">
            <v>5</v>
          </cell>
          <cell r="D945" t="str">
            <v>Luboń - kanalizacja sanitarna w ul. bocznej od ul. Poniatowskiego ( do dz. 24/2 i 21)</v>
          </cell>
          <cell r="E945" t="str">
            <v>Realizowane-RBM-zakończono</v>
          </cell>
          <cell r="G945" t="str">
            <v>rezerwa "białe plamy"</v>
          </cell>
          <cell r="H945" t="str">
            <v>pierwsza</v>
          </cell>
          <cell r="I945" t="str">
            <v>sieci rozdzielcze</v>
          </cell>
          <cell r="J945" t="str">
            <v>rozwojowe</v>
          </cell>
          <cell r="K945" t="str">
            <v>KPOŚK</v>
          </cell>
          <cell r="L945" t="str">
            <v>Luboń</v>
          </cell>
          <cell r="M945" t="str">
            <v>Paulina Wilińska-Kałka</v>
          </cell>
          <cell r="N945" t="str">
            <v>Alicja Gronowska</v>
          </cell>
          <cell r="O945" t="str">
            <v>Monika Mrozińska</v>
          </cell>
          <cell r="P945" t="str">
            <v>Tomasz Wilas</v>
          </cell>
          <cell r="Q945" t="str">
            <v>Tomasz Wilas</v>
          </cell>
          <cell r="R945" t="str">
            <v>02</v>
          </cell>
          <cell r="S945" t="str">
            <v>nd</v>
          </cell>
          <cell r="T945">
            <v>20992.82</v>
          </cell>
          <cell r="U945">
            <v>182031</v>
          </cell>
          <cell r="V945">
            <v>0</v>
          </cell>
          <cell r="W945">
            <v>0</v>
          </cell>
          <cell r="X945">
            <v>0</v>
          </cell>
          <cell r="Y945">
            <v>0</v>
          </cell>
          <cell r="Z945">
            <v>0</v>
          </cell>
          <cell r="AA945">
            <v>0</v>
          </cell>
          <cell r="AB945">
            <v>0</v>
          </cell>
          <cell r="AC945">
            <v>0</v>
          </cell>
          <cell r="AD945">
            <v>0</v>
          </cell>
          <cell r="AE945">
            <v>0</v>
          </cell>
          <cell r="AF945">
            <v>182031</v>
          </cell>
          <cell r="AG945">
            <v>182256.98</v>
          </cell>
          <cell r="AH945">
            <v>451.8</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t="str">
            <v>1 rozwojowo-modernizacyjne</v>
          </cell>
          <cell r="AY945">
            <v>2</v>
          </cell>
          <cell r="AZ945">
            <v>0</v>
          </cell>
          <cell r="BA945">
            <v>0</v>
          </cell>
          <cell r="BF945" t="str">
            <v>Odbiór ścieków sanitarnych od nowych klientów.</v>
          </cell>
          <cell r="BG945" t="str">
            <v>Budowa kanalizacji sanitarnej DN200mm o dł. ok. 55,35 m, 1 korek -1szt do gr działki, wraz z przyłączami . 2017 - 2019 - dokumentacja projektowa 2020 - roboty budowlano-montażowe</v>
          </cell>
          <cell r="BH945" t="str">
            <v>-</v>
          </cell>
          <cell r="BI945" t="str">
            <v>-</v>
          </cell>
          <cell r="BJ945">
            <v>0</v>
          </cell>
          <cell r="BK945">
            <v>0</v>
          </cell>
          <cell r="BL945"/>
          <cell r="BM945"/>
          <cell r="BN945"/>
          <cell r="BO945">
            <v>0</v>
          </cell>
        </row>
        <row r="946">
          <cell r="B946" t="str">
            <v>5-02-15-246-1</v>
          </cell>
          <cell r="C946" t="str">
            <v>5</v>
          </cell>
          <cell r="D946" t="str">
            <v>Luboń - kanalizacja sanitarna w ul. Wschodniej (w kierunku ulicy Okrzei)</v>
          </cell>
          <cell r="E946">
            <v>0</v>
          </cell>
          <cell r="F946" t="str">
            <v>FS 6</v>
          </cell>
          <cell r="G946" t="str">
            <v>rezerwa "białe plamy"</v>
          </cell>
          <cell r="H946" t="str">
            <v>druga</v>
          </cell>
          <cell r="I946" t="str">
            <v>sieci rozdzielcze</v>
          </cell>
          <cell r="J946" t="str">
            <v>rozwojowe</v>
          </cell>
          <cell r="K946" t="str">
            <v>nieopłacalne tak</v>
          </cell>
          <cell r="L946" t="str">
            <v>Luboń</v>
          </cell>
          <cell r="M946">
            <v>0</v>
          </cell>
          <cell r="N946">
            <v>0</v>
          </cell>
          <cell r="O946">
            <v>0</v>
          </cell>
          <cell r="P946">
            <v>0</v>
          </cell>
          <cell r="Q946">
            <v>0</v>
          </cell>
          <cell r="R946" t="str">
            <v>02</v>
          </cell>
          <cell r="S946" t="str">
            <v>nd</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t="str">
            <v>1 rozwojowo-modernizacyjne</v>
          </cell>
          <cell r="AY946">
            <v>0</v>
          </cell>
          <cell r="AZ946">
            <v>0</v>
          </cell>
          <cell r="BA946">
            <v>0</v>
          </cell>
          <cell r="BF946">
            <v>0</v>
          </cell>
          <cell r="BG946">
            <v>0</v>
          </cell>
          <cell r="BH946" t="str">
            <v>-</v>
          </cell>
          <cell r="BI946" t="str">
            <v>-</v>
          </cell>
          <cell r="BJ946">
            <v>0</v>
          </cell>
          <cell r="BK946">
            <v>0</v>
          </cell>
          <cell r="BL946"/>
          <cell r="BM946"/>
          <cell r="BN946"/>
        </row>
        <row r="947">
          <cell r="B947" t="str">
            <v>5-02-16-120-1</v>
          </cell>
          <cell r="C947" t="str">
            <v>5</v>
          </cell>
          <cell r="D947" t="str">
            <v>DO USUNIĘCIA Luboń - kanalizacja sanitarna w ul. Miłosza</v>
          </cell>
          <cell r="E947">
            <v>0</v>
          </cell>
          <cell r="G947" t="str">
            <v>rezerwa "białe plamy"</v>
          </cell>
          <cell r="H947" t="str">
            <v>druga</v>
          </cell>
          <cell r="I947" t="str">
            <v>sieci rozdzielcze</v>
          </cell>
          <cell r="J947" t="str">
            <v>rozwojowe</v>
          </cell>
          <cell r="K947" t="str">
            <v>nieopłacalne nie</v>
          </cell>
          <cell r="L947" t="str">
            <v>Luboń</v>
          </cell>
          <cell r="M947">
            <v>0</v>
          </cell>
          <cell r="N947">
            <v>0</v>
          </cell>
          <cell r="O947">
            <v>0</v>
          </cell>
          <cell r="P947">
            <v>0</v>
          </cell>
          <cell r="Q947">
            <v>0</v>
          </cell>
          <cell r="R947" t="str">
            <v>02</v>
          </cell>
          <cell r="S947" t="str">
            <v>nd</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0.1</v>
          </cell>
          <cell r="AW947">
            <v>0</v>
          </cell>
          <cell r="AX947" t="str">
            <v>1 rozwojowo-modernizacyjne</v>
          </cell>
          <cell r="AY947">
            <v>1</v>
          </cell>
          <cell r="AZ947">
            <v>5</v>
          </cell>
          <cell r="BA947">
            <v>0</v>
          </cell>
          <cell r="BF947">
            <v>0</v>
          </cell>
          <cell r="BG947">
            <v>0</v>
          </cell>
          <cell r="BH947" t="str">
            <v>-</v>
          </cell>
          <cell r="BI947" t="str">
            <v>-</v>
          </cell>
          <cell r="BJ947">
            <v>0</v>
          </cell>
          <cell r="BK947">
            <v>0</v>
          </cell>
          <cell r="BL947"/>
          <cell r="BM947"/>
          <cell r="BN947"/>
        </row>
        <row r="948">
          <cell r="B948" t="str">
            <v>5-02-17-284-1</v>
          </cell>
          <cell r="C948" t="str">
            <v>5</v>
          </cell>
          <cell r="D948" t="str">
            <v>Luboń - kanalizacja sanitarna w ul. Fabianowskiej</v>
          </cell>
          <cell r="H948" t="str">
            <v>pierwsza</v>
          </cell>
          <cell r="I948" t="str">
            <v>sieci rozdzielcze</v>
          </cell>
          <cell r="J948" t="str">
            <v>rozwojowe</v>
          </cell>
          <cell r="K948" t="str">
            <v>KPOŚK</v>
          </cell>
          <cell r="L948" t="str">
            <v>Luboń</v>
          </cell>
          <cell r="R948" t="str">
            <v>02</v>
          </cell>
          <cell r="T948">
            <v>0</v>
          </cell>
          <cell r="U948">
            <v>0</v>
          </cell>
          <cell r="V948">
            <v>0</v>
          </cell>
          <cell r="W948">
            <v>0</v>
          </cell>
          <cell r="X948">
            <v>0</v>
          </cell>
          <cell r="Y948">
            <v>0</v>
          </cell>
          <cell r="Z948">
            <v>28400</v>
          </cell>
          <cell r="AA948">
            <v>42600</v>
          </cell>
          <cell r="AB948">
            <v>91600</v>
          </cell>
          <cell r="AC948">
            <v>198400</v>
          </cell>
          <cell r="AD948">
            <v>0</v>
          </cell>
          <cell r="AE948">
            <v>0</v>
          </cell>
          <cell r="AF948">
            <v>361000</v>
          </cell>
          <cell r="AG948">
            <v>0</v>
          </cell>
          <cell r="AH948">
            <v>0</v>
          </cell>
          <cell r="AI948">
            <v>0</v>
          </cell>
          <cell r="AJ948">
            <v>0</v>
          </cell>
          <cell r="AK948">
            <v>0</v>
          </cell>
          <cell r="AL948">
            <v>28000</v>
          </cell>
          <cell r="AM948">
            <v>28000</v>
          </cell>
          <cell r="AN948">
            <v>14000</v>
          </cell>
          <cell r="AO948">
            <v>195640</v>
          </cell>
          <cell r="AP948">
            <v>64360</v>
          </cell>
          <cell r="AQ948">
            <v>0</v>
          </cell>
          <cell r="AR948">
            <v>0</v>
          </cell>
          <cell r="AS948">
            <v>0</v>
          </cell>
          <cell r="AT948">
            <v>0</v>
          </cell>
          <cell r="AU948">
            <v>330000</v>
          </cell>
          <cell r="AV948">
            <v>0.18</v>
          </cell>
          <cell r="AW948">
            <v>136</v>
          </cell>
          <cell r="AX948" t="str">
            <v>1 rozwojowo-modernizacyjne</v>
          </cell>
          <cell r="AY948">
            <v>4</v>
          </cell>
          <cell r="AZ948">
            <v>3</v>
          </cell>
          <cell r="BA948">
            <v>0</v>
          </cell>
          <cell r="BF948" t="str">
            <v>Odbiór ścieków sanitarnych od nowych klientów.</v>
          </cell>
          <cell r="BG948" t="str">
            <v>Budowa sieci kanalizacji sanitarnej w ul. Fabianowskiej DN200mm, dł. 175m wraz z przyłączami 2025-2027 - dokumentacja projektowa 2028-2029 - roboty montażowo-budowlane</v>
          </cell>
          <cell r="BH948" t="str">
            <v>-</v>
          </cell>
          <cell r="BI948" t="str">
            <v>-</v>
          </cell>
          <cell r="BJ948">
            <v>0</v>
          </cell>
          <cell r="BK948">
            <v>330000</v>
          </cell>
          <cell r="BL948"/>
          <cell r="BM948"/>
          <cell r="BN948"/>
        </row>
        <row r="949">
          <cell r="B949" t="str">
            <v>5-02-18-162-0</v>
          </cell>
          <cell r="C949" t="str">
            <v>5</v>
          </cell>
          <cell r="D949" t="str">
            <v>Luboń - sieć wodociągowa i kanalizacyjna z przepompownią w ul. Kołłątaja</v>
          </cell>
          <cell r="E949">
            <v>0</v>
          </cell>
          <cell r="G949" t="str">
            <v>rezerwa na zaspokojenie roszczeń z tyt realizacji sieci wod-kan</v>
          </cell>
          <cell r="H949" t="str">
            <v>pierwsza</v>
          </cell>
          <cell r="I949" t="str">
            <v>sieci rozdzielcze</v>
          </cell>
          <cell r="J949" t="str">
            <v>rozwojowe</v>
          </cell>
          <cell r="K949" t="str">
            <v>wykupy</v>
          </cell>
          <cell r="L949" t="str">
            <v>Luboń</v>
          </cell>
          <cell r="M949">
            <v>0</v>
          </cell>
          <cell r="N949">
            <v>0</v>
          </cell>
          <cell r="O949">
            <v>0</v>
          </cell>
          <cell r="P949">
            <v>0</v>
          </cell>
          <cell r="Q949">
            <v>0</v>
          </cell>
          <cell r="R949" t="str">
            <v>02</v>
          </cell>
          <cell r="S949" t="str">
            <v>nd</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800</v>
          </cell>
          <cell r="AH949">
            <v>427215.48</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F949">
            <v>0</v>
          </cell>
          <cell r="BG949">
            <v>0</v>
          </cell>
          <cell r="BH949" t="str">
            <v>-</v>
          </cell>
          <cell r="BI949" t="str">
            <v>-</v>
          </cell>
          <cell r="BJ949">
            <v>0</v>
          </cell>
          <cell r="BK949">
            <v>0</v>
          </cell>
          <cell r="BL949"/>
          <cell r="BM949"/>
          <cell r="BN949"/>
        </row>
        <row r="950">
          <cell r="B950" t="str">
            <v>5-03-13-130-1</v>
          </cell>
          <cell r="C950" t="str">
            <v>5</v>
          </cell>
          <cell r="D950" t="str">
            <v>Mosina - kanalizacja sanitarna w części wsi Baranowo, przełożenie wodociągu DN 100 mm</v>
          </cell>
          <cell r="E950" t="str">
            <v>Realizowane-RBM-zakończono</v>
          </cell>
          <cell r="G950" t="str">
            <v>Plan</v>
          </cell>
          <cell r="H950" t="str">
            <v>pierwsza</v>
          </cell>
          <cell r="I950" t="str">
            <v>sieci rozdzielcze</v>
          </cell>
          <cell r="J950" t="str">
            <v>rozwojowe</v>
          </cell>
          <cell r="K950" t="str">
            <v>strefa</v>
          </cell>
          <cell r="L950" t="str">
            <v>Mosina</v>
          </cell>
          <cell r="M950" t="str">
            <v>Zuzanna Kaczmarek</v>
          </cell>
          <cell r="N950" t="str">
            <v>Aleksandra Wąsiak-Piechota</v>
          </cell>
          <cell r="O950" t="str">
            <v>Jolanta Kowalczyk</v>
          </cell>
          <cell r="P950" t="str">
            <v>Aleksandra Wąsiak-Piechota</v>
          </cell>
          <cell r="Q950" t="str">
            <v>Jacek Bielicki</v>
          </cell>
          <cell r="R950" t="str">
            <v>03</v>
          </cell>
          <cell r="S950" t="str">
            <v>nd</v>
          </cell>
          <cell r="T950">
            <v>1136231.8799999999</v>
          </cell>
          <cell r="U950">
            <v>714853.16000000015</v>
          </cell>
          <cell r="V950">
            <v>0</v>
          </cell>
          <cell r="W950">
            <v>0</v>
          </cell>
          <cell r="X950">
            <v>0</v>
          </cell>
          <cell r="Y950">
            <v>0</v>
          </cell>
          <cell r="Z950">
            <v>0</v>
          </cell>
          <cell r="AA950">
            <v>0</v>
          </cell>
          <cell r="AB950">
            <v>0</v>
          </cell>
          <cell r="AC950">
            <v>0</v>
          </cell>
          <cell r="AD950">
            <v>0</v>
          </cell>
          <cell r="AE950">
            <v>0</v>
          </cell>
          <cell r="AF950">
            <v>714853.16000000015</v>
          </cell>
          <cell r="AG950">
            <v>700535.1</v>
          </cell>
          <cell r="AH950">
            <v>-82251.05</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1.25</v>
          </cell>
          <cell r="AW950">
            <v>0</v>
          </cell>
          <cell r="AX950" t="str">
            <v>1 rozwojowo-modernizacyjne</v>
          </cell>
          <cell r="AY950">
            <v>0</v>
          </cell>
          <cell r="AZ950">
            <v>113</v>
          </cell>
          <cell r="BA950">
            <v>0</v>
          </cell>
          <cell r="BF950" t="str">
            <v>Z zadania zostały wydzielone zakresy 19-253 oraz 19-254. Odbiór ścieków od nowych Klientów. Obszar w strefie ochrony pośredniej ujęcia wody Mosina - Krajkowo.</v>
          </cell>
          <cell r="BG950" t="str">
            <v>Budowa kanalizacji sanitarnej grawitacyjnej o dł. 1 247,58m wraz z rurociągiem kanalizacji tłocznej dł.376,98wraz z przyłączami. Demontaż istniejącej sieci wodociągowej o dł. 124,71m . Sieć wodociągowa DN180 realizowana o dł. 247,66m . Zabezpieczenie magistrali wody surowej o DN1000mm. 2014 - koncepcja 2015 - 2016 - dokumentacja projektowa etap I 2019 - 2020 - roboty budowlano-montażowe etap I</v>
          </cell>
          <cell r="BH950" t="str">
            <v>-</v>
          </cell>
          <cell r="BI950" t="str">
            <v>-</v>
          </cell>
          <cell r="BJ950">
            <v>0</v>
          </cell>
          <cell r="BK950">
            <v>0</v>
          </cell>
          <cell r="BL950"/>
          <cell r="BM950"/>
          <cell r="BN950"/>
          <cell r="BO950">
            <v>0</v>
          </cell>
        </row>
        <row r="951">
          <cell r="B951" t="str">
            <v>5-03-13-142-1</v>
          </cell>
          <cell r="C951" t="str">
            <v>5</v>
          </cell>
          <cell r="D951" t="str">
            <v>Mosina - kanalizacja sanitarnej w Krajkowie - zadanie do usunięcia</v>
          </cell>
          <cell r="E951" t="str">
            <v>Realizowane-koncepcja-w toku</v>
          </cell>
          <cell r="G951" t="str">
            <v>rezerwa na inwestycje nieprzewidziane</v>
          </cell>
          <cell r="H951" t="str">
            <v>pierwsza</v>
          </cell>
          <cell r="I951" t="str">
            <v>inne</v>
          </cell>
          <cell r="J951" t="str">
            <v>inne</v>
          </cell>
          <cell r="K951" t="str">
            <v>inwestycje nieprzewidziane</v>
          </cell>
          <cell r="L951" t="str">
            <v>Mosina</v>
          </cell>
          <cell r="M951" t="str">
            <v>Zuzanna Kaczmarek</v>
          </cell>
          <cell r="N951" t="str">
            <v>Katarzyna Grala</v>
          </cell>
          <cell r="O951" t="str">
            <v>Jolanta Kowalczyk</v>
          </cell>
          <cell r="P951">
            <v>0</v>
          </cell>
          <cell r="Q951">
            <v>0</v>
          </cell>
          <cell r="R951" t="str">
            <v>03</v>
          </cell>
          <cell r="S951" t="str">
            <v>nd</v>
          </cell>
          <cell r="T951">
            <v>0</v>
          </cell>
          <cell r="U951">
            <v>9655</v>
          </cell>
          <cell r="V951">
            <v>0</v>
          </cell>
          <cell r="W951">
            <v>0</v>
          </cell>
          <cell r="X951">
            <v>0</v>
          </cell>
          <cell r="Y951">
            <v>0</v>
          </cell>
          <cell r="Z951">
            <v>0</v>
          </cell>
          <cell r="AA951">
            <v>0</v>
          </cell>
          <cell r="AB951">
            <v>0</v>
          </cell>
          <cell r="AC951">
            <v>0</v>
          </cell>
          <cell r="AD951">
            <v>0</v>
          </cell>
          <cell r="AE951">
            <v>0</v>
          </cell>
          <cell r="AF951">
            <v>9655</v>
          </cell>
          <cell r="AG951">
            <v>9655</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1.64</v>
          </cell>
          <cell r="AW951">
            <v>0</v>
          </cell>
          <cell r="AX951" t="str">
            <v>1 rozwojowo-modernizacyjne</v>
          </cell>
          <cell r="AY951">
            <v>0</v>
          </cell>
          <cell r="AZ951">
            <v>0</v>
          </cell>
          <cell r="BA951">
            <v>0</v>
          </cell>
          <cell r="BF951" t="str">
            <v>Obszar w strefie ochrony pośredniej ujęcia wody Mosina - Krajkowo - konieczność budowy kanalizacji sanitarnej</v>
          </cell>
          <cell r="BG951" t="str">
            <v>Budowa kanalizacji sanitarnej DN 200 o dł. ok. 1636 m i przyłączy 2018-2020 - dokumentacja projektowa 2020-2021 - roboty budowlano-montażowe</v>
          </cell>
          <cell r="BH951" t="str">
            <v>-</v>
          </cell>
          <cell r="BI951" t="str">
            <v>-</v>
          </cell>
          <cell r="BJ951">
            <v>0</v>
          </cell>
          <cell r="BK951">
            <v>0</v>
          </cell>
          <cell r="BL951"/>
          <cell r="BM951"/>
          <cell r="BN951"/>
        </row>
        <row r="952">
          <cell r="B952" t="str">
            <v>5-03-13-144-1</v>
          </cell>
          <cell r="C952" t="str">
            <v>5</v>
          </cell>
          <cell r="D952" t="str">
            <v>Mosina - kanalizacja sanitarna w Baranówku - zadanie do usunięcia</v>
          </cell>
          <cell r="E952" t="str">
            <v>Realizowane-koncepcja-w toku</v>
          </cell>
          <cell r="G952" t="str">
            <v>rezerwa na inwestycje nieprzewidziane</v>
          </cell>
          <cell r="H952" t="str">
            <v>pierwsza</v>
          </cell>
          <cell r="I952" t="str">
            <v>inne</v>
          </cell>
          <cell r="J952" t="str">
            <v>inne</v>
          </cell>
          <cell r="K952" t="str">
            <v>inwestycje nieprzewidziane</v>
          </cell>
          <cell r="L952" t="str">
            <v>Mosina</v>
          </cell>
          <cell r="M952" t="str">
            <v>Zuzanna Kaczmarek</v>
          </cell>
          <cell r="N952" t="str">
            <v>Katarzyna Grala</v>
          </cell>
          <cell r="O952" t="str">
            <v>Jolanta Kowalczyk</v>
          </cell>
          <cell r="P952" t="str">
            <v>Olga Szaj-Jędraszczyk</v>
          </cell>
          <cell r="Q952">
            <v>0</v>
          </cell>
          <cell r="R952" t="str">
            <v>03</v>
          </cell>
          <cell r="S952" t="str">
            <v>nd</v>
          </cell>
          <cell r="T952">
            <v>0</v>
          </cell>
          <cell r="U952">
            <v>15777</v>
          </cell>
          <cell r="V952">
            <v>0</v>
          </cell>
          <cell r="W952">
            <v>0</v>
          </cell>
          <cell r="X952">
            <v>0</v>
          </cell>
          <cell r="Y952">
            <v>0</v>
          </cell>
          <cell r="Z952">
            <v>0</v>
          </cell>
          <cell r="AA952">
            <v>0</v>
          </cell>
          <cell r="AB952">
            <v>0</v>
          </cell>
          <cell r="AC952">
            <v>0</v>
          </cell>
          <cell r="AD952">
            <v>0</v>
          </cell>
          <cell r="AE952">
            <v>0</v>
          </cell>
          <cell r="AF952">
            <v>15777</v>
          </cell>
          <cell r="AG952">
            <v>15782.17</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t="str">
            <v>1 rozwojowo-modernizacyjne</v>
          </cell>
          <cell r="AY952">
            <v>0</v>
          </cell>
          <cell r="AZ952">
            <v>128</v>
          </cell>
          <cell r="BA952">
            <v>0</v>
          </cell>
          <cell r="BF952" t="str">
            <v>Obszar w strefie ochrony pośredniej ujęcia wody Mosina - Krajkowo - konieczność budowy kanalizacji sanitarnej</v>
          </cell>
          <cell r="BG952" t="str">
            <v>Budowa kanalizacji sanitarnej: DN 200 o dł. ok. 1825 m, przepompownia - 1 szt., rurociąg tłoczny DN 90 o dł. ok. 35 m i przyłączy 2018-2020 - dokumentacja projektowa 2020-2021 - roboty budowlano-montażowe</v>
          </cell>
          <cell r="BH952" t="str">
            <v>-</v>
          </cell>
          <cell r="BI952" t="str">
            <v>-</v>
          </cell>
          <cell r="BJ952">
            <v>0</v>
          </cell>
          <cell r="BK952">
            <v>0</v>
          </cell>
          <cell r="BL952"/>
          <cell r="BM952"/>
          <cell r="BN952"/>
        </row>
        <row r="953">
          <cell r="B953" t="str">
            <v>5-03-14-211-1</v>
          </cell>
          <cell r="C953" t="str">
            <v>5</v>
          </cell>
          <cell r="D953" t="str">
            <v>Mosina - kanalizacja sanitarna w ul. Krótkiej w Drużynie</v>
          </cell>
          <cell r="E953" t="str">
            <v>Realizowane-RBM-zakończono</v>
          </cell>
          <cell r="G953" t="str">
            <v>rezerwa "białe plamy"</v>
          </cell>
          <cell r="H953" t="str">
            <v>druga</v>
          </cell>
          <cell r="I953" t="str">
            <v>sieci rozdzielcze</v>
          </cell>
          <cell r="J953" t="str">
            <v>rozwojowe</v>
          </cell>
          <cell r="K953" t="str">
            <v>nieopłacalne tak</v>
          </cell>
          <cell r="L953" t="str">
            <v>Mosina</v>
          </cell>
          <cell r="M953" t="str">
            <v>Zuzanna Kaczmarek</v>
          </cell>
          <cell r="N953">
            <v>0</v>
          </cell>
          <cell r="O953" t="str">
            <v>Jolanta Kowalczyk</v>
          </cell>
          <cell r="P953" t="str">
            <v>Sonia Sperling</v>
          </cell>
          <cell r="Q953">
            <v>0</v>
          </cell>
          <cell r="R953" t="str">
            <v>03</v>
          </cell>
          <cell r="S953" t="str">
            <v>Gmina Mosina</v>
          </cell>
          <cell r="T953">
            <v>13519.14</v>
          </cell>
          <cell r="U953">
            <v>88354.040000000008</v>
          </cell>
          <cell r="V953">
            <v>23286</v>
          </cell>
          <cell r="W953">
            <v>0</v>
          </cell>
          <cell r="X953">
            <v>0</v>
          </cell>
          <cell r="Y953">
            <v>0</v>
          </cell>
          <cell r="Z953">
            <v>0</v>
          </cell>
          <cell r="AA953">
            <v>0</v>
          </cell>
          <cell r="AB953">
            <v>0</v>
          </cell>
          <cell r="AC953">
            <v>0</v>
          </cell>
          <cell r="AD953">
            <v>0</v>
          </cell>
          <cell r="AE953">
            <v>0</v>
          </cell>
          <cell r="AF953">
            <v>111640.04000000001</v>
          </cell>
          <cell r="AG953">
            <v>107961.09000000001</v>
          </cell>
          <cell r="AH953">
            <v>1000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0.28000000000000003</v>
          </cell>
          <cell r="AW953">
            <v>0</v>
          </cell>
          <cell r="AX953" t="str">
            <v>1 rozwojowo-modernizacyjne</v>
          </cell>
          <cell r="AY953">
            <v>9</v>
          </cell>
          <cell r="AZ953">
            <v>3</v>
          </cell>
          <cell r="BA953">
            <v>0</v>
          </cell>
          <cell r="BF953" t="str">
            <v>Odbiór ścieków sanitarnych od nowych klientów.</v>
          </cell>
          <cell r="BG953" t="str">
            <v>Budowa kanalizacji sanitarnej w rej. ul. Krótkiej DN 200mm, dł.280 m wraz z przyłączami Gmina opracowała dokumentacje projektową. 2019-2021- roboty budowlano-montażowe (Gmina inwestorstwo zastępcze)</v>
          </cell>
          <cell r="BH953" t="str">
            <v>-</v>
          </cell>
          <cell r="BI953" t="str">
            <v>-</v>
          </cell>
          <cell r="BJ953">
            <v>0</v>
          </cell>
          <cell r="BK953">
            <v>0</v>
          </cell>
          <cell r="BL953"/>
          <cell r="BM953"/>
          <cell r="BN953"/>
          <cell r="BO953">
            <v>0</v>
          </cell>
        </row>
        <row r="954">
          <cell r="B954" t="str">
            <v>5-03-17-130-1</v>
          </cell>
          <cell r="C954" t="str">
            <v>5</v>
          </cell>
          <cell r="D954" t="str">
            <v>Mosina - kanalizacja sanitarna w rej. ul. Łazienna - Strzelecka</v>
          </cell>
          <cell r="H954" t="str">
            <v>pierwsza</v>
          </cell>
          <cell r="I954" t="str">
            <v>sieci rozdzielcze</v>
          </cell>
          <cell r="J954" t="str">
            <v>rozwojowe</v>
          </cell>
          <cell r="K954" t="str">
            <v>strefa</v>
          </cell>
          <cell r="L954" t="str">
            <v>Mosina</v>
          </cell>
          <cell r="R954" t="str">
            <v>03</v>
          </cell>
          <cell r="T954">
            <v>0</v>
          </cell>
          <cell r="U954">
            <v>0</v>
          </cell>
          <cell r="V954">
            <v>0</v>
          </cell>
          <cell r="W954">
            <v>0</v>
          </cell>
          <cell r="X954">
            <v>0</v>
          </cell>
          <cell r="Y954">
            <v>0</v>
          </cell>
          <cell r="Z954">
            <v>0</v>
          </cell>
          <cell r="AA954">
            <v>42000</v>
          </cell>
          <cell r="AB954">
            <v>63000</v>
          </cell>
          <cell r="AC954">
            <v>705000</v>
          </cell>
          <cell r="AD954">
            <v>391000</v>
          </cell>
          <cell r="AE954">
            <v>0</v>
          </cell>
          <cell r="AF954">
            <v>1201000</v>
          </cell>
          <cell r="AG954">
            <v>0</v>
          </cell>
          <cell r="AH954">
            <v>0</v>
          </cell>
          <cell r="AI954">
            <v>0</v>
          </cell>
          <cell r="AJ954">
            <v>0</v>
          </cell>
          <cell r="AK954">
            <v>0</v>
          </cell>
          <cell r="AL954">
            <v>0</v>
          </cell>
          <cell r="AM954">
            <v>42000</v>
          </cell>
          <cell r="AN954">
            <v>63000</v>
          </cell>
          <cell r="AO954">
            <v>705000</v>
          </cell>
          <cell r="AP954">
            <v>391000</v>
          </cell>
          <cell r="AQ954">
            <v>0</v>
          </cell>
          <cell r="AR954">
            <v>0</v>
          </cell>
          <cell r="AS954">
            <v>0</v>
          </cell>
          <cell r="AT954">
            <v>0</v>
          </cell>
          <cell r="AU954">
            <v>1201000</v>
          </cell>
          <cell r="AV954">
            <v>0.72</v>
          </cell>
          <cell r="AW954">
            <v>0</v>
          </cell>
          <cell r="AX954" t="str">
            <v>1 rozwojowo-modernizacyjne</v>
          </cell>
          <cell r="AY954">
            <v>3</v>
          </cell>
          <cell r="AZ954">
            <v>29</v>
          </cell>
          <cell r="BA954">
            <v>0</v>
          </cell>
          <cell r="BF954" t="str">
            <v>Odbiór ścieków sanitarnych od nowych klientów. Wniosek Gminy. Zadanie w strefie ujęcia wody Mosina - Krajkowo.</v>
          </cell>
          <cell r="BG954" t="str">
            <v>Budowa kanalizacji sanitarnej w rej. ulicy Łaziennej - Strzeleckiej : kanał grawitacyjny DN200mm, dł. 570m , rurociąg tłoczny DN90mm, dł. 150m, przepompownia ścieków - 1 szt. wraz z przyłączami. 2026 - 2027 - dokumentacja projektowa 2028 - 2029 - roboty budowlano - montażowe</v>
          </cell>
          <cell r="BH954" t="str">
            <v>-</v>
          </cell>
          <cell r="BI954" t="str">
            <v>-</v>
          </cell>
          <cell r="BJ954">
            <v>0</v>
          </cell>
          <cell r="BK954">
            <v>1201000</v>
          </cell>
          <cell r="BL954"/>
          <cell r="BM954"/>
          <cell r="BN954"/>
        </row>
        <row r="955">
          <cell r="B955" t="str">
            <v>5-03-17-132-1</v>
          </cell>
          <cell r="C955" t="str">
            <v>5</v>
          </cell>
          <cell r="D955" t="str">
            <v>Zadanie do USUNIĘCIA. Mosina - kanalizacja sanitarna w ul. Sosnowej w Pecnej</v>
          </cell>
          <cell r="E955" t="str">
            <v>Realizowane-koncepcja-w toku</v>
          </cell>
          <cell r="H955" t="str">
            <v>druga</v>
          </cell>
          <cell r="I955" t="str">
            <v>sieci rozdzielcze</v>
          </cell>
          <cell r="J955" t="str">
            <v>rozwojowe</v>
          </cell>
          <cell r="K955" t="str">
            <v>nieopłacalne nie</v>
          </cell>
          <cell r="L955" t="str">
            <v>Mosina</v>
          </cell>
          <cell r="M955" t="str">
            <v>Zuzanna Kaczmarek</v>
          </cell>
          <cell r="N955">
            <v>0</v>
          </cell>
          <cell r="O955">
            <v>0</v>
          </cell>
          <cell r="P955">
            <v>0</v>
          </cell>
          <cell r="Q955">
            <v>0</v>
          </cell>
          <cell r="R955" t="str">
            <v>03</v>
          </cell>
          <cell r="S955" t="str">
            <v>nd</v>
          </cell>
          <cell r="T955">
            <v>0</v>
          </cell>
          <cell r="U955">
            <v>0</v>
          </cell>
          <cell r="V955">
            <v>0</v>
          </cell>
          <cell r="W955">
            <v>35000</v>
          </cell>
          <cell r="X955">
            <v>35000</v>
          </cell>
          <cell r="Y955">
            <v>500000</v>
          </cell>
          <cell r="Z955">
            <v>1420000</v>
          </cell>
          <cell r="AA955">
            <v>0</v>
          </cell>
          <cell r="AB955">
            <v>0</v>
          </cell>
          <cell r="AC955">
            <v>0</v>
          </cell>
          <cell r="AD955">
            <v>0</v>
          </cell>
          <cell r="AE955">
            <v>0</v>
          </cell>
          <cell r="AF955">
            <v>1990000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1.1499999999999999</v>
          </cell>
          <cell r="AW955">
            <v>0</v>
          </cell>
          <cell r="AX955" t="str">
            <v>1 rozwojowo-modernizacyjne</v>
          </cell>
          <cell r="AY955">
            <v>5</v>
          </cell>
          <cell r="AZ955">
            <v>21</v>
          </cell>
          <cell r="BA955">
            <v>0</v>
          </cell>
          <cell r="BF955" t="str">
            <v>Odbiór ścieków sanitarnych od nowych klientów.</v>
          </cell>
          <cell r="BG955" t="str">
            <v>Budowa kanalizacji sanitarnej w ulicy Sosnowej wraz z przyłączami: - kanał grawitacyjny DN200mm, dł. 1145m - rurociąg tłoczny DN90mm, dł. 280m - przepompownia ścieków - 1 szt. 2021-2023 dokumentacja projektowa 2024-2025 roboty budowlano-montażowe</v>
          </cell>
          <cell r="BH955" t="str">
            <v>-</v>
          </cell>
          <cell r="BI955" t="str">
            <v>-</v>
          </cell>
          <cell r="BJ955">
            <v>0</v>
          </cell>
          <cell r="BK955">
            <v>0</v>
          </cell>
          <cell r="BL955"/>
          <cell r="BM955"/>
          <cell r="BN955"/>
        </row>
        <row r="956">
          <cell r="B956" t="str">
            <v>5-03-17-258-0</v>
          </cell>
          <cell r="C956" t="str">
            <v>5</v>
          </cell>
          <cell r="D956" t="str">
            <v>Mosina - kanalizacja sanitarna w ul. Głogowej</v>
          </cell>
          <cell r="E956" t="str">
            <v>Zakończone</v>
          </cell>
          <cell r="G956" t="str">
            <v>rezerwa na zaspokojenie roszczeń z tyt realizacji sieci wod-kan</v>
          </cell>
          <cell r="H956" t="str">
            <v>pierwsza</v>
          </cell>
          <cell r="I956" t="str">
            <v>sieci rozdzielcze</v>
          </cell>
          <cell r="J956" t="str">
            <v>rozwojowe</v>
          </cell>
          <cell r="K956" t="str">
            <v>wykupy</v>
          </cell>
          <cell r="L956" t="str">
            <v>Mosina</v>
          </cell>
          <cell r="M956">
            <v>0</v>
          </cell>
          <cell r="N956">
            <v>0</v>
          </cell>
          <cell r="O956">
            <v>0</v>
          </cell>
          <cell r="P956" t="str">
            <v>Magdalena Borowska</v>
          </cell>
          <cell r="Q956">
            <v>0</v>
          </cell>
          <cell r="R956" t="str">
            <v>03</v>
          </cell>
          <cell r="S956" t="str">
            <v>nd</v>
          </cell>
          <cell r="T956">
            <v>0</v>
          </cell>
          <cell r="U956">
            <v>1620.75</v>
          </cell>
          <cell r="V956">
            <v>0</v>
          </cell>
          <cell r="W956">
            <v>0</v>
          </cell>
          <cell r="X956">
            <v>0</v>
          </cell>
          <cell r="Y956">
            <v>0</v>
          </cell>
          <cell r="Z956">
            <v>0</v>
          </cell>
          <cell r="AA956">
            <v>0</v>
          </cell>
          <cell r="AB956">
            <v>0</v>
          </cell>
          <cell r="AC956">
            <v>0</v>
          </cell>
          <cell r="AD956">
            <v>0</v>
          </cell>
          <cell r="AE956">
            <v>0</v>
          </cell>
          <cell r="AF956">
            <v>1620.75</v>
          </cell>
          <cell r="AG956">
            <v>426150.72000000003</v>
          </cell>
          <cell r="AH956">
            <v>180.35</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t="str">
            <v xml:space="preserve"> </v>
          </cell>
          <cell r="AY956">
            <v>0</v>
          </cell>
          <cell r="AZ956">
            <v>0</v>
          </cell>
          <cell r="BA956">
            <v>0</v>
          </cell>
          <cell r="BF956">
            <v>0</v>
          </cell>
          <cell r="BG956">
            <v>0</v>
          </cell>
          <cell r="BH956" t="str">
            <v>-</v>
          </cell>
          <cell r="BI956" t="str">
            <v>-</v>
          </cell>
          <cell r="BJ956">
            <v>0</v>
          </cell>
          <cell r="BK956">
            <v>0</v>
          </cell>
          <cell r="BL956"/>
          <cell r="BM956"/>
          <cell r="BN956"/>
        </row>
        <row r="957">
          <cell r="B957" t="str">
            <v>5-03-18-018-1</v>
          </cell>
          <cell r="C957" t="str">
            <v>5</v>
          </cell>
          <cell r="D957" t="str">
            <v>Mosina - kanalizacja sanitarna w ul. Sowinieckiej - ZADANIE DO USUNIĘCIA</v>
          </cell>
          <cell r="E957">
            <v>0</v>
          </cell>
          <cell r="G957" t="str">
            <v>Plan</v>
          </cell>
          <cell r="H957" t="str">
            <v>pierwsza</v>
          </cell>
          <cell r="I957" t="str">
            <v>sieci rozdzielcze</v>
          </cell>
          <cell r="J957" t="str">
            <v>rozwojowe</v>
          </cell>
          <cell r="K957" t="str">
            <v>strefa</v>
          </cell>
          <cell r="L957" t="str">
            <v>Mosina</v>
          </cell>
          <cell r="M957">
            <v>0</v>
          </cell>
          <cell r="N957">
            <v>0</v>
          </cell>
          <cell r="O957">
            <v>0</v>
          </cell>
          <cell r="P957">
            <v>0</v>
          </cell>
          <cell r="Q957">
            <v>0</v>
          </cell>
          <cell r="R957" t="str">
            <v>03</v>
          </cell>
          <cell r="S957" t="str">
            <v>nd</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0.19</v>
          </cell>
          <cell r="AW957">
            <v>0</v>
          </cell>
          <cell r="AX957" t="str">
            <v>1 rozwojowo-modernizacyjne</v>
          </cell>
          <cell r="AY957">
            <v>0</v>
          </cell>
          <cell r="AZ957">
            <v>3</v>
          </cell>
          <cell r="BA957">
            <v>0</v>
          </cell>
          <cell r="BF957">
            <v>0</v>
          </cell>
          <cell r="BG957">
            <v>0</v>
          </cell>
          <cell r="BH957" t="str">
            <v>-</v>
          </cell>
          <cell r="BI957" t="str">
            <v>-</v>
          </cell>
          <cell r="BJ957">
            <v>0</v>
          </cell>
          <cell r="BK957">
            <v>0</v>
          </cell>
          <cell r="BL957"/>
          <cell r="BM957"/>
          <cell r="BN957"/>
        </row>
        <row r="958">
          <cell r="B958" t="str">
            <v>5-03-18-133-0</v>
          </cell>
          <cell r="C958" t="str">
            <v>5</v>
          </cell>
          <cell r="D958" t="str">
            <v>Mosina - kanalizacja sanitarna w ul. Dębowej, m. Rogalinek.</v>
          </cell>
          <cell r="E958">
            <v>0</v>
          </cell>
          <cell r="G958" t="str">
            <v>rezerwa na zaspokojenie roszczeń z tyt realizacji sieci wod-kan</v>
          </cell>
          <cell r="H958" t="str">
            <v>pierwsza</v>
          </cell>
          <cell r="I958" t="str">
            <v>sieci rozdzielcze</v>
          </cell>
          <cell r="J958" t="str">
            <v>rozwojowe</v>
          </cell>
          <cell r="K958" t="str">
            <v>wykupy</v>
          </cell>
          <cell r="L958" t="str">
            <v>Mosina</v>
          </cell>
          <cell r="M958">
            <v>0</v>
          </cell>
          <cell r="N958">
            <v>0</v>
          </cell>
          <cell r="O958">
            <v>0</v>
          </cell>
          <cell r="P958">
            <v>0</v>
          </cell>
          <cell r="Q958">
            <v>0</v>
          </cell>
          <cell r="R958" t="str">
            <v>03</v>
          </cell>
          <cell r="S958" t="str">
            <v>nd</v>
          </cell>
          <cell r="T958">
            <v>0</v>
          </cell>
          <cell r="U958">
            <v>365.33</v>
          </cell>
          <cell r="V958">
            <v>0</v>
          </cell>
          <cell r="W958">
            <v>0</v>
          </cell>
          <cell r="X958">
            <v>0</v>
          </cell>
          <cell r="Y958">
            <v>0</v>
          </cell>
          <cell r="Z958">
            <v>0</v>
          </cell>
          <cell r="AA958">
            <v>0</v>
          </cell>
          <cell r="AB958">
            <v>0</v>
          </cell>
          <cell r="AC958">
            <v>0</v>
          </cell>
          <cell r="AD958">
            <v>0</v>
          </cell>
          <cell r="AE958">
            <v>0</v>
          </cell>
          <cell r="AF958">
            <v>365.33</v>
          </cell>
          <cell r="AG958">
            <v>365.33</v>
          </cell>
          <cell r="AH958">
            <v>455.1</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F958">
            <v>0</v>
          </cell>
          <cell r="BG958">
            <v>0</v>
          </cell>
          <cell r="BH958" t="str">
            <v>-</v>
          </cell>
          <cell r="BI958" t="str">
            <v>-</v>
          </cell>
          <cell r="BJ958">
            <v>0</v>
          </cell>
          <cell r="BK958">
            <v>0</v>
          </cell>
          <cell r="BL958"/>
          <cell r="BM958"/>
          <cell r="BN958"/>
        </row>
        <row r="959">
          <cell r="B959" t="str">
            <v>5-03-20-224-0</v>
          </cell>
          <cell r="C959" t="str">
            <v>5</v>
          </cell>
          <cell r="D959" t="str">
            <v>Mosina - kanalizacja sanitarna w ul. Wiosennej w Krośnie</v>
          </cell>
          <cell r="E959">
            <v>0</v>
          </cell>
          <cell r="G959" t="str">
            <v>rezerwa na zaspokojenie roszczeń z tyt realizacji sieci wod-kan</v>
          </cell>
          <cell r="H959" t="str">
            <v>pierwsza</v>
          </cell>
          <cell r="I959" t="str">
            <v>sieci rozdzielcze</v>
          </cell>
          <cell r="J959" t="str">
            <v>rozwojowe</v>
          </cell>
          <cell r="K959" t="str">
            <v>wykupy</v>
          </cell>
          <cell r="L959" t="str">
            <v>Mosina</v>
          </cell>
          <cell r="M959">
            <v>0</v>
          </cell>
          <cell r="N959">
            <v>0</v>
          </cell>
          <cell r="O959">
            <v>0</v>
          </cell>
          <cell r="P959">
            <v>0</v>
          </cell>
          <cell r="Q959">
            <v>0</v>
          </cell>
          <cell r="R959" t="str">
            <v>03</v>
          </cell>
          <cell r="S959" t="str">
            <v>nd</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20321.39</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F959">
            <v>0</v>
          </cell>
          <cell r="BG959">
            <v>0</v>
          </cell>
          <cell r="BH959" t="str">
            <v>-</v>
          </cell>
          <cell r="BI959" t="str">
            <v>-</v>
          </cell>
          <cell r="BJ959">
            <v>0</v>
          </cell>
          <cell r="BK959">
            <v>0</v>
          </cell>
          <cell r="BL959"/>
          <cell r="BM959"/>
          <cell r="BN959"/>
        </row>
        <row r="960">
          <cell r="B960" t="str">
            <v>5-04-20-026-0</v>
          </cell>
          <cell r="C960" t="str">
            <v>5</v>
          </cell>
          <cell r="D960" t="str">
            <v>Murowana Goślina - kanalizacja sanitrana w ul. Dworcowej 11</v>
          </cell>
          <cell r="E960" t="str">
            <v>Realizowane-RBM-w toku</v>
          </cell>
          <cell r="G960" t="str">
            <v>rezerwa na zaspokojenie roszczeń z tyt realizacji sieci wod-kan</v>
          </cell>
          <cell r="H960" t="str">
            <v>pierwsza</v>
          </cell>
          <cell r="I960" t="str">
            <v>sieci rozdzielcze</v>
          </cell>
          <cell r="J960" t="str">
            <v>rozwojowe</v>
          </cell>
          <cell r="K960" t="str">
            <v>wykupy</v>
          </cell>
          <cell r="L960" t="str">
            <v>Murowana Goślina</v>
          </cell>
          <cell r="M960">
            <v>0</v>
          </cell>
          <cell r="N960">
            <v>0</v>
          </cell>
          <cell r="O960">
            <v>0</v>
          </cell>
          <cell r="P960" t="str">
            <v>Aleksandra Klecha</v>
          </cell>
          <cell r="Q960">
            <v>0</v>
          </cell>
          <cell r="R960" t="str">
            <v>04</v>
          </cell>
          <cell r="S960" t="str">
            <v>nd</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7474.82</v>
          </cell>
          <cell r="AH960">
            <v>17</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t="str">
            <v xml:space="preserve"> </v>
          </cell>
          <cell r="AY960">
            <v>0</v>
          </cell>
          <cell r="AZ960">
            <v>0</v>
          </cell>
          <cell r="BA960">
            <v>0</v>
          </cell>
          <cell r="BF960">
            <v>0</v>
          </cell>
          <cell r="BG960">
            <v>0</v>
          </cell>
          <cell r="BH960" t="str">
            <v>-</v>
          </cell>
          <cell r="BI960" t="str">
            <v>-</v>
          </cell>
          <cell r="BJ960">
            <v>0</v>
          </cell>
          <cell r="BK960">
            <v>0</v>
          </cell>
          <cell r="BL960"/>
          <cell r="BM960"/>
          <cell r="BN960"/>
          <cell r="BO960">
            <v>0</v>
          </cell>
        </row>
        <row r="961">
          <cell r="B961" t="str">
            <v>5-05-06-012-1</v>
          </cell>
          <cell r="C961" t="str">
            <v>5</v>
          </cell>
          <cell r="D961" t="str">
            <v>Aglomeracja Poznań: Budowa kanalizacji sanitarnej w Szczepankowie - etap II</v>
          </cell>
          <cell r="E961">
            <v>0</v>
          </cell>
          <cell r="G961" t="str">
            <v>Plan</v>
          </cell>
          <cell r="H961" t="str">
            <v>pierwsza</v>
          </cell>
          <cell r="I961" t="str">
            <v>sieci rozdzielcze</v>
          </cell>
          <cell r="J961" t="str">
            <v>rozwojowe</v>
          </cell>
          <cell r="K961" t="str">
            <v>KPOŚK</v>
          </cell>
          <cell r="L961" t="str">
            <v>Poznań</v>
          </cell>
          <cell r="M961">
            <v>0</v>
          </cell>
          <cell r="N961">
            <v>0</v>
          </cell>
          <cell r="O961">
            <v>0</v>
          </cell>
          <cell r="P961">
            <v>0</v>
          </cell>
          <cell r="Q961">
            <v>0</v>
          </cell>
          <cell r="R961" t="str">
            <v>05</v>
          </cell>
          <cell r="S961" t="str">
            <v>nd</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F961">
            <v>0</v>
          </cell>
          <cell r="BG961">
            <v>0</v>
          </cell>
          <cell r="BH961" t="str">
            <v>-</v>
          </cell>
          <cell r="BI961" t="str">
            <v>-</v>
          </cell>
          <cell r="BJ961">
            <v>0</v>
          </cell>
          <cell r="BK961">
            <v>0</v>
          </cell>
          <cell r="BL961"/>
          <cell r="BM961"/>
          <cell r="BN961"/>
        </row>
        <row r="962">
          <cell r="B962" t="str">
            <v>5-05-06-013-0</v>
          </cell>
          <cell r="C962" t="str">
            <v>5</v>
          </cell>
          <cell r="D962" t="str">
            <v>Poznań - model matematyczny sieci kanalizacyjnej i rozbudowa punktów pomiarowych na PSK</v>
          </cell>
          <cell r="E962" t="str">
            <v>Realizowane-RBM-w toku</v>
          </cell>
          <cell r="F962" t="str">
            <v>FS 6</v>
          </cell>
          <cell r="G962" t="str">
            <v>Plan</v>
          </cell>
          <cell r="H962" t="str">
            <v>pierwsza</v>
          </cell>
          <cell r="I962" t="str">
            <v>inne</v>
          </cell>
          <cell r="J962" t="str">
            <v>inne</v>
          </cell>
          <cell r="K962" t="str">
            <v>zaplecza techniczne i obiekty różne</v>
          </cell>
          <cell r="L962" t="str">
            <v>Poznań</v>
          </cell>
          <cell r="M962" t="str">
            <v>Bartosz Matysiak</v>
          </cell>
          <cell r="N962" t="str">
            <v>Magdalena Walczak</v>
          </cell>
          <cell r="O962" t="str">
            <v>Magdalena Walczak</v>
          </cell>
          <cell r="P962" t="str">
            <v>Magdalena Walczak</v>
          </cell>
          <cell r="Q962">
            <v>0</v>
          </cell>
          <cell r="R962" t="str">
            <v>05</v>
          </cell>
          <cell r="S962" t="str">
            <v>nd</v>
          </cell>
          <cell r="T962">
            <v>5017783.3699999992</v>
          </cell>
          <cell r="U962">
            <v>141019.26999999999</v>
          </cell>
          <cell r="V962">
            <v>0</v>
          </cell>
          <cell r="W962">
            <v>0</v>
          </cell>
          <cell r="X962">
            <v>0</v>
          </cell>
          <cell r="Y962">
            <v>0</v>
          </cell>
          <cell r="Z962">
            <v>0</v>
          </cell>
          <cell r="AA962">
            <v>0</v>
          </cell>
          <cell r="AB962">
            <v>0</v>
          </cell>
          <cell r="AC962">
            <v>0</v>
          </cell>
          <cell r="AD962">
            <v>0</v>
          </cell>
          <cell r="AE962">
            <v>0</v>
          </cell>
          <cell r="AF962">
            <v>141019.26999999999</v>
          </cell>
          <cell r="AG962">
            <v>157188.69</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t="str">
            <v>2 racjonalizujące zużycie wody i odprowadzanie ścieków</v>
          </cell>
          <cell r="AY962">
            <v>0</v>
          </cell>
          <cell r="AZ962">
            <v>0</v>
          </cell>
          <cell r="BA962">
            <v>0</v>
          </cell>
          <cell r="BF962" t="str">
            <v>Usprawnienie kontroli nad pracą sieci poprzez uzyskanie pełnej wiedzy o pracy sieci. Umożliwienie kontroli poprawności działania modelu obliczeniowego sieci.</v>
          </cell>
          <cell r="BG962" t="str">
            <v>Kampania pomiarowa, wykonanie modelu matematycznego sieci kanalizacyjnej m. Poznania. 2015 - 2020 - realizacja</v>
          </cell>
          <cell r="BH962" t="str">
            <v>-</v>
          </cell>
          <cell r="BI962" t="str">
            <v>-</v>
          </cell>
          <cell r="BJ962">
            <v>0</v>
          </cell>
          <cell r="BK962">
            <v>0</v>
          </cell>
          <cell r="BL962"/>
          <cell r="BM962"/>
          <cell r="BN962"/>
          <cell r="BO962">
            <v>0</v>
          </cell>
        </row>
        <row r="963">
          <cell r="B963" t="str">
            <v>5-05-07-033-0</v>
          </cell>
          <cell r="C963" t="str">
            <v>5</v>
          </cell>
          <cell r="D963" t="str">
            <v>Poznań - kolektor sanitarny Junikowski na odcinku od ul. Samotnej do ul. Głogowskiej</v>
          </cell>
          <cell r="E963" t="str">
            <v>Realizowane-RBM-zakończono</v>
          </cell>
          <cell r="F963" t="str">
            <v>FS 6</v>
          </cell>
          <cell r="G963" t="str">
            <v>Plan</v>
          </cell>
          <cell r="H963" t="str">
            <v>pierwsza</v>
          </cell>
          <cell r="I963" t="str">
            <v>wspólne</v>
          </cell>
          <cell r="J963" t="str">
            <v>modernizacyjne</v>
          </cell>
          <cell r="K963" t="str">
            <v>kolektory kanalizacyjne</v>
          </cell>
          <cell r="L963" t="str">
            <v>Poznań</v>
          </cell>
          <cell r="M963" t="str">
            <v>Kamilla Oberenkowska</v>
          </cell>
          <cell r="N963" t="str">
            <v>Michał Kamiński</v>
          </cell>
          <cell r="O963" t="str">
            <v>Jolanta Kowalczyk</v>
          </cell>
          <cell r="P963" t="str">
            <v>Olga Szaj-Jędraszczyk</v>
          </cell>
          <cell r="Q963" t="str">
            <v>Łukasz Bil</v>
          </cell>
          <cell r="R963" t="str">
            <v>05</v>
          </cell>
          <cell r="S963" t="str">
            <v>nd</v>
          </cell>
          <cell r="T963">
            <v>32990832.329999998</v>
          </cell>
          <cell r="U963">
            <v>17913.580000000002</v>
          </cell>
          <cell r="V963">
            <v>0</v>
          </cell>
          <cell r="W963">
            <v>0</v>
          </cell>
          <cell r="X963">
            <v>0</v>
          </cell>
          <cell r="Y963">
            <v>0</v>
          </cell>
          <cell r="Z963">
            <v>0</v>
          </cell>
          <cell r="AA963">
            <v>0</v>
          </cell>
          <cell r="AB963">
            <v>0</v>
          </cell>
          <cell r="AC963">
            <v>0</v>
          </cell>
          <cell r="AD963">
            <v>0</v>
          </cell>
          <cell r="AE963">
            <v>0</v>
          </cell>
          <cell r="AF963">
            <v>17913.580000000002</v>
          </cell>
          <cell r="AG963">
            <v>17913.580000000002</v>
          </cell>
          <cell r="AH963">
            <v>17851.68</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t="str">
            <v>1 rozwojowo-modernizacyjne</v>
          </cell>
          <cell r="AY963">
            <v>0</v>
          </cell>
          <cell r="AZ963">
            <v>0</v>
          </cell>
          <cell r="BA963">
            <v>0</v>
          </cell>
          <cell r="BF963" t="str">
            <v>Zwiększenie przepustowości istniejącego kolektora i umożliwienie dalszego kanalizowania terenów przy węźle autostradowym miasta Poznania - rejon Komorniki.</v>
          </cell>
          <cell r="BG963" t="str">
            <v>Budowa kolektora sanitarnego w ul. Leszczyńskiej, Opolskiej, Samotnej wraz z przepompownią ścieków przy ul. Głogowskiej/Klinkierowej , rurociąg tłoczny DN750, dł. 321,70 m, DN800 dł. 6400m , sieć kanalizacji sanitarnej grawitacyjnej DN800 dł. 59,25 m, DN1400 dł. 1150,2 . 2013 - 2015 - koncepcja 2015 - 2016 - dokumentacja projektowa 2016 - 2018 - roboty budowlano-montażowe 2019- 2020 - nasadzenia zieleni wraz z pielęgnacją</v>
          </cell>
          <cell r="BH963" t="str">
            <v>-</v>
          </cell>
          <cell r="BI963" t="str">
            <v>-</v>
          </cell>
          <cell r="BJ963">
            <v>0</v>
          </cell>
          <cell r="BK963">
            <v>0</v>
          </cell>
          <cell r="BL963"/>
          <cell r="BM963"/>
          <cell r="BN963"/>
          <cell r="BO963">
            <v>0</v>
          </cell>
        </row>
        <row r="964">
          <cell r="B964" t="str">
            <v>5-05-11-058-1</v>
          </cell>
          <cell r="C964" t="str">
            <v>5</v>
          </cell>
          <cell r="D964" t="str">
            <v>Poznań - kanalizacja sanitarna Szczepankowo etap III</v>
          </cell>
          <cell r="E964" t="str">
            <v>Realizowane-RBM-zakończono</v>
          </cell>
          <cell r="F964" t="str">
            <v>FS 6</v>
          </cell>
          <cell r="G964" t="str">
            <v>Pule</v>
          </cell>
          <cell r="H964" t="str">
            <v>druga</v>
          </cell>
          <cell r="I964" t="str">
            <v>sieci rozdzielcze</v>
          </cell>
          <cell r="J964" t="str">
            <v>rozwojowe</v>
          </cell>
          <cell r="K964" t="str">
            <v>opłacalne</v>
          </cell>
          <cell r="L964" t="str">
            <v>Poznań</v>
          </cell>
          <cell r="M964" t="str">
            <v>Przemysław Jasiński</v>
          </cell>
          <cell r="N964" t="str">
            <v>Alina Wachowska</v>
          </cell>
          <cell r="O964" t="str">
            <v>Anna Padurska</v>
          </cell>
          <cell r="P964" t="str">
            <v>Anna Padurska</v>
          </cell>
          <cell r="Q964">
            <v>0</v>
          </cell>
          <cell r="R964" t="str">
            <v>05</v>
          </cell>
          <cell r="S964" t="str">
            <v>PIM</v>
          </cell>
          <cell r="T964">
            <v>9788415.0099999979</v>
          </cell>
          <cell r="U964">
            <v>1262102.03</v>
          </cell>
          <cell r="V964">
            <v>0</v>
          </cell>
          <cell r="W964">
            <v>0</v>
          </cell>
          <cell r="X964">
            <v>0</v>
          </cell>
          <cell r="Y964">
            <v>0</v>
          </cell>
          <cell r="Z964">
            <v>0</v>
          </cell>
          <cell r="AA964">
            <v>0</v>
          </cell>
          <cell r="AB964">
            <v>0</v>
          </cell>
          <cell r="AC964">
            <v>0</v>
          </cell>
          <cell r="AD964">
            <v>0</v>
          </cell>
          <cell r="AE964">
            <v>0</v>
          </cell>
          <cell r="AF964">
            <v>1262102.03</v>
          </cell>
          <cell r="AG964">
            <v>1262102.03</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t="str">
            <v>1 rozwojowo-modernizacyjne</v>
          </cell>
          <cell r="AY964">
            <v>92</v>
          </cell>
          <cell r="AZ964">
            <v>3</v>
          </cell>
          <cell r="BA964">
            <v>17</v>
          </cell>
          <cell r="BF964">
            <v>0</v>
          </cell>
          <cell r="BG964">
            <v>0</v>
          </cell>
          <cell r="BH964" t="str">
            <v>-</v>
          </cell>
          <cell r="BI964" t="str">
            <v>-</v>
          </cell>
          <cell r="BJ964">
            <v>0</v>
          </cell>
          <cell r="BK964">
            <v>0</v>
          </cell>
          <cell r="BL964"/>
          <cell r="BM964"/>
          <cell r="BN964"/>
          <cell r="BO964">
            <v>0</v>
          </cell>
        </row>
        <row r="965">
          <cell r="B965" t="str">
            <v>5-05-11-074-1</v>
          </cell>
          <cell r="C965" t="str">
            <v>5</v>
          </cell>
          <cell r="D965" t="str">
            <v>Poznań - kanalizacja sanitarna w ul. Pszczyńskiej</v>
          </cell>
          <cell r="E965" t="str">
            <v>Realizowane-RBM-zakończono</v>
          </cell>
          <cell r="G965" t="str">
            <v>rezerwa oszczędności przetargowe</v>
          </cell>
          <cell r="H965" t="str">
            <v>pierwsza</v>
          </cell>
          <cell r="I965" t="str">
            <v>sieci rozdzielcze</v>
          </cell>
          <cell r="J965" t="str">
            <v>rozwojowe</v>
          </cell>
          <cell r="K965" t="str">
            <v>KPOŚK</v>
          </cell>
          <cell r="L965" t="str">
            <v>Poznań</v>
          </cell>
          <cell r="M965" t="str">
            <v>Kamilla Oberenkowska</v>
          </cell>
          <cell r="N965" t="str">
            <v>Michał Kamiński</v>
          </cell>
          <cell r="O965" t="str">
            <v>Jolanta Kowalczyk</v>
          </cell>
          <cell r="P965" t="str">
            <v>Aleksandra Wąsiak-Piechota</v>
          </cell>
          <cell r="Q965" t="str">
            <v>Jacek Bielicki</v>
          </cell>
          <cell r="R965" t="str">
            <v>05</v>
          </cell>
          <cell r="S965" t="str">
            <v>nd</v>
          </cell>
          <cell r="T965">
            <v>86228.760000000009</v>
          </cell>
          <cell r="U965">
            <v>1176042.68</v>
          </cell>
          <cell r="V965">
            <v>685144.6</v>
          </cell>
          <cell r="W965">
            <v>0</v>
          </cell>
          <cell r="X965">
            <v>0</v>
          </cell>
          <cell r="Y965">
            <v>0</v>
          </cell>
          <cell r="Z965">
            <v>0</v>
          </cell>
          <cell r="AA965">
            <v>0</v>
          </cell>
          <cell r="AB965">
            <v>0</v>
          </cell>
          <cell r="AC965">
            <v>0</v>
          </cell>
          <cell r="AD965">
            <v>0</v>
          </cell>
          <cell r="AE965">
            <v>0</v>
          </cell>
          <cell r="AF965">
            <v>1861187.2799999998</v>
          </cell>
          <cell r="AG965">
            <v>1919952.3800000001</v>
          </cell>
          <cell r="AH965">
            <v>28435.510000000002</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0.89</v>
          </cell>
          <cell r="AW965">
            <v>0</v>
          </cell>
          <cell r="AX965" t="str">
            <v>1 rozwojowo-modernizacyjne</v>
          </cell>
          <cell r="AY965">
            <v>43</v>
          </cell>
          <cell r="AZ965">
            <v>16</v>
          </cell>
          <cell r="BA965">
            <v>0</v>
          </cell>
          <cell r="BF965" t="str">
            <v>Odbiór ścieków sanitarnych od nowych klientów.</v>
          </cell>
          <cell r="BG965" t="str">
            <v>Budowa sieci kanalizacji sanitarnej grawitacyjnej o średnicy 200mm i dł. 890m, budowa sieci kanalizacji sanitarnej, wraz z przyłączami. 2016 - 2019 - dokumentacja projektowa 2020 - 2021 - roboty budowlano-montażowe</v>
          </cell>
          <cell r="BH965" t="str">
            <v>-</v>
          </cell>
          <cell r="BI965" t="str">
            <v>-</v>
          </cell>
          <cell r="BJ965">
            <v>0</v>
          </cell>
          <cell r="BK965">
            <v>0</v>
          </cell>
          <cell r="BL965"/>
          <cell r="BM965"/>
          <cell r="BN965"/>
          <cell r="BO965">
            <v>0</v>
          </cell>
        </row>
        <row r="966">
          <cell r="B966" t="str">
            <v>5-05-12-069-1</v>
          </cell>
          <cell r="C966" t="str">
            <v>5</v>
          </cell>
          <cell r="D966" t="str">
            <v>Poznań - kanalizacja sanitarna do posesji przy ul. Obornicka 290</v>
          </cell>
          <cell r="E966">
            <v>0</v>
          </cell>
          <cell r="F966" t="str">
            <v>FS 6</v>
          </cell>
          <cell r="G966" t="str">
            <v>rezerwa oszczędności przetargowe</v>
          </cell>
          <cell r="H966" t="str">
            <v>druga</v>
          </cell>
          <cell r="I966" t="str">
            <v>sieci rozdzielcze</v>
          </cell>
          <cell r="J966" t="str">
            <v>rozwojowe</v>
          </cell>
          <cell r="K966" t="str">
            <v>oszczędności przetargowe</v>
          </cell>
          <cell r="L966" t="str">
            <v>Poznań</v>
          </cell>
          <cell r="M966">
            <v>0</v>
          </cell>
          <cell r="N966">
            <v>0</v>
          </cell>
          <cell r="O966">
            <v>0</v>
          </cell>
          <cell r="P966">
            <v>0</v>
          </cell>
          <cell r="Q966">
            <v>0</v>
          </cell>
          <cell r="R966" t="str">
            <v>05</v>
          </cell>
          <cell r="S966" t="str">
            <v>nd</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0.25</v>
          </cell>
          <cell r="AW966">
            <v>0</v>
          </cell>
          <cell r="AX966" t="str">
            <v>1 rozwojowo-modernizacyjne</v>
          </cell>
          <cell r="AY966">
            <v>7</v>
          </cell>
          <cell r="AZ966">
            <v>0</v>
          </cell>
          <cell r="BA966">
            <v>0</v>
          </cell>
          <cell r="BF966">
            <v>0</v>
          </cell>
          <cell r="BG966">
            <v>0</v>
          </cell>
          <cell r="BH966" t="str">
            <v>-</v>
          </cell>
          <cell r="BI966" t="str">
            <v>-</v>
          </cell>
          <cell r="BJ966">
            <v>0</v>
          </cell>
          <cell r="BK966">
            <v>0</v>
          </cell>
          <cell r="BL966"/>
          <cell r="BM966"/>
          <cell r="BN966"/>
        </row>
        <row r="967">
          <cell r="B967" t="str">
            <v>5-05-12-091-1</v>
          </cell>
          <cell r="C967" t="str">
            <v>5</v>
          </cell>
          <cell r="D967" t="str">
            <v>Poznań - kanalizacja sanitarna w ul. Obrzeże</v>
          </cell>
          <cell r="E967">
            <v>0</v>
          </cell>
          <cell r="G967" t="str">
            <v>rezerwa oszczędności przetargowe</v>
          </cell>
          <cell r="H967">
            <v>0</v>
          </cell>
          <cell r="I967">
            <v>0</v>
          </cell>
          <cell r="J967">
            <v>0</v>
          </cell>
          <cell r="K967">
            <v>0</v>
          </cell>
          <cell r="L967" t="str">
            <v>Poznań</v>
          </cell>
          <cell r="M967">
            <v>0</v>
          </cell>
          <cell r="N967">
            <v>0</v>
          </cell>
          <cell r="O967">
            <v>0</v>
          </cell>
          <cell r="P967">
            <v>0</v>
          </cell>
          <cell r="Q967">
            <v>0</v>
          </cell>
          <cell r="R967" t="str">
            <v>05</v>
          </cell>
          <cell r="S967" t="str">
            <v>nd</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478</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t="str">
            <v>1 rozwojowo-modernizacyjne</v>
          </cell>
          <cell r="AY967">
            <v>6</v>
          </cell>
          <cell r="AZ967">
            <v>1</v>
          </cell>
          <cell r="BA967">
            <v>0</v>
          </cell>
          <cell r="BF967">
            <v>0</v>
          </cell>
          <cell r="BG967">
            <v>0</v>
          </cell>
          <cell r="BH967" t="str">
            <v>-</v>
          </cell>
          <cell r="BI967" t="str">
            <v>-</v>
          </cell>
          <cell r="BJ967">
            <v>0</v>
          </cell>
          <cell r="BK967">
            <v>0</v>
          </cell>
          <cell r="BL967"/>
          <cell r="BM967"/>
          <cell r="BN967"/>
        </row>
        <row r="968">
          <cell r="B968" t="str">
            <v>5-05-12-112-0</v>
          </cell>
          <cell r="C968" t="str">
            <v>5</v>
          </cell>
          <cell r="D968" t="str">
            <v>Poznań - kolektor Junikowski – ul. Dolna Wilda</v>
          </cell>
          <cell r="E968" t="str">
            <v>Realizowane-RBM-zakończono</v>
          </cell>
          <cell r="G968" t="str">
            <v>rezerwa na inwestycje nieprzewidziane</v>
          </cell>
          <cell r="H968" t="str">
            <v>pierwsza</v>
          </cell>
          <cell r="I968" t="str">
            <v>inne</v>
          </cell>
          <cell r="J968" t="str">
            <v>inne</v>
          </cell>
          <cell r="K968" t="str">
            <v>inwestycje nieprzewidziane</v>
          </cell>
          <cell r="L968" t="str">
            <v>Poznań</v>
          </cell>
          <cell r="M968" t="str">
            <v>Kamilla Oberenkowska</v>
          </cell>
          <cell r="N968">
            <v>0</v>
          </cell>
          <cell r="O968" t="str">
            <v>Mariusz Dados</v>
          </cell>
          <cell r="P968">
            <v>0</v>
          </cell>
          <cell r="Q968">
            <v>0</v>
          </cell>
          <cell r="R968" t="str">
            <v>05</v>
          </cell>
          <cell r="S968" t="str">
            <v>nd</v>
          </cell>
          <cell r="T968">
            <v>0</v>
          </cell>
          <cell r="U968">
            <v>3600</v>
          </cell>
          <cell r="V968">
            <v>3600</v>
          </cell>
          <cell r="W968">
            <v>0</v>
          </cell>
          <cell r="X968">
            <v>0</v>
          </cell>
          <cell r="Y968">
            <v>0</v>
          </cell>
          <cell r="Z968">
            <v>0</v>
          </cell>
          <cell r="AA968">
            <v>0</v>
          </cell>
          <cell r="AB968">
            <v>0</v>
          </cell>
          <cell r="AC968">
            <v>0</v>
          </cell>
          <cell r="AD968">
            <v>0</v>
          </cell>
          <cell r="AE968">
            <v>0</v>
          </cell>
          <cell r="AF968">
            <v>7200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t="str">
            <v>2 racjonalizujące zużycie wody i odprowadzanie ścieków</v>
          </cell>
          <cell r="AY968">
            <v>0</v>
          </cell>
          <cell r="AZ968">
            <v>0</v>
          </cell>
          <cell r="BA968">
            <v>0</v>
          </cell>
          <cell r="BF968">
            <v>0</v>
          </cell>
          <cell r="BG968">
            <v>0</v>
          </cell>
          <cell r="BH968" t="str">
            <v>-</v>
          </cell>
          <cell r="BI968" t="str">
            <v>-</v>
          </cell>
          <cell r="BJ968">
            <v>0</v>
          </cell>
          <cell r="BK968">
            <v>0</v>
          </cell>
          <cell r="BL968"/>
          <cell r="BM968"/>
          <cell r="BN968"/>
          <cell r="BO968">
            <v>0</v>
          </cell>
        </row>
        <row r="969">
          <cell r="B969" t="str">
            <v>5-05-13-001-1</v>
          </cell>
          <cell r="C969" t="str">
            <v>5</v>
          </cell>
          <cell r="D969" t="str">
            <v>Poznań - kanalizacja sanitarna w ul. Sarmackiej</v>
          </cell>
          <cell r="E969">
            <v>0</v>
          </cell>
          <cell r="F969" t="str">
            <v>FS 6</v>
          </cell>
          <cell r="G969" t="str">
            <v>rezerwa oszczędności przetargowe</v>
          </cell>
          <cell r="H969" t="str">
            <v>druga</v>
          </cell>
          <cell r="I969" t="str">
            <v>sieci rozdzielcze</v>
          </cell>
          <cell r="J969" t="str">
            <v>rozwojowe</v>
          </cell>
          <cell r="K969" t="str">
            <v>oszczędności przetargowe</v>
          </cell>
          <cell r="L969" t="str">
            <v>Poznań</v>
          </cell>
          <cell r="M969">
            <v>0</v>
          </cell>
          <cell r="N969">
            <v>0</v>
          </cell>
          <cell r="O969">
            <v>0</v>
          </cell>
          <cell r="P969">
            <v>0</v>
          </cell>
          <cell r="Q969">
            <v>0</v>
          </cell>
          <cell r="R969" t="str">
            <v>05</v>
          </cell>
          <cell r="S969" t="str">
            <v>nd</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0.32</v>
          </cell>
          <cell r="AW969">
            <v>0</v>
          </cell>
          <cell r="AX969" t="str">
            <v>1 rozwojowo-modernizacyjne</v>
          </cell>
          <cell r="AY969">
            <v>9</v>
          </cell>
          <cell r="AZ969">
            <v>3</v>
          </cell>
          <cell r="BA969">
            <v>0</v>
          </cell>
          <cell r="BF969">
            <v>0</v>
          </cell>
          <cell r="BG969">
            <v>0</v>
          </cell>
          <cell r="BH969" t="str">
            <v>-</v>
          </cell>
          <cell r="BI969" t="str">
            <v>-</v>
          </cell>
          <cell r="BJ969">
            <v>0</v>
          </cell>
          <cell r="BK969">
            <v>0</v>
          </cell>
          <cell r="BL969"/>
          <cell r="BM969"/>
          <cell r="BN969"/>
        </row>
        <row r="970">
          <cell r="B970" t="str">
            <v>5-05-13-007-1</v>
          </cell>
          <cell r="C970" t="str">
            <v>5</v>
          </cell>
          <cell r="D970" t="str">
            <v>Poznań - kanalizacja sanitarna w ulicy Sandomierskiej, Niżańskiej i Garaszewo w Poznaniu</v>
          </cell>
          <cell r="E970" t="str">
            <v>Realizowane-RBM-zakończono</v>
          </cell>
          <cell r="F970" t="str">
            <v>FS 6</v>
          </cell>
          <cell r="G970" t="str">
            <v>rezerwa oszczędności przetargowe</v>
          </cell>
          <cell r="H970" t="str">
            <v>druga</v>
          </cell>
          <cell r="I970" t="str">
            <v>sieci rozdzielcze</v>
          </cell>
          <cell r="J970" t="str">
            <v>rozwojowe</v>
          </cell>
          <cell r="K970" t="str">
            <v>oszczędności przetargowe</v>
          </cell>
          <cell r="L970" t="str">
            <v>Poznań</v>
          </cell>
          <cell r="M970" t="str">
            <v>Zuzanna Kaczmarek</v>
          </cell>
          <cell r="N970">
            <v>0</v>
          </cell>
          <cell r="O970" t="str">
            <v>Jolanta Kowalczyk</v>
          </cell>
          <cell r="P970" t="str">
            <v>Aleksandra Jukiewicz</v>
          </cell>
          <cell r="Q970" t="str">
            <v>Maciej Antecki</v>
          </cell>
          <cell r="R970" t="str">
            <v>05</v>
          </cell>
          <cell r="S970" t="str">
            <v>nd</v>
          </cell>
          <cell r="T970">
            <v>2753839.75</v>
          </cell>
          <cell r="U970">
            <v>2443596.2599999998</v>
          </cell>
          <cell r="V970">
            <v>0</v>
          </cell>
          <cell r="W970">
            <v>0</v>
          </cell>
          <cell r="X970">
            <v>0</v>
          </cell>
          <cell r="Y970">
            <v>0</v>
          </cell>
          <cell r="Z970">
            <v>0</v>
          </cell>
          <cell r="AA970">
            <v>0</v>
          </cell>
          <cell r="AB970">
            <v>0</v>
          </cell>
          <cell r="AC970">
            <v>0</v>
          </cell>
          <cell r="AD970">
            <v>0</v>
          </cell>
          <cell r="AE970">
            <v>0</v>
          </cell>
          <cell r="AF970">
            <v>2443596.2599999998</v>
          </cell>
          <cell r="AG970">
            <v>2657488.9399999995</v>
          </cell>
          <cell r="AH970">
            <v>13441.2</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2</v>
          </cell>
          <cell r="AW970">
            <v>0</v>
          </cell>
          <cell r="AX970" t="str">
            <v>1 rozwojowo-modernizacyjne</v>
          </cell>
          <cell r="AY970">
            <v>49</v>
          </cell>
          <cell r="AZ970">
            <v>9</v>
          </cell>
          <cell r="BA970">
            <v>0</v>
          </cell>
          <cell r="BD970" t="str">
            <v>NIE</v>
          </cell>
          <cell r="BF970" t="str">
            <v>Odbiór ścieków sanitarnych od nowych klientów.</v>
          </cell>
          <cell r="BG970" t="str">
            <v>Budowa kanalizacji sanitarnej wraz z przyłączami: - w ul. Sandomierskiej - kanału sanitarnego grawitacyjny o średnicy 400mm i dł. 433 m, - w ul. Niżańskiej - kanału sanitarnego grawitacyjny o średnicy 200 mm i dł. 822 m, - w ul. Garaszewo - kanału sanitarnego grawitacyjny o średnicy 200 mm i dł. 305 m, - rurociągu tłocznego - o średnicy 160 mm i dł. 40 m. Docelowa wydajność przepompowni - 3,0 dm3/s. 2014-2017 - dokumentacja projektowa 2019-2020 - roboty budowlano-montażowe</v>
          </cell>
          <cell r="BH970" t="str">
            <v>-</v>
          </cell>
          <cell r="BI970" t="str">
            <v>-</v>
          </cell>
          <cell r="BJ970">
            <v>0</v>
          </cell>
          <cell r="BK970">
            <v>0</v>
          </cell>
          <cell r="BL970"/>
          <cell r="BM970"/>
          <cell r="BN970"/>
          <cell r="BO970">
            <v>0</v>
          </cell>
        </row>
        <row r="971">
          <cell r="B971" t="str">
            <v>5-05-13-010-1</v>
          </cell>
          <cell r="C971" t="str">
            <v>5</v>
          </cell>
          <cell r="D971" t="str">
            <v>Poznań - kanalizacja sanitarna w ul. Opoczyńskiej</v>
          </cell>
          <cell r="E971">
            <v>0</v>
          </cell>
          <cell r="F971" t="str">
            <v>FS 6</v>
          </cell>
          <cell r="G971" t="str">
            <v>rezerwa oszczędności przetargowe</v>
          </cell>
          <cell r="H971" t="str">
            <v>druga</v>
          </cell>
          <cell r="I971" t="str">
            <v>sieci rozdzielcze</v>
          </cell>
          <cell r="J971" t="str">
            <v>rozwojowe</v>
          </cell>
          <cell r="K971" t="str">
            <v>oszczędności przetargowe</v>
          </cell>
          <cell r="L971" t="str">
            <v>Poznań</v>
          </cell>
          <cell r="M971">
            <v>0</v>
          </cell>
          <cell r="N971">
            <v>0</v>
          </cell>
          <cell r="O971">
            <v>0</v>
          </cell>
          <cell r="P971">
            <v>0</v>
          </cell>
          <cell r="Q971">
            <v>0</v>
          </cell>
          <cell r="R971" t="str">
            <v>05</v>
          </cell>
          <cell r="S971" t="str">
            <v>nd</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t="str">
            <v>1 rozwojowo-modernizacyjne</v>
          </cell>
          <cell r="AY971">
            <v>3</v>
          </cell>
          <cell r="AZ971">
            <v>4</v>
          </cell>
          <cell r="BA971">
            <v>0</v>
          </cell>
          <cell r="BF971">
            <v>0</v>
          </cell>
          <cell r="BG971">
            <v>0</v>
          </cell>
          <cell r="BH971" t="str">
            <v>-</v>
          </cell>
          <cell r="BI971" t="str">
            <v>-</v>
          </cell>
          <cell r="BJ971">
            <v>0</v>
          </cell>
          <cell r="BK971">
            <v>0</v>
          </cell>
          <cell r="BL971"/>
          <cell r="BM971"/>
          <cell r="BN971"/>
        </row>
        <row r="972">
          <cell r="B972" t="str">
            <v>5-05-13-011-1</v>
          </cell>
          <cell r="C972" t="str">
            <v>5</v>
          </cell>
          <cell r="D972" t="str">
            <v>Poznań - kanalizacja sanitarna w rejonie ul. Sarmackiej</v>
          </cell>
          <cell r="E972">
            <v>0</v>
          </cell>
          <cell r="F972" t="str">
            <v>FS 6</v>
          </cell>
          <cell r="G972" t="str">
            <v>rezerwa oszczędności przetargowe</v>
          </cell>
          <cell r="H972" t="str">
            <v>druga</v>
          </cell>
          <cell r="I972" t="str">
            <v>sieci rozdzielcze</v>
          </cell>
          <cell r="J972" t="str">
            <v>rozwojowe</v>
          </cell>
          <cell r="K972" t="str">
            <v>oszczędności przetargowe</v>
          </cell>
          <cell r="L972" t="str">
            <v>Poznań</v>
          </cell>
          <cell r="M972">
            <v>0</v>
          </cell>
          <cell r="N972">
            <v>0</v>
          </cell>
          <cell r="O972">
            <v>0</v>
          </cell>
          <cell r="P972">
            <v>0</v>
          </cell>
          <cell r="Q972">
            <v>0</v>
          </cell>
          <cell r="R972" t="str">
            <v>05</v>
          </cell>
          <cell r="S972" t="str">
            <v>nd</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t="str">
            <v>1 rozwojowo-modernizacyjne</v>
          </cell>
          <cell r="AY972">
            <v>99</v>
          </cell>
          <cell r="AZ972">
            <v>47</v>
          </cell>
          <cell r="BA972">
            <v>0</v>
          </cell>
          <cell r="BF972">
            <v>0</v>
          </cell>
          <cell r="BG972">
            <v>0</v>
          </cell>
          <cell r="BH972" t="str">
            <v>-</v>
          </cell>
          <cell r="BI972" t="str">
            <v>-</v>
          </cell>
          <cell r="BJ972">
            <v>0</v>
          </cell>
          <cell r="BK972">
            <v>0</v>
          </cell>
          <cell r="BL972"/>
          <cell r="BM972"/>
          <cell r="BN972"/>
        </row>
        <row r="973">
          <cell r="B973" t="str">
            <v>5-05-13-026-0</v>
          </cell>
          <cell r="C973" t="str">
            <v>5</v>
          </cell>
          <cell r="D973" t="str">
            <v>Poznań - kanalizacja ogólnospławna w ul. Ewangelickiej</v>
          </cell>
          <cell r="E973" t="str">
            <v>Realizowane-RBM-w toku</v>
          </cell>
          <cell r="G973" t="str">
            <v>budżet - modernizacja PSK</v>
          </cell>
          <cell r="H973" t="str">
            <v>pierwsza</v>
          </cell>
          <cell r="I973" t="str">
            <v>sieci rozdzielcze</v>
          </cell>
          <cell r="J973" t="str">
            <v>modernizacyjne</v>
          </cell>
          <cell r="K973" t="str">
            <v>PSK</v>
          </cell>
          <cell r="L973" t="str">
            <v>Poznań</v>
          </cell>
          <cell r="M973" t="str">
            <v>Katarzyna Józefiak</v>
          </cell>
          <cell r="N973" t="str">
            <v>Alina Wachowska</v>
          </cell>
          <cell r="O973" t="str">
            <v>Mariusz Dados</v>
          </cell>
          <cell r="P973" t="str">
            <v>Anna Danek</v>
          </cell>
          <cell r="Q973" t="str">
            <v>Łukasz Wędrychowicz</v>
          </cell>
          <cell r="R973" t="str">
            <v>05</v>
          </cell>
          <cell r="S973" t="str">
            <v>nd</v>
          </cell>
          <cell r="T973">
            <v>106251.23999999999</v>
          </cell>
          <cell r="U973">
            <v>44665.39</v>
          </cell>
          <cell r="V973">
            <v>62404</v>
          </cell>
          <cell r="W973">
            <v>12846</v>
          </cell>
          <cell r="X973">
            <v>1503132</v>
          </cell>
          <cell r="Y973">
            <v>2900000</v>
          </cell>
          <cell r="Z973">
            <v>0</v>
          </cell>
          <cell r="AA973">
            <v>0</v>
          </cell>
          <cell r="AB973">
            <v>0</v>
          </cell>
          <cell r="AC973">
            <v>0</v>
          </cell>
          <cell r="AD973">
            <v>0</v>
          </cell>
          <cell r="AE973">
            <v>0</v>
          </cell>
          <cell r="AF973">
            <v>4523047.3899999997</v>
          </cell>
          <cell r="AG973">
            <v>32837.820000000007</v>
          </cell>
          <cell r="AH973">
            <v>119011.17000000001</v>
          </cell>
          <cell r="AI973">
            <v>0</v>
          </cell>
          <cell r="AJ973">
            <v>1617610</v>
          </cell>
          <cell r="AK973">
            <v>2900000</v>
          </cell>
          <cell r="AL973">
            <v>1100000</v>
          </cell>
          <cell r="AM973">
            <v>0</v>
          </cell>
          <cell r="AN973">
            <v>0</v>
          </cell>
          <cell r="AO973">
            <v>0</v>
          </cell>
          <cell r="AP973">
            <v>0</v>
          </cell>
          <cell r="AQ973">
            <v>0</v>
          </cell>
          <cell r="AR973">
            <v>0</v>
          </cell>
          <cell r="AS973">
            <v>0</v>
          </cell>
          <cell r="AT973">
            <v>0</v>
          </cell>
          <cell r="AU973">
            <v>5617610</v>
          </cell>
          <cell r="AV973">
            <v>0</v>
          </cell>
          <cell r="AW973">
            <v>0</v>
          </cell>
          <cell r="AX973" t="str">
            <v>1 rozwojowo-modernizacyjne</v>
          </cell>
          <cell r="AY973">
            <v>0</v>
          </cell>
          <cell r="AZ973">
            <v>0</v>
          </cell>
          <cell r="BA973">
            <v>21</v>
          </cell>
          <cell r="BF973" t="str">
            <v>Wymiana kanału ze względu na zły stan techniczny oraz działanie kanału pod ciśnieniem. Istniejący w ul. Ewangelickiej kanał posiada przęsła na przeciwspadkach, jest sklawiszowany i włączony na podprogu w odbiornik w ul. Mostowej. Ze względu na niesprawność hydrauliczną kanał nie nadaje się do renowacji, należy go wymienić. Istniejący w ul. Łaziennej kanał ze względu na podtopienie, poprzeczne przesunięcie na wpięciu w studnię odbiornika w ul. Grobla. Inwestycje należy skoordynować z Zarządem Dróg Miejskich.</v>
          </cell>
          <cell r="BG973" t="str">
            <v>Ul. Ewangelicka: wymiana kanału ogólnospławnego o przekrojach DN500, J400/600, J350/520, J250/370 o łącznej dł. 537,13m na kanał o średnicach 500/750 o dł. 412,55m, 400/600 o dł. 124.58m, likwidacja istniejącego nieczynnego kanału technologicznego DN00mm i dł. 425,22m; przyłącza 13 szt. Ul. Łazienna: wymiana kanału ogólnospławnego 250/380mm na dł. 121,42mm; przyłącza 7 szt. 2019 - 2021 - dokumentacja projektowa 2022 - 2024 - roboty budowlano-montażowe</v>
          </cell>
          <cell r="BH973" t="str">
            <v>-</v>
          </cell>
          <cell r="BI973" t="str">
            <v>-</v>
          </cell>
          <cell r="BJ973">
            <v>0</v>
          </cell>
          <cell r="BK973">
            <v>5617610</v>
          </cell>
          <cell r="BL973"/>
          <cell r="BM973"/>
          <cell r="BN973"/>
          <cell r="BO973">
            <v>393232.7</v>
          </cell>
        </row>
        <row r="974">
          <cell r="B974" t="str">
            <v>5-05-13-031-1</v>
          </cell>
          <cell r="C974" t="str">
            <v>5</v>
          </cell>
          <cell r="D974" t="str">
            <v>Poznań - kanalizacja sanitarna w ul. Podmokłej</v>
          </cell>
          <cell r="E974" t="str">
            <v>Realizowane-RBM-zakończono</v>
          </cell>
          <cell r="F974" t="str">
            <v>FS 6</v>
          </cell>
          <cell r="G974" t="str">
            <v>rezerwa oszczędności przetargowe</v>
          </cell>
          <cell r="H974" t="str">
            <v>pierwsza</v>
          </cell>
          <cell r="I974" t="str">
            <v>sieci rozdzielcze</v>
          </cell>
          <cell r="J974" t="str">
            <v>modernizacyjne</v>
          </cell>
          <cell r="K974" t="str">
            <v>PSK</v>
          </cell>
          <cell r="L974" t="str">
            <v>Poznań</v>
          </cell>
          <cell r="M974" t="str">
            <v>Zuzanna Kaczmarek</v>
          </cell>
          <cell r="N974">
            <v>0</v>
          </cell>
          <cell r="O974" t="str">
            <v>Jolanta Kowalczyk</v>
          </cell>
          <cell r="P974" t="str">
            <v>Aleksandra Wąsiak-Piechota</v>
          </cell>
          <cell r="Q974" t="str">
            <v>Maciej Antecki</v>
          </cell>
          <cell r="R974" t="str">
            <v>05</v>
          </cell>
          <cell r="S974" t="str">
            <v>nd</v>
          </cell>
          <cell r="T974">
            <v>739386.88</v>
          </cell>
          <cell r="U974">
            <v>411828.54000000004</v>
          </cell>
          <cell r="V974">
            <v>0</v>
          </cell>
          <cell r="W974">
            <v>0</v>
          </cell>
          <cell r="X974">
            <v>0</v>
          </cell>
          <cell r="Y974">
            <v>0</v>
          </cell>
          <cell r="Z974">
            <v>0</v>
          </cell>
          <cell r="AA974">
            <v>0</v>
          </cell>
          <cell r="AB974">
            <v>0</v>
          </cell>
          <cell r="AC974">
            <v>0</v>
          </cell>
          <cell r="AD974">
            <v>0</v>
          </cell>
          <cell r="AE974">
            <v>0</v>
          </cell>
          <cell r="AF974">
            <v>411828.54000000004</v>
          </cell>
          <cell r="AG974">
            <v>451125.92</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0.4</v>
          </cell>
          <cell r="AW974">
            <v>0</v>
          </cell>
          <cell r="AX974" t="str">
            <v>1 rozwojowo-modernizacyjne</v>
          </cell>
          <cell r="AY974">
            <v>0</v>
          </cell>
          <cell r="AZ974">
            <v>0</v>
          </cell>
          <cell r="BA974">
            <v>25</v>
          </cell>
          <cell r="BF974" t="str">
            <v>Odbiór ścieków sanitarnych od nowych klientów.</v>
          </cell>
          <cell r="BG974" t="str">
            <v>Budowa kanału sanitarnego DN250mm o dł. 404m wraz z przyłączami. 2014 - 2018 - dokumentacja projektowa 2019 - 2020 - roboty budowlano - montażowe</v>
          </cell>
          <cell r="BH974" t="str">
            <v>-</v>
          </cell>
          <cell r="BI974" t="str">
            <v>-</v>
          </cell>
          <cell r="BJ974">
            <v>0</v>
          </cell>
          <cell r="BK974">
            <v>0</v>
          </cell>
          <cell r="BL974"/>
          <cell r="BM974"/>
          <cell r="BN974"/>
          <cell r="BO974">
            <v>0</v>
          </cell>
        </row>
        <row r="975">
          <cell r="B975" t="str">
            <v>5-05-13-049-1</v>
          </cell>
          <cell r="C975" t="str">
            <v>5</v>
          </cell>
          <cell r="D975" t="str">
            <v>Poznań - kanalizacja sanitarna w ul. Bnińska, Miłosławska, Zdrojowa i Zaniemyska</v>
          </cell>
          <cell r="E975" t="str">
            <v>Zakończone</v>
          </cell>
          <cell r="F975" t="str">
            <v>FS 6</v>
          </cell>
          <cell r="G975" t="str">
            <v>rezerwa oszczędności przetargowe</v>
          </cell>
          <cell r="H975" t="str">
            <v>druga</v>
          </cell>
          <cell r="I975" t="str">
            <v>sieci rozdzielcze</v>
          </cell>
          <cell r="J975" t="str">
            <v>rozwojowe</v>
          </cell>
          <cell r="K975" t="str">
            <v>oszczędności przetargowe</v>
          </cell>
          <cell r="L975" t="str">
            <v>Poznań</v>
          </cell>
          <cell r="M975" t="str">
            <v>Przemysław Jasiński</v>
          </cell>
          <cell r="N975">
            <v>0</v>
          </cell>
          <cell r="O975" t="str">
            <v>Mariusz Dados</v>
          </cell>
          <cell r="P975" t="str">
            <v>Julita Andrzejewska</v>
          </cell>
          <cell r="Q975" t="str">
            <v>Michał Plewa</v>
          </cell>
          <cell r="R975" t="str">
            <v>05</v>
          </cell>
          <cell r="S975" t="str">
            <v>nd</v>
          </cell>
          <cell r="T975">
            <v>664415.97</v>
          </cell>
          <cell r="U975">
            <v>1695.6</v>
          </cell>
          <cell r="V975">
            <v>0</v>
          </cell>
          <cell r="W975">
            <v>0</v>
          </cell>
          <cell r="X975">
            <v>0</v>
          </cell>
          <cell r="Y975">
            <v>0</v>
          </cell>
          <cell r="Z975">
            <v>0</v>
          </cell>
          <cell r="AA975">
            <v>0</v>
          </cell>
          <cell r="AB975">
            <v>0</v>
          </cell>
          <cell r="AC975">
            <v>0</v>
          </cell>
          <cell r="AD975">
            <v>0</v>
          </cell>
          <cell r="AE975">
            <v>0</v>
          </cell>
          <cell r="AF975">
            <v>1695.6</v>
          </cell>
          <cell r="AG975">
            <v>1695.6</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0.41</v>
          </cell>
          <cell r="AW975">
            <v>0</v>
          </cell>
          <cell r="AX975" t="str">
            <v>1 rozwojowo-modernizacyjne</v>
          </cell>
          <cell r="AY975">
            <v>16</v>
          </cell>
          <cell r="AZ975">
            <v>2</v>
          </cell>
          <cell r="BA975">
            <v>0</v>
          </cell>
          <cell r="BF975" t="str">
            <v>Odbiór ścieków sanitarnych od nowych klientów.</v>
          </cell>
          <cell r="BG975" t="str">
            <v>Budowa kanalizacji sanitarnej w ul. Bnińskiej, Zdrojowej i Miłosławskiej DN200 mm dł. 407 m wraz z przyłączami 2014-2017 - dokumentacja projektowa 2019-2020 - roboty budowlano-montażowe</v>
          </cell>
          <cell r="BH975" t="str">
            <v>-</v>
          </cell>
          <cell r="BI975" t="str">
            <v>-</v>
          </cell>
          <cell r="BJ975">
            <v>0</v>
          </cell>
          <cell r="BK975">
            <v>0</v>
          </cell>
          <cell r="BL975"/>
          <cell r="BM975"/>
          <cell r="BN975"/>
        </row>
        <row r="976">
          <cell r="B976" t="str">
            <v>5-05-13-069-0</v>
          </cell>
          <cell r="C976" t="str">
            <v>5</v>
          </cell>
          <cell r="D976" t="str">
            <v>Poznań - kanalizacja sanitarna na terenie Strzeszyna Starego</v>
          </cell>
          <cell r="E976" t="str">
            <v>Realizowane-RBM-zakończono</v>
          </cell>
          <cell r="F976" t="str">
            <v>FS 6</v>
          </cell>
          <cell r="G976" t="str">
            <v>rezerwa "białe plamy"</v>
          </cell>
          <cell r="H976" t="str">
            <v>druga</v>
          </cell>
          <cell r="I976" t="str">
            <v>sieci rozdzielcze</v>
          </cell>
          <cell r="J976" t="str">
            <v>rozwojowe</v>
          </cell>
          <cell r="K976" t="str">
            <v>nieopłacalne tak</v>
          </cell>
          <cell r="L976" t="str">
            <v>Poznań</v>
          </cell>
          <cell r="M976" t="str">
            <v>Sylwia Białous</v>
          </cell>
          <cell r="N976">
            <v>0</v>
          </cell>
          <cell r="O976" t="str">
            <v>Monika Mrozińska</v>
          </cell>
          <cell r="P976" t="str">
            <v>Anna Ossig</v>
          </cell>
          <cell r="Q976" t="str">
            <v>Łukasz Bil</v>
          </cell>
          <cell r="R976" t="str">
            <v>05</v>
          </cell>
          <cell r="S976" t="str">
            <v>Aquanet dla ZDM</v>
          </cell>
          <cell r="T976">
            <v>9264483.9399999995</v>
          </cell>
          <cell r="U976">
            <v>403044.55</v>
          </cell>
          <cell r="V976">
            <v>0</v>
          </cell>
          <cell r="W976">
            <v>0</v>
          </cell>
          <cell r="X976">
            <v>0</v>
          </cell>
          <cell r="Y976">
            <v>0</v>
          </cell>
          <cell r="Z976">
            <v>0</v>
          </cell>
          <cell r="AA976">
            <v>0</v>
          </cell>
          <cell r="AB976">
            <v>0</v>
          </cell>
          <cell r="AC976">
            <v>0</v>
          </cell>
          <cell r="AD976">
            <v>0</v>
          </cell>
          <cell r="AE976">
            <v>0</v>
          </cell>
          <cell r="AF976">
            <v>403044.55</v>
          </cell>
          <cell r="AG976">
            <v>406338.92999999993</v>
          </cell>
          <cell r="AH976">
            <v>4427.7</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t="str">
            <v>1 rozwojowo-modernizacyjne</v>
          </cell>
          <cell r="AY976">
            <v>5</v>
          </cell>
          <cell r="AZ976">
            <v>2</v>
          </cell>
          <cell r="BA976">
            <v>45</v>
          </cell>
          <cell r="BF976" t="str">
            <v>Uporządkowanie gospodarki ściekowej wraz z odbiorem ścieków sanitarnych od nowych klientów.</v>
          </cell>
          <cell r="BG976" t="str">
            <v>Budowa kanalizacji sanitarne w ul. Rzeszowskiej, Biskupińskiej, Radlińskiej, Krajeneckiej, Lirycznej, Koszalińskiej o długości ok. 1530 m. Jednocześnie przejęcie ścieków z sieci Landbud DN 300 mm dł. 210 m Budowa sieci wodociągowej w ul. Biskupińskiej, Radlińskiej i Rzeszowskiej o dł. 303 m oraz przyłącza wodociągowe i kanalizacyjne. 2015 - 2017 - dokumentacja projektowa 2018 - 2020 - roboty budowlano-montażowe Zakres dodatkowy: Renowacja odcinka magistrali wodociągowej DN500 o dł. 702m w ul. Biskupińskiej w Poznaniu</v>
          </cell>
          <cell r="BH976" t="str">
            <v>-</v>
          </cell>
          <cell r="BI976" t="str">
            <v>-</v>
          </cell>
          <cell r="BJ976">
            <v>0</v>
          </cell>
          <cell r="BK976">
            <v>0</v>
          </cell>
          <cell r="BL976"/>
          <cell r="BM976"/>
          <cell r="BN976"/>
          <cell r="BO976">
            <v>0</v>
          </cell>
        </row>
        <row r="977">
          <cell r="B977" t="str">
            <v>5-05-13-149-1</v>
          </cell>
          <cell r="C977" t="str">
            <v>5</v>
          </cell>
          <cell r="D977" t="str">
            <v>Poznań - kanalizacja sanitarna na terenie os.Szczepankowo - ETAP IV</v>
          </cell>
          <cell r="E977" t="str">
            <v>Realizowane-RBM-zakończono</v>
          </cell>
          <cell r="F977" t="str">
            <v>FS 6</v>
          </cell>
          <cell r="G977" t="str">
            <v>Plan</v>
          </cell>
          <cell r="H977" t="str">
            <v>druga</v>
          </cell>
          <cell r="I977" t="str">
            <v>sieci rozdzielcze</v>
          </cell>
          <cell r="J977" t="str">
            <v>rozwojowe</v>
          </cell>
          <cell r="K977" t="str">
            <v>nieopłacalne tak</v>
          </cell>
          <cell r="L977" t="str">
            <v>Poznań</v>
          </cell>
          <cell r="M977" t="str">
            <v>Przemysław Jasiński</v>
          </cell>
          <cell r="N977" t="str">
            <v>Alina Wachowska</v>
          </cell>
          <cell r="O977" t="str">
            <v>Mariusz Dados</v>
          </cell>
          <cell r="P977" t="str">
            <v>Mariusz Dados</v>
          </cell>
          <cell r="Q977" t="str">
            <v>Michał Plewa</v>
          </cell>
          <cell r="R977" t="str">
            <v>05</v>
          </cell>
          <cell r="S977" t="str">
            <v>nd</v>
          </cell>
          <cell r="T977">
            <v>25692088.010000002</v>
          </cell>
          <cell r="U977">
            <v>5809508.4299999997</v>
          </cell>
          <cell r="V977">
            <v>3507692.88</v>
          </cell>
          <cell r="W977">
            <v>6800</v>
          </cell>
          <cell r="X977">
            <v>0</v>
          </cell>
          <cell r="Y977">
            <v>0</v>
          </cell>
          <cell r="Z977">
            <v>0</v>
          </cell>
          <cell r="AA977">
            <v>0</v>
          </cell>
          <cell r="AB977">
            <v>0</v>
          </cell>
          <cell r="AC977">
            <v>0</v>
          </cell>
          <cell r="AD977">
            <v>0</v>
          </cell>
          <cell r="AE977">
            <v>0</v>
          </cell>
          <cell r="AF977">
            <v>9324001.3099999987</v>
          </cell>
          <cell r="AG977">
            <v>8233722.2999999998</v>
          </cell>
          <cell r="AH977">
            <v>11846.010000000009</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t="str">
            <v>1 rozwojowo-modernizacyjne</v>
          </cell>
          <cell r="AY977">
            <v>214</v>
          </cell>
          <cell r="AZ977">
            <v>198</v>
          </cell>
          <cell r="BA977">
            <v>0</v>
          </cell>
          <cell r="BF977" t="str">
            <v>Odbiór ścieków sanitarnych od nowych klientów.</v>
          </cell>
          <cell r="BG977" t="str">
            <v>Budowa kanalizacji sanitarnej w ul. Przedpole, Michałowo, Sierpowa, Roślinna, Skibowa, Sowice, Owocowa, Dereniowa, Nad Łężynką, Winogronowa, Aroniowa, Bobrownicka, Truskawkowa, Darzyńska. a) zlewnia PŚ 11 - budowa kanalizacji DN 200 mm o dł. ok. 1 165 m, 1 szt. przep. ścieków, r. tłocznego DN 90 mm o dł. ok. 355 m b) zlewnia PŚ 12 - budowa kanalizacji DN 200 mm o dł. ok. 1 855 m, 1 szt. przep. ścieków, r. tłocznego DN 100 mm o dł. ok. 755 m c) zlewnia PŚ 10 - budowa kanalizacji DN 200 mm o dł.ok. 1 750 m, 1 szt. przep. ścieków, r. tłocznego DN 150 mm o dł. ok. 370 m d) zlewnia PŚ 9 - budowa kanalizacji DN 200 mm o dł. ok. 1 550 m, 1 szt. przep. ścieków, r. tłocznego DN 100 mm o dł. ok. 240 m e) zlewnia PŚ 8 - budowa kanalizacji DN 200 mm o dł.ok.1 685 m, 1 szt. przep. ścieków, r. tłocznego DN 90 mm o dł.ok. 805 m. 2014-2017 - dokumentacja projektowa 2018-2022 - roboty budowlano-montażowe</v>
          </cell>
          <cell r="BH977" t="str">
            <v>-</v>
          </cell>
          <cell r="BI977" t="str">
            <v>-</v>
          </cell>
          <cell r="BJ977">
            <v>0</v>
          </cell>
          <cell r="BK977">
            <v>0</v>
          </cell>
          <cell r="BL977"/>
          <cell r="BM977"/>
          <cell r="BN977"/>
          <cell r="BO977">
            <v>0</v>
          </cell>
        </row>
        <row r="978">
          <cell r="B978" t="str">
            <v>5-05-13-150-1</v>
          </cell>
          <cell r="C978" t="str">
            <v>5</v>
          </cell>
          <cell r="D978" t="str">
            <v>Poznań - kanalizacja sanitarna w ulicy Ostrowskiej i sąsiednich oraz na terenie osiedli Krzesiny i Krzesinki</v>
          </cell>
          <cell r="E978" t="str">
            <v>Realizowane-RBM-zakończono</v>
          </cell>
          <cell r="F978" t="str">
            <v>FS 6</v>
          </cell>
          <cell r="G978" t="str">
            <v>Plan</v>
          </cell>
          <cell r="H978" t="str">
            <v>druga</v>
          </cell>
          <cell r="I978" t="str">
            <v>sieci rozdzielcze</v>
          </cell>
          <cell r="J978" t="str">
            <v>rozwojowe</v>
          </cell>
          <cell r="K978" t="str">
            <v>nieopłacalne tak</v>
          </cell>
          <cell r="L978" t="str">
            <v>Poznań</v>
          </cell>
          <cell r="M978" t="str">
            <v>Przemysław Jasiński</v>
          </cell>
          <cell r="N978" t="str">
            <v>Katarzyna Grala</v>
          </cell>
          <cell r="O978" t="str">
            <v>Mariusz Dados</v>
          </cell>
          <cell r="P978" t="str">
            <v>Mariusz Dados</v>
          </cell>
          <cell r="Q978" t="str">
            <v>Michał Plewa</v>
          </cell>
          <cell r="R978" t="str">
            <v>05</v>
          </cell>
          <cell r="S978" t="str">
            <v>nd</v>
          </cell>
          <cell r="T978">
            <v>52037600.690000005</v>
          </cell>
          <cell r="U978">
            <v>15217530.699999999</v>
          </cell>
          <cell r="V978">
            <v>0</v>
          </cell>
          <cell r="W978">
            <v>0</v>
          </cell>
          <cell r="X978">
            <v>0</v>
          </cell>
          <cell r="Y978">
            <v>0</v>
          </cell>
          <cell r="Z978">
            <v>0</v>
          </cell>
          <cell r="AA978">
            <v>0</v>
          </cell>
          <cell r="AB978">
            <v>0</v>
          </cell>
          <cell r="AC978">
            <v>0</v>
          </cell>
          <cell r="AD978">
            <v>0</v>
          </cell>
          <cell r="AE978">
            <v>0</v>
          </cell>
          <cell r="AF978">
            <v>15217530.699999999</v>
          </cell>
          <cell r="AG978">
            <v>14900421.59</v>
          </cell>
          <cell r="AH978">
            <v>241214.94</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t="str">
            <v>1 rozwojowo-modernizacyjne</v>
          </cell>
          <cell r="AY978">
            <v>495</v>
          </cell>
          <cell r="AZ978">
            <v>323</v>
          </cell>
          <cell r="BA978">
            <v>0</v>
          </cell>
          <cell r="BF978" t="str">
            <v>Odbiór ścieków sanitarnych od nowych klientów.</v>
          </cell>
          <cell r="BG978" t="str">
            <v>Budowa kanalizacji sanitarnej dla istniejących mieszkańców - ul. Ostrowska, Bruzdowa, Ustrzycka, Nad Spławką, Chrzanowska, Tarnowska, Przemyska, Zawiertowska, Siewierska, Świątniczki, Podjaryszki, Nad Krzesinką, Niżańska, Pokrzywno, Rymanowska, Rudzka, Krzesiny, Garaszewo, Pabianicka, Jarosławska, Gorlicka, Nowotarska, Pruszkowska, Mielecka, Janowska, Lubelska, Silniki, Śmigi, Rakietowa, Skrzydlata, Śmiała, Dobrepole, Gospodarska. - zlewnia PŚ 20 i PŚ 21 - budowa kanalizacji DN 200 mm o dł. ok 7 510 m, 2 szt. przep. ścieków, r. tłocznego DN 90 mm o dł. ok 535 m, r. tłocznego o dł. ok 335 m - zlewnia PŚ 22 i PŚ 23 - budowa kanalizacji DN 250 mm o dł. ok 440 m, DN 200 mm o dł. 3 120 m, 2 szt. przep. ścieków, r. tłocz. DN 200 mm o dł. ok. 1 485 m, r. tłocz. DN 90 mm o dł. ok 605 m - zlewnia PŚ 13 i PŚ 3 - budowa kanalizacji DN 300 mm o dł. ok. 960 m, DN 200 mm o dł. 1 395 m, 2 szt. przep. ścieków, r. tłocz. DN 200 mm o dł. 795 m, r.tłocz.DN 100 mm o dł. ok 410 m - zlewnia PŚ 6 - budowa kanalizacji DN 200 mm o dł. ok 1 415 m, 1 szt. przep ścieków, r. tłocznego DN 100 mm o dł. ok 295 m - zlewnia PŚ 7 - budowa kanalizacji DN 200 mm o dł. ok 480 m, 1 szt. przep. ścieków, r. tłocznego DN 90 mm o dł. 160 m 2014-2017- dokumentacja projektowa 2018-2020- roboty budowlano-montażowe</v>
          </cell>
          <cell r="BH978" t="str">
            <v>-</v>
          </cell>
          <cell r="BI978" t="str">
            <v>-</v>
          </cell>
          <cell r="BJ978">
            <v>0</v>
          </cell>
          <cell r="BK978">
            <v>0</v>
          </cell>
          <cell r="BL978"/>
          <cell r="BM978"/>
          <cell r="BN978"/>
          <cell r="BO978">
            <v>0</v>
          </cell>
        </row>
        <row r="979">
          <cell r="B979" t="str">
            <v>5-05-14-052-0</v>
          </cell>
          <cell r="C979" t="str">
            <v>5</v>
          </cell>
          <cell r="D979" t="str">
            <v>Poznań - kanalizacja sanitarna w ul. Czeremchowej</v>
          </cell>
          <cell r="E979" t="str">
            <v>Realizowane-RBM-zakończono</v>
          </cell>
          <cell r="F979" t="str">
            <v>FS 6</v>
          </cell>
          <cell r="G979" t="str">
            <v>Plan</v>
          </cell>
          <cell r="H979" t="str">
            <v>pierwsza</v>
          </cell>
          <cell r="I979" t="str">
            <v>sieci rozdzielcze</v>
          </cell>
          <cell r="J979" t="str">
            <v>modernizacyjne</v>
          </cell>
          <cell r="K979" t="str">
            <v>PSK</v>
          </cell>
          <cell r="L979" t="str">
            <v>Poznań</v>
          </cell>
          <cell r="M979" t="str">
            <v>Zuzanna Kaczmarek</v>
          </cell>
          <cell r="N979">
            <v>0</v>
          </cell>
          <cell r="O979" t="str">
            <v>Jolanta Kowalczyk</v>
          </cell>
          <cell r="P979" t="str">
            <v>Aleksandra Wąsiak-Piechota</v>
          </cell>
          <cell r="Q979" t="str">
            <v>Jacek Bielicki</v>
          </cell>
          <cell r="R979" t="str">
            <v>05</v>
          </cell>
          <cell r="S979" t="str">
            <v>nd</v>
          </cell>
          <cell r="T979">
            <v>2076741.81</v>
          </cell>
          <cell r="U979">
            <v>30540.97</v>
          </cell>
          <cell r="V979">
            <v>0</v>
          </cell>
          <cell r="W979">
            <v>0</v>
          </cell>
          <cell r="X979">
            <v>0</v>
          </cell>
          <cell r="Y979">
            <v>0</v>
          </cell>
          <cell r="Z979">
            <v>0</v>
          </cell>
          <cell r="AA979">
            <v>0</v>
          </cell>
          <cell r="AB979">
            <v>0</v>
          </cell>
          <cell r="AC979">
            <v>0</v>
          </cell>
          <cell r="AD979">
            <v>0</v>
          </cell>
          <cell r="AE979">
            <v>0</v>
          </cell>
          <cell r="AF979">
            <v>30540.97</v>
          </cell>
          <cell r="AG979">
            <v>30540.97</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0.5</v>
          </cell>
          <cell r="AW979">
            <v>0</v>
          </cell>
          <cell r="AX979" t="str">
            <v>1 rozwojowo-modernizacyjne</v>
          </cell>
          <cell r="AY979">
            <v>0</v>
          </cell>
          <cell r="AZ979">
            <v>0</v>
          </cell>
          <cell r="BA979">
            <v>18</v>
          </cell>
          <cell r="BF979" t="str">
            <v>Zły stan techniczny istniejącego kanału, uporządkowanie sieci kanalizacyjnej biegnącej po terenach prywatnych.</v>
          </cell>
          <cell r="BG979" t="str">
            <v>Budowa kanalizacji sanitarnej o średnicy DN200mm o łącznej dł. ok.496,5m i zagłębieniu 2-3,5m wraz z wymianą istniejącego kanału DN250 dł.6,5m oraz budową przyłączy kanalizacyjnych . 2014 - 2017 - dokumentacja projektowa 2018 - 2020 - roboty budowlano - montażowe</v>
          </cell>
          <cell r="BH979" t="str">
            <v>-</v>
          </cell>
          <cell r="BI979" t="str">
            <v>-</v>
          </cell>
          <cell r="BJ979">
            <v>0</v>
          </cell>
          <cell r="BK979">
            <v>0</v>
          </cell>
          <cell r="BL979"/>
          <cell r="BM979"/>
          <cell r="BN979"/>
          <cell r="BO979">
            <v>0</v>
          </cell>
        </row>
        <row r="980">
          <cell r="B980" t="str">
            <v>5-05-14-076-0</v>
          </cell>
          <cell r="C980" t="str">
            <v>5</v>
          </cell>
          <cell r="D980" t="str">
            <v>Poznań - kanalizacja sanitarna na terenie Dębca i Świerczewa</v>
          </cell>
          <cell r="E980">
            <v>0</v>
          </cell>
          <cell r="F980" t="str">
            <v>FS 6</v>
          </cell>
          <cell r="G980" t="str">
            <v>Plan</v>
          </cell>
          <cell r="H980" t="str">
            <v>druga</v>
          </cell>
          <cell r="I980" t="str">
            <v>sieci rozdzielcze</v>
          </cell>
          <cell r="J980" t="str">
            <v>rozwojowe</v>
          </cell>
          <cell r="K980" t="str">
            <v>nieopłacalne tak</v>
          </cell>
          <cell r="L980" t="str">
            <v>Poznań</v>
          </cell>
          <cell r="M980">
            <v>0</v>
          </cell>
          <cell r="N980">
            <v>0</v>
          </cell>
          <cell r="O980">
            <v>0</v>
          </cell>
          <cell r="P980">
            <v>0</v>
          </cell>
          <cell r="Q980">
            <v>0</v>
          </cell>
          <cell r="R980" t="str">
            <v>05</v>
          </cell>
          <cell r="S980" t="str">
            <v>nd</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478</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t="str">
            <v>1 rozwojowo-modernizacyjne</v>
          </cell>
          <cell r="AY980">
            <v>1</v>
          </cell>
          <cell r="AZ980">
            <v>0</v>
          </cell>
          <cell r="BA980">
            <v>11</v>
          </cell>
          <cell r="BF980">
            <v>0</v>
          </cell>
          <cell r="BG980">
            <v>0</v>
          </cell>
          <cell r="BH980" t="str">
            <v>-</v>
          </cell>
          <cell r="BI980" t="str">
            <v>-</v>
          </cell>
          <cell r="BJ980">
            <v>0</v>
          </cell>
          <cell r="BK980">
            <v>0</v>
          </cell>
          <cell r="BL980"/>
          <cell r="BM980"/>
          <cell r="BN980"/>
        </row>
        <row r="981">
          <cell r="B981" t="str">
            <v>5-05-14-137-1</v>
          </cell>
          <cell r="C981" t="str">
            <v>5</v>
          </cell>
          <cell r="D981" t="str">
            <v>Poznań - kolektory sanitarne w rejonie ul. Milczańskiej</v>
          </cell>
          <cell r="E981">
            <v>0</v>
          </cell>
          <cell r="F981" t="str">
            <v>FS 6</v>
          </cell>
          <cell r="G981" t="str">
            <v>Plan</v>
          </cell>
          <cell r="H981" t="str">
            <v>pierwsza</v>
          </cell>
          <cell r="I981" t="str">
            <v>sieci rozdzielcze</v>
          </cell>
          <cell r="J981" t="str">
            <v>modernizacyjne</v>
          </cell>
          <cell r="K981" t="str">
            <v>PSK</v>
          </cell>
          <cell r="L981" t="str">
            <v>Poznań</v>
          </cell>
          <cell r="M981">
            <v>0</v>
          </cell>
          <cell r="N981">
            <v>0</v>
          </cell>
          <cell r="O981">
            <v>0</v>
          </cell>
          <cell r="P981">
            <v>0</v>
          </cell>
          <cell r="Q981">
            <v>0</v>
          </cell>
          <cell r="R981" t="str">
            <v>05</v>
          </cell>
          <cell r="S981" t="str">
            <v>nd</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320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t="str">
            <v>1 rozwojowo-modernizacyjne</v>
          </cell>
          <cell r="AY981">
            <v>0</v>
          </cell>
          <cell r="AZ981">
            <v>0</v>
          </cell>
          <cell r="BA981">
            <v>0</v>
          </cell>
          <cell r="BF981">
            <v>0</v>
          </cell>
          <cell r="BG981">
            <v>0</v>
          </cell>
          <cell r="BH981" t="str">
            <v>-</v>
          </cell>
          <cell r="BI981" t="str">
            <v>-</v>
          </cell>
          <cell r="BJ981">
            <v>0</v>
          </cell>
          <cell r="BK981">
            <v>0</v>
          </cell>
          <cell r="BL981"/>
          <cell r="BM981"/>
          <cell r="BN981"/>
        </row>
        <row r="982">
          <cell r="B982" t="str">
            <v>5-05-14-158-0</v>
          </cell>
          <cell r="C982" t="str">
            <v>5</v>
          </cell>
          <cell r="D982" t="str">
            <v>Poznań - kanalizacja ogólnospławna w ul. Św. Marcina - Zakres 1</v>
          </cell>
          <cell r="E982" t="str">
            <v>Realizowane-RBM-zakończono</v>
          </cell>
          <cell r="G982" t="str">
            <v>koordynacja z innymi jednostkami</v>
          </cell>
          <cell r="H982" t="str">
            <v>pierwsza</v>
          </cell>
          <cell r="I982" t="str">
            <v>sieci rozdzielcze</v>
          </cell>
          <cell r="J982" t="str">
            <v>modernizacyjne</v>
          </cell>
          <cell r="K982" t="str">
            <v>koordynacja</v>
          </cell>
          <cell r="L982" t="str">
            <v>Poznań</v>
          </cell>
          <cell r="M982" t="str">
            <v>Katarzyna Józefiak</v>
          </cell>
          <cell r="N982" t="str">
            <v>Michał Kamiński</v>
          </cell>
          <cell r="O982" t="str">
            <v>Mariusz Dados</v>
          </cell>
          <cell r="P982" t="str">
            <v>Tomasz Wilas</v>
          </cell>
          <cell r="Q982" t="str">
            <v>Tomasz Wilas</v>
          </cell>
          <cell r="R982" t="str">
            <v>05</v>
          </cell>
          <cell r="S982" t="str">
            <v>PIM</v>
          </cell>
          <cell r="T982">
            <v>2118885.4700000002</v>
          </cell>
          <cell r="U982">
            <v>684.9</v>
          </cell>
          <cell r="V982">
            <v>0</v>
          </cell>
          <cell r="W982">
            <v>0</v>
          </cell>
          <cell r="X982">
            <v>0</v>
          </cell>
          <cell r="Y982">
            <v>0</v>
          </cell>
          <cell r="Z982">
            <v>0</v>
          </cell>
          <cell r="AA982">
            <v>0</v>
          </cell>
          <cell r="AB982">
            <v>0</v>
          </cell>
          <cell r="AC982">
            <v>0</v>
          </cell>
          <cell r="AD982">
            <v>0</v>
          </cell>
          <cell r="AE982">
            <v>0</v>
          </cell>
          <cell r="AF982">
            <v>684.9</v>
          </cell>
          <cell r="AG982">
            <v>684.9</v>
          </cell>
          <cell r="AH982">
            <v>684.9</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t="str">
            <v>1 rozwojowo-modernizacyjne</v>
          </cell>
          <cell r="AY982">
            <v>0</v>
          </cell>
          <cell r="AZ982">
            <v>0</v>
          </cell>
          <cell r="BA982">
            <v>28</v>
          </cell>
          <cell r="BF982" t="str">
            <v>Z zadania zostały wydzielone zad. 19-267, 19-268, 19-269. Koordynacja w ramach programu Centrum. Na przedmiotowym obszarze znajduje się sieć wod-kan. wybudowana w latach 1896 - 1902, która jest obecnie w złym stanie technicznym i została zakwalifikowana do renowacji/wymiany.</v>
          </cell>
          <cell r="BG982" t="str">
            <v>Kanał DN300mm ul. Św. Marcin 12m, wymiana kanału DN300/450mm i 400/600mm kanału DN600mm ul. Św. Marcin 205m, wymiana DN450/680mm na kanał DN600mm ul. Św. Marcin 63m wraz z przyłączami 2017 - 2019 - dokumentacja projektowa i roboty budowlano-montażowe 2020 - rozliczenie</v>
          </cell>
          <cell r="BH982" t="str">
            <v>-</v>
          </cell>
          <cell r="BI982" t="str">
            <v>-</v>
          </cell>
          <cell r="BJ982">
            <v>0</v>
          </cell>
          <cell r="BK982">
            <v>0</v>
          </cell>
          <cell r="BL982"/>
          <cell r="BM982"/>
          <cell r="BN982"/>
          <cell r="BO982">
            <v>0</v>
          </cell>
        </row>
        <row r="983">
          <cell r="B983" t="str">
            <v>5-05-14-160-0</v>
          </cell>
          <cell r="C983" t="str">
            <v>5</v>
          </cell>
          <cell r="D983" t="str">
            <v>Poznań - sieć kanalizacyjna w ul. Dąbrowskiego - etap I</v>
          </cell>
          <cell r="E983" t="str">
            <v>Zakończone</v>
          </cell>
          <cell r="G983" t="str">
            <v>rezerwa odtworzenia i renowacje</v>
          </cell>
          <cell r="H983">
            <v>0</v>
          </cell>
          <cell r="I983">
            <v>0</v>
          </cell>
          <cell r="J983">
            <v>0</v>
          </cell>
          <cell r="K983">
            <v>0</v>
          </cell>
          <cell r="L983" t="str">
            <v>Poznań</v>
          </cell>
          <cell r="R983" t="str">
            <v>05</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510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t="str">
            <v>1 przedsięwzięcie rozwojowo-modernizacyjne</v>
          </cell>
          <cell r="AY983">
            <v>0</v>
          </cell>
          <cell r="AZ983">
            <v>0</v>
          </cell>
          <cell r="BA983">
            <v>0</v>
          </cell>
          <cell r="BF983">
            <v>0</v>
          </cell>
          <cell r="BG983">
            <v>0</v>
          </cell>
          <cell r="BH983" t="str">
            <v>-</v>
          </cell>
          <cell r="BI983" t="str">
            <v>-</v>
          </cell>
          <cell r="BJ983">
            <v>0</v>
          </cell>
          <cell r="BK983">
            <v>0</v>
          </cell>
          <cell r="BL983"/>
          <cell r="BM983"/>
          <cell r="BN983"/>
        </row>
        <row r="984">
          <cell r="B984" t="str">
            <v>5-05-14-212-1</v>
          </cell>
          <cell r="C984" t="str">
            <v>5</v>
          </cell>
          <cell r="D984" t="str">
            <v>Poznań - kanalizacja sanitarna dla rejonu ulic: Kobylepole, Darzyńska, Darzyborska - zakres I</v>
          </cell>
          <cell r="E984" t="str">
            <v>Realizowane-RBM-zakończono</v>
          </cell>
          <cell r="G984" t="str">
            <v>rezerwa "białe plamy"</v>
          </cell>
          <cell r="H984" t="str">
            <v>druga</v>
          </cell>
          <cell r="I984" t="str">
            <v>sieci rozdzielcze</v>
          </cell>
          <cell r="J984" t="str">
            <v>rozwojowe</v>
          </cell>
          <cell r="K984" t="str">
            <v>nieopłacalne tak</v>
          </cell>
          <cell r="L984" t="str">
            <v>Poznań</v>
          </cell>
          <cell r="M984" t="str">
            <v>Przemysław Jasiński</v>
          </cell>
          <cell r="N984" t="str">
            <v>Wioletta Frankowska</v>
          </cell>
          <cell r="O984" t="str">
            <v>Mariusz Dados</v>
          </cell>
          <cell r="P984" t="str">
            <v>Agnieszka Kulczyk</v>
          </cell>
          <cell r="Q984" t="str">
            <v>Michał Plewa</v>
          </cell>
          <cell r="R984" t="str">
            <v>05</v>
          </cell>
          <cell r="S984" t="str">
            <v>nd</v>
          </cell>
          <cell r="T984">
            <v>257170.48999999996</v>
          </cell>
          <cell r="U984">
            <v>1210027.71</v>
          </cell>
          <cell r="V984">
            <v>620895.43999999994</v>
          </cell>
          <cell r="W984">
            <v>44461.440000000002</v>
          </cell>
          <cell r="X984">
            <v>0</v>
          </cell>
          <cell r="Y984">
            <v>0</v>
          </cell>
          <cell r="Z984">
            <v>0</v>
          </cell>
          <cell r="AA984">
            <v>0</v>
          </cell>
          <cell r="AB984">
            <v>0</v>
          </cell>
          <cell r="AC984">
            <v>0</v>
          </cell>
          <cell r="AD984">
            <v>0</v>
          </cell>
          <cell r="AE984">
            <v>0</v>
          </cell>
          <cell r="AF984">
            <v>1875384.5899999999</v>
          </cell>
          <cell r="AG984">
            <v>1897803.23</v>
          </cell>
          <cell r="AH984">
            <v>1661304.91</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1.8</v>
          </cell>
          <cell r="AW984">
            <v>0</v>
          </cell>
          <cell r="AX984" t="str">
            <v>1 rozwojowo-modernizacyjne</v>
          </cell>
          <cell r="AY984">
            <v>1</v>
          </cell>
          <cell r="AZ984">
            <v>0</v>
          </cell>
          <cell r="BA984">
            <v>15</v>
          </cell>
          <cell r="BF984" t="str">
            <v>Z zadania został wydzielony zakres 20-112. Odbiór ścieków sanitarnych od nowych klientów z planowanej zabudowy mieszkaniowej ZKZL.</v>
          </cell>
          <cell r="BG984" t="str">
            <v>Budowa sieci kanalizacji sanitarnej: obejmuje odcinek rurociągu tłocznego w ul. Kobylepole, Borówki i Reknickiej wraz z wpięciem w ul. Piwnej w Poznaniu - w ulicach: Borówki, Kobylepole, Reknicka t. tłoczny o dł. ok. 1151 m - w ul. Reknickiej DN300 o dł. ok. 14 m; 2017-2020 - dokumentacja projektowa 2020-2022 - roboty budowlano - montażowe</v>
          </cell>
          <cell r="BH984" t="str">
            <v>-</v>
          </cell>
          <cell r="BI984" t="str">
            <v>-</v>
          </cell>
          <cell r="BJ984">
            <v>0</v>
          </cell>
          <cell r="BK984">
            <v>0</v>
          </cell>
          <cell r="BL984"/>
          <cell r="BM984"/>
          <cell r="BN984"/>
          <cell r="BO984">
            <v>0</v>
          </cell>
        </row>
        <row r="985">
          <cell r="B985" t="str">
            <v>5-05-15-009-1</v>
          </cell>
          <cell r="C985" t="str">
            <v>5</v>
          </cell>
          <cell r="D985" t="str">
            <v>Poznań - kanalizacja sanitarna w ul. Hulewiczów</v>
          </cell>
          <cell r="E985" t="str">
            <v>Realizowane-RBM-zakończono</v>
          </cell>
          <cell r="G985" t="str">
            <v>rezerwa oszczędności przetargowe</v>
          </cell>
          <cell r="H985" t="str">
            <v>druga</v>
          </cell>
          <cell r="I985" t="str">
            <v>sieci rozdzielcze</v>
          </cell>
          <cell r="J985" t="str">
            <v>rozwojowe</v>
          </cell>
          <cell r="K985" t="str">
            <v>oszczędności przetargowe</v>
          </cell>
          <cell r="L985" t="str">
            <v>Poznań</v>
          </cell>
          <cell r="M985" t="str">
            <v>Katarzyna Stawińska</v>
          </cell>
          <cell r="N985" t="str">
            <v>Daniel Michalik</v>
          </cell>
          <cell r="O985" t="str">
            <v>Monika Mrozińska</v>
          </cell>
          <cell r="P985" t="str">
            <v>Daniel Michalik</v>
          </cell>
          <cell r="Q985" t="str">
            <v>Maciej Urbaniak</v>
          </cell>
          <cell r="R985" t="str">
            <v>05</v>
          </cell>
          <cell r="S985" t="str">
            <v>nd</v>
          </cell>
          <cell r="T985">
            <v>53871.89</v>
          </cell>
          <cell r="U985">
            <v>2426237.2400000002</v>
          </cell>
          <cell r="V985">
            <v>0</v>
          </cell>
          <cell r="W985">
            <v>0</v>
          </cell>
          <cell r="X985">
            <v>0</v>
          </cell>
          <cell r="Y985">
            <v>0</v>
          </cell>
          <cell r="Z985">
            <v>0</v>
          </cell>
          <cell r="AA985">
            <v>0</v>
          </cell>
          <cell r="AB985">
            <v>0</v>
          </cell>
          <cell r="AC985">
            <v>0</v>
          </cell>
          <cell r="AD985">
            <v>0</v>
          </cell>
          <cell r="AE985">
            <v>0</v>
          </cell>
          <cell r="AF985">
            <v>2426237.2400000002</v>
          </cell>
          <cell r="AG985">
            <v>2135498.7999999998</v>
          </cell>
          <cell r="AH985">
            <v>120808.88</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t="str">
            <v>1 rozwojowo-modernizacyjne</v>
          </cell>
          <cell r="AY985">
            <v>4</v>
          </cell>
          <cell r="AZ985">
            <v>2</v>
          </cell>
          <cell r="BA985">
            <v>0</v>
          </cell>
          <cell r="BF985" t="str">
            <v>Odbiór ścieków sanitarnych od nowych klientów.</v>
          </cell>
          <cell r="BG985" t="str">
            <v>Budowa w ul. Hulewiczów: 1. kanału grawitacyjnego DN 200mm, dł. 205m wraz z przyłączami 2. kanału grawitacyjnego DN 200mm, dł. 40m kanału tłocznego PE 90, dł. 15m przepompowni 5 l/s 2017 - 2019 - dokumentacja projektowa 2020 - roboty budowlano-montażowe</v>
          </cell>
          <cell r="BH985" t="str">
            <v>-</v>
          </cell>
          <cell r="BI985" t="str">
            <v>-</v>
          </cell>
          <cell r="BJ985">
            <v>0</v>
          </cell>
          <cell r="BK985">
            <v>0</v>
          </cell>
          <cell r="BL985"/>
          <cell r="BM985"/>
          <cell r="BN985"/>
          <cell r="BO985">
            <v>0</v>
          </cell>
        </row>
        <row r="986">
          <cell r="B986" t="str">
            <v>5-05-15-056-1</v>
          </cell>
          <cell r="C986" t="str">
            <v>5</v>
          </cell>
          <cell r="D986" t="str">
            <v>Poznań - kanalizacja sanitarna w ul. Główna i Studzienna</v>
          </cell>
          <cell r="E986" t="str">
            <v>Zakończone</v>
          </cell>
          <cell r="G986" t="str">
            <v>rezerwa oszczędności przetargowe</v>
          </cell>
          <cell r="H986" t="str">
            <v>pierwsza</v>
          </cell>
          <cell r="I986" t="str">
            <v>sieci rozdzielcze</v>
          </cell>
          <cell r="J986" t="str">
            <v>rozwojowe</v>
          </cell>
          <cell r="K986" t="str">
            <v>KPOŚK</v>
          </cell>
          <cell r="L986" t="str">
            <v>Poznań</v>
          </cell>
          <cell r="M986" t="str">
            <v>Przemysław Jasiński</v>
          </cell>
          <cell r="N986" t="str">
            <v>Julita Andrzejewska</v>
          </cell>
          <cell r="O986" t="str">
            <v>Mariusz Dados</v>
          </cell>
          <cell r="P986" t="str">
            <v>Julita Andrzejewska</v>
          </cell>
          <cell r="Q986" t="str">
            <v>Michał Plewa</v>
          </cell>
          <cell r="R986" t="str">
            <v>05</v>
          </cell>
          <cell r="S986" t="str">
            <v>nd</v>
          </cell>
          <cell r="T986">
            <v>27034.079999999998</v>
          </cell>
          <cell r="U986">
            <v>14000</v>
          </cell>
          <cell r="V986">
            <v>457998.72</v>
          </cell>
          <cell r="W986">
            <v>0</v>
          </cell>
          <cell r="X986">
            <v>0</v>
          </cell>
          <cell r="Y986">
            <v>0</v>
          </cell>
          <cell r="Z986">
            <v>0</v>
          </cell>
          <cell r="AA986">
            <v>0</v>
          </cell>
          <cell r="AB986">
            <v>0</v>
          </cell>
          <cell r="AC986">
            <v>0</v>
          </cell>
          <cell r="AD986">
            <v>0</v>
          </cell>
          <cell r="AE986">
            <v>0</v>
          </cell>
          <cell r="AF986">
            <v>471998.71999999997</v>
          </cell>
          <cell r="AG986">
            <v>15845</v>
          </cell>
          <cell r="AH986">
            <v>531286.55000000005</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0.28000000000000003</v>
          </cell>
          <cell r="AW986">
            <v>0</v>
          </cell>
          <cell r="AX986" t="str">
            <v>1 rozwojowo-modernizacyjne</v>
          </cell>
          <cell r="AY986">
            <v>21</v>
          </cell>
          <cell r="AZ986">
            <v>3</v>
          </cell>
          <cell r="BA986">
            <v>0</v>
          </cell>
          <cell r="BF986" t="str">
            <v>Odbiór ścieków sanitarnych od nowych klientów.</v>
          </cell>
          <cell r="BG986" t="str">
            <v>Budowa sieci kanalizacji sanitarnej w ul. Głównej i Studziennej DN200mm dł. 281m wraz z przyłączami. 2017 - 2020 - dokumentacja projektowa 2021 - roboty budowlano-montażowe</v>
          </cell>
          <cell r="BH986" t="str">
            <v>-</v>
          </cell>
          <cell r="BI986" t="str">
            <v>-</v>
          </cell>
          <cell r="BJ986">
            <v>0</v>
          </cell>
          <cell r="BK986">
            <v>0</v>
          </cell>
          <cell r="BL986"/>
          <cell r="BM986"/>
          <cell r="BN986"/>
        </row>
        <row r="987">
          <cell r="B987" t="str">
            <v>5-05-15-062-0</v>
          </cell>
          <cell r="C987" t="str">
            <v>5</v>
          </cell>
          <cell r="D987" t="str">
            <v>Poznań - sieć kanalizacyjna w ul. Dąbrowskiego - etap II</v>
          </cell>
          <cell r="E987">
            <v>0</v>
          </cell>
          <cell r="G987" t="str">
            <v>koordynacja z innymi jednostkami</v>
          </cell>
          <cell r="H987" t="str">
            <v>pierwsza</v>
          </cell>
          <cell r="I987" t="str">
            <v>sieci rozdzielcze</v>
          </cell>
          <cell r="J987" t="str">
            <v>modernizacyjne</v>
          </cell>
          <cell r="K987" t="str">
            <v>koordynacja</v>
          </cell>
          <cell r="L987" t="str">
            <v>Poznań</v>
          </cell>
          <cell r="M987">
            <v>0</v>
          </cell>
          <cell r="N987">
            <v>0</v>
          </cell>
          <cell r="O987">
            <v>0</v>
          </cell>
          <cell r="P987">
            <v>0</v>
          </cell>
          <cell r="Q987">
            <v>0</v>
          </cell>
          <cell r="R987" t="str">
            <v>05</v>
          </cell>
          <cell r="S987" t="str">
            <v>nd</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t="str">
            <v>1 rozwojowo-modernizacyjne</v>
          </cell>
          <cell r="AY987">
            <v>0</v>
          </cell>
          <cell r="AZ987">
            <v>0</v>
          </cell>
          <cell r="BA987">
            <v>30</v>
          </cell>
          <cell r="BF987">
            <v>0</v>
          </cell>
          <cell r="BG987">
            <v>0</v>
          </cell>
          <cell r="BH987" t="str">
            <v>-</v>
          </cell>
          <cell r="BI987" t="str">
            <v>-</v>
          </cell>
          <cell r="BJ987">
            <v>0</v>
          </cell>
          <cell r="BK987">
            <v>0</v>
          </cell>
          <cell r="BL987"/>
          <cell r="BM987"/>
          <cell r="BN987"/>
        </row>
        <row r="988">
          <cell r="B988" t="str">
            <v>5-05-15-093-1</v>
          </cell>
          <cell r="C988" t="str">
            <v>5</v>
          </cell>
          <cell r="D988" t="str">
            <v xml:space="preserve">Poznań - kanalizacja sanitarna w ul. bocznej od ul. Opoczyńskiej </v>
          </cell>
          <cell r="E988">
            <v>0</v>
          </cell>
          <cell r="G988" t="str">
            <v>rezerwa oszczędności przetargowe</v>
          </cell>
          <cell r="H988">
            <v>0</v>
          </cell>
          <cell r="I988">
            <v>0</v>
          </cell>
          <cell r="J988">
            <v>0</v>
          </cell>
          <cell r="K988">
            <v>0</v>
          </cell>
          <cell r="L988" t="str">
            <v>Poznań</v>
          </cell>
          <cell r="M988">
            <v>0</v>
          </cell>
          <cell r="N988">
            <v>0</v>
          </cell>
          <cell r="O988">
            <v>0</v>
          </cell>
          <cell r="P988">
            <v>0</v>
          </cell>
          <cell r="Q988">
            <v>0</v>
          </cell>
          <cell r="R988" t="str">
            <v>05</v>
          </cell>
          <cell r="S988" t="str">
            <v>nd</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1624.68</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t="str">
            <v>1 rozwojowo-modernizacyjne</v>
          </cell>
          <cell r="AY988">
            <v>2</v>
          </cell>
          <cell r="AZ988">
            <v>5</v>
          </cell>
          <cell r="BA988">
            <v>0</v>
          </cell>
          <cell r="BF988">
            <v>0</v>
          </cell>
          <cell r="BG988">
            <v>0</v>
          </cell>
          <cell r="BH988" t="str">
            <v>-</v>
          </cell>
          <cell r="BI988" t="str">
            <v>-</v>
          </cell>
          <cell r="BJ988">
            <v>0</v>
          </cell>
          <cell r="BK988">
            <v>0</v>
          </cell>
          <cell r="BL988"/>
          <cell r="BM988"/>
          <cell r="BN988"/>
        </row>
        <row r="989">
          <cell r="B989" t="str">
            <v>5-05-15-127-1</v>
          </cell>
          <cell r="C989" t="str">
            <v>5</v>
          </cell>
          <cell r="D989" t="str">
            <v>Poznań - kanalizacja sanitarna w ul. Treblińskiej</v>
          </cell>
          <cell r="E989" t="str">
            <v>Realizowane-RBM-zakończono</v>
          </cell>
          <cell r="G989" t="str">
            <v>rezerwa "białe plamy"</v>
          </cell>
          <cell r="H989" t="str">
            <v>pierwsza</v>
          </cell>
          <cell r="I989" t="str">
            <v>sieci rozdzielcze</v>
          </cell>
          <cell r="J989" t="str">
            <v>rozwojowe</v>
          </cell>
          <cell r="K989" t="str">
            <v>KPOŚK</v>
          </cell>
          <cell r="L989" t="str">
            <v>Poznań</v>
          </cell>
          <cell r="M989" t="str">
            <v>Zuzanna Kaczmarek</v>
          </cell>
          <cell r="N989" t="str">
            <v>Barbara Bartkowiak</v>
          </cell>
          <cell r="O989" t="str">
            <v>Jolanta Kowalczyk</v>
          </cell>
          <cell r="P989" t="str">
            <v>Łukasz Bil</v>
          </cell>
          <cell r="Q989" t="str">
            <v>Łukasz Bil</v>
          </cell>
          <cell r="R989" t="str">
            <v>05</v>
          </cell>
          <cell r="S989" t="str">
            <v>nd</v>
          </cell>
          <cell r="T989">
            <v>14816</v>
          </cell>
          <cell r="U989">
            <v>28611.5</v>
          </cell>
          <cell r="V989">
            <v>74370.490000000005</v>
          </cell>
          <cell r="W989">
            <v>0</v>
          </cell>
          <cell r="X989">
            <v>0</v>
          </cell>
          <cell r="Y989">
            <v>0</v>
          </cell>
          <cell r="Z989">
            <v>0</v>
          </cell>
          <cell r="AA989">
            <v>0</v>
          </cell>
          <cell r="AB989">
            <v>0</v>
          </cell>
          <cell r="AC989">
            <v>0</v>
          </cell>
          <cell r="AD989">
            <v>0</v>
          </cell>
          <cell r="AE989">
            <v>0</v>
          </cell>
          <cell r="AF989">
            <v>102981.99</v>
          </cell>
          <cell r="AG989">
            <v>4623.5</v>
          </cell>
          <cell r="AH989">
            <v>56229.86</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t="str">
            <v>1 rozwojowo-modernizacyjne</v>
          </cell>
          <cell r="AY989">
            <v>2</v>
          </cell>
          <cell r="AZ989">
            <v>0</v>
          </cell>
          <cell r="BA989">
            <v>0</v>
          </cell>
          <cell r="BF989" t="str">
            <v>Odbiór ścieków sanitarnych od nowych klientów.</v>
          </cell>
          <cell r="BG989" t="str">
            <v>Budowa kanalizacji sanitarnej DN200mm, dł. 40 m. wraz z przyłączami. 2018 -2019 - dokumentacja projektowa 2020 -2021 - roboty budowlano - montażowe</v>
          </cell>
          <cell r="BH989" t="str">
            <v>-</v>
          </cell>
          <cell r="BI989" t="str">
            <v>-</v>
          </cell>
          <cell r="BJ989">
            <v>0</v>
          </cell>
          <cell r="BK989">
            <v>0</v>
          </cell>
          <cell r="BL989"/>
          <cell r="BM989"/>
          <cell r="BN989"/>
          <cell r="BO989">
            <v>0</v>
          </cell>
        </row>
        <row r="990">
          <cell r="B990" t="str">
            <v>5-05-15-272-1</v>
          </cell>
          <cell r="C990" t="str">
            <v>5</v>
          </cell>
          <cell r="D990" t="str">
            <v>Poznań - kanalizacja sanitarna w ulicy Kobylepole - zakres I</v>
          </cell>
          <cell r="E990" t="str">
            <v>Realizowane-RBM-zakończono</v>
          </cell>
          <cell r="G990" t="str">
            <v>rezerwa "białe plamy"</v>
          </cell>
          <cell r="H990" t="str">
            <v>pierwsza</v>
          </cell>
          <cell r="I990" t="str">
            <v>sieci rozdzielcze</v>
          </cell>
          <cell r="J990" t="str">
            <v>rozwojowe</v>
          </cell>
          <cell r="K990" t="str">
            <v>KPOŚK</v>
          </cell>
          <cell r="L990" t="str">
            <v>Poznań</v>
          </cell>
          <cell r="M990" t="str">
            <v>Przemysław Jasiński</v>
          </cell>
          <cell r="N990">
            <v>0</v>
          </cell>
          <cell r="O990" t="str">
            <v>Mariusz Dados</v>
          </cell>
          <cell r="P990" t="str">
            <v>Łukasz Dąbrowski</v>
          </cell>
          <cell r="Q990">
            <v>0</v>
          </cell>
          <cell r="R990" t="str">
            <v>05</v>
          </cell>
          <cell r="S990" t="str">
            <v>PIM</v>
          </cell>
          <cell r="T990">
            <v>857298.22000000009</v>
          </cell>
          <cell r="U990">
            <v>25011.089999999997</v>
          </cell>
          <cell r="V990">
            <v>0</v>
          </cell>
          <cell r="W990">
            <v>0</v>
          </cell>
          <cell r="X990">
            <v>0</v>
          </cell>
          <cell r="Y990">
            <v>0</v>
          </cell>
          <cell r="Z990">
            <v>0</v>
          </cell>
          <cell r="AA990">
            <v>0</v>
          </cell>
          <cell r="AB990">
            <v>0</v>
          </cell>
          <cell r="AC990">
            <v>0</v>
          </cell>
          <cell r="AD990">
            <v>0</v>
          </cell>
          <cell r="AE990">
            <v>0</v>
          </cell>
          <cell r="AF990">
            <v>25011.089999999997</v>
          </cell>
          <cell r="AG990">
            <v>25011.089999999997</v>
          </cell>
          <cell r="AH990">
            <v>1033.5</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0.66</v>
          </cell>
          <cell r="AW990">
            <v>0</v>
          </cell>
          <cell r="AX990" t="str">
            <v>1 rozwojowo-modernizacyjne</v>
          </cell>
          <cell r="AY990">
            <v>26</v>
          </cell>
          <cell r="AZ990">
            <v>10</v>
          </cell>
          <cell r="BA990">
            <v>0</v>
          </cell>
          <cell r="BF990" t="str">
            <v>Odbiór ścieków sanitarnych od nowych klientów. Z zadania został wydzielony zakres 19-324.</v>
          </cell>
          <cell r="BG990" t="str">
            <v>Kanalizacja sanitarna DN200mm o dł. ok. 660 m, wraz z przyłączami . 2017 - 2018 - dokumentacja projektowa 2018 - 2020 - roboty budowlano-montażowe</v>
          </cell>
          <cell r="BH990" t="str">
            <v>-</v>
          </cell>
          <cell r="BI990" t="str">
            <v>-</v>
          </cell>
          <cell r="BJ990">
            <v>0</v>
          </cell>
          <cell r="BK990">
            <v>0</v>
          </cell>
          <cell r="BL990"/>
          <cell r="BM990"/>
          <cell r="BN990"/>
          <cell r="BO990">
            <v>0</v>
          </cell>
        </row>
        <row r="991">
          <cell r="B991" t="str">
            <v>5-05-16-004-1</v>
          </cell>
          <cell r="C991" t="str">
            <v>5</v>
          </cell>
          <cell r="D991" t="str">
            <v>Poznań - kanalizacja sanitarna w drodze bocznej od ul. Huby Moraskie</v>
          </cell>
          <cell r="H991" t="str">
            <v>druga</v>
          </cell>
          <cell r="I991" t="str">
            <v>sieci rozdzielcze</v>
          </cell>
          <cell r="J991" t="str">
            <v>rozwojowe</v>
          </cell>
          <cell r="K991" t="str">
            <v>nieopłacalne nie</v>
          </cell>
          <cell r="L991" t="str">
            <v>Poznań</v>
          </cell>
          <cell r="R991" t="str">
            <v>05</v>
          </cell>
          <cell r="T991">
            <v>0</v>
          </cell>
          <cell r="U991">
            <v>0</v>
          </cell>
          <cell r="V991">
            <v>0</v>
          </cell>
          <cell r="W991">
            <v>0</v>
          </cell>
          <cell r="X991">
            <v>0</v>
          </cell>
          <cell r="Y991">
            <v>0</v>
          </cell>
          <cell r="Z991">
            <v>0</v>
          </cell>
          <cell r="AA991">
            <v>0</v>
          </cell>
          <cell r="AB991">
            <v>7000</v>
          </cell>
          <cell r="AC991">
            <v>7000</v>
          </cell>
          <cell r="AD991">
            <v>21000</v>
          </cell>
          <cell r="AE991">
            <v>435000</v>
          </cell>
          <cell r="AF991">
            <v>35000</v>
          </cell>
          <cell r="AG991">
            <v>0</v>
          </cell>
          <cell r="AH991">
            <v>0</v>
          </cell>
          <cell r="AI991">
            <v>0</v>
          </cell>
          <cell r="AJ991">
            <v>0</v>
          </cell>
          <cell r="AK991">
            <v>0</v>
          </cell>
          <cell r="AL991">
            <v>0</v>
          </cell>
          <cell r="AM991">
            <v>0</v>
          </cell>
          <cell r="AN991">
            <v>0</v>
          </cell>
          <cell r="AO991">
            <v>20000</v>
          </cell>
          <cell r="AP991">
            <v>20000</v>
          </cell>
          <cell r="AQ991">
            <v>43000</v>
          </cell>
          <cell r="AR991">
            <v>367000</v>
          </cell>
          <cell r="AS991">
            <v>0</v>
          </cell>
          <cell r="AT991">
            <v>0</v>
          </cell>
          <cell r="AU991">
            <v>450000</v>
          </cell>
          <cell r="AV991">
            <v>0.22</v>
          </cell>
          <cell r="AW991">
            <v>48</v>
          </cell>
          <cell r="AX991" t="str">
            <v>1 rozwojowo-modernizacyjne</v>
          </cell>
          <cell r="AY991">
            <v>3</v>
          </cell>
          <cell r="AZ991">
            <v>2</v>
          </cell>
          <cell r="BA991">
            <v>0</v>
          </cell>
          <cell r="BF991" t="str">
            <v>Odbiór ścieków sanitarnych od nowych klientów.</v>
          </cell>
          <cell r="BG991" t="str">
            <v>Budowa kanalizacji sanitarnej w drogach bocznych od ul. Huby Moraskie wraz z przyłączami: - kanał grawitacyjny DN 200mm, dł. 175m; tłocznia ścieków; rurociąg tłoczny PE 63, dł. 40m 2027-2029 - dokumentacja projektowa 2030-2031 - roboty budowlano-montażowe</v>
          </cell>
          <cell r="BH991" t="str">
            <v>-</v>
          </cell>
          <cell r="BI991" t="str">
            <v>-</v>
          </cell>
          <cell r="BJ991">
            <v>0</v>
          </cell>
          <cell r="BK991">
            <v>450000</v>
          </cell>
          <cell r="BL991"/>
          <cell r="BM991"/>
          <cell r="BN991"/>
        </row>
        <row r="992">
          <cell r="B992" t="str">
            <v>5-05-16-025-1</v>
          </cell>
          <cell r="C992" t="str">
            <v>5</v>
          </cell>
          <cell r="D992" t="str">
            <v>Poznań - kanalizacja sanitarna w ul. Abpa W. Dymka i ul. Żelaznej</v>
          </cell>
          <cell r="E992">
            <v>0</v>
          </cell>
          <cell r="G992" t="str">
            <v>Pule</v>
          </cell>
          <cell r="H992" t="str">
            <v>druga</v>
          </cell>
          <cell r="I992" t="str">
            <v>sieci rozdzielcze</v>
          </cell>
          <cell r="J992" t="str">
            <v>rozwojowe</v>
          </cell>
          <cell r="K992" t="str">
            <v>opłacalne</v>
          </cell>
          <cell r="L992" t="str">
            <v>Poznań</v>
          </cell>
          <cell r="M992">
            <v>0</v>
          </cell>
          <cell r="N992">
            <v>0</v>
          </cell>
          <cell r="O992">
            <v>0</v>
          </cell>
          <cell r="P992">
            <v>0</v>
          </cell>
          <cell r="Q992">
            <v>0</v>
          </cell>
          <cell r="R992" t="str">
            <v>05</v>
          </cell>
          <cell r="S992" t="str">
            <v>ZKZL</v>
          </cell>
          <cell r="T992">
            <v>0</v>
          </cell>
          <cell r="U992">
            <v>5499.9</v>
          </cell>
          <cell r="V992">
            <v>0</v>
          </cell>
          <cell r="W992">
            <v>0</v>
          </cell>
          <cell r="X992">
            <v>0</v>
          </cell>
          <cell r="Y992">
            <v>0</v>
          </cell>
          <cell r="Z992">
            <v>0</v>
          </cell>
          <cell r="AA992">
            <v>0</v>
          </cell>
          <cell r="AB992">
            <v>0</v>
          </cell>
          <cell r="AC992">
            <v>0</v>
          </cell>
          <cell r="AD992">
            <v>0</v>
          </cell>
          <cell r="AE992">
            <v>0</v>
          </cell>
          <cell r="AF992">
            <v>5499.9</v>
          </cell>
          <cell r="AG992">
            <v>5499.9</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0.6</v>
          </cell>
          <cell r="AW992">
            <v>0</v>
          </cell>
          <cell r="AX992" t="str">
            <v>1 rozwojowo-modernizacyjne</v>
          </cell>
          <cell r="AY992">
            <v>2</v>
          </cell>
          <cell r="AZ992">
            <v>0</v>
          </cell>
          <cell r="BA992">
            <v>0</v>
          </cell>
          <cell r="BF992">
            <v>0</v>
          </cell>
          <cell r="BG992">
            <v>0</v>
          </cell>
          <cell r="BH992" t="str">
            <v>-</v>
          </cell>
          <cell r="BI992" t="str">
            <v>-</v>
          </cell>
          <cell r="BJ992">
            <v>0</v>
          </cell>
          <cell r="BK992">
            <v>0</v>
          </cell>
          <cell r="BL992"/>
          <cell r="BM992"/>
          <cell r="BN992"/>
        </row>
        <row r="993">
          <cell r="B993" t="str">
            <v>5-05-16-028-1</v>
          </cell>
          <cell r="C993" t="str">
            <v>5</v>
          </cell>
          <cell r="D993" t="str">
            <v>Poznań - kanalizacja sanitarna w rejonie ulic Biskupińskiej i Lirycznej</v>
          </cell>
          <cell r="E993">
            <v>0</v>
          </cell>
          <cell r="G993" t="str">
            <v>Pule</v>
          </cell>
          <cell r="H993" t="str">
            <v>druga</v>
          </cell>
          <cell r="I993" t="str">
            <v>sieci rozdzielcze</v>
          </cell>
          <cell r="J993" t="str">
            <v>rozwojowe</v>
          </cell>
          <cell r="K993" t="str">
            <v>opłacalne</v>
          </cell>
          <cell r="L993" t="str">
            <v>Poznań</v>
          </cell>
          <cell r="M993">
            <v>0</v>
          </cell>
          <cell r="N993">
            <v>0</v>
          </cell>
          <cell r="O993">
            <v>0</v>
          </cell>
          <cell r="P993">
            <v>0</v>
          </cell>
          <cell r="Q993">
            <v>0</v>
          </cell>
          <cell r="R993" t="str">
            <v>05</v>
          </cell>
          <cell r="S993" t="str">
            <v>ZKZL</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t="str">
            <v>1 rozwojowo-modernizacyjne</v>
          </cell>
          <cell r="AY993">
            <v>8</v>
          </cell>
          <cell r="AZ993">
            <v>0</v>
          </cell>
          <cell r="BA993">
            <v>0</v>
          </cell>
          <cell r="BF993">
            <v>0</v>
          </cell>
          <cell r="BG993">
            <v>0</v>
          </cell>
          <cell r="BH993" t="str">
            <v>-</v>
          </cell>
          <cell r="BI993" t="str">
            <v>-</v>
          </cell>
          <cell r="BJ993">
            <v>0</v>
          </cell>
          <cell r="BK993">
            <v>0</v>
          </cell>
          <cell r="BL993"/>
          <cell r="BM993"/>
          <cell r="BN993"/>
        </row>
        <row r="994">
          <cell r="B994" t="str">
            <v>5-05-16-029-1</v>
          </cell>
          <cell r="C994" t="str">
            <v>5</v>
          </cell>
          <cell r="D994" t="str">
            <v>Poznań - kanalizacja sanitarna w ul. Drewlańskiej</v>
          </cell>
          <cell r="H994" t="str">
            <v>druga</v>
          </cell>
          <cell r="I994" t="str">
            <v>sieci rozdzielcze</v>
          </cell>
          <cell r="J994" t="str">
            <v>rozwojowe</v>
          </cell>
          <cell r="K994" t="str">
            <v>nieopłacalne nie</v>
          </cell>
          <cell r="L994" t="str">
            <v>Poznań</v>
          </cell>
          <cell r="R994" t="str">
            <v>05</v>
          </cell>
          <cell r="T994">
            <v>0</v>
          </cell>
          <cell r="U994">
            <v>0</v>
          </cell>
          <cell r="V994">
            <v>0</v>
          </cell>
          <cell r="W994">
            <v>0</v>
          </cell>
          <cell r="X994">
            <v>0</v>
          </cell>
          <cell r="Y994">
            <v>0</v>
          </cell>
          <cell r="Z994">
            <v>0</v>
          </cell>
          <cell r="AA994">
            <v>0</v>
          </cell>
          <cell r="AB994">
            <v>0</v>
          </cell>
          <cell r="AC994">
            <v>35000</v>
          </cell>
          <cell r="AD994">
            <v>35000</v>
          </cell>
          <cell r="AE994">
            <v>180000</v>
          </cell>
          <cell r="AF994">
            <v>70000</v>
          </cell>
          <cell r="AG994">
            <v>0</v>
          </cell>
          <cell r="AH994">
            <v>0</v>
          </cell>
          <cell r="AI994">
            <v>0</v>
          </cell>
          <cell r="AJ994">
            <v>0</v>
          </cell>
          <cell r="AK994">
            <v>0</v>
          </cell>
          <cell r="AL994">
            <v>0</v>
          </cell>
          <cell r="AM994">
            <v>0</v>
          </cell>
          <cell r="AN994">
            <v>0</v>
          </cell>
          <cell r="AO994">
            <v>28000</v>
          </cell>
          <cell r="AP994">
            <v>28000</v>
          </cell>
          <cell r="AQ994">
            <v>14000</v>
          </cell>
          <cell r="AR994">
            <v>205563</v>
          </cell>
          <cell r="AS994">
            <v>0</v>
          </cell>
          <cell r="AT994">
            <v>0</v>
          </cell>
          <cell r="AU994">
            <v>275563</v>
          </cell>
          <cell r="AV994">
            <v>7.0000000000000007E-2</v>
          </cell>
          <cell r="AW994">
            <v>50</v>
          </cell>
          <cell r="AX994" t="str">
            <v>1 rozwojowo-modernizacyjne</v>
          </cell>
          <cell r="AY994">
            <v>1</v>
          </cell>
          <cell r="AZ994">
            <v>5</v>
          </cell>
          <cell r="BA994">
            <v>0</v>
          </cell>
          <cell r="BF994" t="str">
            <v>Odbiór ścieków sanitarnych od nowych klientów.</v>
          </cell>
          <cell r="BG994" t="str">
            <v>Budowa kanalizacji sanitarnej w ul. Drewlańskiej DN 200mm, dł. 70m wraz z przyłączami 2027 - 2029 dokumentacja projektowa 2029 - 2031 - roboty budowlano-montażowe</v>
          </cell>
          <cell r="BH994" t="str">
            <v>-</v>
          </cell>
          <cell r="BI994" t="str">
            <v>-</v>
          </cell>
          <cell r="BJ994">
            <v>0</v>
          </cell>
          <cell r="BK994">
            <v>275563</v>
          </cell>
          <cell r="BL994"/>
          <cell r="BM994"/>
          <cell r="BN994"/>
        </row>
        <row r="995">
          <cell r="B995" t="str">
            <v>5-05-16-040-1</v>
          </cell>
          <cell r="C995" t="str">
            <v>5</v>
          </cell>
          <cell r="D995" t="str">
            <v>Poznań - kanalizacja sanitarna w ul. Obodrzyckiej</v>
          </cell>
          <cell r="H995" t="str">
            <v>druga</v>
          </cell>
          <cell r="I995" t="str">
            <v>sieci rozdzielcze</v>
          </cell>
          <cell r="J995" t="str">
            <v>rozwojowe</v>
          </cell>
          <cell r="K995" t="str">
            <v>nieopłacalne nie</v>
          </cell>
          <cell r="L995" t="str">
            <v>Poznań</v>
          </cell>
          <cell r="R995" t="str">
            <v>05</v>
          </cell>
          <cell r="T995">
            <v>0</v>
          </cell>
          <cell r="U995">
            <v>0</v>
          </cell>
          <cell r="V995">
            <v>0</v>
          </cell>
          <cell r="W995">
            <v>0</v>
          </cell>
          <cell r="X995">
            <v>0</v>
          </cell>
          <cell r="Y995">
            <v>0</v>
          </cell>
          <cell r="Z995">
            <v>0</v>
          </cell>
          <cell r="AA995">
            <v>12000</v>
          </cell>
          <cell r="AB995">
            <v>18000</v>
          </cell>
          <cell r="AC995">
            <v>58000</v>
          </cell>
          <cell r="AD995">
            <v>264000</v>
          </cell>
          <cell r="AE995">
            <v>0</v>
          </cell>
          <cell r="AF995">
            <v>352000</v>
          </cell>
          <cell r="AG995">
            <v>0</v>
          </cell>
          <cell r="AH995">
            <v>0</v>
          </cell>
          <cell r="AI995">
            <v>0</v>
          </cell>
          <cell r="AJ995">
            <v>0</v>
          </cell>
          <cell r="AK995">
            <v>0</v>
          </cell>
          <cell r="AL995">
            <v>0</v>
          </cell>
          <cell r="AM995">
            <v>12000</v>
          </cell>
          <cell r="AN995">
            <v>18000</v>
          </cell>
          <cell r="AO995">
            <v>58000</v>
          </cell>
          <cell r="AP995">
            <v>264000</v>
          </cell>
          <cell r="AQ995">
            <v>0</v>
          </cell>
          <cell r="AR995">
            <v>0</v>
          </cell>
          <cell r="AS995">
            <v>0</v>
          </cell>
          <cell r="AT995">
            <v>0</v>
          </cell>
          <cell r="AU995">
            <v>352000</v>
          </cell>
          <cell r="AV995">
            <v>0.12</v>
          </cell>
          <cell r="AW995">
            <v>0</v>
          </cell>
          <cell r="AX995" t="str">
            <v>1 rozwojowo-modernizacyjne</v>
          </cell>
          <cell r="AY995">
            <v>1</v>
          </cell>
          <cell r="AZ995">
            <v>0</v>
          </cell>
          <cell r="BA995">
            <v>0</v>
          </cell>
          <cell r="BF995" t="str">
            <v>Odbiór ścieków sanitarnych od nowych klientów.</v>
          </cell>
          <cell r="BG995" t="str">
            <v>Budowa sieci kanalizacji sanitarnej w ul. Obodrzyckiej (do budynku nr 75) DN 200 mm, dł. 115 m wraz z przyłączami 2026 - 2028 - dokumentacja projektowa 2028 - 2029 - roboty budowlano-montażowe</v>
          </cell>
          <cell r="BH995" t="str">
            <v>-</v>
          </cell>
          <cell r="BI995" t="str">
            <v>-</v>
          </cell>
          <cell r="BJ995">
            <v>0</v>
          </cell>
          <cell r="BK995">
            <v>352000</v>
          </cell>
          <cell r="BL995"/>
          <cell r="BM995"/>
          <cell r="BN995"/>
        </row>
        <row r="996">
          <cell r="B996" t="str">
            <v>5-05-16-048-1</v>
          </cell>
          <cell r="C996" t="str">
            <v>5</v>
          </cell>
          <cell r="D996" t="str">
            <v>Poznań - kanalizacja sanitarna w ul. Bernata</v>
          </cell>
          <cell r="E996">
            <v>0</v>
          </cell>
          <cell r="G996" t="str">
            <v>Pule</v>
          </cell>
          <cell r="H996" t="str">
            <v>druga</v>
          </cell>
          <cell r="I996" t="str">
            <v>sieci rozdzielcze</v>
          </cell>
          <cell r="J996" t="str">
            <v>rozwojowe</v>
          </cell>
          <cell r="K996" t="str">
            <v>opłacalne</v>
          </cell>
          <cell r="L996" t="str">
            <v>Poznań</v>
          </cell>
          <cell r="M996">
            <v>0</v>
          </cell>
          <cell r="N996">
            <v>0</v>
          </cell>
          <cell r="O996">
            <v>0</v>
          </cell>
          <cell r="P996">
            <v>0</v>
          </cell>
          <cell r="Q996">
            <v>0</v>
          </cell>
          <cell r="R996" t="str">
            <v>05</v>
          </cell>
          <cell r="S996" t="str">
            <v>ZKZL</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0.22</v>
          </cell>
          <cell r="AW996">
            <v>0</v>
          </cell>
          <cell r="AX996" t="str">
            <v>1 rozwojowo-modernizacyjne</v>
          </cell>
          <cell r="AY996">
            <v>2</v>
          </cell>
          <cell r="AZ996">
            <v>0</v>
          </cell>
          <cell r="BA996">
            <v>0</v>
          </cell>
          <cell r="BF996">
            <v>0</v>
          </cell>
          <cell r="BG996">
            <v>0</v>
          </cell>
          <cell r="BH996" t="str">
            <v>-</v>
          </cell>
          <cell r="BI996" t="str">
            <v>-</v>
          </cell>
          <cell r="BJ996">
            <v>0</v>
          </cell>
          <cell r="BK996">
            <v>0</v>
          </cell>
          <cell r="BL996"/>
          <cell r="BM996"/>
          <cell r="BN996"/>
        </row>
        <row r="997">
          <cell r="B997" t="str">
            <v>5-05-16-051-1</v>
          </cell>
          <cell r="C997" t="str">
            <v>5</v>
          </cell>
          <cell r="D997" t="str">
            <v>Poznań - kanalizacja sanitarna w rejonie ulic: Żołnierzy Wyklętych i Literackiej</v>
          </cell>
          <cell r="E997">
            <v>0</v>
          </cell>
          <cell r="G997" t="str">
            <v>Pule</v>
          </cell>
          <cell r="H997" t="str">
            <v>druga</v>
          </cell>
          <cell r="I997" t="str">
            <v>sieci rozdzielcze</v>
          </cell>
          <cell r="J997" t="str">
            <v>rozwojowe</v>
          </cell>
          <cell r="K997" t="str">
            <v>opłacalne</v>
          </cell>
          <cell r="L997" t="str">
            <v>Poznań</v>
          </cell>
          <cell r="M997">
            <v>0</v>
          </cell>
          <cell r="N997">
            <v>0</v>
          </cell>
          <cell r="O997">
            <v>0</v>
          </cell>
          <cell r="P997">
            <v>0</v>
          </cell>
          <cell r="Q997">
            <v>0</v>
          </cell>
          <cell r="R997" t="str">
            <v>05</v>
          </cell>
          <cell r="S997" t="str">
            <v>PTBS</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t="str">
            <v>1 rozwojowo-modernizacyjne</v>
          </cell>
          <cell r="AY997">
            <v>15</v>
          </cell>
          <cell r="AZ997">
            <v>7</v>
          </cell>
          <cell r="BA997">
            <v>0</v>
          </cell>
          <cell r="BF997">
            <v>0</v>
          </cell>
          <cell r="BG997">
            <v>0</v>
          </cell>
          <cell r="BH997" t="str">
            <v>-</v>
          </cell>
          <cell r="BI997" t="str">
            <v>-</v>
          </cell>
          <cell r="BJ997">
            <v>0</v>
          </cell>
          <cell r="BK997">
            <v>0</v>
          </cell>
          <cell r="BL997"/>
          <cell r="BM997"/>
          <cell r="BN997"/>
        </row>
        <row r="998">
          <cell r="B998" t="str">
            <v>5-05-16-078-1</v>
          </cell>
          <cell r="C998" t="str">
            <v>5</v>
          </cell>
          <cell r="D998" t="str">
            <v>Poznań - kanalizacja sanitarna w ulicach Suchej i Syreniej</v>
          </cell>
          <cell r="H998" t="str">
            <v>druga</v>
          </cell>
          <cell r="I998" t="str">
            <v>sieci rozdzielcze</v>
          </cell>
          <cell r="J998" t="str">
            <v>rozwojowe</v>
          </cell>
          <cell r="K998" t="str">
            <v>nieopłacalne nie</v>
          </cell>
          <cell r="L998" t="str">
            <v>Poznań</v>
          </cell>
          <cell r="R998" t="str">
            <v>05</v>
          </cell>
          <cell r="T998">
            <v>0</v>
          </cell>
          <cell r="U998">
            <v>0</v>
          </cell>
          <cell r="V998">
            <v>0</v>
          </cell>
          <cell r="W998">
            <v>0</v>
          </cell>
          <cell r="X998">
            <v>0</v>
          </cell>
          <cell r="Y998">
            <v>0</v>
          </cell>
          <cell r="Z998">
            <v>0</v>
          </cell>
          <cell r="AA998">
            <v>0</v>
          </cell>
          <cell r="AB998">
            <v>48000</v>
          </cell>
          <cell r="AC998">
            <v>72000</v>
          </cell>
          <cell r="AD998">
            <v>428000</v>
          </cell>
          <cell r="AE998">
            <v>1438000</v>
          </cell>
          <cell r="AF998">
            <v>548000</v>
          </cell>
          <cell r="AG998">
            <v>0</v>
          </cell>
          <cell r="AH998">
            <v>0</v>
          </cell>
          <cell r="AI998">
            <v>0</v>
          </cell>
          <cell r="AJ998">
            <v>0</v>
          </cell>
          <cell r="AK998">
            <v>0</v>
          </cell>
          <cell r="AL998">
            <v>0</v>
          </cell>
          <cell r="AM998">
            <v>0</v>
          </cell>
          <cell r="AN998">
            <v>46000</v>
          </cell>
          <cell r="AO998">
            <v>46000</v>
          </cell>
          <cell r="AP998">
            <v>23000</v>
          </cell>
          <cell r="AQ998">
            <v>1301880</v>
          </cell>
          <cell r="AR998">
            <v>673120</v>
          </cell>
          <cell r="AS998">
            <v>0</v>
          </cell>
          <cell r="AT998">
            <v>0</v>
          </cell>
          <cell r="AU998">
            <v>2090000</v>
          </cell>
          <cell r="AV998">
            <v>0.87</v>
          </cell>
          <cell r="AW998">
            <v>0</v>
          </cell>
          <cell r="AX998" t="str">
            <v>1 rozwojowo-modernizacyjne</v>
          </cell>
          <cell r="AY998">
            <v>15</v>
          </cell>
          <cell r="AZ998">
            <v>0</v>
          </cell>
          <cell r="BA998">
            <v>0</v>
          </cell>
          <cell r="BF998" t="str">
            <v>Odbiór ścieków bytowych od nowych klientów.</v>
          </cell>
          <cell r="BG998" t="str">
            <v>Budowa kanału sanitarnego DN 200 mm dł.870 m wraz z przyłączami w ulicach Suchej i Syreniej 2027 - 2028 dokumentacja techniczna 2029 - 2030 roboty budowlano montażowe</v>
          </cell>
          <cell r="BH998" t="str">
            <v>-</v>
          </cell>
          <cell r="BI998" t="str">
            <v>-</v>
          </cell>
          <cell r="BJ998">
            <v>0</v>
          </cell>
          <cell r="BK998">
            <v>2090000</v>
          </cell>
          <cell r="BL998"/>
          <cell r="BM998"/>
          <cell r="BN998"/>
        </row>
        <row r="999">
          <cell r="B999" t="str">
            <v>5-05-16-082-1</v>
          </cell>
          <cell r="C999" t="str">
            <v>5</v>
          </cell>
          <cell r="D999" t="str">
            <v>Poznań - kanalizacja sanitarna w ulicach Sarniej i Sośnickiej - zakres I</v>
          </cell>
          <cell r="E999">
            <v>0</v>
          </cell>
          <cell r="G999" t="str">
            <v>rezerwa "białe plamy"</v>
          </cell>
          <cell r="H999" t="str">
            <v>druga</v>
          </cell>
          <cell r="I999" t="str">
            <v>sieci rozdzielcze</v>
          </cell>
          <cell r="J999" t="str">
            <v>rozwojowe</v>
          </cell>
          <cell r="K999" t="str">
            <v>nieopłacalne tak</v>
          </cell>
          <cell r="L999" t="str">
            <v>Poznań</v>
          </cell>
          <cell r="M999">
            <v>0</v>
          </cell>
          <cell r="N999">
            <v>0</v>
          </cell>
          <cell r="O999">
            <v>0</v>
          </cell>
          <cell r="P999">
            <v>0</v>
          </cell>
          <cell r="Q999">
            <v>0</v>
          </cell>
          <cell r="R999" t="str">
            <v>05</v>
          </cell>
          <cell r="S999" t="str">
            <v>nd</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0.67</v>
          </cell>
          <cell r="AW999">
            <v>0</v>
          </cell>
          <cell r="AX999" t="str">
            <v>1 rozwojowo-modernizacyjne</v>
          </cell>
          <cell r="AY999">
            <v>4</v>
          </cell>
          <cell r="AZ999">
            <v>1</v>
          </cell>
          <cell r="BA999">
            <v>0</v>
          </cell>
          <cell r="BF999">
            <v>0</v>
          </cell>
          <cell r="BG999">
            <v>0</v>
          </cell>
          <cell r="BH999" t="str">
            <v>-</v>
          </cell>
          <cell r="BI999" t="str">
            <v>-</v>
          </cell>
          <cell r="BJ999">
            <v>0</v>
          </cell>
          <cell r="BK999">
            <v>0</v>
          </cell>
          <cell r="BL999"/>
          <cell r="BM999"/>
          <cell r="BN999"/>
        </row>
        <row r="1000">
          <cell r="B1000" t="str">
            <v>5-05-16-085-0</v>
          </cell>
          <cell r="C1000" t="str">
            <v>5</v>
          </cell>
          <cell r="D1000" t="str">
            <v>Poznań - kanalizacja sanitarna w ul. Gnieźnieńskiej</v>
          </cell>
          <cell r="E1000" t="str">
            <v>Realizowane-RBM-w toku</v>
          </cell>
          <cell r="G1000" t="str">
            <v>rezerwa na zaspokojenie roszczeń z tyt realizacji sieci wod-kan</v>
          </cell>
          <cell r="H1000" t="str">
            <v>pierwsza</v>
          </cell>
          <cell r="I1000" t="str">
            <v>sieci rozdzielcze</v>
          </cell>
          <cell r="J1000" t="str">
            <v>rozwojowe</v>
          </cell>
          <cell r="K1000" t="str">
            <v>wykupy</v>
          </cell>
          <cell r="L1000" t="str">
            <v>Poznań</v>
          </cell>
          <cell r="M1000">
            <v>0</v>
          </cell>
          <cell r="N1000">
            <v>0</v>
          </cell>
          <cell r="O1000" t="str">
            <v>Michał Garbicz</v>
          </cell>
          <cell r="P1000" t="str">
            <v>Magdalena Borowska</v>
          </cell>
          <cell r="Q1000">
            <v>0</v>
          </cell>
          <cell r="R1000" t="str">
            <v>05</v>
          </cell>
          <cell r="S1000" t="str">
            <v>nd</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t="str">
            <v xml:space="preserve"> </v>
          </cell>
          <cell r="AY1000">
            <v>0</v>
          </cell>
          <cell r="AZ1000">
            <v>0</v>
          </cell>
          <cell r="BA1000">
            <v>0</v>
          </cell>
          <cell r="BF1000">
            <v>0</v>
          </cell>
          <cell r="BG1000">
            <v>0</v>
          </cell>
          <cell r="BH1000" t="str">
            <v>-</v>
          </cell>
          <cell r="BI1000" t="str">
            <v>-</v>
          </cell>
          <cell r="BJ1000">
            <v>0</v>
          </cell>
          <cell r="BK1000">
            <v>0</v>
          </cell>
          <cell r="BL1000"/>
          <cell r="BM1000"/>
          <cell r="BN1000"/>
          <cell r="BO1000">
            <v>0</v>
          </cell>
        </row>
        <row r="1001">
          <cell r="B1001" t="str">
            <v>5-05-16-108-0</v>
          </cell>
          <cell r="C1001" t="str">
            <v>5</v>
          </cell>
          <cell r="D1001" t="str">
            <v>Poznań - kanalizacja ogólnospławna w Rynku Łazarskim</v>
          </cell>
          <cell r="E1001" t="str">
            <v>Realizowane-RBM-w toku</v>
          </cell>
          <cell r="G1001" t="str">
            <v>koordynacja z innymi jednostkami</v>
          </cell>
          <cell r="H1001" t="str">
            <v>pierwsza</v>
          </cell>
          <cell r="I1001" t="str">
            <v>sieci rozdzielcze</v>
          </cell>
          <cell r="J1001" t="str">
            <v>modernizacyjne</v>
          </cell>
          <cell r="K1001" t="str">
            <v>koordynacja</v>
          </cell>
          <cell r="L1001" t="str">
            <v>Poznań</v>
          </cell>
          <cell r="M1001" t="str">
            <v>Katarzyna Józefiak</v>
          </cell>
          <cell r="N1001">
            <v>0</v>
          </cell>
          <cell r="O1001" t="str">
            <v>Mariusz Dados</v>
          </cell>
          <cell r="P1001" t="str">
            <v>Anna Danek</v>
          </cell>
          <cell r="Q1001" t="str">
            <v>Łukasz Wędrychowicz</v>
          </cell>
          <cell r="R1001" t="str">
            <v>05</v>
          </cell>
          <cell r="S1001" t="str">
            <v>Miasto Poznań</v>
          </cell>
          <cell r="T1001">
            <v>1557</v>
          </cell>
          <cell r="U1001">
            <v>0</v>
          </cell>
          <cell r="V1001">
            <v>0</v>
          </cell>
          <cell r="W1001">
            <v>725000</v>
          </cell>
          <cell r="X1001">
            <v>0</v>
          </cell>
          <cell r="Y1001">
            <v>0</v>
          </cell>
          <cell r="Z1001">
            <v>0</v>
          </cell>
          <cell r="AA1001">
            <v>0</v>
          </cell>
          <cell r="AB1001">
            <v>0</v>
          </cell>
          <cell r="AC1001">
            <v>0</v>
          </cell>
          <cell r="AD1001">
            <v>0</v>
          </cell>
          <cell r="AE1001">
            <v>0</v>
          </cell>
          <cell r="AF1001">
            <v>725000</v>
          </cell>
          <cell r="AG1001">
            <v>539</v>
          </cell>
          <cell r="AH1001">
            <v>992</v>
          </cell>
          <cell r="AI1001">
            <v>0</v>
          </cell>
          <cell r="AJ1001">
            <v>1371548.51</v>
          </cell>
          <cell r="AK1001">
            <v>0</v>
          </cell>
          <cell r="AL1001">
            <v>0</v>
          </cell>
          <cell r="AM1001">
            <v>0</v>
          </cell>
          <cell r="AN1001">
            <v>0</v>
          </cell>
          <cell r="AO1001">
            <v>0</v>
          </cell>
          <cell r="AP1001">
            <v>0</v>
          </cell>
          <cell r="AQ1001">
            <v>0</v>
          </cell>
          <cell r="AR1001">
            <v>0</v>
          </cell>
          <cell r="AS1001">
            <v>0</v>
          </cell>
          <cell r="AT1001">
            <v>0</v>
          </cell>
          <cell r="AU1001">
            <v>1371548.51</v>
          </cell>
          <cell r="AV1001">
            <v>0</v>
          </cell>
          <cell r="AW1001">
            <v>0</v>
          </cell>
          <cell r="AX1001" t="str">
            <v>1 rozwojowo-modernizacyjne</v>
          </cell>
          <cell r="AY1001">
            <v>0</v>
          </cell>
          <cell r="AZ1001">
            <v>0</v>
          </cell>
          <cell r="BA1001">
            <v>9</v>
          </cell>
          <cell r="BF1001" t="str">
            <v>Modernizacja ze względu na zły stan techniczny. Koordynacja z modernizacja rynku realizowaną przez Biuro Koordynacji Projektów i Rewitalizacji Miasta Urzędu Miasta Poznania.</v>
          </cell>
          <cell r="BG1001" t="str">
            <v>Modernizacja kanałów ogólnospławnych w ulicach Lodowa, Rynek Łazarski, Niegolewskich, Małeckiego, Calliera o przekrojach DN250, DN300, J250/380mm. Przebudowa kanału ogólnospławnego DN250mm w ul. Kącik. Łączna dł. kanałów ok. 490 m. Modernizacja przyłączy. 2018 - dokumentacja projektowa 2022 - roboty budowlano - montażowe</v>
          </cell>
          <cell r="BH1001" t="str">
            <v>-</v>
          </cell>
          <cell r="BI1001" t="str">
            <v>-</v>
          </cell>
          <cell r="BJ1001">
            <v>0</v>
          </cell>
          <cell r="BK1001">
            <v>1371548.51</v>
          </cell>
          <cell r="BL1001"/>
          <cell r="BM1001"/>
          <cell r="BN1001"/>
          <cell r="BO1001">
            <v>96008.395700000008</v>
          </cell>
        </row>
        <row r="1002">
          <cell r="B1002" t="str">
            <v>5-05-16-129-0</v>
          </cell>
          <cell r="C1002" t="str">
            <v>5</v>
          </cell>
          <cell r="D1002" t="str">
            <v>Poznań - kanalizacaj sanitarna na terenie Śródmieścia - etap II</v>
          </cell>
          <cell r="E1002">
            <v>0</v>
          </cell>
          <cell r="G1002" t="str">
            <v>rezerwa remonty</v>
          </cell>
          <cell r="H1002" t="str">
            <v>pierwsza</v>
          </cell>
          <cell r="I1002" t="str">
            <v>sieci rozdzielcze</v>
          </cell>
          <cell r="J1002" t="str">
            <v>modernizacyjne</v>
          </cell>
          <cell r="K1002" t="str">
            <v>PSK</v>
          </cell>
          <cell r="L1002" t="str">
            <v>Poznań</v>
          </cell>
          <cell r="M1002">
            <v>0</v>
          </cell>
          <cell r="N1002">
            <v>0</v>
          </cell>
          <cell r="O1002">
            <v>0</v>
          </cell>
          <cell r="P1002">
            <v>0</v>
          </cell>
          <cell r="Q1002">
            <v>0</v>
          </cell>
          <cell r="R1002" t="str">
            <v>05</v>
          </cell>
          <cell r="S1002" t="str">
            <v>nd</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t="str">
            <v>1 rozwojowo-modernizacyjne</v>
          </cell>
          <cell r="AY1002">
            <v>0</v>
          </cell>
          <cell r="AZ1002">
            <v>0</v>
          </cell>
          <cell r="BA1002">
            <v>0</v>
          </cell>
          <cell r="BF1002">
            <v>0</v>
          </cell>
          <cell r="BG1002">
            <v>0</v>
          </cell>
          <cell r="BH1002" t="str">
            <v>-</v>
          </cell>
          <cell r="BI1002" t="str">
            <v>-</v>
          </cell>
          <cell r="BJ1002">
            <v>0</v>
          </cell>
          <cell r="BK1002">
            <v>0</v>
          </cell>
          <cell r="BL1002"/>
          <cell r="BM1002"/>
          <cell r="BN1002"/>
        </row>
        <row r="1003">
          <cell r="B1003" t="str">
            <v>5-05-16-166-0</v>
          </cell>
          <cell r="C1003" t="str">
            <v>5</v>
          </cell>
          <cell r="D1003" t="str">
            <v>Poznań - kanalizacja sanitarna w ul. bocznej od ul. Literackiej</v>
          </cell>
          <cell r="E1003" t="str">
            <v>Realizowane-RBM-w toku</v>
          </cell>
          <cell r="G1003" t="str">
            <v>rezerwa na zaspokojenie roszczeń z tyt realizacji sieci wod-kan</v>
          </cell>
          <cell r="H1003" t="str">
            <v>pierwsza</v>
          </cell>
          <cell r="I1003" t="str">
            <v>sieci rozdzielcze</v>
          </cell>
          <cell r="J1003" t="str">
            <v>rozwojowe</v>
          </cell>
          <cell r="K1003" t="str">
            <v>wykupy</v>
          </cell>
          <cell r="L1003" t="str">
            <v>Poznań</v>
          </cell>
          <cell r="M1003">
            <v>0</v>
          </cell>
          <cell r="N1003">
            <v>0</v>
          </cell>
          <cell r="O1003" t="str">
            <v>Michał Garbicz</v>
          </cell>
          <cell r="P1003" t="str">
            <v>Magdalena Borowska</v>
          </cell>
          <cell r="Q1003">
            <v>0</v>
          </cell>
          <cell r="R1003" t="str">
            <v>05</v>
          </cell>
          <cell r="S1003" t="str">
            <v>nd</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t="str">
            <v xml:space="preserve"> </v>
          </cell>
          <cell r="AY1003">
            <v>0</v>
          </cell>
          <cell r="AZ1003">
            <v>0</v>
          </cell>
          <cell r="BA1003">
            <v>0</v>
          </cell>
          <cell r="BF1003">
            <v>0</v>
          </cell>
          <cell r="BG1003">
            <v>0</v>
          </cell>
          <cell r="BH1003" t="str">
            <v>-</v>
          </cell>
          <cell r="BI1003" t="str">
            <v>-</v>
          </cell>
          <cell r="BJ1003">
            <v>0</v>
          </cell>
          <cell r="BK1003">
            <v>0</v>
          </cell>
          <cell r="BL1003"/>
          <cell r="BM1003"/>
          <cell r="BN1003"/>
          <cell r="BO1003">
            <v>0</v>
          </cell>
        </row>
        <row r="1004">
          <cell r="B1004" t="str">
            <v>5-05-16-189-1</v>
          </cell>
          <cell r="C1004" t="str">
            <v>5</v>
          </cell>
          <cell r="D1004" t="str">
            <v>Poznań - kanalizacja sanitarna w ul. Inflanckiej</v>
          </cell>
          <cell r="H1004" t="str">
            <v>druga</v>
          </cell>
          <cell r="I1004" t="str">
            <v>sieci rozdzielcze</v>
          </cell>
          <cell r="J1004" t="str">
            <v>rozwojowe</v>
          </cell>
          <cell r="K1004" t="str">
            <v>nieopłacalne nie</v>
          </cell>
          <cell r="L1004" t="str">
            <v>Poznań</v>
          </cell>
          <cell r="R1004" t="str">
            <v>05</v>
          </cell>
          <cell r="T1004">
            <v>0</v>
          </cell>
          <cell r="U1004">
            <v>0</v>
          </cell>
          <cell r="V1004">
            <v>0</v>
          </cell>
          <cell r="W1004">
            <v>0</v>
          </cell>
          <cell r="X1004">
            <v>0</v>
          </cell>
          <cell r="Y1004">
            <v>0</v>
          </cell>
          <cell r="Z1004">
            <v>0</v>
          </cell>
          <cell r="AA1004">
            <v>12000</v>
          </cell>
          <cell r="AB1004">
            <v>18000</v>
          </cell>
          <cell r="AC1004">
            <v>41000</v>
          </cell>
          <cell r="AD1004">
            <v>184000</v>
          </cell>
          <cell r="AE1004">
            <v>0</v>
          </cell>
          <cell r="AF1004">
            <v>255000</v>
          </cell>
          <cell r="AG1004">
            <v>0</v>
          </cell>
          <cell r="AH1004">
            <v>0</v>
          </cell>
          <cell r="AI1004">
            <v>0</v>
          </cell>
          <cell r="AJ1004">
            <v>0</v>
          </cell>
          <cell r="AK1004">
            <v>0</v>
          </cell>
          <cell r="AL1004">
            <v>0</v>
          </cell>
          <cell r="AM1004">
            <v>12000</v>
          </cell>
          <cell r="AN1004">
            <v>18000</v>
          </cell>
          <cell r="AO1004">
            <v>41000</v>
          </cell>
          <cell r="AP1004">
            <v>184000</v>
          </cell>
          <cell r="AQ1004">
            <v>0</v>
          </cell>
          <cell r="AR1004">
            <v>0</v>
          </cell>
          <cell r="AS1004">
            <v>0</v>
          </cell>
          <cell r="AT1004">
            <v>0</v>
          </cell>
          <cell r="AU1004">
            <v>255000</v>
          </cell>
          <cell r="AV1004">
            <v>7.0000000000000007E-2</v>
          </cell>
          <cell r="AW1004">
            <v>0</v>
          </cell>
          <cell r="AX1004" t="str">
            <v>1 rozwojowo-modernizacyjne</v>
          </cell>
          <cell r="AY1004">
            <v>2</v>
          </cell>
          <cell r="AZ1004">
            <v>0</v>
          </cell>
          <cell r="BA1004">
            <v>0</v>
          </cell>
          <cell r="BF1004" t="str">
            <v>Odbiór ścieków sanitarnych od nowych klientów.</v>
          </cell>
          <cell r="BG1004" t="str">
            <v>Budowa sieci kanalizacji sanitarnej w ul. Inflanckiej DN 200 mm, dł. 70 m wraz z przyłączami 2026 - 2027 dokumentacja projektowa 2028 - 2029 roboty budowlano - montażowe</v>
          </cell>
          <cell r="BH1004" t="str">
            <v>-</v>
          </cell>
          <cell r="BI1004" t="str">
            <v>-</v>
          </cell>
          <cell r="BJ1004">
            <v>0</v>
          </cell>
          <cell r="BK1004">
            <v>255000</v>
          </cell>
          <cell r="BL1004"/>
          <cell r="BM1004"/>
          <cell r="BN1004"/>
        </row>
        <row r="1005">
          <cell r="B1005" t="str">
            <v>5-05-16-199-0</v>
          </cell>
          <cell r="C1005" t="str">
            <v>5</v>
          </cell>
          <cell r="D1005" t="str">
            <v>DO USUNIĘCIA (Przeniesione do Planu Remontów) - Poznań - kanalizacja sanitarna w ul. Stanisława Kunickiego</v>
          </cell>
          <cell r="E1005">
            <v>0</v>
          </cell>
          <cell r="G1005" t="str">
            <v>budżet - modernizacja PSK</v>
          </cell>
          <cell r="H1005" t="str">
            <v>pierwsza</v>
          </cell>
          <cell r="I1005" t="str">
            <v>sieci rozdzielcze</v>
          </cell>
          <cell r="J1005" t="str">
            <v>modernizacyjne</v>
          </cell>
          <cell r="K1005" t="str">
            <v>PSK</v>
          </cell>
          <cell r="L1005" t="str">
            <v>Poznań</v>
          </cell>
          <cell r="M1005">
            <v>0</v>
          </cell>
          <cell r="N1005">
            <v>0</v>
          </cell>
          <cell r="O1005">
            <v>0</v>
          </cell>
          <cell r="P1005">
            <v>0</v>
          </cell>
          <cell r="Q1005">
            <v>0</v>
          </cell>
          <cell r="R1005" t="str">
            <v>05</v>
          </cell>
          <cell r="S1005" t="str">
            <v>nd</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t="str">
            <v>1 rozwojowo-modernizacyjne</v>
          </cell>
          <cell r="AY1005">
            <v>0</v>
          </cell>
          <cell r="AZ1005">
            <v>0</v>
          </cell>
          <cell r="BA1005">
            <v>37</v>
          </cell>
          <cell r="BF1005">
            <v>0</v>
          </cell>
          <cell r="BG1005">
            <v>0</v>
          </cell>
          <cell r="BH1005" t="str">
            <v>-</v>
          </cell>
          <cell r="BI1005" t="str">
            <v>-</v>
          </cell>
          <cell r="BJ1005">
            <v>0</v>
          </cell>
          <cell r="BK1005">
            <v>0</v>
          </cell>
          <cell r="BL1005"/>
          <cell r="BM1005"/>
          <cell r="BN1005"/>
        </row>
        <row r="1006">
          <cell r="B1006" t="str">
            <v>5-05-17-028-0</v>
          </cell>
          <cell r="C1006" t="str">
            <v>5</v>
          </cell>
          <cell r="D1006" t="str">
            <v>Poznań - kanalizacja sanitarna w ul. Unii Lubelskiej</v>
          </cell>
          <cell r="E1006" t="str">
            <v>Realizowane-RBM-w toku</v>
          </cell>
          <cell r="G1006" t="str">
            <v>koordynacja z innymi jednostkami</v>
          </cell>
          <cell r="H1006" t="str">
            <v>pierwsza</v>
          </cell>
          <cell r="I1006" t="str">
            <v>sieci rozdzielcze</v>
          </cell>
          <cell r="J1006" t="str">
            <v>modernizacyjne</v>
          </cell>
          <cell r="K1006" t="str">
            <v>koordynacja</v>
          </cell>
          <cell r="L1006" t="str">
            <v>Poznań</v>
          </cell>
          <cell r="M1006" t="str">
            <v>Agnieszka Mitura-Grabowska</v>
          </cell>
          <cell r="N1006">
            <v>0</v>
          </cell>
          <cell r="O1006" t="str">
            <v>Jolanta Kowalczyk</v>
          </cell>
          <cell r="P1006" t="str">
            <v>Anna Danek</v>
          </cell>
          <cell r="Q1006" t="str">
            <v>Łukasz Wędrychowicz</v>
          </cell>
          <cell r="R1006" t="str">
            <v>05</v>
          </cell>
          <cell r="S1006" t="str">
            <v>nd</v>
          </cell>
          <cell r="T1006">
            <v>1442290.55</v>
          </cell>
          <cell r="U1006">
            <v>0</v>
          </cell>
          <cell r="V1006">
            <v>130000</v>
          </cell>
          <cell r="W1006">
            <v>522000</v>
          </cell>
          <cell r="X1006">
            <v>0</v>
          </cell>
          <cell r="Y1006">
            <v>0</v>
          </cell>
          <cell r="Z1006">
            <v>0</v>
          </cell>
          <cell r="AA1006">
            <v>0</v>
          </cell>
          <cell r="AB1006">
            <v>0</v>
          </cell>
          <cell r="AC1006">
            <v>0</v>
          </cell>
          <cell r="AD1006">
            <v>0</v>
          </cell>
          <cell r="AE1006">
            <v>0</v>
          </cell>
          <cell r="AF1006">
            <v>652000</v>
          </cell>
          <cell r="AG1006">
            <v>0</v>
          </cell>
          <cell r="AH1006">
            <v>0</v>
          </cell>
          <cell r="AI1006">
            <v>0</v>
          </cell>
          <cell r="AJ1006">
            <v>652000</v>
          </cell>
          <cell r="AK1006">
            <v>0</v>
          </cell>
          <cell r="AL1006">
            <v>0</v>
          </cell>
          <cell r="AM1006">
            <v>0</v>
          </cell>
          <cell r="AN1006">
            <v>0</v>
          </cell>
          <cell r="AO1006">
            <v>0</v>
          </cell>
          <cell r="AP1006">
            <v>0</v>
          </cell>
          <cell r="AQ1006">
            <v>0</v>
          </cell>
          <cell r="AR1006">
            <v>0</v>
          </cell>
          <cell r="AS1006">
            <v>0</v>
          </cell>
          <cell r="AT1006">
            <v>0</v>
          </cell>
          <cell r="AU1006">
            <v>652000</v>
          </cell>
          <cell r="AV1006">
            <v>0</v>
          </cell>
          <cell r="AW1006">
            <v>0</v>
          </cell>
          <cell r="AX1006" t="str">
            <v>1 rozwojowo-modernizacyjne</v>
          </cell>
          <cell r="AY1006">
            <v>0</v>
          </cell>
          <cell r="AZ1006">
            <v>0</v>
          </cell>
          <cell r="BA1006">
            <v>0</v>
          </cell>
          <cell r="BF1006" t="str">
            <v>Zły stan techniczny, Planowana inwestycja przez ZTM – budowa trasy tramwajowej. Dodatkowo systemem odprowadzane są ścieki od kluczowego klienta "WRIGLEY POLAND" Spółka z o.o.</v>
          </cell>
          <cell r="BG1006" t="str">
            <v>Modernizacja kanalizacji sanitarnej w ulicy Unii Lubelskiej: ETAP I: DN600mm, dł. 1007m , studnie do renowacji 29szt. Budowa sieci kanalizacji sanitarnej w ul. bocznych od ul. Unii Lubelskiej DN250mm, dł. 120m - REALIZACJA PRZEZ PIM 2017 - dokumentacja projektowa i roboty budowlano-montażowe ETAP II: Renowacja sieci kanalizacji sanitarnej DN400mm, dł. 145m , DN600mm, dł. 251 m , studnie do renowacji 11 szt. 2022- 2023 - roboty budowlano-montażowe</v>
          </cell>
          <cell r="BH1006" t="str">
            <v>-</v>
          </cell>
          <cell r="BI1006" t="str">
            <v>-</v>
          </cell>
          <cell r="BJ1006">
            <v>0</v>
          </cell>
          <cell r="BK1006">
            <v>652000</v>
          </cell>
          <cell r="BL1006"/>
          <cell r="BM1006"/>
          <cell r="BN1006"/>
          <cell r="BO1006">
            <v>45640.000000000007</v>
          </cell>
        </row>
        <row r="1007">
          <cell r="B1007" t="str">
            <v>6-01-19-132-1</v>
          </cell>
          <cell r="C1007" t="str">
            <v>6</v>
          </cell>
          <cell r="D1007" t="str">
            <v>COŚ - system SCADA</v>
          </cell>
          <cell r="E1007" t="str">
            <v>Realizowane-Inne-zakończono</v>
          </cell>
          <cell r="G1007" t="str">
            <v>Plan</v>
          </cell>
          <cell r="H1007" t="str">
            <v>pierwsza</v>
          </cell>
          <cell r="I1007" t="str">
            <v>inne</v>
          </cell>
          <cell r="J1007" t="str">
            <v>inne</v>
          </cell>
          <cell r="K1007" t="str">
            <v>zaplecza techniczne i obiekty różne</v>
          </cell>
          <cell r="L1007" t="str">
            <v>Czerwonak</v>
          </cell>
          <cell r="M1007" t="str">
            <v>Marcin Ostrzycki</v>
          </cell>
          <cell r="N1007">
            <v>0</v>
          </cell>
          <cell r="O1007" t="str">
            <v>Anna Padurska</v>
          </cell>
          <cell r="P1007">
            <v>0</v>
          </cell>
          <cell r="Q1007">
            <v>0</v>
          </cell>
          <cell r="R1007" t="str">
            <v>01</v>
          </cell>
          <cell r="S1007" t="str">
            <v>nd</v>
          </cell>
          <cell r="T1007">
            <v>0</v>
          </cell>
          <cell r="U1007">
            <v>0</v>
          </cell>
          <cell r="V1007">
            <v>1800000</v>
          </cell>
          <cell r="W1007">
            <v>0</v>
          </cell>
          <cell r="X1007">
            <v>0</v>
          </cell>
          <cell r="Y1007">
            <v>0</v>
          </cell>
          <cell r="Z1007">
            <v>0</v>
          </cell>
          <cell r="AA1007">
            <v>0</v>
          </cell>
          <cell r="AB1007">
            <v>0</v>
          </cell>
          <cell r="AC1007">
            <v>0</v>
          </cell>
          <cell r="AD1007">
            <v>0</v>
          </cell>
          <cell r="AE1007">
            <v>0</v>
          </cell>
          <cell r="AF1007">
            <v>1800000</v>
          </cell>
          <cell r="AG1007">
            <v>0</v>
          </cell>
          <cell r="AH1007">
            <v>1688856.58</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t="str">
            <v xml:space="preserve"> </v>
          </cell>
          <cell r="AY1007">
            <v>0</v>
          </cell>
          <cell r="AZ1007">
            <v>0</v>
          </cell>
          <cell r="BA1007">
            <v>0</v>
          </cell>
          <cell r="BF1007" t="str">
            <v>Obowiązek wynikający z Ustawy o Krajowym Systemie Cyberbezpieczeństwa.</v>
          </cell>
          <cell r="BG1007" t="str">
            <v>Rozbudowa systemu SCADA obecnie służącemu jedynie Stacji Termicznego Suszenia Osadów na potrzeby wizualizacji i nadzorowania wszystkich obiektów na COŚ. 2021 - realizacja</v>
          </cell>
          <cell r="BH1007" t="str">
            <v>-</v>
          </cell>
          <cell r="BI1007" t="str">
            <v>-</v>
          </cell>
          <cell r="BJ1007">
            <v>0</v>
          </cell>
          <cell r="BK1007">
            <v>0</v>
          </cell>
          <cell r="BL1007"/>
          <cell r="BM1007"/>
          <cell r="BN1007"/>
        </row>
        <row r="1008">
          <cell r="B1008" t="str">
            <v>6-05-06-026-0</v>
          </cell>
          <cell r="C1008" t="str">
            <v>6</v>
          </cell>
          <cell r="D1008" t="str">
            <v>Poznań - kanalizacja teletechniczna Hetmańska-Garbary</v>
          </cell>
          <cell r="E1008" t="str">
            <v>Realizowane-koncepcja-w toku</v>
          </cell>
          <cell r="G1008" t="str">
            <v>Plan</v>
          </cell>
          <cell r="H1008" t="str">
            <v>pierwsza</v>
          </cell>
          <cell r="I1008" t="str">
            <v>wspólne</v>
          </cell>
          <cell r="J1008" t="str">
            <v>modernizacyjne</v>
          </cell>
          <cell r="K1008" t="str">
            <v>kolektory kanalizacyjne</v>
          </cell>
          <cell r="L1008" t="str">
            <v>Poznań</v>
          </cell>
          <cell r="M1008" t="str">
            <v>Katarzyna Józefiak</v>
          </cell>
          <cell r="N1008">
            <v>0</v>
          </cell>
          <cell r="O1008" t="str">
            <v>Anna Padurska</v>
          </cell>
          <cell r="P1008" t="str">
            <v>Wojciech Wróblewski</v>
          </cell>
          <cell r="Q1008" t="str">
            <v>Zbigniew Narożny</v>
          </cell>
          <cell r="R1008" t="str">
            <v>05</v>
          </cell>
          <cell r="S1008" t="str">
            <v>nd</v>
          </cell>
          <cell r="T1008">
            <v>0</v>
          </cell>
          <cell r="U1008">
            <v>0</v>
          </cell>
          <cell r="V1008">
            <v>0</v>
          </cell>
          <cell r="W1008">
            <v>0</v>
          </cell>
          <cell r="X1008">
            <v>0</v>
          </cell>
          <cell r="Y1008">
            <v>0</v>
          </cell>
          <cell r="Z1008">
            <v>0</v>
          </cell>
          <cell r="AA1008">
            <v>0</v>
          </cell>
          <cell r="AB1008">
            <v>0</v>
          </cell>
          <cell r="AC1008">
            <v>0</v>
          </cell>
          <cell r="AD1008">
            <v>0</v>
          </cell>
          <cell r="AE1008">
            <v>650000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t="str">
            <v>1 rozwojowo-modernizacyjne</v>
          </cell>
          <cell r="AY1008">
            <v>0</v>
          </cell>
          <cell r="AZ1008">
            <v>0</v>
          </cell>
          <cell r="BA1008">
            <v>0</v>
          </cell>
          <cell r="BF1008" t="str">
            <v>Zagwarantowanie pewności łączności teletechnicznej między obiektem Spółki Wiśniowa - Garbary - uniezależnienie się od operatora zewnętrznego.</v>
          </cell>
          <cell r="BG1008" t="str">
            <v>Budowa sieci światłowodowej dł. 5 200m . po 2029 - dokumentacja i roboty budowlano-montażowe</v>
          </cell>
          <cell r="BH1008" t="str">
            <v>-</v>
          </cell>
          <cell r="BI1008" t="str">
            <v>-</v>
          </cell>
          <cell r="BJ1008">
            <v>0</v>
          </cell>
          <cell r="BK1008">
            <v>0</v>
          </cell>
          <cell r="BL1008"/>
          <cell r="BM1008"/>
          <cell r="BN1008"/>
        </row>
        <row r="1009">
          <cell r="B1009" t="str">
            <v>6-05-12-023-1</v>
          </cell>
          <cell r="C1009" t="str">
            <v>6</v>
          </cell>
          <cell r="D1009" t="str">
            <v>Rozbudowa systemu GIS - etap I</v>
          </cell>
          <cell r="E1009" t="str">
            <v>Realizowane-inne-w toku</v>
          </cell>
          <cell r="G1009" t="str">
            <v>Plan</v>
          </cell>
          <cell r="H1009" t="str">
            <v>pierwsza</v>
          </cell>
          <cell r="I1009" t="str">
            <v>inne</v>
          </cell>
          <cell r="J1009" t="str">
            <v>inne</v>
          </cell>
          <cell r="K1009" t="str">
            <v>zaplecza techniczne i obiekty różne</v>
          </cell>
          <cell r="L1009" t="str">
            <v>Poznań</v>
          </cell>
          <cell r="M1009" t="str">
            <v>Bartosz Matysiak</v>
          </cell>
          <cell r="N1009">
            <v>0</v>
          </cell>
          <cell r="O1009" t="str">
            <v>Anna Kociańska</v>
          </cell>
          <cell r="P1009" t="str">
            <v>Przemysław Chrust</v>
          </cell>
          <cell r="Q1009">
            <v>0</v>
          </cell>
          <cell r="R1009" t="str">
            <v>05</v>
          </cell>
          <cell r="S1009" t="str">
            <v>nd</v>
          </cell>
          <cell r="T1009">
            <v>1581292.44</v>
          </cell>
          <cell r="U1009">
            <v>0</v>
          </cell>
          <cell r="V1009">
            <v>1000000</v>
          </cell>
          <cell r="W1009">
            <v>650000</v>
          </cell>
          <cell r="X1009">
            <v>0</v>
          </cell>
          <cell r="Y1009">
            <v>0</v>
          </cell>
          <cell r="Z1009">
            <v>0</v>
          </cell>
          <cell r="AA1009">
            <v>0</v>
          </cell>
          <cell r="AB1009">
            <v>0</v>
          </cell>
          <cell r="AC1009">
            <v>0</v>
          </cell>
          <cell r="AD1009">
            <v>0</v>
          </cell>
          <cell r="AE1009">
            <v>0</v>
          </cell>
          <cell r="AF1009">
            <v>1650000</v>
          </cell>
          <cell r="AG1009">
            <v>0</v>
          </cell>
          <cell r="AH1009">
            <v>0</v>
          </cell>
          <cell r="AI1009">
            <v>0</v>
          </cell>
          <cell r="AJ1009">
            <v>500000</v>
          </cell>
          <cell r="AK1009">
            <v>2000000</v>
          </cell>
          <cell r="AL1009">
            <v>2650000</v>
          </cell>
          <cell r="AM1009">
            <v>0</v>
          </cell>
          <cell r="AN1009">
            <v>0</v>
          </cell>
          <cell r="AO1009">
            <v>0</v>
          </cell>
          <cell r="AP1009">
            <v>0</v>
          </cell>
          <cell r="AQ1009">
            <v>0</v>
          </cell>
          <cell r="AR1009">
            <v>0</v>
          </cell>
          <cell r="AS1009">
            <v>0</v>
          </cell>
          <cell r="AT1009">
            <v>0</v>
          </cell>
          <cell r="AU1009">
            <v>5150000</v>
          </cell>
          <cell r="AV1009">
            <v>0</v>
          </cell>
          <cell r="AW1009">
            <v>0</v>
          </cell>
          <cell r="AX1009" t="str">
            <v>3 inne</v>
          </cell>
          <cell r="AY1009">
            <v>0</v>
          </cell>
          <cell r="AZ1009">
            <v>0</v>
          </cell>
          <cell r="BA1009">
            <v>0</v>
          </cell>
          <cell r="BF1009" t="str">
            <v>Rozbudowa systemu zgodnie z opracowywaną koncepcja rozwoju GIS, w celu stworzenia kompleksowego narzędzia do zarządzania majątkiem Spółki</v>
          </cell>
          <cell r="BG1009" t="str">
            <v>GIS - Geograficzny System Informacji Przestrzennej 2014 - 2022 - realizacja</v>
          </cell>
          <cell r="BH1009" t="str">
            <v>-</v>
          </cell>
          <cell r="BI1009" t="str">
            <v>-</v>
          </cell>
          <cell r="BJ1009">
            <v>0</v>
          </cell>
          <cell r="BK1009">
            <v>5150000</v>
          </cell>
          <cell r="BL1009"/>
          <cell r="BM1009"/>
          <cell r="BN1009"/>
        </row>
        <row r="1010">
          <cell r="B1010" t="str">
            <v>6-05-15-015-0</v>
          </cell>
          <cell r="C1010" t="str">
            <v>6</v>
          </cell>
          <cell r="D1010" t="str">
            <v>SUW Wiśniowa - budynek Pompowni Wody Czystej - centralna dyspozytornia</v>
          </cell>
          <cell r="E1010">
            <v>0</v>
          </cell>
          <cell r="F1010" t="str">
            <v>FS 6</v>
          </cell>
          <cell r="G1010" t="str">
            <v>Plan</v>
          </cell>
          <cell r="H1010" t="str">
            <v>pierwsza</v>
          </cell>
          <cell r="I1010" t="str">
            <v>wspólne</v>
          </cell>
          <cell r="J1010" t="str">
            <v>modernizacyjne</v>
          </cell>
          <cell r="K1010" t="str">
            <v>SUW</v>
          </cell>
          <cell r="L1010" t="str">
            <v>Poznań</v>
          </cell>
          <cell r="M1010">
            <v>0</v>
          </cell>
          <cell r="N1010">
            <v>0</v>
          </cell>
          <cell r="O1010">
            <v>0</v>
          </cell>
          <cell r="P1010">
            <v>0</v>
          </cell>
          <cell r="Q1010">
            <v>0</v>
          </cell>
          <cell r="R1010" t="str">
            <v>05</v>
          </cell>
          <cell r="S1010" t="str">
            <v>nd</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t="str">
            <v>3 inne</v>
          </cell>
          <cell r="AY1010">
            <v>0</v>
          </cell>
          <cell r="AZ1010">
            <v>0</v>
          </cell>
          <cell r="BA1010">
            <v>0</v>
          </cell>
          <cell r="BF1010">
            <v>0</v>
          </cell>
          <cell r="BG1010">
            <v>0</v>
          </cell>
          <cell r="BH1010" t="str">
            <v>-</v>
          </cell>
          <cell r="BI1010" t="str">
            <v>-</v>
          </cell>
          <cell r="BJ1010">
            <v>0</v>
          </cell>
          <cell r="BK1010">
            <v>0</v>
          </cell>
          <cell r="BL1010"/>
          <cell r="BM1010"/>
          <cell r="BN1010"/>
        </row>
        <row r="1011">
          <cell r="B1011" t="str">
            <v>6-05-15-023-0</v>
          </cell>
          <cell r="C1011" t="str">
            <v>6</v>
          </cell>
          <cell r="D1011" t="str">
            <v>Poznań - zbiorniki Morasko - budynek wartowni</v>
          </cell>
          <cell r="E1011">
            <v>0</v>
          </cell>
          <cell r="G1011" t="str">
            <v>Plan</v>
          </cell>
          <cell r="H1011" t="str">
            <v>pierwsza</v>
          </cell>
          <cell r="I1011" t="str">
            <v>inne</v>
          </cell>
          <cell r="J1011" t="str">
            <v>inne</v>
          </cell>
          <cell r="K1011" t="str">
            <v>zaplecza techniczne i obiekty różne</v>
          </cell>
          <cell r="L1011" t="str">
            <v>Poznań</v>
          </cell>
          <cell r="M1011">
            <v>0</v>
          </cell>
          <cell r="N1011">
            <v>0</v>
          </cell>
          <cell r="O1011">
            <v>0</v>
          </cell>
          <cell r="P1011">
            <v>0</v>
          </cell>
          <cell r="Q1011">
            <v>0</v>
          </cell>
          <cell r="R1011" t="str">
            <v>05</v>
          </cell>
          <cell r="S1011" t="str">
            <v>nd</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t="str">
            <v>3 inne</v>
          </cell>
          <cell r="AY1011">
            <v>0</v>
          </cell>
          <cell r="AZ1011">
            <v>0</v>
          </cell>
          <cell r="BA1011">
            <v>0</v>
          </cell>
          <cell r="BF1011">
            <v>0</v>
          </cell>
          <cell r="BG1011">
            <v>0</v>
          </cell>
          <cell r="BH1011" t="str">
            <v>-</v>
          </cell>
          <cell r="BI1011" t="str">
            <v>-</v>
          </cell>
          <cell r="BJ1011">
            <v>0</v>
          </cell>
          <cell r="BK1011">
            <v>0</v>
          </cell>
          <cell r="BL1011"/>
          <cell r="BM1011"/>
          <cell r="BN1011"/>
        </row>
        <row r="1012">
          <cell r="B1012" t="str">
            <v>6-05-19-327-1</v>
          </cell>
          <cell r="C1012" t="str">
            <v>6</v>
          </cell>
          <cell r="D1012" t="str">
            <v>Poznań - zasilanie w energię elektryczną obiektów SUW Wiśniowa - zakres II</v>
          </cell>
          <cell r="E1012" t="str">
            <v>Realizowane-RBM-zakończono</v>
          </cell>
          <cell r="G1012" t="str">
            <v>rezerwa zadania wielozakresowe</v>
          </cell>
          <cell r="H1012" t="str">
            <v>pierwsza</v>
          </cell>
          <cell r="I1012" t="str">
            <v>wspólne</v>
          </cell>
          <cell r="J1012" t="str">
            <v>rozwojowe</v>
          </cell>
          <cell r="K1012" t="str">
            <v>SUW</v>
          </cell>
          <cell r="L1012" t="str">
            <v>Poznań</v>
          </cell>
          <cell r="M1012" t="str">
            <v>Danuta Kijko</v>
          </cell>
          <cell r="N1012">
            <v>0</v>
          </cell>
          <cell r="O1012" t="str">
            <v>Anna Padurska</v>
          </cell>
          <cell r="P1012" t="str">
            <v>Wojciech Wróblewski</v>
          </cell>
          <cell r="Q1012" t="str">
            <v>Zbigniew Narożny</v>
          </cell>
          <cell r="R1012" t="str">
            <v>05</v>
          </cell>
          <cell r="S1012" t="str">
            <v>nd</v>
          </cell>
          <cell r="T1012">
            <v>0</v>
          </cell>
          <cell r="U1012">
            <v>962779.47</v>
          </cell>
          <cell r="V1012">
            <v>0</v>
          </cell>
          <cell r="W1012">
            <v>0</v>
          </cell>
          <cell r="X1012">
            <v>0</v>
          </cell>
          <cell r="Y1012">
            <v>0</v>
          </cell>
          <cell r="Z1012">
            <v>0</v>
          </cell>
          <cell r="AA1012">
            <v>0</v>
          </cell>
          <cell r="AB1012">
            <v>0</v>
          </cell>
          <cell r="AC1012">
            <v>0</v>
          </cell>
          <cell r="AD1012">
            <v>0</v>
          </cell>
          <cell r="AE1012">
            <v>0</v>
          </cell>
          <cell r="AF1012">
            <v>962779.47</v>
          </cell>
          <cell r="AG1012">
            <v>777869.56</v>
          </cell>
          <cell r="AH1012">
            <v>248179.39</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t="str">
            <v>1 rozwojowo-modernizacyjne</v>
          </cell>
          <cell r="AY1012">
            <v>0</v>
          </cell>
          <cell r="AZ1012">
            <v>0</v>
          </cell>
          <cell r="BA1012">
            <v>0</v>
          </cell>
          <cell r="BF1012" t="str">
            <v>Zadanie zostało wydzielone z zadania nr 08-015. SUW Wiśniowa - modernizacja stacji średniego napięcia K25N ze względu na: przystosowanie podłączenia pomp diagonalnych napięcie 6 kV, konieczność zainstalowania agregatu prądotwórczego, który będzie stanowił główne zasilanie obiektu podczas awarii systemu energetycznego ENEA Operator Sp. z o.o. Budowa nowego układu zasilania SUW w ciepło i odłączenie się systemu VEOLIA SA.</v>
          </cell>
          <cell r="BG1012" t="str">
            <v>Wymiana istniejącego przyłącza kablowego SN15kV relacji GPZ Starołęka - SUW Wiśniowa o dł. ok. 3,5km 2016 - 2017 - dokumentacja projektowa 2020 - 2021 - roboty budowlano-montażowe</v>
          </cell>
          <cell r="BH1012" t="str">
            <v>-</v>
          </cell>
          <cell r="BI1012" t="str">
            <v>-</v>
          </cell>
          <cell r="BJ1012">
            <v>0</v>
          </cell>
          <cell r="BK1012">
            <v>0</v>
          </cell>
          <cell r="BL1012"/>
          <cell r="BM1012"/>
          <cell r="BN1012"/>
          <cell r="BO1012">
            <v>0</v>
          </cell>
        </row>
        <row r="1013">
          <cell r="B1013" t="str">
            <v>7-05-20-037-1</v>
          </cell>
          <cell r="C1013" t="str">
            <v>7</v>
          </cell>
          <cell r="D1013" t="str">
            <v>Automatyzacja procesów biznesowych rozliczania mediów</v>
          </cell>
          <cell r="E1013" t="str">
            <v>Realizowane-RBM-w toku</v>
          </cell>
          <cell r="H1013" t="str">
            <v>pierwsza</v>
          </cell>
          <cell r="I1013" t="str">
            <v>inne</v>
          </cell>
          <cell r="J1013" t="str">
            <v>inne</v>
          </cell>
          <cell r="K1013" t="str">
            <v>inne działania</v>
          </cell>
          <cell r="L1013" t="str">
            <v>Poznań</v>
          </cell>
          <cell r="M1013" t="str">
            <v>Krzysztof Kowalczyk</v>
          </cell>
          <cell r="N1013">
            <v>0</v>
          </cell>
          <cell r="O1013">
            <v>0</v>
          </cell>
          <cell r="P1013">
            <v>0</v>
          </cell>
          <cell r="Q1013">
            <v>0</v>
          </cell>
          <cell r="R1013" t="str">
            <v>05</v>
          </cell>
          <cell r="S1013" t="str">
            <v>nd</v>
          </cell>
          <cell r="T1013">
            <v>0</v>
          </cell>
          <cell r="U1013">
            <v>0</v>
          </cell>
          <cell r="V1013">
            <v>100000</v>
          </cell>
          <cell r="W1013">
            <v>400000</v>
          </cell>
          <cell r="X1013">
            <v>0</v>
          </cell>
          <cell r="Y1013">
            <v>0</v>
          </cell>
          <cell r="Z1013">
            <v>0</v>
          </cell>
          <cell r="AA1013">
            <v>0</v>
          </cell>
          <cell r="AB1013">
            <v>0</v>
          </cell>
          <cell r="AC1013">
            <v>0</v>
          </cell>
          <cell r="AD1013">
            <v>0</v>
          </cell>
          <cell r="AE1013">
            <v>0</v>
          </cell>
          <cell r="AF1013">
            <v>500000</v>
          </cell>
          <cell r="AG1013">
            <v>0</v>
          </cell>
          <cell r="AH1013">
            <v>300000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t="str">
            <v>3 inne</v>
          </cell>
          <cell r="AY1013">
            <v>0</v>
          </cell>
          <cell r="AZ1013">
            <v>0</v>
          </cell>
          <cell r="BA1013">
            <v>0</v>
          </cell>
          <cell r="BF1013" t="str">
            <v>Narzędzie usprawnia, wspiera i automatyzuje obsługę procesów biznesowych rozliczania mediów. Wprowadza możliwość planowania, rejestrowania, rozliczania i raportowania kosztów zużycia energii elektrycznej, cieplnej i gazu jak również występowania mocy biernej oraz przekroczeń mocy zamówionej.</v>
          </cell>
          <cell r="BG1013" t="str">
            <v>Doposażenie wytypowanych (największych pod względem zapotrzebowania energetycznego, bądź z punktu widzenia strategicznej roli) obiektów w układy agregacji i transmisji danych. Zastosowanie niezależnych serwerów bazodanowych w serwerowni Centralnej Dyspozytorni SUW Wiśniowa. Wdrożenie dedykowanych programów komputerowych na wskazanych stanowiskach komputerowych służb energetycznych. 2021 - 2022 - realizacja</v>
          </cell>
          <cell r="BH1013" t="str">
            <v>-</v>
          </cell>
          <cell r="BI1013" t="str">
            <v>-</v>
          </cell>
          <cell r="BJ1013">
            <v>0</v>
          </cell>
          <cell r="BK1013">
            <v>0</v>
          </cell>
          <cell r="BL1013"/>
          <cell r="BM1013"/>
          <cell r="BN1013"/>
          <cell r="BO1013">
            <v>0</v>
          </cell>
        </row>
        <row r="1014">
          <cell r="B1014" t="str">
            <v>8-05-14-240-2</v>
          </cell>
          <cell r="C1014" t="str">
            <v>8</v>
          </cell>
          <cell r="D1014" t="str">
            <v>Pozostałe systemy informatyczne</v>
          </cell>
          <cell r="E1014" t="str">
            <v>Realizowane-inne-w toku</v>
          </cell>
          <cell r="G1014" t="str">
            <v>Informatyzacja</v>
          </cell>
          <cell r="H1014" t="str">
            <v>pierwsza</v>
          </cell>
          <cell r="I1014" t="str">
            <v>inne</v>
          </cell>
          <cell r="J1014" t="str">
            <v>inne</v>
          </cell>
          <cell r="K1014" t="str">
            <v>informatyzacja</v>
          </cell>
          <cell r="L1014" t="str">
            <v>Poznań</v>
          </cell>
          <cell r="M1014">
            <v>0</v>
          </cell>
          <cell r="N1014">
            <v>0</v>
          </cell>
          <cell r="O1014" t="str">
            <v>Anna Kociańska</v>
          </cell>
          <cell r="P1014" t="str">
            <v>Paulina Buka</v>
          </cell>
          <cell r="Q1014">
            <v>0</v>
          </cell>
          <cell r="R1014" t="str">
            <v>05</v>
          </cell>
          <cell r="S1014" t="str">
            <v>nd</v>
          </cell>
          <cell r="T1014">
            <v>0</v>
          </cell>
          <cell r="U1014">
            <v>812162</v>
          </cell>
          <cell r="V1014">
            <v>0</v>
          </cell>
          <cell r="W1014">
            <v>0</v>
          </cell>
          <cell r="X1014">
            <v>0</v>
          </cell>
          <cell r="Y1014">
            <v>0</v>
          </cell>
          <cell r="Z1014">
            <v>0</v>
          </cell>
          <cell r="AA1014">
            <v>0</v>
          </cell>
          <cell r="AB1014">
            <v>0</v>
          </cell>
          <cell r="AC1014">
            <v>0</v>
          </cell>
          <cell r="AD1014">
            <v>0</v>
          </cell>
          <cell r="AE1014">
            <v>0</v>
          </cell>
          <cell r="AF1014">
            <v>812162</v>
          </cell>
          <cell r="AG1014">
            <v>249782</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t="str">
            <v>3 inne</v>
          </cell>
          <cell r="AY1014">
            <v>0</v>
          </cell>
          <cell r="AZ1014">
            <v>0</v>
          </cell>
          <cell r="BA1014">
            <v>0</v>
          </cell>
          <cell r="BF1014">
            <v>0</v>
          </cell>
          <cell r="BG1014">
            <v>0</v>
          </cell>
          <cell r="BH1014" t="str">
            <v>-</v>
          </cell>
          <cell r="BI1014" t="str">
            <v>-</v>
          </cell>
          <cell r="BJ1014">
            <v>0</v>
          </cell>
          <cell r="BK1014">
            <v>0</v>
          </cell>
          <cell r="BL1014"/>
          <cell r="BM1014"/>
          <cell r="BN1014"/>
        </row>
        <row r="1015">
          <cell r="B1015" t="str">
            <v>8-05-14-241-2</v>
          </cell>
          <cell r="C1015" t="str">
            <v>8</v>
          </cell>
          <cell r="D1015" t="str">
            <v>System Informatyczny Service Desk</v>
          </cell>
          <cell r="E1015" t="str">
            <v>Realizowane-inne-w toku</v>
          </cell>
          <cell r="G1015" t="str">
            <v>Informatyzacja</v>
          </cell>
          <cell r="H1015" t="str">
            <v>pierwsza</v>
          </cell>
          <cell r="I1015" t="str">
            <v>inne</v>
          </cell>
          <cell r="J1015" t="str">
            <v>inne</v>
          </cell>
          <cell r="K1015" t="str">
            <v>informatyzacja</v>
          </cell>
          <cell r="L1015" t="str">
            <v>Poznań</v>
          </cell>
          <cell r="M1015">
            <v>0</v>
          </cell>
          <cell r="N1015">
            <v>0</v>
          </cell>
          <cell r="O1015" t="str">
            <v>Anna Kociańska</v>
          </cell>
          <cell r="P1015" t="str">
            <v>Paulina Buka</v>
          </cell>
          <cell r="Q1015">
            <v>0</v>
          </cell>
          <cell r="R1015" t="str">
            <v>05</v>
          </cell>
          <cell r="S1015" t="str">
            <v>nd</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t="str">
            <v>3 inne</v>
          </cell>
          <cell r="AY1015">
            <v>0</v>
          </cell>
          <cell r="AZ1015">
            <v>0</v>
          </cell>
          <cell r="BA1015">
            <v>0</v>
          </cell>
          <cell r="BF1015">
            <v>0</v>
          </cell>
          <cell r="BG1015">
            <v>0</v>
          </cell>
          <cell r="BH1015" t="str">
            <v>-</v>
          </cell>
          <cell r="BI1015" t="str">
            <v>-</v>
          </cell>
          <cell r="BJ1015">
            <v>0</v>
          </cell>
          <cell r="BK1015">
            <v>0</v>
          </cell>
          <cell r="BL1015"/>
          <cell r="BM1015"/>
          <cell r="BN1015"/>
        </row>
        <row r="1016">
          <cell r="B1016" t="str">
            <v>8-05-14-242-2</v>
          </cell>
          <cell r="C1016" t="str">
            <v>8</v>
          </cell>
          <cell r="D1016" t="str">
            <v>System Informatyczny SAP</v>
          </cell>
          <cell r="E1016" t="str">
            <v>Realizowane-inne-w toku</v>
          </cell>
          <cell r="G1016" t="str">
            <v>Informatyzacja</v>
          </cell>
          <cell r="H1016" t="str">
            <v>pierwsza</v>
          </cell>
          <cell r="I1016" t="str">
            <v>inne</v>
          </cell>
          <cell r="J1016" t="str">
            <v>inne</v>
          </cell>
          <cell r="K1016" t="str">
            <v>informatyzacja</v>
          </cell>
          <cell r="L1016" t="str">
            <v>Poznań</v>
          </cell>
          <cell r="M1016">
            <v>0</v>
          </cell>
          <cell r="N1016">
            <v>0</v>
          </cell>
          <cell r="O1016" t="str">
            <v>Anna Kociańska</v>
          </cell>
          <cell r="P1016" t="str">
            <v>Paulina Buka</v>
          </cell>
          <cell r="Q1016">
            <v>0</v>
          </cell>
          <cell r="R1016" t="str">
            <v>05</v>
          </cell>
          <cell r="S1016" t="str">
            <v>nd</v>
          </cell>
          <cell r="T1016">
            <v>0</v>
          </cell>
          <cell r="U1016">
            <v>650000</v>
          </cell>
          <cell r="V1016">
            <v>0</v>
          </cell>
          <cell r="W1016">
            <v>0</v>
          </cell>
          <cell r="X1016">
            <v>0</v>
          </cell>
          <cell r="Y1016">
            <v>0</v>
          </cell>
          <cell r="Z1016">
            <v>0</v>
          </cell>
          <cell r="AA1016">
            <v>0</v>
          </cell>
          <cell r="AB1016">
            <v>0</v>
          </cell>
          <cell r="AC1016">
            <v>0</v>
          </cell>
          <cell r="AD1016">
            <v>0</v>
          </cell>
          <cell r="AE1016">
            <v>0</v>
          </cell>
          <cell r="AF1016">
            <v>650000</v>
          </cell>
          <cell r="AG1016">
            <v>219600</v>
          </cell>
          <cell r="AH1016">
            <v>204960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t="str">
            <v>3 inne</v>
          </cell>
          <cell r="AY1016">
            <v>0</v>
          </cell>
          <cell r="AZ1016">
            <v>0</v>
          </cell>
          <cell r="BA1016">
            <v>0</v>
          </cell>
          <cell r="BF1016">
            <v>0</v>
          </cell>
          <cell r="BG1016">
            <v>0</v>
          </cell>
          <cell r="BH1016" t="str">
            <v>-</v>
          </cell>
          <cell r="BI1016" t="str">
            <v>-</v>
          </cell>
          <cell r="BJ1016">
            <v>0</v>
          </cell>
          <cell r="BK1016">
            <v>0</v>
          </cell>
          <cell r="BL1016"/>
          <cell r="BM1016"/>
          <cell r="BN1016"/>
        </row>
        <row r="1017">
          <cell r="B1017" t="str">
            <v>8-05-14-243-2</v>
          </cell>
          <cell r="C1017" t="str">
            <v>8</v>
          </cell>
          <cell r="D1017" t="str">
            <v>System Informatyczny Prophix</v>
          </cell>
          <cell r="E1017" t="str">
            <v>Realizowane-inne-w toku</v>
          </cell>
          <cell r="G1017" t="str">
            <v>Informatyzacja</v>
          </cell>
          <cell r="H1017" t="str">
            <v>pierwsza</v>
          </cell>
          <cell r="I1017" t="str">
            <v>inne</v>
          </cell>
          <cell r="J1017" t="str">
            <v>inne</v>
          </cell>
          <cell r="K1017" t="str">
            <v>informatyzacja</v>
          </cell>
          <cell r="L1017" t="str">
            <v>Poznań</v>
          </cell>
          <cell r="M1017">
            <v>0</v>
          </cell>
          <cell r="N1017">
            <v>0</v>
          </cell>
          <cell r="O1017" t="str">
            <v>Anna Kociańska</v>
          </cell>
          <cell r="P1017" t="str">
            <v>Paulina Buka</v>
          </cell>
          <cell r="Q1017">
            <v>0</v>
          </cell>
          <cell r="R1017" t="str">
            <v>05</v>
          </cell>
          <cell r="S1017" t="str">
            <v>nd</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t="str">
            <v>3 inne</v>
          </cell>
          <cell r="AY1017">
            <v>0</v>
          </cell>
          <cell r="AZ1017">
            <v>0</v>
          </cell>
          <cell r="BA1017">
            <v>0</v>
          </cell>
          <cell r="BF1017">
            <v>0</v>
          </cell>
          <cell r="BG1017">
            <v>0</v>
          </cell>
          <cell r="BH1017" t="str">
            <v>-</v>
          </cell>
          <cell r="BI1017" t="str">
            <v>-</v>
          </cell>
          <cell r="BJ1017">
            <v>0</v>
          </cell>
          <cell r="BK1017">
            <v>0</v>
          </cell>
          <cell r="BL1017"/>
          <cell r="BM1017"/>
          <cell r="BN1017"/>
        </row>
        <row r="1018">
          <cell r="B1018" t="str">
            <v>8-05-14-244-3</v>
          </cell>
          <cell r="C1018" t="str">
            <v>8</v>
          </cell>
          <cell r="D1018" t="str">
            <v>Zakupy Serwerów</v>
          </cell>
          <cell r="E1018" t="str">
            <v>Realizowane-inne-w toku</v>
          </cell>
          <cell r="G1018" t="str">
            <v>Informatyzacja</v>
          </cell>
          <cell r="H1018" t="str">
            <v>pierwsza</v>
          </cell>
          <cell r="I1018" t="str">
            <v>inne</v>
          </cell>
          <cell r="J1018" t="str">
            <v>inne</v>
          </cell>
          <cell r="K1018" t="str">
            <v>informatyzacja</v>
          </cell>
          <cell r="L1018" t="str">
            <v>Poznań</v>
          </cell>
          <cell r="M1018">
            <v>0</v>
          </cell>
          <cell r="N1018">
            <v>0</v>
          </cell>
          <cell r="O1018" t="str">
            <v>Anna Kociańska</v>
          </cell>
          <cell r="P1018" t="str">
            <v>Paulina Buka</v>
          </cell>
          <cell r="Q1018">
            <v>0</v>
          </cell>
          <cell r="R1018" t="str">
            <v>05</v>
          </cell>
          <cell r="S1018" t="str">
            <v>nd</v>
          </cell>
          <cell r="T1018">
            <v>0</v>
          </cell>
          <cell r="U1018">
            <v>200000</v>
          </cell>
          <cell r="V1018">
            <v>0</v>
          </cell>
          <cell r="W1018">
            <v>0</v>
          </cell>
          <cell r="X1018">
            <v>0</v>
          </cell>
          <cell r="Y1018">
            <v>0</v>
          </cell>
          <cell r="Z1018">
            <v>0</v>
          </cell>
          <cell r="AA1018">
            <v>0</v>
          </cell>
          <cell r="AB1018">
            <v>0</v>
          </cell>
          <cell r="AC1018">
            <v>0</v>
          </cell>
          <cell r="AD1018">
            <v>0</v>
          </cell>
          <cell r="AE1018">
            <v>0</v>
          </cell>
          <cell r="AF1018">
            <v>200000</v>
          </cell>
          <cell r="AG1018">
            <v>309787</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t="str">
            <v>3 inne</v>
          </cell>
          <cell r="AY1018">
            <v>0</v>
          </cell>
          <cell r="AZ1018">
            <v>0</v>
          </cell>
          <cell r="BA1018">
            <v>0</v>
          </cell>
          <cell r="BF1018">
            <v>0</v>
          </cell>
          <cell r="BG1018">
            <v>0</v>
          </cell>
          <cell r="BH1018" t="str">
            <v>-</v>
          </cell>
          <cell r="BI1018" t="str">
            <v>-</v>
          </cell>
          <cell r="BJ1018">
            <v>0</v>
          </cell>
          <cell r="BK1018">
            <v>0</v>
          </cell>
          <cell r="BL1018"/>
          <cell r="BM1018"/>
          <cell r="BN1018"/>
        </row>
        <row r="1019">
          <cell r="B1019" t="str">
            <v>8-05-14-246-3</v>
          </cell>
          <cell r="C1019" t="str">
            <v>8</v>
          </cell>
          <cell r="D1019" t="str">
            <v>Zakupy drukarek i innego sprzętu</v>
          </cell>
          <cell r="E1019" t="str">
            <v>Realizowane-inne-w toku</v>
          </cell>
          <cell r="G1019" t="str">
            <v>Informatyzacja</v>
          </cell>
          <cell r="H1019" t="str">
            <v>pierwsza</v>
          </cell>
          <cell r="I1019" t="str">
            <v>inne</v>
          </cell>
          <cell r="J1019" t="str">
            <v>inne</v>
          </cell>
          <cell r="K1019" t="str">
            <v>informatyzacja</v>
          </cell>
          <cell r="L1019" t="str">
            <v>Poznań</v>
          </cell>
          <cell r="M1019">
            <v>0</v>
          </cell>
          <cell r="N1019">
            <v>0</v>
          </cell>
          <cell r="O1019" t="str">
            <v>Anna Kociańska</v>
          </cell>
          <cell r="P1019" t="str">
            <v>Paulina Buka</v>
          </cell>
          <cell r="Q1019">
            <v>0</v>
          </cell>
          <cell r="R1019" t="str">
            <v>05</v>
          </cell>
          <cell r="S1019" t="str">
            <v>nd</v>
          </cell>
          <cell r="T1019">
            <v>0</v>
          </cell>
          <cell r="U1019">
            <v>20000</v>
          </cell>
          <cell r="V1019">
            <v>0</v>
          </cell>
          <cell r="W1019">
            <v>0</v>
          </cell>
          <cell r="X1019">
            <v>0</v>
          </cell>
          <cell r="Y1019">
            <v>0</v>
          </cell>
          <cell r="Z1019">
            <v>0</v>
          </cell>
          <cell r="AA1019">
            <v>0</v>
          </cell>
          <cell r="AB1019">
            <v>0</v>
          </cell>
          <cell r="AC1019">
            <v>0</v>
          </cell>
          <cell r="AD1019">
            <v>0</v>
          </cell>
          <cell r="AE1019">
            <v>0</v>
          </cell>
          <cell r="AF1019">
            <v>20000</v>
          </cell>
          <cell r="AG1019">
            <v>126133.92</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t="str">
            <v>3 inne</v>
          </cell>
          <cell r="AY1019">
            <v>0</v>
          </cell>
          <cell r="AZ1019">
            <v>0</v>
          </cell>
          <cell r="BA1019">
            <v>0</v>
          </cell>
          <cell r="BF1019">
            <v>0</v>
          </cell>
          <cell r="BG1019">
            <v>0</v>
          </cell>
          <cell r="BH1019" t="str">
            <v>-</v>
          </cell>
          <cell r="BI1019" t="str">
            <v>-</v>
          </cell>
          <cell r="BJ1019">
            <v>0</v>
          </cell>
          <cell r="BK1019">
            <v>0</v>
          </cell>
          <cell r="BL1019"/>
          <cell r="BM1019"/>
          <cell r="BN1019"/>
        </row>
        <row r="1020">
          <cell r="B1020" t="str">
            <v>8-05-18-010-2</v>
          </cell>
          <cell r="C1020" t="str">
            <v>8</v>
          </cell>
          <cell r="D1020" t="str">
            <v>Zakup licencji dla systemów informatycznych</v>
          </cell>
          <cell r="E1020" t="str">
            <v>Realizowane-inne-w toku</v>
          </cell>
          <cell r="G1020" t="str">
            <v>Informatyzacja</v>
          </cell>
          <cell r="H1020" t="str">
            <v>pierwsza</v>
          </cell>
          <cell r="I1020" t="str">
            <v>inne</v>
          </cell>
          <cell r="J1020" t="str">
            <v>inne</v>
          </cell>
          <cell r="K1020" t="str">
            <v>informatyzacja</v>
          </cell>
          <cell r="L1020" t="str">
            <v>Poznań</v>
          </cell>
          <cell r="M1020">
            <v>0</v>
          </cell>
          <cell r="N1020">
            <v>0</v>
          </cell>
          <cell r="O1020" t="str">
            <v>Anna Kociańska</v>
          </cell>
          <cell r="P1020" t="str">
            <v>Paulina Buka</v>
          </cell>
          <cell r="Q1020">
            <v>0</v>
          </cell>
          <cell r="R1020" t="str">
            <v>05</v>
          </cell>
          <cell r="S1020" t="str">
            <v>nd</v>
          </cell>
          <cell r="T1020">
            <v>0</v>
          </cell>
          <cell r="U1020">
            <v>487847.5</v>
          </cell>
          <cell r="V1020">
            <v>0</v>
          </cell>
          <cell r="W1020">
            <v>0</v>
          </cell>
          <cell r="X1020">
            <v>0</v>
          </cell>
          <cell r="Y1020">
            <v>0</v>
          </cell>
          <cell r="Z1020">
            <v>0</v>
          </cell>
          <cell r="AA1020">
            <v>0</v>
          </cell>
          <cell r="AB1020">
            <v>0</v>
          </cell>
          <cell r="AC1020">
            <v>0</v>
          </cell>
          <cell r="AD1020">
            <v>0</v>
          </cell>
          <cell r="AE1020">
            <v>0</v>
          </cell>
          <cell r="AF1020">
            <v>487847.5</v>
          </cell>
          <cell r="AG1020">
            <v>1771744.54</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t="str">
            <v>3 inne</v>
          </cell>
          <cell r="AY1020">
            <v>0</v>
          </cell>
          <cell r="AZ1020">
            <v>0</v>
          </cell>
          <cell r="BA1020">
            <v>0</v>
          </cell>
          <cell r="BF1020">
            <v>0</v>
          </cell>
          <cell r="BG1020">
            <v>0</v>
          </cell>
          <cell r="BH1020" t="str">
            <v>-</v>
          </cell>
          <cell r="BI1020" t="str">
            <v>-</v>
          </cell>
          <cell r="BJ1020">
            <v>0</v>
          </cell>
          <cell r="BK1020">
            <v>0</v>
          </cell>
          <cell r="BL1020"/>
          <cell r="BM1020"/>
          <cell r="BN1020"/>
        </row>
        <row r="1021">
          <cell r="B1021" t="str">
            <v>9-05-15-211-1</v>
          </cell>
          <cell r="C1021" t="str">
            <v>9</v>
          </cell>
          <cell r="D1021" t="str">
            <v>Leasing samochodów osobowych i dostawczych</v>
          </cell>
          <cell r="E1021" t="str">
            <v>Realizowane-inne-w toku</v>
          </cell>
          <cell r="G1021" t="str">
            <v>Plan</v>
          </cell>
          <cell r="H1021" t="str">
            <v>pierwsza</v>
          </cell>
          <cell r="I1021" t="str">
            <v>inne</v>
          </cell>
          <cell r="J1021" t="str">
            <v>inne</v>
          </cell>
          <cell r="K1021" t="str">
            <v>inne działania</v>
          </cell>
          <cell r="L1021" t="str">
            <v>Poznań</v>
          </cell>
          <cell r="M1021" t="str">
            <v>Sylwia Białous</v>
          </cell>
          <cell r="N1021">
            <v>0</v>
          </cell>
          <cell r="O1021" t="str">
            <v>Anna Kociańska</v>
          </cell>
          <cell r="P1021" t="str">
            <v>Bogusław Berkau</v>
          </cell>
          <cell r="Q1021">
            <v>0</v>
          </cell>
          <cell r="R1021" t="str">
            <v>05</v>
          </cell>
          <cell r="S1021" t="str">
            <v>nd</v>
          </cell>
          <cell r="T1021">
            <v>6653881.9199999999</v>
          </cell>
          <cell r="U1021">
            <v>0</v>
          </cell>
          <cell r="V1021">
            <v>1800000</v>
          </cell>
          <cell r="W1021">
            <v>1800000</v>
          </cell>
          <cell r="X1021">
            <v>0</v>
          </cell>
          <cell r="Y1021">
            <v>0</v>
          </cell>
          <cell r="Z1021">
            <v>0</v>
          </cell>
          <cell r="AA1021">
            <v>0</v>
          </cell>
          <cell r="AB1021">
            <v>0</v>
          </cell>
          <cell r="AC1021">
            <v>0</v>
          </cell>
          <cell r="AD1021">
            <v>0</v>
          </cell>
          <cell r="AE1021">
            <v>0</v>
          </cell>
          <cell r="AF1021">
            <v>3600000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t="str">
            <v>3 inne</v>
          </cell>
          <cell r="AY1021">
            <v>0</v>
          </cell>
          <cell r="AZ1021">
            <v>0</v>
          </cell>
          <cell r="BA1021">
            <v>0</v>
          </cell>
          <cell r="BF1021">
            <v>0</v>
          </cell>
          <cell r="BG1021" t="str">
            <v>Leasing samochodów osobowych i dostawczych. 2015 - 2022 - realizacja Zakup 9 szt. samochodów dostawczych i 11 szt. samochodów osobowych oraz obsługa finansowa leasingu</v>
          </cell>
          <cell r="BH1021" t="str">
            <v>-</v>
          </cell>
          <cell r="BI1021" t="str">
            <v>-</v>
          </cell>
          <cell r="BJ1021">
            <v>0</v>
          </cell>
          <cell r="BK1021">
            <v>0</v>
          </cell>
          <cell r="BL1021"/>
          <cell r="BM1021"/>
          <cell r="BN1021"/>
        </row>
        <row r="1022">
          <cell r="B1022" t="str">
            <v>P-12-001</v>
          </cell>
          <cell r="C1022" t="str">
            <v>P</v>
          </cell>
          <cell r="D1022" t="str">
            <v>pula Miasto Poznań</v>
          </cell>
          <cell r="E1022" t="str">
            <v>Realizowane-inne-w toku</v>
          </cell>
          <cell r="G1022" t="str">
            <v>Pule</v>
          </cell>
          <cell r="H1022" t="str">
            <v>druga</v>
          </cell>
          <cell r="I1022" t="str">
            <v>sieci rozdzielcze</v>
          </cell>
          <cell r="J1022" t="str">
            <v>rozwojowe</v>
          </cell>
          <cell r="K1022" t="str">
            <v>pula niededykowana</v>
          </cell>
          <cell r="L1022" t="str">
            <v>Poznań</v>
          </cell>
          <cell r="M1022">
            <v>0</v>
          </cell>
          <cell r="N1022">
            <v>0</v>
          </cell>
          <cell r="O1022" t="str">
            <v>Sylwia Białous</v>
          </cell>
          <cell r="P1022">
            <v>0</v>
          </cell>
          <cell r="Q1022">
            <v>0</v>
          </cell>
          <cell r="R1022"/>
          <cell r="S1022" t="str">
            <v>nd</v>
          </cell>
          <cell r="T1022">
            <v>0</v>
          </cell>
          <cell r="U1022">
            <v>0</v>
          </cell>
          <cell r="V1022">
            <v>0</v>
          </cell>
          <cell r="W1022">
            <v>0</v>
          </cell>
          <cell r="X1022">
            <v>0</v>
          </cell>
          <cell r="Y1022">
            <v>0</v>
          </cell>
          <cell r="Z1022">
            <v>0</v>
          </cell>
          <cell r="AA1022">
            <v>0</v>
          </cell>
          <cell r="AB1022">
            <v>40000000</v>
          </cell>
          <cell r="AC1022">
            <v>25000000</v>
          </cell>
          <cell r="AD1022">
            <v>11512936.347523421</v>
          </cell>
          <cell r="AE1022">
            <v>0</v>
          </cell>
          <cell r="AF1022">
            <v>76512936.347523421</v>
          </cell>
          <cell r="AG1022">
            <v>0</v>
          </cell>
          <cell r="AH1022">
            <v>0</v>
          </cell>
          <cell r="AI1022">
            <v>0</v>
          </cell>
          <cell r="AJ1022">
            <v>0</v>
          </cell>
          <cell r="AK1022">
            <v>0</v>
          </cell>
          <cell r="AL1022">
            <v>0</v>
          </cell>
          <cell r="AM1022">
            <v>0</v>
          </cell>
          <cell r="AN1022">
            <v>0</v>
          </cell>
          <cell r="AO1022">
            <v>0</v>
          </cell>
          <cell r="AP1022">
            <v>29959191.28000015</v>
          </cell>
          <cell r="AQ1022">
            <v>0</v>
          </cell>
          <cell r="AR1022">
            <v>0</v>
          </cell>
          <cell r="AS1022">
            <v>-16151029.411618903</v>
          </cell>
          <cell r="AT1022">
            <v>0</v>
          </cell>
          <cell r="AU1022">
            <v>13808161.868381247</v>
          </cell>
          <cell r="AV1022">
            <v>0</v>
          </cell>
          <cell r="AW1022">
            <v>0</v>
          </cell>
          <cell r="AX1022" t="str">
            <v>1 rozwojowo-modernizacyjne</v>
          </cell>
          <cell r="AY1022">
            <v>0</v>
          </cell>
          <cell r="AZ1022">
            <v>0</v>
          </cell>
          <cell r="BA1022">
            <v>0</v>
          </cell>
          <cell r="BF1022">
            <v>0</v>
          </cell>
          <cell r="BG1022">
            <v>0</v>
          </cell>
          <cell r="BH1022" t="str">
            <v>-</v>
          </cell>
          <cell r="BI1022" t="str">
            <v>-</v>
          </cell>
          <cell r="BJ1022">
            <v>0</v>
          </cell>
          <cell r="BK1022">
            <v>13808161.868381247</v>
          </cell>
          <cell r="BL1022"/>
          <cell r="BM1022"/>
          <cell r="BN1022"/>
        </row>
        <row r="1023">
          <cell r="B1023" t="str">
            <v>P-12-002</v>
          </cell>
          <cell r="C1023" t="str">
            <v>P</v>
          </cell>
          <cell r="D1023" t="str">
            <v>pula Gmina Mosina</v>
          </cell>
          <cell r="E1023" t="str">
            <v>Realizowane-inne-w toku</v>
          </cell>
          <cell r="G1023" t="str">
            <v>Pule</v>
          </cell>
          <cell r="H1023" t="str">
            <v>druga</v>
          </cell>
          <cell r="I1023" t="str">
            <v>sieci rozdzielcze</v>
          </cell>
          <cell r="J1023" t="str">
            <v>rozwojowe</v>
          </cell>
          <cell r="K1023" t="str">
            <v>pula niededykowana</v>
          </cell>
          <cell r="L1023" t="str">
            <v>Mosina</v>
          </cell>
          <cell r="M1023">
            <v>0</v>
          </cell>
          <cell r="N1023">
            <v>0</v>
          </cell>
          <cell r="O1023" t="str">
            <v>Sylwia Białous</v>
          </cell>
          <cell r="P1023">
            <v>0</v>
          </cell>
          <cell r="Q1023">
            <v>0</v>
          </cell>
          <cell r="R1023"/>
          <cell r="S1023" t="str">
            <v>nd</v>
          </cell>
          <cell r="T1023">
            <v>0</v>
          </cell>
          <cell r="U1023">
            <v>0</v>
          </cell>
          <cell r="V1023">
            <v>0</v>
          </cell>
          <cell r="W1023">
            <v>0</v>
          </cell>
          <cell r="X1023">
            <v>0</v>
          </cell>
          <cell r="Y1023">
            <v>0</v>
          </cell>
          <cell r="Z1023">
            <v>0</v>
          </cell>
          <cell r="AA1023">
            <v>0</v>
          </cell>
          <cell r="AB1023">
            <v>0</v>
          </cell>
          <cell r="AC1023">
            <v>0</v>
          </cell>
          <cell r="AD1023">
            <v>109303.94066053629</v>
          </cell>
          <cell r="AE1023">
            <v>0</v>
          </cell>
          <cell r="AF1023">
            <v>109303.94066053629</v>
          </cell>
          <cell r="AG1023">
            <v>0</v>
          </cell>
          <cell r="AH1023">
            <v>0</v>
          </cell>
          <cell r="AI1023">
            <v>0</v>
          </cell>
          <cell r="AJ1023">
            <v>0</v>
          </cell>
          <cell r="AK1023">
            <v>0</v>
          </cell>
          <cell r="AL1023">
            <v>0</v>
          </cell>
          <cell r="AM1023">
            <v>0</v>
          </cell>
          <cell r="AN1023">
            <v>0</v>
          </cell>
          <cell r="AO1023">
            <v>0</v>
          </cell>
          <cell r="AP1023">
            <v>-13068268.109999992</v>
          </cell>
          <cell r="AQ1023">
            <v>0</v>
          </cell>
          <cell r="AR1023">
            <v>0</v>
          </cell>
          <cell r="AS1023">
            <v>8245076.4553622026</v>
          </cell>
          <cell r="AT1023">
            <v>0</v>
          </cell>
          <cell r="AU1023">
            <v>-4823191.6546377894</v>
          </cell>
          <cell r="AV1023">
            <v>0</v>
          </cell>
          <cell r="AW1023">
            <v>0</v>
          </cell>
          <cell r="AX1023" t="str">
            <v>1 rozwojowo-modernizacyjne</v>
          </cell>
          <cell r="AY1023">
            <v>0</v>
          </cell>
          <cell r="AZ1023">
            <v>0</v>
          </cell>
          <cell r="BA1023">
            <v>0</v>
          </cell>
          <cell r="BF1023">
            <v>0</v>
          </cell>
          <cell r="BG1023">
            <v>0</v>
          </cell>
          <cell r="BH1023" t="str">
            <v>-</v>
          </cell>
          <cell r="BI1023" t="str">
            <v>-</v>
          </cell>
          <cell r="BJ1023">
            <v>0</v>
          </cell>
          <cell r="BK1023">
            <v>-4823191.6546377894</v>
          </cell>
          <cell r="BL1023"/>
          <cell r="BM1023"/>
          <cell r="BN1023"/>
        </row>
        <row r="1024">
          <cell r="B1024" t="str">
            <v>P-12-003</v>
          </cell>
          <cell r="C1024" t="str">
            <v>P</v>
          </cell>
          <cell r="D1024" t="str">
            <v>pula Miasto Puszczykowo</v>
          </cell>
          <cell r="E1024" t="str">
            <v>Realizowane-inne-w toku</v>
          </cell>
          <cell r="G1024" t="str">
            <v>Pule</v>
          </cell>
          <cell r="H1024" t="str">
            <v>druga</v>
          </cell>
          <cell r="I1024" t="str">
            <v>sieci rozdzielcze</v>
          </cell>
          <cell r="J1024" t="str">
            <v>rozwojowe</v>
          </cell>
          <cell r="K1024" t="str">
            <v>pula niededykowana</v>
          </cell>
          <cell r="L1024" t="str">
            <v>Puszczykowo</v>
          </cell>
          <cell r="M1024">
            <v>0</v>
          </cell>
          <cell r="N1024">
            <v>0</v>
          </cell>
          <cell r="O1024" t="str">
            <v>Sylwia Białous</v>
          </cell>
          <cell r="P1024">
            <v>0</v>
          </cell>
          <cell r="Q1024">
            <v>0</v>
          </cell>
          <cell r="R1024"/>
          <cell r="S1024" t="str">
            <v>nd</v>
          </cell>
          <cell r="T1024">
            <v>0</v>
          </cell>
          <cell r="U1024">
            <v>0</v>
          </cell>
          <cell r="V1024">
            <v>0</v>
          </cell>
          <cell r="W1024">
            <v>0</v>
          </cell>
          <cell r="X1024">
            <v>0</v>
          </cell>
          <cell r="Y1024">
            <v>0</v>
          </cell>
          <cell r="Z1024">
            <v>0</v>
          </cell>
          <cell r="AA1024">
            <v>0</v>
          </cell>
          <cell r="AB1024">
            <v>0</v>
          </cell>
          <cell r="AC1024">
            <v>0</v>
          </cell>
          <cell r="AD1024">
            <v>830071.19874548307</v>
          </cell>
          <cell r="AE1024">
            <v>0</v>
          </cell>
          <cell r="AF1024">
            <v>830071.19874548307</v>
          </cell>
          <cell r="AG1024">
            <v>0</v>
          </cell>
          <cell r="AH1024">
            <v>0</v>
          </cell>
          <cell r="AI1024">
            <v>0</v>
          </cell>
          <cell r="AJ1024">
            <v>0</v>
          </cell>
          <cell r="AK1024">
            <v>0</v>
          </cell>
          <cell r="AL1024">
            <v>0</v>
          </cell>
          <cell r="AM1024">
            <v>0</v>
          </cell>
          <cell r="AN1024">
            <v>0</v>
          </cell>
          <cell r="AO1024">
            <v>0</v>
          </cell>
          <cell r="AP1024">
            <v>696308.56000000052</v>
          </cell>
          <cell r="AQ1024">
            <v>0</v>
          </cell>
          <cell r="AR1024">
            <v>0</v>
          </cell>
          <cell r="AS1024">
            <v>673527.96771887038</v>
          </cell>
          <cell r="AT1024">
            <v>0</v>
          </cell>
          <cell r="AU1024">
            <v>1369836.5277188709</v>
          </cell>
          <cell r="AV1024">
            <v>0</v>
          </cell>
          <cell r="AW1024">
            <v>0</v>
          </cell>
          <cell r="AX1024" t="str">
            <v>1 rozwojowo-modernizacyjne</v>
          </cell>
          <cell r="AY1024">
            <v>0</v>
          </cell>
          <cell r="AZ1024">
            <v>0</v>
          </cell>
          <cell r="BA1024">
            <v>0</v>
          </cell>
          <cell r="BF1024">
            <v>0</v>
          </cell>
          <cell r="BG1024">
            <v>0</v>
          </cell>
          <cell r="BH1024" t="str">
            <v>-</v>
          </cell>
          <cell r="BI1024" t="str">
            <v>-</v>
          </cell>
          <cell r="BJ1024">
            <v>0</v>
          </cell>
          <cell r="BK1024">
            <v>1369836.5277188709</v>
          </cell>
          <cell r="BL1024"/>
          <cell r="BM1024"/>
          <cell r="BN1024"/>
        </row>
        <row r="1025">
          <cell r="B1025" t="str">
            <v>P-12-004</v>
          </cell>
          <cell r="C1025" t="str">
            <v>P</v>
          </cell>
          <cell r="D1025" t="str">
            <v>pula Gmina Czerwonak</v>
          </cell>
          <cell r="E1025" t="str">
            <v>Realizowane-inne-w toku</v>
          </cell>
          <cell r="G1025" t="str">
            <v>Pule</v>
          </cell>
          <cell r="H1025" t="str">
            <v>druga</v>
          </cell>
          <cell r="I1025" t="str">
            <v>sieci rozdzielcze</v>
          </cell>
          <cell r="J1025" t="str">
            <v>rozwojowe</v>
          </cell>
          <cell r="K1025" t="str">
            <v>pula niededykowana</v>
          </cell>
          <cell r="L1025" t="str">
            <v>Czerwonak</v>
          </cell>
          <cell r="M1025">
            <v>0</v>
          </cell>
          <cell r="N1025">
            <v>0</v>
          </cell>
          <cell r="O1025" t="str">
            <v>Sylwia Białous</v>
          </cell>
          <cell r="P1025">
            <v>0</v>
          </cell>
          <cell r="Q1025">
            <v>0</v>
          </cell>
          <cell r="R1025"/>
          <cell r="S1025" t="str">
            <v>nd</v>
          </cell>
          <cell r="T1025">
            <v>0</v>
          </cell>
          <cell r="U1025">
            <v>0</v>
          </cell>
          <cell r="V1025">
            <v>0</v>
          </cell>
          <cell r="W1025">
            <v>0</v>
          </cell>
          <cell r="X1025">
            <v>0</v>
          </cell>
          <cell r="Y1025">
            <v>0</v>
          </cell>
          <cell r="Z1025">
            <v>0</v>
          </cell>
          <cell r="AA1025">
            <v>0</v>
          </cell>
          <cell r="AB1025">
            <v>0</v>
          </cell>
          <cell r="AC1025">
            <v>0</v>
          </cell>
          <cell r="AD1025">
            <v>1145278.8292365521</v>
          </cell>
          <cell r="AE1025">
            <v>0</v>
          </cell>
          <cell r="AF1025">
            <v>1145278.8292365521</v>
          </cell>
          <cell r="AG1025">
            <v>0</v>
          </cell>
          <cell r="AH1025">
            <v>0</v>
          </cell>
          <cell r="AI1025">
            <v>0</v>
          </cell>
          <cell r="AJ1025">
            <v>0</v>
          </cell>
          <cell r="AK1025">
            <v>0</v>
          </cell>
          <cell r="AL1025">
            <v>0</v>
          </cell>
          <cell r="AM1025">
            <v>0</v>
          </cell>
          <cell r="AN1025">
            <v>0</v>
          </cell>
          <cell r="AO1025">
            <v>0</v>
          </cell>
          <cell r="AP1025">
            <v>1155197</v>
          </cell>
          <cell r="AQ1025">
            <v>0</v>
          </cell>
          <cell r="AR1025">
            <v>0</v>
          </cell>
          <cell r="AS1025">
            <v>-343105.78</v>
          </cell>
          <cell r="AT1025">
            <v>0</v>
          </cell>
          <cell r="AU1025">
            <v>812091.22</v>
          </cell>
          <cell r="AV1025">
            <v>0</v>
          </cell>
          <cell r="AW1025">
            <v>0</v>
          </cell>
          <cell r="AX1025" t="str">
            <v>1 rozwojowo-modernizacyjne</v>
          </cell>
          <cell r="AY1025">
            <v>0</v>
          </cell>
          <cell r="AZ1025">
            <v>0</v>
          </cell>
          <cell r="BA1025">
            <v>0</v>
          </cell>
          <cell r="BF1025">
            <v>0</v>
          </cell>
          <cell r="BG1025">
            <v>0</v>
          </cell>
          <cell r="BH1025" t="str">
            <v>-</v>
          </cell>
          <cell r="BI1025" t="str">
            <v>-</v>
          </cell>
          <cell r="BJ1025">
            <v>0</v>
          </cell>
          <cell r="BK1025">
            <v>812091.22</v>
          </cell>
          <cell r="BL1025"/>
          <cell r="BM1025"/>
          <cell r="BN1025"/>
        </row>
        <row r="1026">
          <cell r="B1026" t="str">
            <v>P-12-005</v>
          </cell>
          <cell r="C1026" t="str">
            <v>P</v>
          </cell>
          <cell r="D1026" t="str">
            <v>pula Miasto Luboń</v>
          </cell>
          <cell r="E1026" t="str">
            <v>Realizowane-inne-w toku</v>
          </cell>
          <cell r="G1026" t="str">
            <v>Pule</v>
          </cell>
          <cell r="H1026" t="str">
            <v>druga</v>
          </cell>
          <cell r="I1026" t="str">
            <v>sieci rozdzielcze</v>
          </cell>
          <cell r="J1026" t="str">
            <v>rozwojowe</v>
          </cell>
          <cell r="K1026" t="str">
            <v>pula niededykowana</v>
          </cell>
          <cell r="L1026" t="str">
            <v>Luboń</v>
          </cell>
          <cell r="M1026">
            <v>0</v>
          </cell>
          <cell r="N1026">
            <v>0</v>
          </cell>
          <cell r="O1026" t="str">
            <v>Sylwia Białous</v>
          </cell>
          <cell r="P1026">
            <v>0</v>
          </cell>
          <cell r="Q1026">
            <v>0</v>
          </cell>
          <cell r="R1026"/>
          <cell r="S1026" t="str">
            <v>nd</v>
          </cell>
          <cell r="T1026">
            <v>0</v>
          </cell>
          <cell r="U1026">
            <v>0</v>
          </cell>
          <cell r="V1026">
            <v>0</v>
          </cell>
          <cell r="W1026">
            <v>0</v>
          </cell>
          <cell r="X1026">
            <v>0</v>
          </cell>
          <cell r="Y1026">
            <v>0</v>
          </cell>
          <cell r="Z1026">
            <v>0</v>
          </cell>
          <cell r="AA1026">
            <v>0</v>
          </cell>
          <cell r="AB1026">
            <v>0</v>
          </cell>
          <cell r="AC1026">
            <v>0</v>
          </cell>
          <cell r="AD1026">
            <v>1351478.5858336557</v>
          </cell>
          <cell r="AE1026">
            <v>0</v>
          </cell>
          <cell r="AF1026">
            <v>1351478.5858336557</v>
          </cell>
          <cell r="AG1026">
            <v>0</v>
          </cell>
          <cell r="AH1026">
            <v>0</v>
          </cell>
          <cell r="AI1026">
            <v>0</v>
          </cell>
          <cell r="AJ1026">
            <v>0</v>
          </cell>
          <cell r="AK1026">
            <v>0</v>
          </cell>
          <cell r="AL1026">
            <v>0</v>
          </cell>
          <cell r="AM1026">
            <v>0</v>
          </cell>
          <cell r="AN1026">
            <v>0</v>
          </cell>
          <cell r="AO1026">
            <v>0</v>
          </cell>
          <cell r="AP1026">
            <v>2026627.4100000001</v>
          </cell>
          <cell r="AQ1026">
            <v>0</v>
          </cell>
          <cell r="AR1026">
            <v>0</v>
          </cell>
          <cell r="AS1026">
            <v>2433125.318800733</v>
          </cell>
          <cell r="AT1026">
            <v>0</v>
          </cell>
          <cell r="AU1026">
            <v>4459752.7288007326</v>
          </cell>
          <cell r="AV1026">
            <v>0</v>
          </cell>
          <cell r="AW1026">
            <v>0</v>
          </cell>
          <cell r="AX1026" t="str">
            <v>1 rozwojowo-modernizacyjne</v>
          </cell>
          <cell r="AY1026">
            <v>0</v>
          </cell>
          <cell r="AZ1026">
            <v>0</v>
          </cell>
          <cell r="BA1026">
            <v>0</v>
          </cell>
          <cell r="BF1026">
            <v>0</v>
          </cell>
          <cell r="BG1026">
            <v>0</v>
          </cell>
          <cell r="BH1026" t="str">
            <v>-</v>
          </cell>
          <cell r="BI1026" t="str">
            <v>-</v>
          </cell>
          <cell r="BJ1026">
            <v>0</v>
          </cell>
          <cell r="BK1026">
            <v>4459752.7288007326</v>
          </cell>
          <cell r="BL1026"/>
          <cell r="BM1026"/>
          <cell r="BN1026"/>
        </row>
        <row r="1027">
          <cell r="B1027" t="str">
            <v>P-12-006</v>
          </cell>
          <cell r="C1027" t="str">
            <v>P</v>
          </cell>
          <cell r="D1027" t="str">
            <v>pula Gmina Suchy Las</v>
          </cell>
          <cell r="E1027" t="str">
            <v>Realizowane-inne-w toku</v>
          </cell>
          <cell r="G1027" t="str">
            <v>Pule</v>
          </cell>
          <cell r="H1027" t="str">
            <v>druga</v>
          </cell>
          <cell r="I1027" t="str">
            <v>sieci rozdzielcze</v>
          </cell>
          <cell r="J1027" t="str">
            <v>rozwojowe</v>
          </cell>
          <cell r="K1027" t="str">
            <v>pula niededykowana</v>
          </cell>
          <cell r="L1027" t="str">
            <v>Suchy Las</v>
          </cell>
          <cell r="M1027">
            <v>0</v>
          </cell>
          <cell r="N1027">
            <v>0</v>
          </cell>
          <cell r="O1027" t="str">
            <v>Sylwia Białous</v>
          </cell>
          <cell r="P1027">
            <v>0</v>
          </cell>
          <cell r="Q1027">
            <v>0</v>
          </cell>
          <cell r="R1027"/>
          <cell r="S1027" t="str">
            <v>nd</v>
          </cell>
          <cell r="T1027">
            <v>0</v>
          </cell>
          <cell r="U1027">
            <v>0</v>
          </cell>
          <cell r="V1027">
            <v>0</v>
          </cell>
          <cell r="W1027">
            <v>0</v>
          </cell>
          <cell r="X1027">
            <v>0</v>
          </cell>
          <cell r="Y1027">
            <v>0</v>
          </cell>
          <cell r="Z1027">
            <v>0</v>
          </cell>
          <cell r="AA1027">
            <v>0</v>
          </cell>
          <cell r="AB1027">
            <v>0</v>
          </cell>
          <cell r="AC1027">
            <v>0</v>
          </cell>
          <cell r="AD1027">
            <v>356260.32594579551</v>
          </cell>
          <cell r="AE1027">
            <v>0</v>
          </cell>
          <cell r="AF1027">
            <v>356260.32594579551</v>
          </cell>
          <cell r="AG1027">
            <v>0</v>
          </cell>
          <cell r="AH1027">
            <v>0</v>
          </cell>
          <cell r="AI1027">
            <v>0</v>
          </cell>
          <cell r="AJ1027">
            <v>0</v>
          </cell>
          <cell r="AK1027">
            <v>0</v>
          </cell>
          <cell r="AL1027">
            <v>0</v>
          </cell>
          <cell r="AM1027">
            <v>0</v>
          </cell>
          <cell r="AN1027">
            <v>0</v>
          </cell>
          <cell r="AO1027">
            <v>0</v>
          </cell>
          <cell r="AP1027">
            <v>-1720458.5499999989</v>
          </cell>
          <cell r="AQ1027">
            <v>0</v>
          </cell>
          <cell r="AR1027">
            <v>0</v>
          </cell>
          <cell r="AS1027">
            <v>2249048.9451838601</v>
          </cell>
          <cell r="AT1027">
            <v>0</v>
          </cell>
          <cell r="AU1027">
            <v>528590.39518386126</v>
          </cell>
          <cell r="AV1027">
            <v>0</v>
          </cell>
          <cell r="AW1027">
            <v>0</v>
          </cell>
          <cell r="AX1027" t="str">
            <v>1 rozwojowo-modernizacyjne</v>
          </cell>
          <cell r="AY1027">
            <v>0</v>
          </cell>
          <cell r="AZ1027">
            <v>0</v>
          </cell>
          <cell r="BA1027">
            <v>0</v>
          </cell>
          <cell r="BF1027">
            <v>0</v>
          </cell>
          <cell r="BG1027">
            <v>0</v>
          </cell>
          <cell r="BH1027" t="str">
            <v>-</v>
          </cell>
          <cell r="BI1027" t="str">
            <v>-</v>
          </cell>
          <cell r="BJ1027">
            <v>0</v>
          </cell>
          <cell r="BK1027">
            <v>528590.39518386126</v>
          </cell>
          <cell r="BL1027"/>
          <cell r="BM1027"/>
          <cell r="BN1027"/>
        </row>
        <row r="1028">
          <cell r="B1028" t="str">
            <v>P-12-007</v>
          </cell>
          <cell r="C1028" t="str">
            <v>P</v>
          </cell>
          <cell r="D1028" t="str">
            <v>pula Miasto i Gmina Murowana Goślina</v>
          </cell>
          <cell r="E1028" t="str">
            <v>Realizowane-inne-w toku</v>
          </cell>
          <cell r="G1028" t="str">
            <v>Pule</v>
          </cell>
          <cell r="H1028" t="str">
            <v>druga</v>
          </cell>
          <cell r="I1028" t="str">
            <v>sieci rozdzielcze</v>
          </cell>
          <cell r="J1028" t="str">
            <v>rozwojowe</v>
          </cell>
          <cell r="K1028" t="str">
            <v>pula niededykowana</v>
          </cell>
          <cell r="L1028" t="str">
            <v>Murowana Goślina</v>
          </cell>
          <cell r="M1028">
            <v>0</v>
          </cell>
          <cell r="N1028">
            <v>0</v>
          </cell>
          <cell r="O1028" t="str">
            <v>Sylwia Białous</v>
          </cell>
          <cell r="P1028">
            <v>0</v>
          </cell>
          <cell r="Q1028">
            <v>0</v>
          </cell>
          <cell r="R1028"/>
          <cell r="S1028" t="str">
            <v>nd</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-9376407.8599999994</v>
          </cell>
          <cell r="AQ1028">
            <v>0</v>
          </cell>
          <cell r="AR1028">
            <v>0</v>
          </cell>
          <cell r="AS1028">
            <v>-14609209.884737961</v>
          </cell>
          <cell r="AT1028">
            <v>0</v>
          </cell>
          <cell r="AU1028">
            <v>-23985617.74473796</v>
          </cell>
          <cell r="AV1028">
            <v>0</v>
          </cell>
          <cell r="AW1028">
            <v>0</v>
          </cell>
          <cell r="AX1028" t="str">
            <v>1 rozwojowo-modernizacyjne</v>
          </cell>
          <cell r="AY1028">
            <v>0</v>
          </cell>
          <cell r="AZ1028">
            <v>0</v>
          </cell>
          <cell r="BA1028">
            <v>0</v>
          </cell>
          <cell r="BF1028">
            <v>0</v>
          </cell>
          <cell r="BG1028">
            <v>0</v>
          </cell>
          <cell r="BH1028" t="str">
            <v>-</v>
          </cell>
          <cell r="BI1028" t="str">
            <v>-</v>
          </cell>
          <cell r="BJ1028">
            <v>0</v>
          </cell>
          <cell r="BK1028">
            <v>-23985617.74473796</v>
          </cell>
          <cell r="BL1028"/>
          <cell r="BM1028"/>
          <cell r="BN1028"/>
        </row>
        <row r="1029">
          <cell r="B1029" t="str">
            <v>P-12-008</v>
          </cell>
          <cell r="C1029" t="str">
            <v>P</v>
          </cell>
          <cell r="D1029" t="str">
            <v>pula Miasto i Gmina Swarzędz</v>
          </cell>
          <cell r="E1029" t="str">
            <v>Realizowane-inne-w toku</v>
          </cell>
          <cell r="G1029" t="str">
            <v>Pule</v>
          </cell>
          <cell r="H1029" t="str">
            <v>druga</v>
          </cell>
          <cell r="I1029" t="str">
            <v>sieci rozdzielcze</v>
          </cell>
          <cell r="J1029" t="str">
            <v>rozwojowe</v>
          </cell>
          <cell r="K1029" t="str">
            <v>pula niededykowana</v>
          </cell>
          <cell r="L1029" t="str">
            <v>Swarzędz</v>
          </cell>
          <cell r="M1029">
            <v>0</v>
          </cell>
          <cell r="N1029">
            <v>0</v>
          </cell>
          <cell r="O1029" t="str">
            <v>Sylwia Białous</v>
          </cell>
          <cell r="P1029">
            <v>0</v>
          </cell>
          <cell r="Q1029">
            <v>0</v>
          </cell>
          <cell r="R1029"/>
          <cell r="S1029" t="str">
            <v>nd</v>
          </cell>
          <cell r="T1029">
            <v>0</v>
          </cell>
          <cell r="U1029">
            <v>0</v>
          </cell>
          <cell r="V1029">
            <v>0</v>
          </cell>
          <cell r="W1029">
            <v>0</v>
          </cell>
          <cell r="X1029">
            <v>0</v>
          </cell>
          <cell r="Y1029">
            <v>0</v>
          </cell>
          <cell r="Z1029">
            <v>0</v>
          </cell>
          <cell r="AA1029">
            <v>0</v>
          </cell>
          <cell r="AB1029">
            <v>0</v>
          </cell>
          <cell r="AC1029">
            <v>0</v>
          </cell>
          <cell r="AD1029">
            <v>1458060.4643614534</v>
          </cell>
          <cell r="AE1029">
            <v>0</v>
          </cell>
          <cell r="AF1029">
            <v>1458060.4643614534</v>
          </cell>
          <cell r="AG1029">
            <v>0</v>
          </cell>
          <cell r="AH1029">
            <v>0</v>
          </cell>
          <cell r="AI1029">
            <v>0</v>
          </cell>
          <cell r="AJ1029">
            <v>0</v>
          </cell>
          <cell r="AK1029">
            <v>0</v>
          </cell>
          <cell r="AL1029">
            <v>0</v>
          </cell>
          <cell r="AM1029">
            <v>0</v>
          </cell>
          <cell r="AN1029">
            <v>0</v>
          </cell>
          <cell r="AO1029">
            <v>0</v>
          </cell>
          <cell r="AP1029">
            <v>-2480123.5999999978</v>
          </cell>
          <cell r="AQ1029">
            <v>0</v>
          </cell>
          <cell r="AR1029">
            <v>0</v>
          </cell>
          <cell r="AS1029">
            <v>999574.87957314297</v>
          </cell>
          <cell r="AT1029">
            <v>0</v>
          </cell>
          <cell r="AU1029">
            <v>-1480548.7204268547</v>
          </cell>
          <cell r="AV1029">
            <v>0</v>
          </cell>
          <cell r="AW1029">
            <v>0</v>
          </cell>
          <cell r="AX1029" t="str">
            <v>1 rozwojowo-modernizacyjne</v>
          </cell>
          <cell r="AY1029">
            <v>0</v>
          </cell>
          <cell r="AZ1029">
            <v>0</v>
          </cell>
          <cell r="BA1029">
            <v>0</v>
          </cell>
          <cell r="BF1029">
            <v>0</v>
          </cell>
          <cell r="BG1029">
            <v>0</v>
          </cell>
          <cell r="BH1029" t="str">
            <v>-</v>
          </cell>
          <cell r="BI1029" t="str">
            <v>-</v>
          </cell>
          <cell r="BJ1029">
            <v>0</v>
          </cell>
          <cell r="BK1029">
            <v>-1480548.7204268547</v>
          </cell>
          <cell r="BL1029"/>
          <cell r="BM1029"/>
          <cell r="BN1029"/>
        </row>
        <row r="1030">
          <cell r="B1030" t="str">
            <v>P-12-009</v>
          </cell>
          <cell r="C1030" t="str">
            <v>P</v>
          </cell>
          <cell r="D1030" t="str">
            <v>pula Gmina Kórnik</v>
          </cell>
          <cell r="E1030" t="str">
            <v>Realizowane-inne-w toku</v>
          </cell>
          <cell r="G1030" t="str">
            <v>Pule</v>
          </cell>
          <cell r="H1030" t="str">
            <v>druga</v>
          </cell>
          <cell r="I1030" t="str">
            <v>sieci rozdzielcze</v>
          </cell>
          <cell r="J1030" t="str">
            <v>rozwojowe</v>
          </cell>
          <cell r="K1030" t="str">
            <v>pula niededykowana</v>
          </cell>
          <cell r="L1030" t="str">
            <v>Kórnik</v>
          </cell>
          <cell r="M1030">
            <v>0</v>
          </cell>
          <cell r="N1030">
            <v>0</v>
          </cell>
          <cell r="O1030" t="str">
            <v>Sylwia Białous</v>
          </cell>
          <cell r="P1030">
            <v>0</v>
          </cell>
          <cell r="Q1030">
            <v>0</v>
          </cell>
          <cell r="R1030"/>
          <cell r="S1030" t="str">
            <v>nd</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-62895441.549999997</v>
          </cell>
          <cell r="AQ1030">
            <v>0</v>
          </cell>
          <cell r="AR1030">
            <v>0</v>
          </cell>
          <cell r="AS1030">
            <v>-32009006.557983845</v>
          </cell>
          <cell r="AT1030">
            <v>0</v>
          </cell>
          <cell r="AU1030">
            <v>-94904448.107983842</v>
          </cell>
          <cell r="AV1030">
            <v>0</v>
          </cell>
          <cell r="AW1030">
            <v>0</v>
          </cell>
          <cell r="AX1030" t="str">
            <v>1 rozwojowo-modernizacyjne</v>
          </cell>
          <cell r="AY1030">
            <v>0</v>
          </cell>
          <cell r="AZ1030">
            <v>0</v>
          </cell>
          <cell r="BA1030">
            <v>0</v>
          </cell>
          <cell r="BF1030">
            <v>0</v>
          </cell>
          <cell r="BG1030">
            <v>0</v>
          </cell>
          <cell r="BH1030" t="str">
            <v>-</v>
          </cell>
          <cell r="BI1030" t="str">
            <v>-</v>
          </cell>
          <cell r="BJ1030">
            <v>0</v>
          </cell>
          <cell r="BK1030">
            <v>-94904448.107983842</v>
          </cell>
          <cell r="BL1030"/>
          <cell r="BM1030"/>
          <cell r="BN1030"/>
        </row>
        <row r="1031">
          <cell r="B1031" t="str">
            <v>P-12-010</v>
          </cell>
          <cell r="C1031" t="str">
            <v>P</v>
          </cell>
          <cell r="D1031" t="str">
            <v>pula Gmina Brodnica</v>
          </cell>
          <cell r="E1031" t="str">
            <v>Realizowane-inne-w toku</v>
          </cell>
          <cell r="G1031" t="str">
            <v>Pule</v>
          </cell>
          <cell r="H1031" t="str">
            <v>druga</v>
          </cell>
          <cell r="I1031" t="str">
            <v>sieci rozdzielcze</v>
          </cell>
          <cell r="J1031" t="str">
            <v>rozwojowe</v>
          </cell>
          <cell r="K1031" t="str">
            <v>pula niededykowana</v>
          </cell>
          <cell r="L1031" t="str">
            <v>Brodnica</v>
          </cell>
          <cell r="M1031">
            <v>0</v>
          </cell>
          <cell r="N1031">
            <v>0</v>
          </cell>
          <cell r="O1031" t="str">
            <v>Sylwia Białous</v>
          </cell>
          <cell r="P1031">
            <v>0</v>
          </cell>
          <cell r="Q1031">
            <v>0</v>
          </cell>
          <cell r="R1031"/>
          <cell r="S1031" t="str">
            <v>nd</v>
          </cell>
          <cell r="T1031">
            <v>0</v>
          </cell>
          <cell r="U1031">
            <v>0</v>
          </cell>
          <cell r="V1031">
            <v>0</v>
          </cell>
          <cell r="W1031">
            <v>0</v>
          </cell>
          <cell r="X1031">
            <v>0</v>
          </cell>
          <cell r="Y1031">
            <v>0</v>
          </cell>
          <cell r="Z1031">
            <v>0</v>
          </cell>
          <cell r="AA1031">
            <v>0</v>
          </cell>
          <cell r="AB1031">
            <v>0</v>
          </cell>
          <cell r="AC1031">
            <v>0</v>
          </cell>
          <cell r="AD1031">
            <v>43163.815463562234</v>
          </cell>
          <cell r="AE1031">
            <v>0</v>
          </cell>
          <cell r="AF1031">
            <v>43163.815463562234</v>
          </cell>
          <cell r="AG1031">
            <v>0</v>
          </cell>
          <cell r="AH1031">
            <v>0</v>
          </cell>
          <cell r="AI1031">
            <v>0</v>
          </cell>
          <cell r="AJ1031">
            <v>0</v>
          </cell>
          <cell r="AK1031">
            <v>0</v>
          </cell>
          <cell r="AL1031">
            <v>0</v>
          </cell>
          <cell r="AM1031">
            <v>0</v>
          </cell>
          <cell r="AN1031">
            <v>0</v>
          </cell>
          <cell r="AO1031">
            <v>0</v>
          </cell>
          <cell r="AP1031">
            <v>0</v>
          </cell>
          <cell r="AQ1031">
            <v>42298.917672355215</v>
          </cell>
          <cell r="AR1031">
            <v>2998.9176723552164</v>
          </cell>
          <cell r="AS1031">
            <v>2998.9176723552164</v>
          </cell>
          <cell r="AT1031">
            <v>0</v>
          </cell>
          <cell r="AU1031">
            <v>48296.753017065646</v>
          </cell>
          <cell r="AV1031">
            <v>0</v>
          </cell>
          <cell r="AW1031">
            <v>0</v>
          </cell>
          <cell r="AX1031" t="str">
            <v>1 rozwojowo-modernizacyjne</v>
          </cell>
          <cell r="AY1031">
            <v>0</v>
          </cell>
          <cell r="AZ1031">
            <v>0</v>
          </cell>
          <cell r="BA1031">
            <v>0</v>
          </cell>
          <cell r="BF1031">
            <v>0</v>
          </cell>
          <cell r="BG1031">
            <v>0</v>
          </cell>
          <cell r="BH1031" t="str">
            <v>-</v>
          </cell>
          <cell r="BI1031" t="str">
            <v>-</v>
          </cell>
          <cell r="BJ1031">
            <v>0</v>
          </cell>
          <cell r="BK1031">
            <v>48296.753017065646</v>
          </cell>
          <cell r="BL1031"/>
          <cell r="BM1031"/>
          <cell r="BN1031"/>
        </row>
        <row r="1032">
          <cell r="B1032" t="str">
            <v>R-13-145</v>
          </cell>
          <cell r="C1032" t="str">
            <v>R</v>
          </cell>
          <cell r="D1032" t="str">
            <v>rezerwa oszczędności przetargowe - Poznań</v>
          </cell>
          <cell r="E1032" t="str">
            <v>Realizowane-inne-w toku</v>
          </cell>
          <cell r="G1032" t="str">
            <v>rezerwa oszczędności przetargowe</v>
          </cell>
          <cell r="H1032" t="str">
            <v>druga</v>
          </cell>
          <cell r="I1032" t="str">
            <v>sieci rozdzielcze</v>
          </cell>
          <cell r="J1032" t="str">
            <v>rozwojowe</v>
          </cell>
          <cell r="K1032" t="str">
            <v>oszczędności przetargowe</v>
          </cell>
          <cell r="L1032" t="str">
            <v>Poznań</v>
          </cell>
          <cell r="M1032">
            <v>0</v>
          </cell>
          <cell r="N1032">
            <v>0</v>
          </cell>
          <cell r="O1032" t="str">
            <v>Grażyna Solman</v>
          </cell>
          <cell r="P1032">
            <v>0</v>
          </cell>
          <cell r="Q1032">
            <v>0</v>
          </cell>
          <cell r="R1032"/>
          <cell r="S1032" t="str">
            <v>nd</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t="str">
            <v>1 rozwojowo-modernizacyjne</v>
          </cell>
          <cell r="AY1032">
            <v>0</v>
          </cell>
          <cell r="AZ1032">
            <v>0</v>
          </cell>
          <cell r="BA1032">
            <v>0</v>
          </cell>
          <cell r="BF1032">
            <v>0</v>
          </cell>
          <cell r="BG1032">
            <v>0</v>
          </cell>
          <cell r="BH1032" t="str">
            <v>-</v>
          </cell>
          <cell r="BI1032" t="str">
            <v>-</v>
          </cell>
          <cell r="BJ1032">
            <v>0</v>
          </cell>
          <cell r="BK1032">
            <v>0</v>
          </cell>
          <cell r="BL1032"/>
          <cell r="BM1032"/>
          <cell r="BN1032"/>
        </row>
        <row r="1033">
          <cell r="B1033" t="str">
            <v>R-13-191</v>
          </cell>
          <cell r="C1033" t="str">
            <v>R</v>
          </cell>
          <cell r="D1033" t="str">
            <v>rezerwa oszczędności przetargowe - Swarzędz</v>
          </cell>
          <cell r="E1033" t="str">
            <v>Realizowane-inne-w toku</v>
          </cell>
          <cell r="G1033" t="str">
            <v>rezerwa oszczędności przetargowe</v>
          </cell>
          <cell r="H1033" t="str">
            <v>druga</v>
          </cell>
          <cell r="I1033" t="str">
            <v>sieci rozdzielcze</v>
          </cell>
          <cell r="J1033" t="str">
            <v>rozwojowe</v>
          </cell>
          <cell r="K1033" t="str">
            <v>oszczędności przetargowe</v>
          </cell>
          <cell r="L1033" t="str">
            <v>Swarzędz</v>
          </cell>
          <cell r="M1033">
            <v>0</v>
          </cell>
          <cell r="N1033">
            <v>0</v>
          </cell>
          <cell r="O1033" t="str">
            <v>Grażyna Solman</v>
          </cell>
          <cell r="P1033">
            <v>0</v>
          </cell>
          <cell r="Q1033">
            <v>0</v>
          </cell>
          <cell r="R1033"/>
          <cell r="S1033" t="str">
            <v>nd</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t="str">
            <v>1 rozwojowo-modernizacyjne</v>
          </cell>
          <cell r="AY1033">
            <v>0</v>
          </cell>
          <cell r="AZ1033">
            <v>0</v>
          </cell>
          <cell r="BA1033">
            <v>0</v>
          </cell>
          <cell r="BF1033">
            <v>0</v>
          </cell>
          <cell r="BG1033">
            <v>0</v>
          </cell>
          <cell r="BH1033" t="str">
            <v>-</v>
          </cell>
          <cell r="BI1033" t="str">
            <v>-</v>
          </cell>
          <cell r="BJ1033">
            <v>0</v>
          </cell>
          <cell r="BK1033">
            <v>0</v>
          </cell>
          <cell r="BL1033"/>
          <cell r="BM1033"/>
          <cell r="BN1033"/>
        </row>
        <row r="1034">
          <cell r="B1034" t="str">
            <v>R-13-192</v>
          </cell>
          <cell r="C1034" t="str">
            <v>R</v>
          </cell>
          <cell r="D1034" t="str">
            <v>rezerwa oszczędności przetargowe - Suchy Las</v>
          </cell>
          <cell r="E1034" t="str">
            <v>Realizowane-inne-w toku</v>
          </cell>
          <cell r="G1034" t="str">
            <v>rezerwa oszczędności przetargowe</v>
          </cell>
          <cell r="H1034" t="str">
            <v>druga</v>
          </cell>
          <cell r="I1034" t="str">
            <v>sieci rozdzielcze</v>
          </cell>
          <cell r="J1034" t="str">
            <v>rozwojowe</v>
          </cell>
          <cell r="K1034" t="str">
            <v>oszczędności przetargowe</v>
          </cell>
          <cell r="L1034" t="str">
            <v>Suchy Las</v>
          </cell>
          <cell r="M1034">
            <v>0</v>
          </cell>
          <cell r="N1034">
            <v>0</v>
          </cell>
          <cell r="O1034" t="str">
            <v>Grażyna Solman</v>
          </cell>
          <cell r="P1034">
            <v>0</v>
          </cell>
          <cell r="Q1034">
            <v>0</v>
          </cell>
          <cell r="R1034"/>
          <cell r="S1034" t="str">
            <v>nd</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t="str">
            <v>1 rozwojowo-modernizacyjne</v>
          </cell>
          <cell r="AY1034">
            <v>0</v>
          </cell>
          <cell r="AZ1034">
            <v>0</v>
          </cell>
          <cell r="BA1034">
            <v>0</v>
          </cell>
          <cell r="BF1034">
            <v>0</v>
          </cell>
          <cell r="BG1034">
            <v>0</v>
          </cell>
          <cell r="BH1034" t="str">
            <v>-</v>
          </cell>
          <cell r="BI1034" t="str">
            <v>-</v>
          </cell>
          <cell r="BJ1034">
            <v>0</v>
          </cell>
          <cell r="BK1034">
            <v>0</v>
          </cell>
          <cell r="BL1034"/>
          <cell r="BM1034"/>
          <cell r="BN1034"/>
        </row>
        <row r="1035">
          <cell r="B1035" t="str">
            <v>R-13-193</v>
          </cell>
          <cell r="C1035" t="str">
            <v>R</v>
          </cell>
          <cell r="D1035" t="str">
            <v>rezerwa oszczędności przetargowe - Puszczykowo</v>
          </cell>
          <cell r="E1035" t="str">
            <v>Realizowane-inne-w toku</v>
          </cell>
          <cell r="G1035" t="str">
            <v>rezerwa oszczędności przetargowe</v>
          </cell>
          <cell r="H1035" t="str">
            <v>druga</v>
          </cell>
          <cell r="I1035" t="str">
            <v>sieci rozdzielcze</v>
          </cell>
          <cell r="J1035" t="str">
            <v>rozwojowe</v>
          </cell>
          <cell r="K1035" t="str">
            <v>oszczędności przetargowe</v>
          </cell>
          <cell r="L1035" t="str">
            <v>Puszczykowo</v>
          </cell>
          <cell r="M1035">
            <v>0</v>
          </cell>
          <cell r="N1035">
            <v>0</v>
          </cell>
          <cell r="O1035" t="str">
            <v>Grażyna Solman</v>
          </cell>
          <cell r="P1035">
            <v>0</v>
          </cell>
          <cell r="Q1035">
            <v>0</v>
          </cell>
          <cell r="R1035"/>
          <cell r="S1035" t="str">
            <v>nd</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t="str">
            <v>1 rozwojowo-modernizacyjne</v>
          </cell>
          <cell r="AY1035">
            <v>0</v>
          </cell>
          <cell r="AZ1035">
            <v>0</v>
          </cell>
          <cell r="BA1035">
            <v>0</v>
          </cell>
          <cell r="BF1035">
            <v>0</v>
          </cell>
          <cell r="BG1035">
            <v>0</v>
          </cell>
          <cell r="BH1035" t="str">
            <v>-</v>
          </cell>
          <cell r="BI1035" t="str">
            <v>-</v>
          </cell>
          <cell r="BJ1035">
            <v>0</v>
          </cell>
          <cell r="BK1035">
            <v>0</v>
          </cell>
          <cell r="BL1035"/>
          <cell r="BM1035"/>
          <cell r="BN1035"/>
        </row>
        <row r="1036">
          <cell r="B1036" t="str">
            <v>R-13-194</v>
          </cell>
          <cell r="C1036" t="str">
            <v>R</v>
          </cell>
          <cell r="D1036" t="str">
            <v>rezerwa oszczędności przetargowe - Murowana Goślina</v>
          </cell>
          <cell r="E1036" t="str">
            <v>Realizowane-inne-w toku</v>
          </cell>
          <cell r="G1036" t="str">
            <v>rezerwa oszczędności przetargowe</v>
          </cell>
          <cell r="H1036" t="str">
            <v>druga</v>
          </cell>
          <cell r="I1036" t="str">
            <v>sieci rozdzielcze</v>
          </cell>
          <cell r="J1036" t="str">
            <v>rozwojowe</v>
          </cell>
          <cell r="K1036" t="str">
            <v>oszczędności przetargowe</v>
          </cell>
          <cell r="L1036" t="str">
            <v>Murowana Goślina</v>
          </cell>
          <cell r="M1036">
            <v>0</v>
          </cell>
          <cell r="N1036">
            <v>0</v>
          </cell>
          <cell r="O1036" t="str">
            <v>Grażyna Solman</v>
          </cell>
          <cell r="P1036">
            <v>0</v>
          </cell>
          <cell r="Q1036">
            <v>0</v>
          </cell>
          <cell r="R1036"/>
          <cell r="S1036" t="str">
            <v>nd</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t="str">
            <v>1 rozwojowo-modernizacyjne</v>
          </cell>
          <cell r="AY1036">
            <v>0</v>
          </cell>
          <cell r="AZ1036">
            <v>0</v>
          </cell>
          <cell r="BA1036">
            <v>0</v>
          </cell>
          <cell r="BF1036">
            <v>0</v>
          </cell>
          <cell r="BG1036">
            <v>0</v>
          </cell>
          <cell r="BH1036" t="str">
            <v>-</v>
          </cell>
          <cell r="BI1036" t="str">
            <v>-</v>
          </cell>
          <cell r="BJ1036">
            <v>0</v>
          </cell>
          <cell r="BK1036">
            <v>0</v>
          </cell>
          <cell r="BL1036"/>
          <cell r="BM1036"/>
          <cell r="BN1036"/>
        </row>
        <row r="1037">
          <cell r="B1037" t="str">
            <v>R-13-195</v>
          </cell>
          <cell r="C1037" t="str">
            <v>R</v>
          </cell>
          <cell r="D1037" t="str">
            <v>rezerwa oszczędności przetargowe - Mosina</v>
          </cell>
          <cell r="E1037" t="str">
            <v>Realizowane-inne-w toku</v>
          </cell>
          <cell r="G1037" t="str">
            <v>rezerwa oszczędności przetargowe</v>
          </cell>
          <cell r="H1037" t="str">
            <v>druga</v>
          </cell>
          <cell r="I1037" t="str">
            <v>sieci rozdzielcze</v>
          </cell>
          <cell r="J1037" t="str">
            <v>rozwojowe</v>
          </cell>
          <cell r="K1037" t="str">
            <v>oszczędności przetargowe</v>
          </cell>
          <cell r="L1037" t="str">
            <v>Mosina</v>
          </cell>
          <cell r="M1037">
            <v>0</v>
          </cell>
          <cell r="N1037">
            <v>0</v>
          </cell>
          <cell r="O1037" t="str">
            <v>Grażyna Solman</v>
          </cell>
          <cell r="P1037">
            <v>0</v>
          </cell>
          <cell r="Q1037">
            <v>0</v>
          </cell>
          <cell r="R1037"/>
          <cell r="S1037" t="str">
            <v>nd</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t="str">
            <v>1 rozwojowo-modernizacyjne</v>
          </cell>
          <cell r="AY1037">
            <v>0</v>
          </cell>
          <cell r="AZ1037">
            <v>0</v>
          </cell>
          <cell r="BA1037">
            <v>0</v>
          </cell>
          <cell r="BF1037">
            <v>0</v>
          </cell>
          <cell r="BG1037">
            <v>0</v>
          </cell>
          <cell r="BH1037" t="str">
            <v>-</v>
          </cell>
          <cell r="BI1037" t="str">
            <v>-</v>
          </cell>
          <cell r="BJ1037">
            <v>0</v>
          </cell>
          <cell r="BK1037">
            <v>0</v>
          </cell>
          <cell r="BL1037"/>
          <cell r="BM1037"/>
          <cell r="BN1037"/>
        </row>
        <row r="1038">
          <cell r="B1038" t="str">
            <v>R-13-196</v>
          </cell>
          <cell r="C1038" t="str">
            <v>R</v>
          </cell>
          <cell r="D1038" t="str">
            <v>rezerwa oszczędności przetargowe - Luboń</v>
          </cell>
          <cell r="E1038" t="str">
            <v>Realizowane-inne-w toku</v>
          </cell>
          <cell r="G1038" t="str">
            <v>rezerwa oszczędności przetargowe</v>
          </cell>
          <cell r="H1038" t="str">
            <v>druga</v>
          </cell>
          <cell r="I1038" t="str">
            <v>sieci rozdzielcze</v>
          </cell>
          <cell r="J1038" t="str">
            <v>rozwojowe</v>
          </cell>
          <cell r="K1038" t="str">
            <v>oszczędności przetargowe</v>
          </cell>
          <cell r="L1038" t="str">
            <v>Luboń</v>
          </cell>
          <cell r="M1038">
            <v>0</v>
          </cell>
          <cell r="N1038">
            <v>0</v>
          </cell>
          <cell r="O1038" t="str">
            <v>Grażyna Solman</v>
          </cell>
          <cell r="P1038">
            <v>0</v>
          </cell>
          <cell r="Q1038">
            <v>0</v>
          </cell>
          <cell r="R1038"/>
          <cell r="S1038" t="str">
            <v>nd</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593000</v>
          </cell>
          <cell r="AQ1038">
            <v>0</v>
          </cell>
          <cell r="AR1038">
            <v>0</v>
          </cell>
          <cell r="AS1038">
            <v>0</v>
          </cell>
          <cell r="AT1038">
            <v>0</v>
          </cell>
          <cell r="AU1038">
            <v>593000</v>
          </cell>
          <cell r="AV1038">
            <v>0</v>
          </cell>
          <cell r="AW1038">
            <v>0</v>
          </cell>
          <cell r="AX1038" t="str">
            <v>1 rozwojowo-modernizacyjne</v>
          </cell>
          <cell r="AY1038">
            <v>0</v>
          </cell>
          <cell r="AZ1038">
            <v>0</v>
          </cell>
          <cell r="BA1038">
            <v>0</v>
          </cell>
          <cell r="BF1038">
            <v>0</v>
          </cell>
          <cell r="BG1038">
            <v>0</v>
          </cell>
          <cell r="BH1038" t="str">
            <v>-</v>
          </cell>
          <cell r="BI1038" t="str">
            <v>-</v>
          </cell>
          <cell r="BJ1038">
            <v>0</v>
          </cell>
          <cell r="BK1038">
            <v>593000</v>
          </cell>
          <cell r="BL1038"/>
          <cell r="BM1038"/>
          <cell r="BN1038"/>
        </row>
        <row r="1039">
          <cell r="B1039" t="str">
            <v>R-13-197</v>
          </cell>
          <cell r="C1039" t="str">
            <v>R</v>
          </cell>
          <cell r="D1039" t="str">
            <v>rezerwa oszczędności przetargowe - Kórnik</v>
          </cell>
          <cell r="E1039" t="str">
            <v>Realizowane-inne-w toku</v>
          </cell>
          <cell r="G1039" t="str">
            <v>rezerwa oszczędności przetargowe</v>
          </cell>
          <cell r="H1039" t="str">
            <v>druga</v>
          </cell>
          <cell r="I1039" t="str">
            <v>sieci rozdzielcze</v>
          </cell>
          <cell r="J1039" t="str">
            <v>rozwojowe</v>
          </cell>
          <cell r="K1039" t="str">
            <v>oszczędności przetargowe</v>
          </cell>
          <cell r="L1039" t="str">
            <v>Kórnik</v>
          </cell>
          <cell r="M1039">
            <v>0</v>
          </cell>
          <cell r="N1039">
            <v>0</v>
          </cell>
          <cell r="O1039" t="str">
            <v>Grażyna Solman</v>
          </cell>
          <cell r="P1039">
            <v>0</v>
          </cell>
          <cell r="Q1039">
            <v>0</v>
          </cell>
          <cell r="R1039"/>
          <cell r="S1039" t="str">
            <v>nd</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t="str">
            <v>1 rozwojowo-modernizacyjne</v>
          </cell>
          <cell r="AY1039">
            <v>0</v>
          </cell>
          <cell r="AZ1039">
            <v>0</v>
          </cell>
          <cell r="BA1039">
            <v>0</v>
          </cell>
          <cell r="BF1039">
            <v>0</v>
          </cell>
          <cell r="BG1039">
            <v>0</v>
          </cell>
          <cell r="BH1039" t="str">
            <v>-</v>
          </cell>
          <cell r="BI1039" t="str">
            <v>-</v>
          </cell>
          <cell r="BJ1039">
            <v>0</v>
          </cell>
          <cell r="BK1039">
            <v>0</v>
          </cell>
          <cell r="BL1039"/>
          <cell r="BM1039"/>
          <cell r="BN1039"/>
        </row>
        <row r="1040">
          <cell r="B1040" t="str">
            <v>R-13-198</v>
          </cell>
          <cell r="C1040" t="str">
            <v>R</v>
          </cell>
          <cell r="D1040" t="str">
            <v>rezerwa oszczędności przetargowe - Czerwonak</v>
          </cell>
          <cell r="E1040" t="str">
            <v>Realizowane-inne-w toku</v>
          </cell>
          <cell r="G1040" t="str">
            <v>rezerwa oszczędności przetargowe</v>
          </cell>
          <cell r="H1040" t="str">
            <v>druga</v>
          </cell>
          <cell r="I1040" t="str">
            <v>sieci rozdzielcze</v>
          </cell>
          <cell r="J1040" t="str">
            <v>rozwojowe</v>
          </cell>
          <cell r="K1040" t="str">
            <v>oszczędności przetargowe</v>
          </cell>
          <cell r="L1040" t="str">
            <v>Czerwonak</v>
          </cell>
          <cell r="M1040">
            <v>0</v>
          </cell>
          <cell r="N1040">
            <v>0</v>
          </cell>
          <cell r="O1040" t="str">
            <v>Grażyna Solman</v>
          </cell>
          <cell r="P1040">
            <v>0</v>
          </cell>
          <cell r="Q1040">
            <v>0</v>
          </cell>
          <cell r="R1040"/>
          <cell r="S1040" t="str">
            <v>nd</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t="str">
            <v>1 rozwojowo-modernizacyjne</v>
          </cell>
          <cell r="AY1040">
            <v>0</v>
          </cell>
          <cell r="AZ1040">
            <v>0</v>
          </cell>
          <cell r="BA1040">
            <v>0</v>
          </cell>
          <cell r="BF1040">
            <v>0</v>
          </cell>
          <cell r="BG1040">
            <v>0</v>
          </cell>
          <cell r="BH1040" t="str">
            <v>-</v>
          </cell>
          <cell r="BI1040" t="str">
            <v>-</v>
          </cell>
          <cell r="BJ1040">
            <v>0</v>
          </cell>
          <cell r="BK1040">
            <v>0</v>
          </cell>
          <cell r="BL1040"/>
          <cell r="BM1040"/>
          <cell r="BN1040"/>
        </row>
        <row r="1041">
          <cell r="B1041" t="str">
            <v>R-13-199</v>
          </cell>
          <cell r="C1041" t="str">
            <v>R</v>
          </cell>
          <cell r="D1041" t="str">
            <v>rezerwa oszczędności przetargowe - Brodnica</v>
          </cell>
          <cell r="E1041" t="str">
            <v>Realizowane-inne-w toku</v>
          </cell>
          <cell r="G1041" t="str">
            <v>rezerwa oszczędności przetargowe</v>
          </cell>
          <cell r="H1041" t="str">
            <v>druga</v>
          </cell>
          <cell r="I1041" t="str">
            <v>sieci rozdzielcze</v>
          </cell>
          <cell r="J1041" t="str">
            <v>rozwojowe</v>
          </cell>
          <cell r="K1041" t="str">
            <v>oszczędności przetargowe</v>
          </cell>
          <cell r="L1041" t="str">
            <v>Brodnica</v>
          </cell>
          <cell r="M1041">
            <v>0</v>
          </cell>
          <cell r="N1041">
            <v>0</v>
          </cell>
          <cell r="O1041" t="str">
            <v>Grażyna Solman</v>
          </cell>
          <cell r="P1041">
            <v>0</v>
          </cell>
          <cell r="Q1041">
            <v>0</v>
          </cell>
          <cell r="R1041"/>
          <cell r="S1041" t="str">
            <v>nd</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t="str">
            <v>1 rozwojowo-modernizacyjne</v>
          </cell>
          <cell r="AY1041">
            <v>0</v>
          </cell>
          <cell r="AZ1041">
            <v>0</v>
          </cell>
          <cell r="BA1041">
            <v>0</v>
          </cell>
          <cell r="BF1041">
            <v>0</v>
          </cell>
          <cell r="BG1041">
            <v>0</v>
          </cell>
          <cell r="BH1041" t="str">
            <v>-</v>
          </cell>
          <cell r="BI1041" t="str">
            <v>-</v>
          </cell>
          <cell r="BJ1041">
            <v>0</v>
          </cell>
          <cell r="BK1041">
            <v>0</v>
          </cell>
          <cell r="BL1041"/>
          <cell r="BM1041"/>
          <cell r="BN1041"/>
        </row>
        <row r="1042">
          <cell r="B1042" t="str">
            <v>R-15-153</v>
          </cell>
          <cell r="C1042" t="str">
            <v>R</v>
          </cell>
          <cell r="D1042" t="str">
            <v>rezerwa "białe plamy" - Suchy Las</v>
          </cell>
          <cell r="E1042">
            <v>0</v>
          </cell>
          <cell r="G1042" t="str">
            <v>rezerwa "białe plamy"</v>
          </cell>
          <cell r="H1042" t="str">
            <v>druga</v>
          </cell>
          <cell r="I1042" t="str">
            <v>sieci rozdzielcze</v>
          </cell>
          <cell r="J1042" t="str">
            <v>rozwojowe</v>
          </cell>
          <cell r="K1042" t="str">
            <v>nieopłacalne tak</v>
          </cell>
          <cell r="L1042" t="str">
            <v>Suchy Las</v>
          </cell>
          <cell r="M1042">
            <v>0</v>
          </cell>
          <cell r="N1042">
            <v>0</v>
          </cell>
          <cell r="O1042">
            <v>0</v>
          </cell>
          <cell r="P1042">
            <v>0</v>
          </cell>
          <cell r="Q1042">
            <v>0</v>
          </cell>
          <cell r="R1042"/>
          <cell r="S1042" t="str">
            <v>nd</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t="str">
            <v xml:space="preserve"> </v>
          </cell>
          <cell r="AY1042">
            <v>0</v>
          </cell>
          <cell r="AZ1042">
            <v>0</v>
          </cell>
          <cell r="BA1042">
            <v>0</v>
          </cell>
          <cell r="BF1042">
            <v>0</v>
          </cell>
          <cell r="BG1042">
            <v>0</v>
          </cell>
          <cell r="BH1042" t="str">
            <v>-</v>
          </cell>
          <cell r="BI1042" t="str">
            <v>-</v>
          </cell>
          <cell r="BJ1042">
            <v>0</v>
          </cell>
          <cell r="BK1042">
            <v>0</v>
          </cell>
          <cell r="BL1042"/>
          <cell r="BM1042"/>
          <cell r="BN1042"/>
        </row>
        <row r="1043">
          <cell r="B1043" t="str">
            <v>R-15-154</v>
          </cell>
          <cell r="C1043" t="str">
            <v>R</v>
          </cell>
          <cell r="D1043" t="str">
            <v>rezerwa "białe plamy" - Puszczykowo</v>
          </cell>
          <cell r="E1043">
            <v>0</v>
          </cell>
          <cell r="G1043" t="str">
            <v>rezerwa "białe plamy"</v>
          </cell>
          <cell r="H1043" t="str">
            <v>druga</v>
          </cell>
          <cell r="I1043" t="str">
            <v>sieci rozdzielcze</v>
          </cell>
          <cell r="J1043" t="str">
            <v>rozwojowe</v>
          </cell>
          <cell r="K1043" t="str">
            <v>nieopłacalne tak</v>
          </cell>
          <cell r="L1043" t="str">
            <v>Puszczykowo</v>
          </cell>
          <cell r="M1043">
            <v>0</v>
          </cell>
          <cell r="N1043">
            <v>0</v>
          </cell>
          <cell r="O1043">
            <v>0</v>
          </cell>
          <cell r="P1043">
            <v>0</v>
          </cell>
          <cell r="Q1043">
            <v>0</v>
          </cell>
          <cell r="R1043"/>
          <cell r="S1043" t="str">
            <v>nd</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t="str">
            <v xml:space="preserve"> </v>
          </cell>
          <cell r="AY1043">
            <v>0</v>
          </cell>
          <cell r="AZ1043">
            <v>0</v>
          </cell>
          <cell r="BA1043">
            <v>0</v>
          </cell>
          <cell r="BF1043">
            <v>0</v>
          </cell>
          <cell r="BG1043">
            <v>0</v>
          </cell>
          <cell r="BH1043" t="str">
            <v>-</v>
          </cell>
          <cell r="BI1043" t="str">
            <v>-</v>
          </cell>
          <cell r="BJ1043">
            <v>0</v>
          </cell>
          <cell r="BK1043">
            <v>0</v>
          </cell>
          <cell r="BL1043"/>
          <cell r="BM1043"/>
          <cell r="BN1043"/>
        </row>
        <row r="1044">
          <cell r="B1044" t="str">
            <v>R-15-155</v>
          </cell>
          <cell r="C1044" t="str">
            <v>R</v>
          </cell>
          <cell r="D1044" t="str">
            <v>rezerwa "białe plamy" - Poznań</v>
          </cell>
          <cell r="E1044">
            <v>0</v>
          </cell>
          <cell r="G1044" t="str">
            <v>rezerwa "białe plamy"</v>
          </cell>
          <cell r="H1044" t="str">
            <v>druga</v>
          </cell>
          <cell r="I1044" t="str">
            <v>sieci rozdzielcze</v>
          </cell>
          <cell r="J1044" t="str">
            <v>rozwojowe</v>
          </cell>
          <cell r="K1044" t="str">
            <v>nieopłacalne tak</v>
          </cell>
          <cell r="L1044" t="str">
            <v>Poznań</v>
          </cell>
          <cell r="M1044">
            <v>0</v>
          </cell>
          <cell r="N1044">
            <v>0</v>
          </cell>
          <cell r="O1044">
            <v>0</v>
          </cell>
          <cell r="P1044">
            <v>0</v>
          </cell>
          <cell r="Q1044">
            <v>0</v>
          </cell>
          <cell r="R1044"/>
          <cell r="S1044" t="str">
            <v>nd</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t="str">
            <v xml:space="preserve"> </v>
          </cell>
          <cell r="AY1044">
            <v>0</v>
          </cell>
          <cell r="AZ1044">
            <v>0</v>
          </cell>
          <cell r="BA1044">
            <v>0</v>
          </cell>
          <cell r="BF1044">
            <v>0</v>
          </cell>
          <cell r="BG1044">
            <v>0</v>
          </cell>
          <cell r="BH1044" t="str">
            <v>-</v>
          </cell>
          <cell r="BI1044" t="str">
            <v>-</v>
          </cell>
          <cell r="BJ1044">
            <v>0</v>
          </cell>
          <cell r="BK1044">
            <v>0</v>
          </cell>
          <cell r="BL1044"/>
          <cell r="BM1044"/>
          <cell r="BN1044"/>
        </row>
        <row r="1045">
          <cell r="B1045" t="str">
            <v>R-15-156</v>
          </cell>
          <cell r="C1045" t="str">
            <v>R</v>
          </cell>
          <cell r="D1045" t="str">
            <v>rezerwa "białe plamy" - Murowana Goślina</v>
          </cell>
          <cell r="E1045">
            <v>0</v>
          </cell>
          <cell r="G1045" t="str">
            <v>rezerwa "białe plamy"</v>
          </cell>
          <cell r="H1045" t="str">
            <v>druga</v>
          </cell>
          <cell r="I1045" t="str">
            <v>sieci rozdzielcze</v>
          </cell>
          <cell r="J1045" t="str">
            <v>rozwojowe</v>
          </cell>
          <cell r="K1045" t="str">
            <v>nieopłacalne tak</v>
          </cell>
          <cell r="L1045" t="str">
            <v>Murowana Goślina</v>
          </cell>
          <cell r="M1045">
            <v>0</v>
          </cell>
          <cell r="N1045">
            <v>0</v>
          </cell>
          <cell r="O1045">
            <v>0</v>
          </cell>
          <cell r="P1045">
            <v>0</v>
          </cell>
          <cell r="Q1045">
            <v>0</v>
          </cell>
          <cell r="R1045"/>
          <cell r="S1045" t="str">
            <v>nd</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t="str">
            <v xml:space="preserve"> </v>
          </cell>
          <cell r="AY1045">
            <v>0</v>
          </cell>
          <cell r="AZ1045">
            <v>0</v>
          </cell>
          <cell r="BA1045">
            <v>0</v>
          </cell>
          <cell r="BF1045">
            <v>0</v>
          </cell>
          <cell r="BG1045">
            <v>0</v>
          </cell>
          <cell r="BH1045" t="str">
            <v>-</v>
          </cell>
          <cell r="BI1045" t="str">
            <v>-</v>
          </cell>
          <cell r="BJ1045">
            <v>0</v>
          </cell>
          <cell r="BK1045">
            <v>0</v>
          </cell>
          <cell r="BL1045"/>
          <cell r="BM1045"/>
          <cell r="BN1045"/>
        </row>
        <row r="1046">
          <cell r="B1046" t="str">
            <v>R-15-157</v>
          </cell>
          <cell r="C1046" t="str">
            <v>R</v>
          </cell>
          <cell r="D1046" t="str">
            <v>rezerwa "białe plamy" - Mosina</v>
          </cell>
          <cell r="E1046">
            <v>0</v>
          </cell>
          <cell r="G1046" t="str">
            <v>rezerwa "białe plamy"</v>
          </cell>
          <cell r="H1046" t="str">
            <v>druga</v>
          </cell>
          <cell r="I1046" t="str">
            <v>sieci rozdzielcze</v>
          </cell>
          <cell r="J1046" t="str">
            <v>rozwojowe</v>
          </cell>
          <cell r="K1046" t="str">
            <v>nieopłacalne tak</v>
          </cell>
          <cell r="L1046" t="str">
            <v>Mosina</v>
          </cell>
          <cell r="M1046">
            <v>0</v>
          </cell>
          <cell r="N1046">
            <v>0</v>
          </cell>
          <cell r="O1046">
            <v>0</v>
          </cell>
          <cell r="P1046">
            <v>0</v>
          </cell>
          <cell r="Q1046">
            <v>0</v>
          </cell>
          <cell r="R1046"/>
          <cell r="S1046" t="str">
            <v>nd</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t="str">
            <v xml:space="preserve"> </v>
          </cell>
          <cell r="AY1046">
            <v>0</v>
          </cell>
          <cell r="AZ1046">
            <v>0</v>
          </cell>
          <cell r="BA1046">
            <v>0</v>
          </cell>
          <cell r="BF1046">
            <v>0</v>
          </cell>
          <cell r="BG1046">
            <v>0</v>
          </cell>
          <cell r="BH1046" t="str">
            <v>-</v>
          </cell>
          <cell r="BI1046" t="str">
            <v>-</v>
          </cell>
          <cell r="BJ1046">
            <v>0</v>
          </cell>
          <cell r="BK1046">
            <v>0</v>
          </cell>
          <cell r="BL1046"/>
          <cell r="BM1046"/>
          <cell r="BN1046"/>
        </row>
        <row r="1047">
          <cell r="B1047" t="str">
            <v>R-15-158</v>
          </cell>
          <cell r="C1047" t="str">
            <v>R</v>
          </cell>
          <cell r="D1047" t="str">
            <v>rezerwa "białe plamy" - Luboń</v>
          </cell>
          <cell r="E1047">
            <v>0</v>
          </cell>
          <cell r="G1047" t="str">
            <v>rezerwa "białe plamy"</v>
          </cell>
          <cell r="H1047" t="str">
            <v>druga</v>
          </cell>
          <cell r="I1047" t="str">
            <v>sieci rozdzielcze</v>
          </cell>
          <cell r="J1047" t="str">
            <v>rozwojowe</v>
          </cell>
          <cell r="K1047" t="str">
            <v>nieopłacalne tak</v>
          </cell>
          <cell r="L1047" t="str">
            <v>Luboń</v>
          </cell>
          <cell r="M1047">
            <v>0</v>
          </cell>
          <cell r="N1047">
            <v>0</v>
          </cell>
          <cell r="O1047">
            <v>0</v>
          </cell>
          <cell r="P1047">
            <v>0</v>
          </cell>
          <cell r="Q1047">
            <v>0</v>
          </cell>
          <cell r="R1047"/>
          <cell r="S1047" t="str">
            <v>nd</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t="str">
            <v xml:space="preserve"> </v>
          </cell>
          <cell r="AY1047">
            <v>0</v>
          </cell>
          <cell r="AZ1047">
            <v>0</v>
          </cell>
          <cell r="BA1047">
            <v>0</v>
          </cell>
          <cell r="BF1047">
            <v>0</v>
          </cell>
          <cell r="BG1047">
            <v>0</v>
          </cell>
          <cell r="BH1047" t="str">
            <v>-</v>
          </cell>
          <cell r="BI1047" t="str">
            <v>-</v>
          </cell>
          <cell r="BJ1047">
            <v>0</v>
          </cell>
          <cell r="BK1047">
            <v>0</v>
          </cell>
          <cell r="BL1047"/>
          <cell r="BM1047"/>
          <cell r="BN1047"/>
        </row>
        <row r="1048">
          <cell r="B1048" t="str">
            <v>R-15-159</v>
          </cell>
          <cell r="C1048" t="str">
            <v>R</v>
          </cell>
          <cell r="D1048" t="str">
            <v>rezerwa "białe plamy" - Kórnik</v>
          </cell>
          <cell r="E1048">
            <v>0</v>
          </cell>
          <cell r="G1048" t="str">
            <v>rezerwa "białe plamy"</v>
          </cell>
          <cell r="H1048" t="str">
            <v>druga</v>
          </cell>
          <cell r="I1048" t="str">
            <v>sieci rozdzielcze</v>
          </cell>
          <cell r="J1048" t="str">
            <v>rozwojowe</v>
          </cell>
          <cell r="K1048" t="str">
            <v>nieopłacalne tak</v>
          </cell>
          <cell r="L1048" t="str">
            <v>Kórnik</v>
          </cell>
          <cell r="M1048">
            <v>0</v>
          </cell>
          <cell r="N1048">
            <v>0</v>
          </cell>
          <cell r="O1048">
            <v>0</v>
          </cell>
          <cell r="P1048">
            <v>0</v>
          </cell>
          <cell r="Q1048">
            <v>0</v>
          </cell>
          <cell r="R1048"/>
          <cell r="S1048" t="str">
            <v>nd</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t="str">
            <v xml:space="preserve"> </v>
          </cell>
          <cell r="AY1048">
            <v>0</v>
          </cell>
          <cell r="AZ1048">
            <v>0</v>
          </cell>
          <cell r="BA1048">
            <v>0</v>
          </cell>
          <cell r="BF1048">
            <v>0</v>
          </cell>
          <cell r="BG1048">
            <v>0</v>
          </cell>
          <cell r="BH1048" t="str">
            <v>-</v>
          </cell>
          <cell r="BI1048" t="str">
            <v>-</v>
          </cell>
          <cell r="BJ1048">
            <v>0</v>
          </cell>
          <cell r="BK1048">
            <v>0</v>
          </cell>
          <cell r="BL1048"/>
          <cell r="BM1048"/>
          <cell r="BN1048"/>
        </row>
        <row r="1049">
          <cell r="B1049" t="str">
            <v>R-15-160</v>
          </cell>
          <cell r="C1049" t="str">
            <v>R</v>
          </cell>
          <cell r="D1049" t="str">
            <v>rezerwa "białe plamy" - Czerwonak</v>
          </cell>
          <cell r="E1049">
            <v>0</v>
          </cell>
          <cell r="G1049" t="str">
            <v>rezerwa "białe plamy"</v>
          </cell>
          <cell r="H1049" t="str">
            <v>druga</v>
          </cell>
          <cell r="I1049" t="str">
            <v>sieci rozdzielcze</v>
          </cell>
          <cell r="J1049" t="str">
            <v>rozwojowe</v>
          </cell>
          <cell r="K1049" t="str">
            <v>nieopłacalne tak</v>
          </cell>
          <cell r="L1049" t="str">
            <v>Czerwonak</v>
          </cell>
          <cell r="M1049">
            <v>0</v>
          </cell>
          <cell r="N1049">
            <v>0</v>
          </cell>
          <cell r="O1049">
            <v>0</v>
          </cell>
          <cell r="P1049">
            <v>0</v>
          </cell>
          <cell r="Q1049">
            <v>0</v>
          </cell>
          <cell r="R1049"/>
          <cell r="S1049" t="str">
            <v>nd</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t="str">
            <v xml:space="preserve"> </v>
          </cell>
          <cell r="AY1049">
            <v>0</v>
          </cell>
          <cell r="AZ1049">
            <v>0</v>
          </cell>
          <cell r="BA1049">
            <v>0</v>
          </cell>
          <cell r="BF1049">
            <v>0</v>
          </cell>
          <cell r="BG1049">
            <v>0</v>
          </cell>
          <cell r="BH1049" t="str">
            <v>-</v>
          </cell>
          <cell r="BI1049" t="str">
            <v>-</v>
          </cell>
          <cell r="BJ1049">
            <v>0</v>
          </cell>
          <cell r="BK1049">
            <v>0</v>
          </cell>
          <cell r="BL1049"/>
          <cell r="BM1049"/>
          <cell r="BN1049"/>
        </row>
        <row r="1050">
          <cell r="B1050" t="str">
            <v>R-15-161</v>
          </cell>
          <cell r="C1050" t="str">
            <v>R</v>
          </cell>
          <cell r="D1050" t="str">
            <v>rezerwa "białe plamy" - Brodnica</v>
          </cell>
          <cell r="E1050">
            <v>0</v>
          </cell>
          <cell r="G1050" t="str">
            <v>rezerwa "białe plamy"</v>
          </cell>
          <cell r="H1050" t="str">
            <v>druga</v>
          </cell>
          <cell r="I1050" t="str">
            <v>sieci rozdzielcze</v>
          </cell>
          <cell r="J1050" t="str">
            <v>rozwojowe</v>
          </cell>
          <cell r="K1050" t="str">
            <v>nieopłacalne tak</v>
          </cell>
          <cell r="L1050" t="str">
            <v>Brodnica</v>
          </cell>
          <cell r="M1050">
            <v>0</v>
          </cell>
          <cell r="N1050">
            <v>0</v>
          </cell>
          <cell r="O1050">
            <v>0</v>
          </cell>
          <cell r="P1050">
            <v>0</v>
          </cell>
          <cell r="Q1050">
            <v>0</v>
          </cell>
          <cell r="R1050"/>
          <cell r="S1050" t="str">
            <v>nd</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t="str">
            <v xml:space="preserve"> </v>
          </cell>
          <cell r="AY1050">
            <v>0</v>
          </cell>
          <cell r="AZ1050">
            <v>0</v>
          </cell>
          <cell r="BA1050">
            <v>0</v>
          </cell>
          <cell r="BF1050">
            <v>0</v>
          </cell>
          <cell r="BG1050">
            <v>0</v>
          </cell>
          <cell r="BH1050" t="str">
            <v>-</v>
          </cell>
          <cell r="BI1050" t="str">
            <v>-</v>
          </cell>
          <cell r="BJ1050">
            <v>0</v>
          </cell>
          <cell r="BK1050">
            <v>0</v>
          </cell>
          <cell r="BL1050"/>
          <cell r="BM1050"/>
          <cell r="BN1050"/>
        </row>
        <row r="1051">
          <cell r="B1051" t="str">
            <v>R-15-276</v>
          </cell>
          <cell r="C1051" t="str">
            <v>R</v>
          </cell>
          <cell r="D1051" t="str">
            <v>rezerwa "białe plamy" - Swarzędz</v>
          </cell>
          <cell r="E1051">
            <v>0</v>
          </cell>
          <cell r="G1051" t="str">
            <v>rezerwa "białe plamy"</v>
          </cell>
          <cell r="H1051" t="str">
            <v>druga</v>
          </cell>
          <cell r="I1051" t="str">
            <v>sieci rozdzielcze</v>
          </cell>
          <cell r="J1051" t="str">
            <v>rozwojowe</v>
          </cell>
          <cell r="K1051" t="str">
            <v>nieopłacalne tak</v>
          </cell>
          <cell r="L1051" t="str">
            <v>Swarzędz</v>
          </cell>
          <cell r="M1051">
            <v>0</v>
          </cell>
          <cell r="N1051">
            <v>0</v>
          </cell>
          <cell r="O1051">
            <v>0</v>
          </cell>
          <cell r="P1051">
            <v>0</v>
          </cell>
          <cell r="Q1051">
            <v>0</v>
          </cell>
          <cell r="R1051"/>
          <cell r="S1051" t="str">
            <v>nd</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t="str">
            <v xml:space="preserve"> </v>
          </cell>
          <cell r="AY1051">
            <v>0</v>
          </cell>
          <cell r="AZ1051">
            <v>0</v>
          </cell>
          <cell r="BA1051">
            <v>0</v>
          </cell>
          <cell r="BF1051">
            <v>0</v>
          </cell>
          <cell r="BG1051">
            <v>0</v>
          </cell>
          <cell r="BH1051" t="str">
            <v>-</v>
          </cell>
          <cell r="BI1051" t="str">
            <v>-</v>
          </cell>
          <cell r="BJ1051">
            <v>0</v>
          </cell>
          <cell r="BK1051">
            <v>0</v>
          </cell>
          <cell r="BL1051"/>
          <cell r="BM1051"/>
          <cell r="BN1051"/>
        </row>
        <row r="1052">
          <cell r="B1052" t="str">
            <v>R-17-155</v>
          </cell>
          <cell r="C1052" t="str">
            <v>R</v>
          </cell>
          <cell r="D1052" t="str">
            <v>rury azbestowo-cementowe</v>
          </cell>
          <cell r="E1052" t="str">
            <v>Realizowane-inne-w toku</v>
          </cell>
          <cell r="G1052" t="str">
            <v>rury azbestowo-cementowe</v>
          </cell>
          <cell r="H1052" t="str">
            <v>pierwsza</v>
          </cell>
          <cell r="I1052" t="str">
            <v>sieci rozdzielcze</v>
          </cell>
          <cell r="J1052" t="str">
            <v>modernizacyjne</v>
          </cell>
          <cell r="K1052" t="str">
            <v>azbestocement</v>
          </cell>
          <cell r="M1052">
            <v>0</v>
          </cell>
          <cell r="N1052">
            <v>0</v>
          </cell>
          <cell r="O1052" t="str">
            <v>Grażyna Solman</v>
          </cell>
          <cell r="P1052">
            <v>0</v>
          </cell>
          <cell r="Q1052">
            <v>0</v>
          </cell>
          <cell r="R1052"/>
          <cell r="S1052" t="str">
            <v>nd</v>
          </cell>
          <cell r="T1052">
            <v>0</v>
          </cell>
          <cell r="U1052">
            <v>0</v>
          </cell>
          <cell r="V1052">
            <v>0</v>
          </cell>
          <cell r="W1052">
            <v>0</v>
          </cell>
          <cell r="X1052">
            <v>0</v>
          </cell>
          <cell r="Y1052">
            <v>0</v>
          </cell>
          <cell r="Z1052">
            <v>0</v>
          </cell>
          <cell r="AA1052">
            <v>5000000</v>
          </cell>
          <cell r="AB1052">
            <v>5000000</v>
          </cell>
          <cell r="AC1052">
            <v>5000000</v>
          </cell>
          <cell r="AD1052">
            <v>5858420</v>
          </cell>
          <cell r="AE1052">
            <v>35000000</v>
          </cell>
          <cell r="AF1052">
            <v>20858420</v>
          </cell>
          <cell r="AG1052">
            <v>0</v>
          </cell>
          <cell r="AH1052">
            <v>0</v>
          </cell>
          <cell r="AI1052">
            <v>0</v>
          </cell>
          <cell r="AJ1052">
            <v>0</v>
          </cell>
          <cell r="AK1052">
            <v>0</v>
          </cell>
          <cell r="AL1052">
            <v>0</v>
          </cell>
          <cell r="AM1052">
            <v>0</v>
          </cell>
          <cell r="AN1052">
            <v>1682984</v>
          </cell>
          <cell r="AO1052">
            <v>5000000</v>
          </cell>
          <cell r="AP1052">
            <v>5858420</v>
          </cell>
          <cell r="AQ1052">
            <v>15000000</v>
          </cell>
          <cell r="AR1052">
            <v>2297168.0199999996</v>
          </cell>
          <cell r="AS1052">
            <v>0</v>
          </cell>
          <cell r="AT1052">
            <v>0</v>
          </cell>
          <cell r="AU1052">
            <v>29838572.02</v>
          </cell>
          <cell r="AV1052">
            <v>0</v>
          </cell>
          <cell r="AW1052">
            <v>0</v>
          </cell>
          <cell r="AX1052" t="str">
            <v>1 rozwojowo-modernizacyjne</v>
          </cell>
          <cell r="AY1052">
            <v>0</v>
          </cell>
          <cell r="AZ1052">
            <v>0</v>
          </cell>
          <cell r="BA1052">
            <v>0</v>
          </cell>
          <cell r="BF1052">
            <v>0</v>
          </cell>
          <cell r="BG1052">
            <v>0</v>
          </cell>
          <cell r="BH1052" t="str">
            <v>-</v>
          </cell>
          <cell r="BI1052" t="str">
            <v>-</v>
          </cell>
          <cell r="BJ1052">
            <v>0</v>
          </cell>
          <cell r="BK1052">
            <v>29838572.02</v>
          </cell>
          <cell r="BL1052"/>
          <cell r="BM1052"/>
          <cell r="BN1052"/>
        </row>
        <row r="1053">
          <cell r="B1053" t="str">
            <v>3-04-17-038-1</v>
          </cell>
          <cell r="C1053" t="str">
            <v>3</v>
          </cell>
          <cell r="D1053" t="str">
            <v>Murowana Goślina - sieć wodociągowa w Łoskoniu Starym</v>
          </cell>
          <cell r="E1053" t="str">
            <v>Realizowane-koncepcja-w toku</v>
          </cell>
          <cell r="G1053" t="str">
            <v>Pule</v>
          </cell>
          <cell r="H1053" t="str">
            <v>druga</v>
          </cell>
          <cell r="I1053" t="str">
            <v>sieci rozdzielcze</v>
          </cell>
          <cell r="J1053" t="str">
            <v>rozwojowe</v>
          </cell>
          <cell r="K1053" t="str">
            <v>nieopłacalne nie</v>
          </cell>
          <cell r="L1053" t="str">
            <v>Murowana Goślina</v>
          </cell>
          <cell r="M1053" t="str">
            <v>Agnieszka Mitura-Grabowska</v>
          </cell>
          <cell r="N1053">
            <v>0</v>
          </cell>
          <cell r="O1053" t="str">
            <v>Monika Mrozińska</v>
          </cell>
          <cell r="P1053">
            <v>0</v>
          </cell>
          <cell r="Q1053">
            <v>0</v>
          </cell>
          <cell r="R1053" t="str">
            <v>04</v>
          </cell>
          <cell r="S1053" t="str">
            <v>nd</v>
          </cell>
          <cell r="T1053">
            <v>0</v>
          </cell>
          <cell r="U1053">
            <v>0</v>
          </cell>
          <cell r="V1053">
            <v>0</v>
          </cell>
          <cell r="W1053">
            <v>0</v>
          </cell>
          <cell r="X1053">
            <v>0</v>
          </cell>
          <cell r="Y1053">
            <v>6000</v>
          </cell>
          <cell r="Z1053">
            <v>4000</v>
          </cell>
          <cell r="AA1053">
            <v>0</v>
          </cell>
          <cell r="AB1053">
            <v>0</v>
          </cell>
          <cell r="AC1053">
            <v>0</v>
          </cell>
          <cell r="AD1053">
            <v>0</v>
          </cell>
          <cell r="AE1053">
            <v>0</v>
          </cell>
          <cell r="AF1053">
            <v>10000</v>
          </cell>
          <cell r="AG1053">
            <v>0</v>
          </cell>
          <cell r="AH1053">
            <v>356</v>
          </cell>
          <cell r="AI1053">
            <v>0</v>
          </cell>
          <cell r="AJ1053">
            <v>0</v>
          </cell>
          <cell r="AK1053">
            <v>6000</v>
          </cell>
          <cell r="AL1053">
            <v>4000</v>
          </cell>
          <cell r="AM1053">
            <v>0</v>
          </cell>
          <cell r="AN1053">
            <v>0</v>
          </cell>
          <cell r="AO1053">
            <v>0</v>
          </cell>
          <cell r="AP1053">
            <v>0</v>
          </cell>
          <cell r="AQ1053">
            <v>0</v>
          </cell>
          <cell r="AR1053">
            <v>0</v>
          </cell>
          <cell r="AS1053">
            <v>0</v>
          </cell>
          <cell r="AT1053">
            <v>0</v>
          </cell>
          <cell r="AU1053">
            <v>10000</v>
          </cell>
          <cell r="AV1053">
            <v>0</v>
          </cell>
          <cell r="AW1053">
            <v>0</v>
          </cell>
          <cell r="AX1053" t="str">
            <v>1 rozwojowo-modernizacyjne</v>
          </cell>
          <cell r="AY1053">
            <v>0</v>
          </cell>
          <cell r="AZ1053">
            <v>4</v>
          </cell>
          <cell r="BA1053">
            <v>0</v>
          </cell>
          <cell r="BF1053" t="str">
            <v>Zaopatrzenie w wodę nowych odbiorców. Zabezpieczona kwota udziału AQUANET - 10 000,00 zł. Szacowane całkowite nakłady dla inwestycji 110 000,00 zł</v>
          </cell>
          <cell r="BG1053" t="str">
            <v>Budowa sieci wodociągowej w działce nr 22/5 DN 100mm, dł. 140 m wraz z przyłączami 2023-2025 - dokumentacja projektowa 2026-2027 - roboty budowlano-montażowe</v>
          </cell>
          <cell r="BH1053" t="str">
            <v>-</v>
          </cell>
          <cell r="BI1053" t="str">
            <v>-</v>
          </cell>
          <cell r="BJ1053">
            <v>0</v>
          </cell>
          <cell r="BK1053">
            <v>10000</v>
          </cell>
          <cell r="BL1053"/>
          <cell r="BM1053"/>
          <cell r="BN1053"/>
        </row>
        <row r="1054">
          <cell r="B1054" t="str">
            <v>3-04-17-037-1</v>
          </cell>
          <cell r="C1054" t="str">
            <v>3</v>
          </cell>
          <cell r="D1054" t="str">
            <v>Murowana Goślina - sieć wodociągowa w Długiej Goślinie</v>
          </cell>
          <cell r="E1054" t="str">
            <v>Realizowane-koncepcja-w toku</v>
          </cell>
          <cell r="G1054" t="str">
            <v>Pule</v>
          </cell>
          <cell r="H1054" t="str">
            <v>druga</v>
          </cell>
          <cell r="I1054" t="str">
            <v>sieci rozdzielcze</v>
          </cell>
          <cell r="J1054" t="str">
            <v>rozwojowe</v>
          </cell>
          <cell r="K1054" t="str">
            <v>opłacalne</v>
          </cell>
          <cell r="L1054" t="str">
            <v>Murowana Goślina</v>
          </cell>
          <cell r="M1054" t="str">
            <v>Agnieszka Mitura-Grabowska</v>
          </cell>
          <cell r="N1054">
            <v>0</v>
          </cell>
          <cell r="O1054" t="str">
            <v>Monika Mrozińska</v>
          </cell>
          <cell r="P1054" t="str">
            <v>Monika Mrozińska</v>
          </cell>
          <cell r="Q1054">
            <v>0</v>
          </cell>
          <cell r="R1054" t="str">
            <v>04</v>
          </cell>
          <cell r="S1054" t="str">
            <v>nd</v>
          </cell>
          <cell r="T1054">
            <v>0</v>
          </cell>
          <cell r="U1054">
            <v>0</v>
          </cell>
          <cell r="V1054">
            <v>0</v>
          </cell>
          <cell r="W1054">
            <v>0</v>
          </cell>
          <cell r="X1054">
            <v>6000</v>
          </cell>
          <cell r="Y1054">
            <v>8000</v>
          </cell>
          <cell r="Z1054">
            <v>5000</v>
          </cell>
          <cell r="AA1054">
            <v>6000</v>
          </cell>
          <cell r="AB1054">
            <v>0</v>
          </cell>
          <cell r="AC1054">
            <v>0</v>
          </cell>
          <cell r="AD1054">
            <v>0</v>
          </cell>
          <cell r="AE1054">
            <v>0</v>
          </cell>
          <cell r="AF1054">
            <v>25000</v>
          </cell>
          <cell r="AG1054">
            <v>0</v>
          </cell>
          <cell r="AH1054">
            <v>0</v>
          </cell>
          <cell r="AI1054">
            <v>0</v>
          </cell>
          <cell r="AJ1054">
            <v>6000</v>
          </cell>
          <cell r="AK1054">
            <v>8000</v>
          </cell>
          <cell r="AL1054">
            <v>5000</v>
          </cell>
          <cell r="AM1054">
            <v>6000</v>
          </cell>
          <cell r="AN1054">
            <v>0</v>
          </cell>
          <cell r="AO1054">
            <v>0</v>
          </cell>
          <cell r="AP1054">
            <v>0</v>
          </cell>
          <cell r="AQ1054">
            <v>0</v>
          </cell>
          <cell r="AR1054">
            <v>0</v>
          </cell>
          <cell r="AS1054">
            <v>0</v>
          </cell>
          <cell r="AT1054">
            <v>0</v>
          </cell>
          <cell r="AU1054">
            <v>25000</v>
          </cell>
          <cell r="AV1054">
            <v>0</v>
          </cell>
          <cell r="AW1054">
            <v>0</v>
          </cell>
          <cell r="AX1054" t="str">
            <v>1 rozwojowo-modernizacyjne</v>
          </cell>
          <cell r="AY1054">
            <v>3</v>
          </cell>
          <cell r="AZ1054">
            <v>2</v>
          </cell>
          <cell r="BA1054">
            <v>0</v>
          </cell>
          <cell r="BF1054" t="str">
            <v>Zaopatrzenie w wodę nowych odbiorców. Zabezpieczona kwota udziału AQUANET - 25 000,00 zł. Szacowane całkowite nakłady dla inwestycji 109 000,00 zł</v>
          </cell>
          <cell r="BG1054" t="str">
            <v>Budowa sieci wodociągowej w działce nr 346 DN 100mm, dł. 142 m wraz z przyłączami 2023-2024 - dokumentacja projektowa 2025-2026 - roboty budowlano-montażowe</v>
          </cell>
          <cell r="BH1054" t="str">
            <v>-</v>
          </cell>
          <cell r="BI1054" t="str">
            <v>-</v>
          </cell>
          <cell r="BJ1054">
            <v>0</v>
          </cell>
          <cell r="BK1054">
            <v>25000</v>
          </cell>
          <cell r="BL1054"/>
          <cell r="BM1054"/>
          <cell r="BN1054"/>
        </row>
        <row r="1055">
          <cell r="B1055" t="str">
            <v>3-09-15-120-1</v>
          </cell>
          <cell r="C1055" t="str">
            <v>3</v>
          </cell>
          <cell r="D1055" t="str">
            <v>Puszczykowo - sieć wodociągowa w ul. Nadwarciańskiej w stronę Niwki Starej</v>
          </cell>
          <cell r="E1055" t="str">
            <v>Realizowane-koncepcja-w toku</v>
          </cell>
          <cell r="G1055" t="str">
            <v>Pule</v>
          </cell>
          <cell r="H1055" t="str">
            <v>druga</v>
          </cell>
          <cell r="I1055" t="str">
            <v>sieci rozdzielcze</v>
          </cell>
          <cell r="J1055" t="str">
            <v>rozwojowe</v>
          </cell>
          <cell r="K1055" t="str">
            <v>opłacalne</v>
          </cell>
          <cell r="L1055" t="str">
            <v>Puszczykowo</v>
          </cell>
          <cell r="M1055" t="str">
            <v>Irena Romaszewska-Malak</v>
          </cell>
          <cell r="N1055">
            <v>0</v>
          </cell>
          <cell r="O1055" t="str">
            <v>Monika Mrozińska</v>
          </cell>
          <cell r="P1055">
            <v>0</v>
          </cell>
          <cell r="Q1055">
            <v>0</v>
          </cell>
          <cell r="R1055" t="str">
            <v>09</v>
          </cell>
          <cell r="S1055" t="str">
            <v>nd</v>
          </cell>
          <cell r="T1055">
            <v>0</v>
          </cell>
          <cell r="U1055">
            <v>0</v>
          </cell>
          <cell r="V1055">
            <v>0</v>
          </cell>
          <cell r="W1055">
            <v>0</v>
          </cell>
          <cell r="X1055">
            <v>0</v>
          </cell>
          <cell r="Y1055">
            <v>8000</v>
          </cell>
          <cell r="Z1055">
            <v>14000</v>
          </cell>
          <cell r="AA1055">
            <v>5000</v>
          </cell>
          <cell r="AB1055">
            <v>18000</v>
          </cell>
          <cell r="AC1055">
            <v>0</v>
          </cell>
          <cell r="AD1055">
            <v>0</v>
          </cell>
          <cell r="AE1055">
            <v>0</v>
          </cell>
          <cell r="AF1055">
            <v>45000</v>
          </cell>
          <cell r="AG1055">
            <v>0</v>
          </cell>
          <cell r="AH1055">
            <v>0</v>
          </cell>
          <cell r="AI1055">
            <v>0</v>
          </cell>
          <cell r="AJ1055">
            <v>4400</v>
          </cell>
          <cell r="AK1055">
            <v>13200</v>
          </cell>
          <cell r="AL1055">
            <v>4400</v>
          </cell>
          <cell r="AM1055">
            <v>4600</v>
          </cell>
          <cell r="AN1055">
            <v>18400</v>
          </cell>
          <cell r="AO1055">
            <v>0</v>
          </cell>
          <cell r="AP1055">
            <v>0</v>
          </cell>
          <cell r="AQ1055">
            <v>0</v>
          </cell>
          <cell r="AR1055">
            <v>0</v>
          </cell>
          <cell r="AS1055">
            <v>0</v>
          </cell>
          <cell r="AT1055">
            <v>0</v>
          </cell>
          <cell r="AU1055">
            <v>45000</v>
          </cell>
          <cell r="AV1055">
            <v>0.24</v>
          </cell>
          <cell r="AW1055">
            <v>0</v>
          </cell>
          <cell r="AX1055" t="str">
            <v>1 rozwojowo-modernizacyjne</v>
          </cell>
          <cell r="AY1055">
            <v>0</v>
          </cell>
          <cell r="AZ1055">
            <v>12</v>
          </cell>
          <cell r="BA1055">
            <v>0</v>
          </cell>
          <cell r="BF1055" t="str">
            <v>Zaopatrzenie w wodę nowych odbiorców.</v>
          </cell>
          <cell r="BG1055" t="str">
            <v>Budowa sieci wodociągowej w ul. Nadwarciańskiej w kierunku ul. Niwka Stara DN 150 mm o dł. 235 m wraz z przyłączami 2023-2025 dokumentacja projektowa 2026-2027 roboty budowlano-montażowe</v>
          </cell>
          <cell r="BH1055" t="str">
            <v>-</v>
          </cell>
          <cell r="BI1055" t="str">
            <v>-</v>
          </cell>
          <cell r="BJ1055">
            <v>0</v>
          </cell>
          <cell r="BK1055">
            <v>45000</v>
          </cell>
          <cell r="BL1055"/>
          <cell r="BM1055"/>
          <cell r="BN1055"/>
        </row>
        <row r="1056">
          <cell r="B1056" t="str">
            <v>5-05-19-153-0</v>
          </cell>
          <cell r="C1056" t="str">
            <v>5</v>
          </cell>
          <cell r="D1056" t="str">
            <v>Poznań - sieć kanalizacyjna w rejonie ul. Garbary - etap I</v>
          </cell>
          <cell r="E1056" t="str">
            <v>Realizowane-koncepcja-w toku</v>
          </cell>
          <cell r="G1056" t="str">
            <v>koordynacja z innymi jednostkami</v>
          </cell>
          <cell r="H1056" t="str">
            <v>pierwsza</v>
          </cell>
          <cell r="I1056" t="str">
            <v>sieci rozdzielcze</v>
          </cell>
          <cell r="J1056" t="str">
            <v>modernizacyjne</v>
          </cell>
          <cell r="K1056" t="str">
            <v>koordynacja</v>
          </cell>
          <cell r="L1056" t="str">
            <v>Poznań</v>
          </cell>
          <cell r="M1056" t="str">
            <v>Katarzyna Józefiak</v>
          </cell>
          <cell r="N1056">
            <v>0</v>
          </cell>
          <cell r="O1056" t="str">
            <v>Mariusz Dados</v>
          </cell>
          <cell r="P1056">
            <v>0</v>
          </cell>
          <cell r="Q1056">
            <v>0</v>
          </cell>
          <cell r="R1056" t="str">
            <v>05</v>
          </cell>
          <cell r="S1056" t="str">
            <v>nd</v>
          </cell>
          <cell r="T1056">
            <v>0</v>
          </cell>
          <cell r="U1056">
            <v>0</v>
          </cell>
          <cell r="V1056">
            <v>10000</v>
          </cell>
          <cell r="W1056">
            <v>10000</v>
          </cell>
          <cell r="X1056">
            <v>32000</v>
          </cell>
          <cell r="Y1056">
            <v>165000</v>
          </cell>
          <cell r="Z1056">
            <v>180000</v>
          </cell>
          <cell r="AA1056">
            <v>0</v>
          </cell>
          <cell r="AB1056">
            <v>0</v>
          </cell>
          <cell r="AC1056">
            <v>0</v>
          </cell>
          <cell r="AD1056">
            <v>0</v>
          </cell>
          <cell r="AE1056">
            <v>0</v>
          </cell>
          <cell r="AF1056">
            <v>397000</v>
          </cell>
          <cell r="AG1056">
            <v>0</v>
          </cell>
          <cell r="AH1056">
            <v>0</v>
          </cell>
          <cell r="AI1056">
            <v>0</v>
          </cell>
          <cell r="AJ1056">
            <v>0</v>
          </cell>
          <cell r="AK1056">
            <v>0</v>
          </cell>
          <cell r="AL1056">
            <v>0</v>
          </cell>
          <cell r="AM1056">
            <v>0</v>
          </cell>
          <cell r="AN1056">
            <v>0</v>
          </cell>
          <cell r="AO1056">
            <v>0</v>
          </cell>
          <cell r="AP1056">
            <v>0</v>
          </cell>
          <cell r="AQ1056">
            <v>20800</v>
          </cell>
          <cell r="AR1056">
            <v>20800</v>
          </cell>
          <cell r="AS1056">
            <v>10400</v>
          </cell>
          <cell r="AT1056">
            <v>355400</v>
          </cell>
          <cell r="AU1056">
            <v>52000</v>
          </cell>
          <cell r="AV1056">
            <v>0.23</v>
          </cell>
          <cell r="AW1056">
            <v>0</v>
          </cell>
          <cell r="AX1056" t="str">
            <v xml:space="preserve"> </v>
          </cell>
          <cell r="AY1056">
            <v>0</v>
          </cell>
          <cell r="AZ1056">
            <v>0</v>
          </cell>
          <cell r="BA1056">
            <v>18</v>
          </cell>
          <cell r="BF1056" t="str">
            <v>Zły stan techniczny. Modernizacja układu drogowo-torowego przez PIM</v>
          </cell>
          <cell r="BG1056" t="str">
            <v>Renowacja kanału 350/530mm, dł. ok 80m w ul. Grochowe Łąki Renowacja kanału 250/380mm, dł. ok 65m w ul. Piastowskiej wraz z przyłączami. 2030 - 2032 - dokumentacja projektowa 2033 - 2035 - roboty budowlano-montażowe</v>
          </cell>
          <cell r="BH1056" t="str">
            <v>-</v>
          </cell>
          <cell r="BI1056" t="str">
            <v>-</v>
          </cell>
          <cell r="BJ1056">
            <v>0</v>
          </cell>
          <cell r="BK1056">
            <v>52000</v>
          </cell>
          <cell r="BL1056"/>
          <cell r="BM1056"/>
          <cell r="BN1056"/>
        </row>
        <row r="1057">
          <cell r="B1057" t="str">
            <v>3-05-17-123-0</v>
          </cell>
          <cell r="C1057" t="str">
            <v>3</v>
          </cell>
          <cell r="D1057" t="str">
            <v>Poznań - sieć wodociągowa w rejonie Ronda Rataje</v>
          </cell>
          <cell r="E1057" t="str">
            <v>Realizowane-dokumentacja-w toku</v>
          </cell>
          <cell r="G1057" t="str">
            <v>koordynacja z innymi jednostkami</v>
          </cell>
          <cell r="H1057" t="str">
            <v>pierwsza</v>
          </cell>
          <cell r="I1057" t="str">
            <v>sieci rozdzielcze</v>
          </cell>
          <cell r="J1057" t="str">
            <v>modernizacyjne</v>
          </cell>
          <cell r="K1057" t="str">
            <v>koordynacja</v>
          </cell>
          <cell r="L1057" t="str">
            <v>Poznań</v>
          </cell>
          <cell r="M1057" t="str">
            <v>Paulina Wilińska-Kałka</v>
          </cell>
          <cell r="N1057" t="str">
            <v>Anna Danek</v>
          </cell>
          <cell r="O1057" t="str">
            <v>Mariusz Dados</v>
          </cell>
          <cell r="P1057" t="str">
            <v>Anna Danek</v>
          </cell>
          <cell r="Q1057" t="str">
            <v>Maciej Urbaniak</v>
          </cell>
          <cell r="R1057" t="str">
            <v>05</v>
          </cell>
          <cell r="S1057" t="str">
            <v>nd</v>
          </cell>
          <cell r="T1057">
            <v>21225.16</v>
          </cell>
          <cell r="U1057">
            <v>0</v>
          </cell>
          <cell r="V1057">
            <v>0</v>
          </cell>
          <cell r="W1057">
            <v>0</v>
          </cell>
          <cell r="X1057">
            <v>0</v>
          </cell>
          <cell r="Y1057">
            <v>71701</v>
          </cell>
          <cell r="Z1057">
            <v>0</v>
          </cell>
          <cell r="AA1057">
            <v>0</v>
          </cell>
          <cell r="AB1057">
            <v>0</v>
          </cell>
          <cell r="AC1057">
            <v>0</v>
          </cell>
          <cell r="AD1057">
            <v>0</v>
          </cell>
          <cell r="AE1057">
            <v>0</v>
          </cell>
          <cell r="AF1057">
            <v>71701</v>
          </cell>
          <cell r="AG1057">
            <v>2151</v>
          </cell>
          <cell r="AH1057">
            <v>0</v>
          </cell>
          <cell r="AI1057">
            <v>0</v>
          </cell>
          <cell r="AJ1057">
            <v>10000</v>
          </cell>
          <cell r="AK1057">
            <v>50000</v>
          </cell>
          <cell r="AL1057">
            <v>0</v>
          </cell>
          <cell r="AM1057">
            <v>0</v>
          </cell>
          <cell r="AN1057">
            <v>0</v>
          </cell>
          <cell r="AO1057">
            <v>0</v>
          </cell>
          <cell r="AP1057">
            <v>0</v>
          </cell>
          <cell r="AQ1057">
            <v>0</v>
          </cell>
          <cell r="AR1057">
            <v>0</v>
          </cell>
          <cell r="AS1057">
            <v>0</v>
          </cell>
          <cell r="AT1057">
            <v>0</v>
          </cell>
          <cell r="AU1057">
            <v>60000</v>
          </cell>
          <cell r="AV1057">
            <v>0</v>
          </cell>
          <cell r="AW1057">
            <v>0</v>
          </cell>
          <cell r="AX1057" t="str">
            <v>1 rozwojowo-modernizacyjne</v>
          </cell>
          <cell r="AY1057">
            <v>0</v>
          </cell>
          <cell r="AZ1057">
            <v>0</v>
          </cell>
          <cell r="BA1057">
            <v>0</v>
          </cell>
          <cell r="BF1057" t="str">
            <v>Spięcie sieci wodociągowych. Koordynacja z modernizacją Ronda Rataje.</v>
          </cell>
          <cell r="BG1057" t="str">
            <v>Budową nowego fragmentu sieci wodociągowej DN150mm, dł. 35 m , 2018 - 2020 - dokumentacja projektowa 2024 - roboty budowlano-montażowe</v>
          </cell>
          <cell r="BH1057" t="str">
            <v>-</v>
          </cell>
          <cell r="BI1057" t="str">
            <v>-</v>
          </cell>
          <cell r="BJ1057">
            <v>0</v>
          </cell>
          <cell r="BK1057">
            <v>60000</v>
          </cell>
          <cell r="BL1057"/>
          <cell r="BM1057"/>
          <cell r="BN1057"/>
        </row>
        <row r="1058">
          <cell r="B1058" t="str">
            <v>3-05-16-073-1</v>
          </cell>
          <cell r="C1058" t="str">
            <v>3</v>
          </cell>
          <cell r="D1058" t="str">
            <v>Poznań - sieć wodociagowa w ulicy Leżajskiej</v>
          </cell>
          <cell r="E1058" t="str">
            <v>Realizowane-koncepcja-w toku</v>
          </cell>
          <cell r="G1058" t="str">
            <v>rezerwa "białe plamy"</v>
          </cell>
          <cell r="H1058" t="str">
            <v>druga</v>
          </cell>
          <cell r="I1058" t="str">
            <v>sieci rozdzielcze</v>
          </cell>
          <cell r="J1058" t="str">
            <v>rozwojowe</v>
          </cell>
          <cell r="K1058" t="str">
            <v>nieopłacalne tak</v>
          </cell>
          <cell r="L1058" t="str">
            <v>Poznań</v>
          </cell>
          <cell r="M1058" t="str">
            <v>Przemysław Jasiński</v>
          </cell>
          <cell r="N1058" t="str">
            <v>Katarzyna Grala</v>
          </cell>
          <cell r="O1058" t="str">
            <v>Mariusz Dados</v>
          </cell>
          <cell r="P1058" t="str">
            <v>Artur Rutkowski</v>
          </cell>
          <cell r="Q1058" t="str">
            <v>Michał Plewa</v>
          </cell>
          <cell r="R1058" t="str">
            <v>05</v>
          </cell>
          <cell r="S1058" t="str">
            <v>nd</v>
          </cell>
          <cell r="T1058">
            <v>7336.8</v>
          </cell>
          <cell r="U1058">
            <v>2710</v>
          </cell>
          <cell r="V1058">
            <v>6670</v>
          </cell>
          <cell r="W1058">
            <v>71510.009999999995</v>
          </cell>
          <cell r="X1058">
            <v>155891.99</v>
          </cell>
          <cell r="Y1058">
            <v>0</v>
          </cell>
          <cell r="Z1058">
            <v>0</v>
          </cell>
          <cell r="AA1058">
            <v>0</v>
          </cell>
          <cell r="AB1058">
            <v>0</v>
          </cell>
          <cell r="AC1058">
            <v>0</v>
          </cell>
          <cell r="AD1058">
            <v>0</v>
          </cell>
          <cell r="AE1058">
            <v>0</v>
          </cell>
          <cell r="AF1058">
            <v>236782</v>
          </cell>
          <cell r="AG1058">
            <v>539</v>
          </cell>
          <cell r="AH1058">
            <v>5222</v>
          </cell>
          <cell r="AI1058">
            <v>0</v>
          </cell>
          <cell r="AJ1058">
            <v>0</v>
          </cell>
          <cell r="AK1058">
            <v>0</v>
          </cell>
          <cell r="AL1058">
            <v>0</v>
          </cell>
          <cell r="AM1058">
            <v>0</v>
          </cell>
          <cell r="AN1058">
            <v>0</v>
          </cell>
          <cell r="AO1058">
            <v>0</v>
          </cell>
          <cell r="AP1058">
            <v>0</v>
          </cell>
          <cell r="AQ1058">
            <v>14000</v>
          </cell>
          <cell r="AR1058">
            <v>14000</v>
          </cell>
          <cell r="AS1058">
            <v>38000</v>
          </cell>
          <cell r="AT1058">
            <v>342000</v>
          </cell>
          <cell r="AU1058">
            <v>66000</v>
          </cell>
          <cell r="AV1058">
            <v>0</v>
          </cell>
          <cell r="AW1058">
            <v>0</v>
          </cell>
          <cell r="AX1058" t="str">
            <v>1 rozwojowo-modernizacyjne</v>
          </cell>
          <cell r="AY1058">
            <v>8</v>
          </cell>
          <cell r="AZ1058">
            <v>0</v>
          </cell>
          <cell r="BA1058">
            <v>0</v>
          </cell>
          <cell r="BF1058" t="str">
            <v>Zaopatrzenie w wodę nowych odbiorców.</v>
          </cell>
          <cell r="BG1058" t="str">
            <v>Budowa sieci wodociągowej DN100 mm o dł. ok. 130 m, przyłącza do działek 2018-2021 przygotowanie dokumentacji projektowej 2022-2023 roboty budowlano-montażowe</v>
          </cell>
          <cell r="BH1058" t="str">
            <v>-</v>
          </cell>
          <cell r="BI1058" t="str">
            <v>-</v>
          </cell>
          <cell r="BJ1058">
            <v>0</v>
          </cell>
          <cell r="BK1058">
            <v>66000</v>
          </cell>
          <cell r="BL1058"/>
          <cell r="BM1058"/>
          <cell r="BN1058"/>
        </row>
        <row r="1059">
          <cell r="B1059" t="str">
            <v>3-02-14-165-1</v>
          </cell>
          <cell r="C1059" t="str">
            <v>3</v>
          </cell>
          <cell r="D1059" t="str">
            <v>Luboń - sieć wodociągowa w ul. Wojska Polskiego</v>
          </cell>
          <cell r="E1059" t="str">
            <v>Realizowane-koncepcja-w toku</v>
          </cell>
          <cell r="G1059" t="str">
            <v>budżet - modernizacja PSW</v>
          </cell>
          <cell r="H1059" t="str">
            <v>pierwsza</v>
          </cell>
          <cell r="I1059" t="str">
            <v>sieci rozdzielcze</v>
          </cell>
          <cell r="J1059" t="str">
            <v>modernizacyjne</v>
          </cell>
          <cell r="K1059" t="str">
            <v>PSW</v>
          </cell>
          <cell r="L1059" t="str">
            <v>Luboń</v>
          </cell>
          <cell r="M1059" t="str">
            <v>Agata Chmurzyńska</v>
          </cell>
          <cell r="N1059" t="str">
            <v>Honorata Łoza</v>
          </cell>
          <cell r="O1059" t="str">
            <v>Monika Mrozińska</v>
          </cell>
          <cell r="P1059">
            <v>0</v>
          </cell>
          <cell r="Q1059">
            <v>0</v>
          </cell>
          <cell r="R1059" t="str">
            <v>02</v>
          </cell>
          <cell r="S1059" t="str">
            <v>nd</v>
          </cell>
          <cell r="T1059">
            <v>0</v>
          </cell>
          <cell r="U1059">
            <v>0</v>
          </cell>
          <cell r="V1059">
            <v>0</v>
          </cell>
          <cell r="W1059">
            <v>0</v>
          </cell>
          <cell r="X1059">
            <v>0</v>
          </cell>
          <cell r="Y1059">
            <v>0</v>
          </cell>
          <cell r="Z1059">
            <v>0</v>
          </cell>
          <cell r="AA1059">
            <v>0</v>
          </cell>
          <cell r="AB1059">
            <v>0</v>
          </cell>
          <cell r="AC1059">
            <v>0</v>
          </cell>
          <cell r="AD1059">
            <v>0</v>
          </cell>
          <cell r="AE1059">
            <v>1533718.05</v>
          </cell>
          <cell r="AF1059">
            <v>0</v>
          </cell>
          <cell r="AG1059">
            <v>900</v>
          </cell>
          <cell r="AH1059">
            <v>0</v>
          </cell>
          <cell r="AI1059">
            <v>0</v>
          </cell>
          <cell r="AJ1059">
            <v>0</v>
          </cell>
          <cell r="AK1059">
            <v>0</v>
          </cell>
          <cell r="AL1059">
            <v>0</v>
          </cell>
          <cell r="AM1059">
            <v>0</v>
          </cell>
          <cell r="AN1059">
            <v>0</v>
          </cell>
          <cell r="AO1059">
            <v>0</v>
          </cell>
          <cell r="AP1059">
            <v>0</v>
          </cell>
          <cell r="AQ1059">
            <v>0</v>
          </cell>
          <cell r="AR1059">
            <v>40000</v>
          </cell>
          <cell r="AS1059">
            <v>40000</v>
          </cell>
          <cell r="AT1059">
            <v>1494000</v>
          </cell>
          <cell r="AU1059">
            <v>80000</v>
          </cell>
          <cell r="AV1059">
            <v>0</v>
          </cell>
          <cell r="AW1059">
            <v>0</v>
          </cell>
          <cell r="AX1059" t="str">
            <v>1 rozwojowo-modernizacyjne</v>
          </cell>
          <cell r="AY1059">
            <v>0</v>
          </cell>
          <cell r="AZ1059">
            <v>0</v>
          </cell>
          <cell r="BA1059">
            <v>50</v>
          </cell>
          <cell r="BF1059" t="str">
            <v>Wymiana w celu uniknięcia roszczeń związanych z przebiegiem sieci przez grunty prywatne. Zwiększenie średnicy wynikające z potrzeb docelowego zasilania Lubonia w wodę.</v>
          </cell>
          <cell r="BG1059" t="str">
            <v>Budowa sieci wodociągowej w ul. Wojska Polskiego (na odc. od ul. Żabikowskiej do ul. Szkolnej) DN300mm, dł. 565m wraz z przyłączami (wymiana i przeniesienie). po 2029 - dokumentacja projektowa i roboty budowlano-montażowe</v>
          </cell>
          <cell r="BH1059" t="str">
            <v>-</v>
          </cell>
          <cell r="BI1059" t="str">
            <v>-</v>
          </cell>
          <cell r="BJ1059">
            <v>0</v>
          </cell>
          <cell r="BK1059">
            <v>80000</v>
          </cell>
          <cell r="BL1059"/>
          <cell r="BM1059"/>
          <cell r="BN1059"/>
        </row>
        <row r="1060">
          <cell r="B1060" t="str">
            <v>3-03-04-012-1</v>
          </cell>
          <cell r="C1060" t="str">
            <v>3</v>
          </cell>
          <cell r="D1060" t="str">
            <v>Mosina - sieć wodociągowa w Szosie Poznańskiej</v>
          </cell>
          <cell r="E1060" t="str">
            <v>Realizowane-koncepcja-w toku</v>
          </cell>
          <cell r="G1060" t="str">
            <v>Plan</v>
          </cell>
          <cell r="H1060" t="str">
            <v>pierwsza</v>
          </cell>
          <cell r="I1060" t="str">
            <v>sieci rozdzielcze</v>
          </cell>
          <cell r="J1060" t="str">
            <v>modernizacyjne</v>
          </cell>
          <cell r="K1060" t="str">
            <v>PSW</v>
          </cell>
          <cell r="L1060" t="str">
            <v>Mosina</v>
          </cell>
          <cell r="M1060" t="str">
            <v>Zuzanna Kaczmarek</v>
          </cell>
          <cell r="N1060" t="str">
            <v>Joanna Matysiak-Olek</v>
          </cell>
          <cell r="O1060" t="str">
            <v>Jolanta Kowalczyk</v>
          </cell>
          <cell r="P1060">
            <v>0</v>
          </cell>
          <cell r="Q1060">
            <v>0</v>
          </cell>
          <cell r="R1060" t="str">
            <v>03</v>
          </cell>
          <cell r="S1060" t="str">
            <v>nd</v>
          </cell>
          <cell r="T1060">
            <v>0</v>
          </cell>
          <cell r="U1060">
            <v>0</v>
          </cell>
          <cell r="V1060">
            <v>0</v>
          </cell>
          <cell r="W1060">
            <v>0</v>
          </cell>
          <cell r="X1060">
            <v>0</v>
          </cell>
          <cell r="Y1060">
            <v>0</v>
          </cell>
          <cell r="Z1060">
            <v>0</v>
          </cell>
          <cell r="AA1060">
            <v>0</v>
          </cell>
          <cell r="AB1060">
            <v>0</v>
          </cell>
          <cell r="AC1060">
            <v>0</v>
          </cell>
          <cell r="AD1060">
            <v>0</v>
          </cell>
          <cell r="AE1060">
            <v>653000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32000</v>
          </cell>
          <cell r="AS1060">
            <v>48000</v>
          </cell>
          <cell r="AT1060">
            <v>621000</v>
          </cell>
          <cell r="AU1060">
            <v>80000</v>
          </cell>
          <cell r="AV1060">
            <v>0.373</v>
          </cell>
          <cell r="AW1060">
            <v>0</v>
          </cell>
          <cell r="AX1060" t="str">
            <v>1 rozwojowo-modernizacyjne</v>
          </cell>
          <cell r="AY1060">
            <v>0</v>
          </cell>
          <cell r="AZ1060">
            <v>0</v>
          </cell>
          <cell r="BA1060">
            <v>0</v>
          </cell>
          <cell r="BF1060" t="str">
            <v>Zapewnienie dostawy wody o wymaganym ciśnieniu do północno - wschodniej części Mosiny. Wskazana jest koordynacja z planowaną przebudową drogi wojewódzkiej Poznań - Śrem.</v>
          </cell>
          <cell r="BG1060" t="str">
            <v>Budowa sieci wodociągowej w : rej. skrzyżowania ulic Szosa Poznańska, Poniatowskiego i Rzeczypospolitej Mosińskiej DN150 dł. dł. 50 m , rej. skrzyżowania ulic Szosa Poznańska i Mocka DN150 dł. dł. 35 m , rej. wzdłuż pasa drogowego ul. Szosa Poznańska do wys. ul. Zieleniec DN150 dł. dł. 288 m po 2029 - dokumentacja projektowa i roboty budowlano - montażowe</v>
          </cell>
          <cell r="BH1060" t="str">
            <v>-</v>
          </cell>
          <cell r="BI1060" t="str">
            <v>-</v>
          </cell>
          <cell r="BJ1060">
            <v>0</v>
          </cell>
          <cell r="BK1060">
            <v>80000</v>
          </cell>
          <cell r="BL1060"/>
          <cell r="BM1060"/>
          <cell r="BN1060"/>
        </row>
        <row r="1061">
          <cell r="B1061" t="str">
            <v>3-04-19-205-1</v>
          </cell>
          <cell r="C1061" t="str">
            <v>3</v>
          </cell>
          <cell r="D1061" t="str">
            <v>Murowana Goślina - sieć wodociągowa w dz. nr 38/13 w Rakowni</v>
          </cell>
          <cell r="E1061" t="str">
            <v>Realizowane-koncepcja-w toku</v>
          </cell>
          <cell r="G1061" t="str">
            <v>rezerwa "białe plamy"</v>
          </cell>
          <cell r="H1061" t="str">
            <v>druga</v>
          </cell>
          <cell r="I1061" t="str">
            <v>sieci rozdzielcze</v>
          </cell>
          <cell r="J1061" t="str">
            <v>rozwojowe</v>
          </cell>
          <cell r="K1061" t="str">
            <v>nieopłacalne nie</v>
          </cell>
          <cell r="L1061" t="str">
            <v>Murowana Goślina</v>
          </cell>
          <cell r="M1061" t="str">
            <v>Agnieszka Mitura-Grabowska</v>
          </cell>
          <cell r="N1061">
            <v>0</v>
          </cell>
          <cell r="O1061" t="str">
            <v>Monika Mrozińska</v>
          </cell>
          <cell r="P1061">
            <v>0</v>
          </cell>
          <cell r="Q1061">
            <v>0</v>
          </cell>
          <cell r="R1061" t="str">
            <v>04</v>
          </cell>
          <cell r="S1061" t="str">
            <v>nd</v>
          </cell>
          <cell r="T1061">
            <v>0</v>
          </cell>
          <cell r="U1061">
            <v>0</v>
          </cell>
          <cell r="V1061">
            <v>0</v>
          </cell>
          <cell r="W1061">
            <v>0</v>
          </cell>
          <cell r="X1061">
            <v>0</v>
          </cell>
          <cell r="Y1061">
            <v>0</v>
          </cell>
          <cell r="Z1061">
            <v>0</v>
          </cell>
          <cell r="AA1061">
            <v>0</v>
          </cell>
          <cell r="AB1061">
            <v>0</v>
          </cell>
          <cell r="AC1061">
            <v>0</v>
          </cell>
          <cell r="AD1061">
            <v>0</v>
          </cell>
          <cell r="AE1061">
            <v>1087000</v>
          </cell>
          <cell r="AF1061">
            <v>0</v>
          </cell>
          <cell r="AG1061">
            <v>0</v>
          </cell>
          <cell r="AH1061">
            <v>0</v>
          </cell>
          <cell r="AI1061">
            <v>0</v>
          </cell>
          <cell r="AJ1061">
            <v>0</v>
          </cell>
          <cell r="AK1061">
            <v>0</v>
          </cell>
          <cell r="AL1061">
            <v>0</v>
          </cell>
          <cell r="AM1061">
            <v>0</v>
          </cell>
          <cell r="AN1061">
            <v>0</v>
          </cell>
          <cell r="AO1061">
            <v>0</v>
          </cell>
          <cell r="AP1061">
            <v>0</v>
          </cell>
          <cell r="AQ1061">
            <v>18000</v>
          </cell>
          <cell r="AR1061">
            <v>18240</v>
          </cell>
          <cell r="AS1061">
            <v>54000</v>
          </cell>
          <cell r="AT1061">
            <v>1051150</v>
          </cell>
          <cell r="AU1061">
            <v>90240</v>
          </cell>
          <cell r="AV1061">
            <v>0</v>
          </cell>
          <cell r="AW1061">
            <v>0</v>
          </cell>
          <cell r="AX1061" t="str">
            <v xml:space="preserve"> </v>
          </cell>
          <cell r="AY1061">
            <v>0</v>
          </cell>
          <cell r="AZ1061">
            <v>18</v>
          </cell>
          <cell r="BA1061">
            <v>0</v>
          </cell>
          <cell r="BF1061" t="str">
            <v>Zaopatrzenie w wodę nowych odbiorców.</v>
          </cell>
          <cell r="BG1061" t="str">
            <v>Budowa sieci wodociągowej DN 150 mm, dł. 400 m wraz z przyłączami 2030-2032 - dokumentacja projektowa 2033-2034 - roboty budowlano-montażowe</v>
          </cell>
          <cell r="BH1061" t="str">
            <v>-</v>
          </cell>
          <cell r="BI1061" t="str">
            <v>-</v>
          </cell>
          <cell r="BJ1061">
            <v>0</v>
          </cell>
          <cell r="BK1061">
            <v>90240</v>
          </cell>
          <cell r="BL1061"/>
          <cell r="BM1061"/>
          <cell r="BN1061"/>
        </row>
        <row r="1062">
          <cell r="B1062" t="str">
            <v>3-04-17-076-1</v>
          </cell>
          <cell r="C1062" t="str">
            <v>3</v>
          </cell>
          <cell r="D1062" t="str">
            <v>Murowana Goślina - sieć wodociągowa w ul. Wołodyjowskiego</v>
          </cell>
          <cell r="E1062" t="str">
            <v>Realizowane-koncepcja-w toku</v>
          </cell>
          <cell r="G1062" t="str">
            <v>Pule</v>
          </cell>
          <cell r="H1062" t="str">
            <v>druga</v>
          </cell>
          <cell r="I1062" t="str">
            <v>sieci rozdzielcze</v>
          </cell>
          <cell r="J1062" t="str">
            <v>rozwojowe</v>
          </cell>
          <cell r="K1062" t="str">
            <v>opłacalne</v>
          </cell>
          <cell r="L1062" t="str">
            <v>Murowana Goślina</v>
          </cell>
          <cell r="M1062" t="str">
            <v>Agnieszka Mitura-Grabowska</v>
          </cell>
          <cell r="N1062">
            <v>0</v>
          </cell>
          <cell r="O1062" t="str">
            <v>Monika Mrozińska</v>
          </cell>
          <cell r="P1062">
            <v>0</v>
          </cell>
          <cell r="Q1062">
            <v>0</v>
          </cell>
          <cell r="R1062" t="str">
            <v>04</v>
          </cell>
          <cell r="S1062" t="str">
            <v>Gmina Murowana Goślina</v>
          </cell>
          <cell r="T1062">
            <v>0</v>
          </cell>
          <cell r="U1062">
            <v>0</v>
          </cell>
          <cell r="V1062">
            <v>0</v>
          </cell>
          <cell r="W1062">
            <v>0</v>
          </cell>
          <cell r="X1062">
            <v>0</v>
          </cell>
          <cell r="Y1062">
            <v>0</v>
          </cell>
          <cell r="Z1062">
            <v>0</v>
          </cell>
          <cell r="AA1062">
            <v>0</v>
          </cell>
          <cell r="AB1062">
            <v>0</v>
          </cell>
          <cell r="AC1062">
            <v>0</v>
          </cell>
          <cell r="AD1062">
            <v>0</v>
          </cell>
          <cell r="AE1062">
            <v>120000</v>
          </cell>
          <cell r="AF1062">
            <v>0</v>
          </cell>
          <cell r="AG1062">
            <v>0</v>
          </cell>
          <cell r="AH1062">
            <v>0</v>
          </cell>
          <cell r="AI1062">
            <v>0</v>
          </cell>
          <cell r="AJ1062">
            <v>0</v>
          </cell>
          <cell r="AK1062">
            <v>0</v>
          </cell>
          <cell r="AL1062">
            <v>0</v>
          </cell>
          <cell r="AM1062">
            <v>0</v>
          </cell>
          <cell r="AN1062">
            <v>0</v>
          </cell>
          <cell r="AO1062">
            <v>0</v>
          </cell>
          <cell r="AP1062">
            <v>0</v>
          </cell>
          <cell r="AQ1062">
            <v>44000</v>
          </cell>
          <cell r="AR1062">
            <v>44000</v>
          </cell>
          <cell r="AS1062">
            <v>16000</v>
          </cell>
          <cell r="AT1062">
            <v>32000</v>
          </cell>
          <cell r="AU1062">
            <v>104000</v>
          </cell>
          <cell r="AV1062">
            <v>0</v>
          </cell>
          <cell r="AW1062">
            <v>0</v>
          </cell>
          <cell r="AX1062" t="str">
            <v>1 rozwojowo-modernizacyjne</v>
          </cell>
          <cell r="AY1062">
            <v>0</v>
          </cell>
          <cell r="AZ1062">
            <v>28</v>
          </cell>
          <cell r="BA1062">
            <v>0</v>
          </cell>
          <cell r="BF1062" t="str">
            <v>Zaopatrzenie w wodę nowych odbiorców. Zabezpieczona kwota udziału AQUANET - 120 000,00 zł. Szacowane całkowite nakłady dla inwestycji 343 000,00 zł</v>
          </cell>
          <cell r="BG1062" t="str">
            <v>Budowa sieci wodociągowej w ul. Wołodyjowskiego DN 150mm, dł. 440 m wraz z przyłączami 2030-2031 - dokumentacja projektowa 2032-2033- roboty budowlano-montażowe</v>
          </cell>
          <cell r="BH1062" t="str">
            <v>-</v>
          </cell>
          <cell r="BI1062" t="str">
            <v>-</v>
          </cell>
          <cell r="BJ1062">
            <v>0</v>
          </cell>
          <cell r="BK1062">
            <v>104000</v>
          </cell>
          <cell r="BL1062"/>
          <cell r="BM1062"/>
          <cell r="BN1062"/>
        </row>
        <row r="1063">
          <cell r="B1063" t="str">
            <v>3-09-15-134-1</v>
          </cell>
          <cell r="C1063" t="str">
            <v>3</v>
          </cell>
          <cell r="D1063" t="str">
            <v>Puszczykowo - sieć wodociągowa w ul. Janaszka</v>
          </cell>
          <cell r="E1063" t="str">
            <v>Realizowane-koncepcja-w toku</v>
          </cell>
          <cell r="G1063" t="str">
            <v>Pule</v>
          </cell>
          <cell r="H1063" t="str">
            <v>druga</v>
          </cell>
          <cell r="I1063" t="str">
            <v>sieci rozdzielcze</v>
          </cell>
          <cell r="J1063" t="str">
            <v>rozwojowe</v>
          </cell>
          <cell r="K1063" t="str">
            <v>opłacalne</v>
          </cell>
          <cell r="L1063" t="str">
            <v>Puszczykowo</v>
          </cell>
          <cell r="M1063" t="str">
            <v>Irena Romaszewska-Malak</v>
          </cell>
          <cell r="N1063">
            <v>0</v>
          </cell>
          <cell r="O1063" t="str">
            <v>Monika Mrozińska</v>
          </cell>
          <cell r="P1063">
            <v>0</v>
          </cell>
          <cell r="Q1063">
            <v>0</v>
          </cell>
          <cell r="R1063" t="str">
            <v>09</v>
          </cell>
          <cell r="S1063" t="str">
            <v>nd</v>
          </cell>
          <cell r="T1063">
            <v>0</v>
          </cell>
          <cell r="U1063">
            <v>0</v>
          </cell>
          <cell r="V1063">
            <v>0</v>
          </cell>
          <cell r="W1063">
            <v>0</v>
          </cell>
          <cell r="X1063">
            <v>0</v>
          </cell>
          <cell r="Y1063">
            <v>0</v>
          </cell>
          <cell r="Z1063">
            <v>0</v>
          </cell>
          <cell r="AA1063">
            <v>0</v>
          </cell>
          <cell r="AB1063">
            <v>12000</v>
          </cell>
          <cell r="AC1063">
            <v>18000</v>
          </cell>
          <cell r="AD1063">
            <v>17000</v>
          </cell>
          <cell r="AE1063">
            <v>66000</v>
          </cell>
          <cell r="AF1063">
            <v>47000</v>
          </cell>
          <cell r="AG1063">
            <v>0</v>
          </cell>
          <cell r="AH1063">
            <v>0</v>
          </cell>
          <cell r="AI1063">
            <v>0</v>
          </cell>
          <cell r="AJ1063">
            <v>0</v>
          </cell>
          <cell r="AK1063">
            <v>0</v>
          </cell>
          <cell r="AL1063">
            <v>0</v>
          </cell>
          <cell r="AM1063">
            <v>0</v>
          </cell>
          <cell r="AN1063">
            <v>40000</v>
          </cell>
          <cell r="AO1063">
            <v>40000</v>
          </cell>
          <cell r="AP1063">
            <v>20000</v>
          </cell>
          <cell r="AQ1063">
            <v>3000</v>
          </cell>
          <cell r="AR1063">
            <v>10000</v>
          </cell>
          <cell r="AS1063">
            <v>0</v>
          </cell>
          <cell r="AT1063">
            <v>0</v>
          </cell>
          <cell r="AU1063">
            <v>113000</v>
          </cell>
          <cell r="AV1063">
            <v>0.81</v>
          </cell>
          <cell r="AW1063">
            <v>0</v>
          </cell>
          <cell r="AX1063" t="str">
            <v>1 rozwojowo-modernizacyjne</v>
          </cell>
          <cell r="AY1063">
            <v>1</v>
          </cell>
          <cell r="AZ1063">
            <v>30</v>
          </cell>
          <cell r="BA1063">
            <v>0</v>
          </cell>
          <cell r="BF1063" t="str">
            <v>Zaopatrzenie w wodę nowych odbiorców.</v>
          </cell>
          <cell r="BG1063" t="str">
            <v>Budowa sieci wodociągowej w ulicy Janaszka DN 100 mm, dł. 815 m wraz z przyłączami 2026-20289 - dokumentacja projektowa 2028-2030 - roboty budowlano-montażowe</v>
          </cell>
          <cell r="BH1063" t="str">
            <v>-</v>
          </cell>
          <cell r="BI1063" t="str">
            <v>-</v>
          </cell>
          <cell r="BJ1063">
            <v>0</v>
          </cell>
          <cell r="BK1063">
            <v>113000</v>
          </cell>
          <cell r="BL1063"/>
          <cell r="BM1063"/>
          <cell r="BN1063"/>
        </row>
        <row r="1064">
          <cell r="B1064" t="str">
            <v>3-09-15-119-1</v>
          </cell>
          <cell r="C1064" t="str">
            <v>3</v>
          </cell>
          <cell r="D1064" t="str">
            <v>Puszczykowo - sieć wodociągowa w rej. ul. Morenowej - Hotelowej, ul. Krętej, ul. Mazurskiej.</v>
          </cell>
          <cell r="E1064" t="str">
            <v>Realizowane-koncepcja-w toku</v>
          </cell>
          <cell r="G1064" t="str">
            <v>Pule</v>
          </cell>
          <cell r="H1064" t="str">
            <v>druga</v>
          </cell>
          <cell r="I1064" t="str">
            <v>sieci rozdzielcze</v>
          </cell>
          <cell r="J1064" t="str">
            <v>rozwojowe</v>
          </cell>
          <cell r="K1064" t="str">
            <v>opłacalne</v>
          </cell>
          <cell r="L1064" t="str">
            <v>Puszczykowo</v>
          </cell>
          <cell r="M1064" t="str">
            <v>Irena Romaszewska-Malak</v>
          </cell>
          <cell r="N1064">
            <v>0</v>
          </cell>
          <cell r="O1064" t="str">
            <v>Monika Mrozińska</v>
          </cell>
          <cell r="P1064">
            <v>0</v>
          </cell>
          <cell r="Q1064">
            <v>0</v>
          </cell>
          <cell r="R1064" t="str">
            <v>09</v>
          </cell>
          <cell r="S1064" t="str">
            <v>nd</v>
          </cell>
          <cell r="T1064">
            <v>0</v>
          </cell>
          <cell r="U1064">
            <v>0</v>
          </cell>
          <cell r="V1064">
            <v>0</v>
          </cell>
          <cell r="W1064">
            <v>0</v>
          </cell>
          <cell r="X1064">
            <v>0</v>
          </cell>
          <cell r="Y1064">
            <v>0</v>
          </cell>
          <cell r="Z1064">
            <v>50000</v>
          </cell>
          <cell r="AA1064">
            <v>66000</v>
          </cell>
          <cell r="AB1064">
            <v>0</v>
          </cell>
          <cell r="AC1064">
            <v>0</v>
          </cell>
          <cell r="AD1064">
            <v>0</v>
          </cell>
          <cell r="AE1064">
            <v>0</v>
          </cell>
          <cell r="AF1064">
            <v>116000</v>
          </cell>
          <cell r="AG1064">
            <v>0</v>
          </cell>
          <cell r="AH1064">
            <v>0</v>
          </cell>
          <cell r="AI1064">
            <v>0</v>
          </cell>
          <cell r="AJ1064">
            <v>0</v>
          </cell>
          <cell r="AK1064">
            <v>0</v>
          </cell>
          <cell r="AL1064">
            <v>50000</v>
          </cell>
          <cell r="AM1064">
            <v>66000</v>
          </cell>
          <cell r="AN1064">
            <v>0</v>
          </cell>
          <cell r="AO1064">
            <v>0</v>
          </cell>
          <cell r="AP1064">
            <v>0</v>
          </cell>
          <cell r="AQ1064">
            <v>0</v>
          </cell>
          <cell r="AR1064">
            <v>0</v>
          </cell>
          <cell r="AS1064">
            <v>0</v>
          </cell>
          <cell r="AT1064">
            <v>0</v>
          </cell>
          <cell r="AU1064">
            <v>116000</v>
          </cell>
          <cell r="AV1064">
            <v>1.71</v>
          </cell>
          <cell r="AW1064">
            <v>0</v>
          </cell>
          <cell r="AX1064" t="str">
            <v>1 rozwojowo-modernizacyjne</v>
          </cell>
          <cell r="AY1064">
            <v>0</v>
          </cell>
          <cell r="AZ1064">
            <v>56</v>
          </cell>
          <cell r="BA1064">
            <v>1</v>
          </cell>
          <cell r="BF1064" t="str">
            <v>Zaopatrzenie w wodę nowych odbiorców.</v>
          </cell>
          <cell r="BG1064" t="str">
            <v>Budowa sieci wodociągowej w rej. ulic Morenowa, Hotelowa DN 150mm o dł.1200 m wraz z przyłączami Budowa sieci wodociągowej w ulicy Krętej DN 100mm, dł. 240m wraz z przyłączami Budowa sieci wodociągowej w ulicy Mazurskiej DN 100mm, dł. 270 m wraz z przyłączami 2025 - 2027 dokumentacja projektowa roboty budowlano - montażowe po stronie gminy</v>
          </cell>
          <cell r="BH1064" t="str">
            <v>-</v>
          </cell>
          <cell r="BI1064" t="str">
            <v>-</v>
          </cell>
          <cell r="BJ1064">
            <v>0</v>
          </cell>
          <cell r="BK1064">
            <v>116000</v>
          </cell>
          <cell r="BL1064"/>
          <cell r="BM1064"/>
          <cell r="BN1064"/>
        </row>
        <row r="1065">
          <cell r="B1065" t="str">
            <v>3-05-18-134-0</v>
          </cell>
          <cell r="C1065" t="str">
            <v>3</v>
          </cell>
          <cell r="D1065" t="str">
            <v>Poznań - sieć wodociągowa na os. Marysieńki</v>
          </cell>
          <cell r="E1065" t="str">
            <v>Realizowane-koncepcja-w toku</v>
          </cell>
          <cell r="G1065" t="str">
            <v>budżet - modernizacja PSW</v>
          </cell>
          <cell r="H1065" t="str">
            <v>pierwsza</v>
          </cell>
          <cell r="I1065" t="str">
            <v>sieci rozdzielcze</v>
          </cell>
          <cell r="J1065" t="str">
            <v>modernizacyjne</v>
          </cell>
          <cell r="K1065" t="str">
            <v>PSW</v>
          </cell>
          <cell r="L1065" t="str">
            <v>Poznań</v>
          </cell>
          <cell r="M1065" t="str">
            <v>Katarzyna Stawińska</v>
          </cell>
          <cell r="N1065">
            <v>0</v>
          </cell>
          <cell r="O1065" t="str">
            <v>Monika Mrozińska</v>
          </cell>
          <cell r="P1065">
            <v>0</v>
          </cell>
          <cell r="Q1065">
            <v>0</v>
          </cell>
          <cell r="R1065" t="str">
            <v>05</v>
          </cell>
          <cell r="S1065" t="str">
            <v>nd</v>
          </cell>
          <cell r="T1065">
            <v>0</v>
          </cell>
          <cell r="U1065">
            <v>0</v>
          </cell>
          <cell r="V1065">
            <v>0</v>
          </cell>
          <cell r="W1065">
            <v>0</v>
          </cell>
          <cell r="X1065">
            <v>0</v>
          </cell>
          <cell r="Y1065">
            <v>0</v>
          </cell>
          <cell r="Z1065">
            <v>0</v>
          </cell>
          <cell r="AA1065">
            <v>0</v>
          </cell>
          <cell r="AB1065">
            <v>20000</v>
          </cell>
          <cell r="AC1065">
            <v>20000</v>
          </cell>
          <cell r="AD1065">
            <v>10000</v>
          </cell>
          <cell r="AE1065">
            <v>400000</v>
          </cell>
          <cell r="AF1065">
            <v>50000</v>
          </cell>
          <cell r="AG1065">
            <v>0</v>
          </cell>
          <cell r="AH1065">
            <v>0</v>
          </cell>
          <cell r="AI1065">
            <v>0</v>
          </cell>
          <cell r="AJ1065">
            <v>0</v>
          </cell>
          <cell r="AK1065">
            <v>0</v>
          </cell>
          <cell r="AL1065">
            <v>0</v>
          </cell>
          <cell r="AM1065">
            <v>0</v>
          </cell>
          <cell r="AN1065">
            <v>0</v>
          </cell>
          <cell r="AO1065">
            <v>0</v>
          </cell>
          <cell r="AP1065">
            <v>10000</v>
          </cell>
          <cell r="AQ1065">
            <v>30000</v>
          </cell>
          <cell r="AR1065">
            <v>10000</v>
          </cell>
          <cell r="AS1065">
            <v>76000</v>
          </cell>
          <cell r="AT1065">
            <v>400000</v>
          </cell>
          <cell r="AU1065">
            <v>126000</v>
          </cell>
          <cell r="AV1065">
            <v>0</v>
          </cell>
          <cell r="AW1065">
            <v>0</v>
          </cell>
          <cell r="AX1065" t="str">
            <v>1 rozwojowo-modernizacyjne</v>
          </cell>
          <cell r="AY1065">
            <v>0</v>
          </cell>
          <cell r="AZ1065">
            <v>0</v>
          </cell>
          <cell r="BA1065">
            <v>68</v>
          </cell>
          <cell r="BF1065" t="str">
            <v>Przebudowa sieci wodociągowej z terenów prywatnych w działki drogowe.</v>
          </cell>
          <cell r="BG1065" t="str">
            <v>Przebudowa sieci wodociągowej na os. Marysieńki DN150mm, łączna dł. 449m. 2029 - 2031 - dokumentacja projektowa 2032 - 2033 - roboty budowlano-montażowe</v>
          </cell>
          <cell r="BH1065" t="str">
            <v>-</v>
          </cell>
          <cell r="BI1065" t="str">
            <v>-</v>
          </cell>
          <cell r="BJ1065">
            <v>0</v>
          </cell>
          <cell r="BK1065">
            <v>126000</v>
          </cell>
          <cell r="BL1065"/>
          <cell r="BM1065"/>
          <cell r="BN1065"/>
        </row>
        <row r="1066">
          <cell r="B1066" t="str">
            <v>3-05-21-141-1</v>
          </cell>
          <cell r="C1066" t="str">
            <v>3</v>
          </cell>
          <cell r="D1066" t="str">
            <v>Poznań - sieć wodociągowa w drodze bocznej od ul. Naramowickiej</v>
          </cell>
          <cell r="E1066" t="str">
            <v>Realizowane-koncepcja-w toku</v>
          </cell>
          <cell r="G1066" t="str">
            <v>rezerwa zadania wielozakresowe</v>
          </cell>
          <cell r="H1066" t="str">
            <v>druga</v>
          </cell>
          <cell r="I1066" t="str">
            <v>sieci rozdzielcze</v>
          </cell>
          <cell r="J1066" t="str">
            <v>rozwojowe</v>
          </cell>
          <cell r="K1066" t="str">
            <v>nieopłacalne tak</v>
          </cell>
          <cell r="L1066" t="str">
            <v>Poznań</v>
          </cell>
          <cell r="R1066" t="str">
            <v>05</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14000</v>
          </cell>
          <cell r="AL1066">
            <v>14000</v>
          </cell>
          <cell r="AM1066">
            <v>42000</v>
          </cell>
          <cell r="AN1066">
            <v>0</v>
          </cell>
          <cell r="AO1066">
            <v>14000</v>
          </cell>
          <cell r="AP1066">
            <v>43000</v>
          </cell>
          <cell r="AQ1066">
            <v>0</v>
          </cell>
          <cell r="AR1066">
            <v>0</v>
          </cell>
          <cell r="AS1066">
            <v>0</v>
          </cell>
          <cell r="AT1066">
            <v>0</v>
          </cell>
          <cell r="AU1066">
            <v>127000</v>
          </cell>
          <cell r="AV1066">
            <v>0</v>
          </cell>
          <cell r="AW1066">
            <v>0</v>
          </cell>
          <cell r="AX1066" t="str">
            <v>1 rozwojowo-modernizacyjne</v>
          </cell>
          <cell r="AY1066">
            <v>3</v>
          </cell>
          <cell r="AZ1066">
            <v>3</v>
          </cell>
          <cell r="BA1066">
            <v>0</v>
          </cell>
          <cell r="BF1066" t="str">
            <v>Zadanie wydzielone z zadania nr 3-05-14-180-1. Zaopatrzenie w wodę nowych odbiorców.</v>
          </cell>
          <cell r="BG1066" t="str">
            <v>Budowa sieci wodociągowej w drodze bocznej od ul. Naramowickiej (dz. nr geod.: 2/5) DN 100mm, dł. 75m wraz z przyłączami 2024-2026 - dokumentacja projektowa 2027-2029 - roboty budowlano-montażowe</v>
          </cell>
          <cell r="BH1066" t="str">
            <v>-</v>
          </cell>
          <cell r="BI1066" t="str">
            <v>-</v>
          </cell>
          <cell r="BJ1066">
            <v>0</v>
          </cell>
          <cell r="BK1066">
            <v>127000</v>
          </cell>
          <cell r="BL1066"/>
          <cell r="BM1066"/>
          <cell r="BN1066"/>
        </row>
        <row r="1067">
          <cell r="B1067" t="str">
            <v>5-01-19-249-1</v>
          </cell>
          <cell r="C1067" t="str">
            <v>5</v>
          </cell>
          <cell r="D1067" t="str">
            <v>Czerwonak - kanalizacja sanitarna w ulicach osiedlowych na terenie Bolechówka oraz Potaszy - etap IV</v>
          </cell>
          <cell r="E1067" t="str">
            <v>Realizowane-koncepcja-w toku</v>
          </cell>
          <cell r="G1067" t="str">
            <v>rezerwa zadania wielozakresowe</v>
          </cell>
          <cell r="H1067" t="str">
            <v>druga</v>
          </cell>
          <cell r="I1067" t="str">
            <v>sieci rozdzielcze</v>
          </cell>
          <cell r="J1067" t="str">
            <v>rozwojowe</v>
          </cell>
          <cell r="K1067" t="str">
            <v>nieopłacalne nie</v>
          </cell>
          <cell r="L1067" t="str">
            <v>Czerwonak</v>
          </cell>
          <cell r="M1067" t="str">
            <v>Przemysław Jasiński</v>
          </cell>
          <cell r="N1067">
            <v>0</v>
          </cell>
          <cell r="O1067" t="str">
            <v>Mariusz Dados</v>
          </cell>
          <cell r="P1067" t="str">
            <v>Łukasz Dąbrowski</v>
          </cell>
          <cell r="Q1067">
            <v>0</v>
          </cell>
          <cell r="R1067" t="str">
            <v>01</v>
          </cell>
          <cell r="S1067" t="str">
            <v>nd</v>
          </cell>
          <cell r="T1067">
            <v>0</v>
          </cell>
          <cell r="U1067">
            <v>0</v>
          </cell>
          <cell r="V1067">
            <v>0</v>
          </cell>
          <cell r="W1067">
            <v>0</v>
          </cell>
          <cell r="X1067">
            <v>0</v>
          </cell>
          <cell r="Y1067">
            <v>0</v>
          </cell>
          <cell r="Z1067">
            <v>0</v>
          </cell>
          <cell r="AA1067">
            <v>0</v>
          </cell>
          <cell r="AB1067">
            <v>0</v>
          </cell>
          <cell r="AC1067">
            <v>0</v>
          </cell>
          <cell r="AD1067">
            <v>0</v>
          </cell>
          <cell r="AE1067">
            <v>1450000</v>
          </cell>
          <cell r="AF1067">
            <v>0</v>
          </cell>
          <cell r="AG1067">
            <v>0</v>
          </cell>
          <cell r="AH1067">
            <v>0</v>
          </cell>
          <cell r="AI1067">
            <v>0</v>
          </cell>
          <cell r="AJ1067">
            <v>0</v>
          </cell>
          <cell r="AK1067">
            <v>0</v>
          </cell>
          <cell r="AL1067">
            <v>0</v>
          </cell>
          <cell r="AM1067">
            <v>0</v>
          </cell>
          <cell r="AN1067">
            <v>0</v>
          </cell>
          <cell r="AO1067">
            <v>0</v>
          </cell>
          <cell r="AP1067">
            <v>0</v>
          </cell>
          <cell r="AQ1067">
            <v>28000</v>
          </cell>
          <cell r="AR1067">
            <v>28000</v>
          </cell>
          <cell r="AS1067">
            <v>84000</v>
          </cell>
          <cell r="AT1067">
            <v>3464000</v>
          </cell>
          <cell r="AU1067">
            <v>140000</v>
          </cell>
          <cell r="AV1067">
            <v>2</v>
          </cell>
          <cell r="AW1067">
            <v>0</v>
          </cell>
          <cell r="AX1067" t="str">
            <v>1 rozwojowo-modernizacyjne</v>
          </cell>
          <cell r="AY1067">
            <v>5</v>
          </cell>
          <cell r="AZ1067">
            <v>35</v>
          </cell>
          <cell r="BA1067">
            <v>0</v>
          </cell>
          <cell r="BF1067" t="str">
            <v>Zadanie zostało wydzielone z zadania nr 5-01-15-195-1. Odbiór ścieków sanitarnych od nowych klientów.</v>
          </cell>
          <cell r="BG1067" t="str">
            <v>Kanalizacja sanitarna DN 200 mm o długości 2 000 m wraz z przyłączami w ulicach: Morelowa, Kwiatowa, Przy Puszczy 2030 - 2031 - dokumentacja techniczna 2032 - roboty budowlano - montażowe</v>
          </cell>
          <cell r="BH1067" t="str">
            <v>-</v>
          </cell>
          <cell r="BI1067" t="str">
            <v>-</v>
          </cell>
          <cell r="BJ1067">
            <v>0</v>
          </cell>
          <cell r="BK1067">
            <v>140000</v>
          </cell>
          <cell r="BL1067"/>
          <cell r="BM1067"/>
          <cell r="BN1067"/>
        </row>
        <row r="1068">
          <cell r="B1068" t="str">
            <v>5-05-20-103-1</v>
          </cell>
          <cell r="C1068" t="str">
            <v>5</v>
          </cell>
          <cell r="D1068" t="str">
            <v>Poznań - kanalizacja sanitarna w ulicach Rudnicka i Mielecka</v>
          </cell>
          <cell r="E1068" t="str">
            <v>Realizowane-dokumentacja-w toku</v>
          </cell>
          <cell r="H1068" t="str">
            <v>pierwsza</v>
          </cell>
          <cell r="I1068" t="str">
            <v>sieci rozdzielcze</v>
          </cell>
          <cell r="J1068" t="str">
            <v>rozwojowe</v>
          </cell>
          <cell r="K1068" t="str">
            <v>KPOŚK</v>
          </cell>
          <cell r="L1068" t="str">
            <v>Poznań</v>
          </cell>
          <cell r="M1068" t="str">
            <v>Przemysław Jasiński</v>
          </cell>
          <cell r="N1068" t="str">
            <v>Katarzyna Grala</v>
          </cell>
          <cell r="O1068">
            <v>0</v>
          </cell>
          <cell r="P1068">
            <v>0</v>
          </cell>
          <cell r="Q1068">
            <v>0</v>
          </cell>
          <cell r="R1068" t="str">
            <v>05</v>
          </cell>
          <cell r="T1068">
            <v>0</v>
          </cell>
          <cell r="U1068">
            <v>0</v>
          </cell>
          <cell r="V1068">
            <v>0</v>
          </cell>
          <cell r="W1068">
            <v>15000</v>
          </cell>
          <cell r="X1068">
            <v>15000</v>
          </cell>
          <cell r="Y1068">
            <v>45000</v>
          </cell>
          <cell r="Z1068">
            <v>88000</v>
          </cell>
          <cell r="AA1068">
            <v>160000</v>
          </cell>
          <cell r="AB1068">
            <v>0</v>
          </cell>
          <cell r="AC1068">
            <v>0</v>
          </cell>
          <cell r="AD1068">
            <v>0</v>
          </cell>
          <cell r="AE1068">
            <v>0</v>
          </cell>
          <cell r="AF1068">
            <v>323000</v>
          </cell>
          <cell r="AG1068">
            <v>0</v>
          </cell>
          <cell r="AH1068">
            <v>3423</v>
          </cell>
          <cell r="AI1068">
            <v>0</v>
          </cell>
          <cell r="AJ1068">
            <v>9001</v>
          </cell>
          <cell r="AK1068">
            <v>18002</v>
          </cell>
          <cell r="AL1068">
            <v>25071</v>
          </cell>
          <cell r="AM1068">
            <v>88795</v>
          </cell>
          <cell r="AN1068">
            <v>0</v>
          </cell>
          <cell r="AO1068">
            <v>0</v>
          </cell>
          <cell r="AP1068">
            <v>0</v>
          </cell>
          <cell r="AQ1068">
            <v>0</v>
          </cell>
          <cell r="AR1068">
            <v>0</v>
          </cell>
          <cell r="AS1068">
            <v>0</v>
          </cell>
          <cell r="AT1068">
            <v>0</v>
          </cell>
          <cell r="AU1068">
            <v>140869</v>
          </cell>
          <cell r="AV1068">
            <v>0.05</v>
          </cell>
          <cell r="AW1068">
            <v>233</v>
          </cell>
          <cell r="AX1068" t="str">
            <v xml:space="preserve"> </v>
          </cell>
          <cell r="AY1068">
            <v>2</v>
          </cell>
          <cell r="AZ1068">
            <v>1</v>
          </cell>
          <cell r="BA1068">
            <v>0</v>
          </cell>
          <cell r="BF1068" t="str">
            <v>Odbiór ścieków sanitarnych od nowych klientów.</v>
          </cell>
          <cell r="BG1068" t="str">
            <v>Budowa kanalizacji sanitarnej DN200mm o dł. 45m w ulicy Mieleckiej wraz z przyłączami. 2023 - 2024 - dokumentacja projektowa 2025 - 2026 - roboty budowlano - montażowe</v>
          </cell>
          <cell r="BH1068" t="str">
            <v>-</v>
          </cell>
          <cell r="BI1068" t="str">
            <v>-</v>
          </cell>
          <cell r="BJ1068">
            <v>0</v>
          </cell>
          <cell r="BK1068">
            <v>140869</v>
          </cell>
          <cell r="BL1068"/>
          <cell r="BM1068"/>
          <cell r="BN1068"/>
        </row>
        <row r="1069">
          <cell r="B1069" t="str">
            <v>5-04-19-204-1</v>
          </cell>
          <cell r="C1069" t="str">
            <v>5</v>
          </cell>
          <cell r="D1069" t="str">
            <v>Murowana Goślina - kanalizacja sanitarna w ul. Śliwkowej</v>
          </cell>
          <cell r="E1069" t="str">
            <v>Realizowane-koncepcja-w toku</v>
          </cell>
          <cell r="G1069" t="str">
            <v>rezerwa "białe plamy"</v>
          </cell>
          <cell r="H1069" t="str">
            <v>druga</v>
          </cell>
          <cell r="I1069" t="str">
            <v>sieci rozdzielcze</v>
          </cell>
          <cell r="J1069" t="str">
            <v>rozwojowe</v>
          </cell>
          <cell r="K1069" t="str">
            <v>nieopłacalne nie</v>
          </cell>
          <cell r="L1069" t="str">
            <v>Murowana Goślina</v>
          </cell>
          <cell r="M1069" t="str">
            <v>Agnieszka Mitura-Grabowska</v>
          </cell>
          <cell r="N1069">
            <v>0</v>
          </cell>
          <cell r="O1069" t="str">
            <v>Monika Mrozińska</v>
          </cell>
          <cell r="P1069">
            <v>0</v>
          </cell>
          <cell r="Q1069">
            <v>0</v>
          </cell>
          <cell r="R1069" t="str">
            <v>04</v>
          </cell>
          <cell r="S1069" t="str">
            <v>nd</v>
          </cell>
          <cell r="T1069">
            <v>0</v>
          </cell>
          <cell r="U1069">
            <v>0</v>
          </cell>
          <cell r="V1069">
            <v>0</v>
          </cell>
          <cell r="W1069">
            <v>0</v>
          </cell>
          <cell r="X1069">
            <v>0</v>
          </cell>
          <cell r="Y1069">
            <v>0</v>
          </cell>
          <cell r="Z1069">
            <v>0</v>
          </cell>
          <cell r="AA1069">
            <v>0</v>
          </cell>
          <cell r="AB1069">
            <v>0</v>
          </cell>
          <cell r="AC1069">
            <v>0</v>
          </cell>
          <cell r="AD1069">
            <v>0</v>
          </cell>
          <cell r="AE1069">
            <v>333000</v>
          </cell>
          <cell r="AF1069">
            <v>0</v>
          </cell>
          <cell r="AG1069">
            <v>0</v>
          </cell>
          <cell r="AH1069">
            <v>0</v>
          </cell>
          <cell r="AI1069">
            <v>0</v>
          </cell>
          <cell r="AJ1069">
            <v>0</v>
          </cell>
          <cell r="AK1069">
            <v>0</v>
          </cell>
          <cell r="AL1069">
            <v>0</v>
          </cell>
          <cell r="AM1069">
            <v>0</v>
          </cell>
          <cell r="AN1069">
            <v>0</v>
          </cell>
          <cell r="AO1069">
            <v>0</v>
          </cell>
          <cell r="AP1069">
            <v>0</v>
          </cell>
          <cell r="AQ1069">
            <v>9000</v>
          </cell>
          <cell r="AR1069">
            <v>19000</v>
          </cell>
          <cell r="AS1069">
            <v>116000</v>
          </cell>
          <cell r="AT1069">
            <v>316000</v>
          </cell>
          <cell r="AU1069">
            <v>144000</v>
          </cell>
          <cell r="AV1069">
            <v>0.11</v>
          </cell>
          <cell r="AW1069">
            <v>0</v>
          </cell>
          <cell r="AX1069" t="str">
            <v xml:space="preserve"> </v>
          </cell>
          <cell r="AY1069">
            <v>0</v>
          </cell>
          <cell r="AZ1069">
            <v>7</v>
          </cell>
          <cell r="BA1069">
            <v>0</v>
          </cell>
          <cell r="BF1069" t="str">
            <v>Odbiór ścieków sanitarnych od nowych klientów.</v>
          </cell>
          <cell r="BG1069" t="str">
            <v>Budowa sieci kanalizacji sanitarnej DN 250 mm, dł. 110 m wraz z przyłączami 2030-2031 - dokumentacja projektowa 2032-2033 - roboty budowlano-montażowe</v>
          </cell>
          <cell r="BH1069" t="str">
            <v>-</v>
          </cell>
          <cell r="BI1069" t="str">
            <v>-</v>
          </cell>
          <cell r="BJ1069">
            <v>0</v>
          </cell>
          <cell r="BK1069">
            <v>144000</v>
          </cell>
          <cell r="BL1069"/>
          <cell r="BM1069"/>
          <cell r="BN1069"/>
        </row>
        <row r="1070">
          <cell r="B1070" t="str">
            <v>3-05-19-152-0</v>
          </cell>
          <cell r="C1070" t="str">
            <v>3</v>
          </cell>
          <cell r="D1070" t="str">
            <v>Poznań - sieć wodociągowa w rejonie ul. Garbary - etap I</v>
          </cell>
          <cell r="E1070" t="str">
            <v>Realizowane-koncepcja-w toku</v>
          </cell>
          <cell r="G1070" t="str">
            <v>koordynacja z innymi jednostkami</v>
          </cell>
          <cell r="H1070" t="str">
            <v>pierwsza</v>
          </cell>
          <cell r="I1070" t="str">
            <v>sieci rozdzielcze</v>
          </cell>
          <cell r="J1070" t="str">
            <v>modernizacyjne</v>
          </cell>
          <cell r="K1070" t="str">
            <v>koordynacja</v>
          </cell>
          <cell r="L1070" t="str">
            <v>Poznań</v>
          </cell>
          <cell r="M1070" t="str">
            <v>Katarzyna Józefiak</v>
          </cell>
          <cell r="N1070">
            <v>0</v>
          </cell>
          <cell r="O1070" t="str">
            <v>Mariusz Dados</v>
          </cell>
          <cell r="P1070">
            <v>0</v>
          </cell>
          <cell r="Q1070">
            <v>0</v>
          </cell>
          <cell r="R1070" t="str">
            <v>05</v>
          </cell>
          <cell r="S1070" t="str">
            <v>nd</v>
          </cell>
          <cell r="T1070">
            <v>0</v>
          </cell>
          <cell r="U1070">
            <v>0</v>
          </cell>
          <cell r="V1070">
            <v>29000</v>
          </cell>
          <cell r="W1070">
            <v>29000</v>
          </cell>
          <cell r="X1070">
            <v>87000</v>
          </cell>
          <cell r="Y1070">
            <v>540000</v>
          </cell>
          <cell r="Z1070">
            <v>730000</v>
          </cell>
          <cell r="AA1070">
            <v>2000000</v>
          </cell>
          <cell r="AB1070">
            <v>0</v>
          </cell>
          <cell r="AC1070">
            <v>0</v>
          </cell>
          <cell r="AD1070">
            <v>0</v>
          </cell>
          <cell r="AE1070">
            <v>0</v>
          </cell>
          <cell r="AF1070">
            <v>3415000</v>
          </cell>
          <cell r="AG1070">
            <v>0</v>
          </cell>
          <cell r="AH1070">
            <v>0</v>
          </cell>
          <cell r="AI1070">
            <v>0</v>
          </cell>
          <cell r="AJ1070">
            <v>0</v>
          </cell>
          <cell r="AK1070">
            <v>0</v>
          </cell>
          <cell r="AL1070">
            <v>0</v>
          </cell>
          <cell r="AM1070">
            <v>0</v>
          </cell>
          <cell r="AN1070">
            <v>0</v>
          </cell>
          <cell r="AO1070">
            <v>0</v>
          </cell>
          <cell r="AP1070">
            <v>0</v>
          </cell>
          <cell r="AQ1070">
            <v>29000</v>
          </cell>
          <cell r="AR1070">
            <v>58000</v>
          </cell>
          <cell r="AS1070">
            <v>58000</v>
          </cell>
          <cell r="AT1070">
            <v>3328000</v>
          </cell>
          <cell r="AU1070">
            <v>145000</v>
          </cell>
          <cell r="AV1070">
            <v>0</v>
          </cell>
          <cell r="AW1070">
            <v>0</v>
          </cell>
          <cell r="AX1070" t="str">
            <v xml:space="preserve"> </v>
          </cell>
          <cell r="AY1070">
            <v>0</v>
          </cell>
          <cell r="AZ1070">
            <v>0</v>
          </cell>
          <cell r="BA1070">
            <v>0</v>
          </cell>
          <cell r="BF1070" t="str">
            <v>Zły stan techniczny. Koordynacja z inwestycją drogowo-torową prowadzoną przez PIM.</v>
          </cell>
          <cell r="BG1070" t="str">
            <v>Wymiana sieci wodociągowej DN150mm, dł. ok 455m w ul. Estkowskiego, Małe Garbary, Pl. Wielkopolski, Wolnica , Budowa sieci wodociągowej DN150mm, dł. ok 230m w ul. Wolnica, Bóźnicza, Solna/Garbary , likwidacja wodociągu DN200mm i DN150mm, dł. ok 280m w ul. Małe Garbary, Garbary, likwidacja wodociągu DN630mm, dł. ok 185m w ul. Szyperskiej , przebudowa wodociągu DN300mm, dł. ok 365m w ul. Garbary wraz z przyłączami. 2030 - 2032 - dokumentacja projektowa 2033 - 2035 - roboty budowlano-montażowe</v>
          </cell>
          <cell r="BH1070" t="str">
            <v>-</v>
          </cell>
          <cell r="BI1070" t="str">
            <v>-</v>
          </cell>
          <cell r="BJ1070">
            <v>0</v>
          </cell>
          <cell r="BK1070">
            <v>145000</v>
          </cell>
          <cell r="BL1070"/>
          <cell r="BM1070"/>
          <cell r="BN1070"/>
        </row>
        <row r="1071">
          <cell r="B1071" t="str">
            <v>3-05-20-075-1</v>
          </cell>
          <cell r="C1071" t="str">
            <v>3</v>
          </cell>
          <cell r="D1071" t="str">
            <v>Poznań - sieć wodociągowa dla POSiR przy ul. Koszalińskiej 15</v>
          </cell>
          <cell r="E1071" t="str">
            <v>Realizowane-koncepcja-w toku</v>
          </cell>
          <cell r="H1071" t="str">
            <v>druga</v>
          </cell>
          <cell r="I1071" t="str">
            <v>sieci rozdzielcze</v>
          </cell>
          <cell r="J1071" t="str">
            <v>rozwojowe</v>
          </cell>
          <cell r="K1071" t="str">
            <v>nieopłacalne nie</v>
          </cell>
          <cell r="L1071" t="str">
            <v>Poznań</v>
          </cell>
          <cell r="M1071" t="str">
            <v>Agata Chmurzyńska</v>
          </cell>
          <cell r="N1071">
            <v>0</v>
          </cell>
          <cell r="O1071">
            <v>0</v>
          </cell>
          <cell r="P1071">
            <v>0</v>
          </cell>
          <cell r="Q1071">
            <v>0</v>
          </cell>
          <cell r="R1071" t="str">
            <v>05</v>
          </cell>
          <cell r="S1071" t="str">
            <v>nd</v>
          </cell>
          <cell r="T1071">
            <v>0</v>
          </cell>
          <cell r="U1071">
            <v>0</v>
          </cell>
          <cell r="V1071">
            <v>70000</v>
          </cell>
          <cell r="W1071">
            <v>79500</v>
          </cell>
          <cell r="X1071">
            <v>0</v>
          </cell>
          <cell r="Y1071">
            <v>0</v>
          </cell>
          <cell r="Z1071">
            <v>0</v>
          </cell>
          <cell r="AA1071">
            <v>0</v>
          </cell>
          <cell r="AB1071">
            <v>0</v>
          </cell>
          <cell r="AC1071">
            <v>0</v>
          </cell>
          <cell r="AD1071">
            <v>0</v>
          </cell>
          <cell r="AE1071">
            <v>0</v>
          </cell>
          <cell r="AF1071">
            <v>149500</v>
          </cell>
          <cell r="AG1071">
            <v>0</v>
          </cell>
          <cell r="AH1071">
            <v>0</v>
          </cell>
          <cell r="AI1071">
            <v>0</v>
          </cell>
          <cell r="AJ1071">
            <v>0</v>
          </cell>
          <cell r="AK1071">
            <v>0</v>
          </cell>
          <cell r="AL1071">
            <v>0</v>
          </cell>
          <cell r="AM1071">
            <v>28000</v>
          </cell>
          <cell r="AN1071">
            <v>28000</v>
          </cell>
          <cell r="AO1071">
            <v>14000</v>
          </cell>
          <cell r="AP1071">
            <v>73450</v>
          </cell>
          <cell r="AQ1071">
            <v>6550</v>
          </cell>
          <cell r="AR1071">
            <v>0</v>
          </cell>
          <cell r="AS1071">
            <v>0</v>
          </cell>
          <cell r="AT1071">
            <v>0</v>
          </cell>
          <cell r="AU1071">
            <v>150000</v>
          </cell>
          <cell r="AV1071">
            <v>0</v>
          </cell>
          <cell r="AW1071">
            <v>0</v>
          </cell>
          <cell r="AX1071" t="str">
            <v xml:space="preserve"> </v>
          </cell>
          <cell r="AY1071">
            <v>1</v>
          </cell>
          <cell r="AZ1071">
            <v>0</v>
          </cell>
          <cell r="BA1071">
            <v>0</v>
          </cell>
          <cell r="BF1071" t="str">
            <v>Zaopatrzenie w wodę nowych odbiorców.</v>
          </cell>
          <cell r="BG1071" t="str">
            <v>Budowa sieci wodociągowej DN 100 o dł. ok. 60 m zakończonej hydrantem, wraz z przyłączami 2026 - 2028 dokumentacja projektowa 2029 - 2030 roboty montażowo-budowlane</v>
          </cell>
          <cell r="BH1071" t="str">
            <v>-</v>
          </cell>
          <cell r="BI1071" t="str">
            <v>-</v>
          </cell>
          <cell r="BJ1071">
            <v>0</v>
          </cell>
          <cell r="BK1071">
            <v>150000</v>
          </cell>
          <cell r="BL1071"/>
          <cell r="BM1071"/>
          <cell r="BN1071"/>
        </row>
        <row r="1072">
          <cell r="B1072" t="str">
            <v>3-05-21-083-1</v>
          </cell>
          <cell r="C1072" t="str">
            <v>3</v>
          </cell>
          <cell r="D1072" t="str">
            <v>! ZAD. UJĘTE WE WPRIM - WYDZIELONE Z ZAD. 19-200, CZEŚĆ ZAKRESU REALIZOWANA PRZEZ INWESTORA PRYW., WYMAGANE WCZEŚNIEJSZE POSZERZENIE DROGI Poznań - sieć wodociągowa w ul. Gubińskiej</v>
          </cell>
          <cell r="E1072" t="str">
            <v>Realizowane-koncepcja-w toku</v>
          </cell>
          <cell r="G1072" t="str">
            <v>rezerwa zadania wielozakresowe</v>
          </cell>
          <cell r="H1072" t="str">
            <v>druga</v>
          </cell>
          <cell r="I1072" t="str">
            <v>sieci rozdzielcze</v>
          </cell>
          <cell r="J1072" t="str">
            <v>rozwojowe</v>
          </cell>
          <cell r="K1072" t="str">
            <v>nieopłacalne nie</v>
          </cell>
          <cell r="L1072" t="str">
            <v>Poznań</v>
          </cell>
          <cell r="R1072" t="str">
            <v>05</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4000</v>
          </cell>
          <cell r="AN1072">
            <v>6000</v>
          </cell>
          <cell r="AO1072">
            <v>2000</v>
          </cell>
          <cell r="AP1072">
            <v>80000</v>
          </cell>
          <cell r="AQ1072">
            <v>61000</v>
          </cell>
          <cell r="AR1072">
            <v>0</v>
          </cell>
          <cell r="AS1072">
            <v>0</v>
          </cell>
          <cell r="AT1072">
            <v>0</v>
          </cell>
          <cell r="AU1072">
            <v>153000</v>
          </cell>
          <cell r="AV1072">
            <v>0.08</v>
          </cell>
          <cell r="AW1072">
            <v>87.5</v>
          </cell>
          <cell r="AX1072" t="str">
            <v>1 rozwojowo-modernizacyjne</v>
          </cell>
          <cell r="AY1072">
            <v>2</v>
          </cell>
          <cell r="AZ1072">
            <v>2</v>
          </cell>
          <cell r="BA1072">
            <v>0</v>
          </cell>
          <cell r="BF1072" t="str">
            <v>Zadanie wydzielone z zadania nr 5-05-19-200-1.</v>
          </cell>
          <cell r="BG1072" t="str">
            <v>Budowa sieci wodociągowej w ul. Gubińskiej: DN150 dł. 80m wraz z przyłączami. 2026-2028 - dokumentacja projektowa 2029-2030 - roboty budowlano-montażowe</v>
          </cell>
          <cell r="BH1072" t="str">
            <v>-</v>
          </cell>
          <cell r="BI1072" t="str">
            <v>-</v>
          </cell>
          <cell r="BJ1072">
            <v>0</v>
          </cell>
          <cell r="BK1072">
            <v>153000</v>
          </cell>
          <cell r="BL1072"/>
          <cell r="BM1072"/>
          <cell r="BN1072"/>
        </row>
        <row r="1073">
          <cell r="B1073" t="str">
            <v>5-05-15-238-0</v>
          </cell>
          <cell r="C1073" t="str">
            <v>5</v>
          </cell>
          <cell r="D1073" t="str">
            <v>Poznań - kanalizacja sanitarna w ul. Sterowej</v>
          </cell>
          <cell r="E1073" t="str">
            <v>Realizowane-koncepcja-w toku</v>
          </cell>
          <cell r="G1073" t="str">
            <v>budżet - modernizacja PSK</v>
          </cell>
          <cell r="H1073" t="str">
            <v>pierwsza</v>
          </cell>
          <cell r="I1073" t="str">
            <v>sieci rozdzielcze</v>
          </cell>
          <cell r="J1073" t="str">
            <v>modernizacyjne</v>
          </cell>
          <cell r="K1073" t="str">
            <v>PSK</v>
          </cell>
          <cell r="L1073" t="str">
            <v>Poznań</v>
          </cell>
          <cell r="M1073" t="str">
            <v>Agata Chmurzyńska</v>
          </cell>
          <cell r="N1073" t="str">
            <v>Marcin Krawczyk</v>
          </cell>
          <cell r="O1073" t="str">
            <v>Jolanta Kowalczyk</v>
          </cell>
          <cell r="P1073">
            <v>0</v>
          </cell>
          <cell r="Q1073">
            <v>0</v>
          </cell>
          <cell r="R1073" t="str">
            <v>05</v>
          </cell>
          <cell r="S1073" t="str">
            <v>nd</v>
          </cell>
          <cell r="T1073">
            <v>2235</v>
          </cell>
          <cell r="U1073">
            <v>0</v>
          </cell>
          <cell r="V1073">
            <v>10020</v>
          </cell>
          <cell r="W1073">
            <v>30060</v>
          </cell>
          <cell r="X1073">
            <v>10020</v>
          </cell>
          <cell r="Y1073">
            <v>94200</v>
          </cell>
          <cell r="Z1073">
            <v>0</v>
          </cell>
          <cell r="AA1073">
            <v>0</v>
          </cell>
          <cell r="AB1073">
            <v>0</v>
          </cell>
          <cell r="AC1073">
            <v>0</v>
          </cell>
          <cell r="AD1073">
            <v>0</v>
          </cell>
          <cell r="AE1073">
            <v>0</v>
          </cell>
          <cell r="AF1073">
            <v>144300</v>
          </cell>
          <cell r="AG1073">
            <v>0</v>
          </cell>
          <cell r="AH1073">
            <v>1020</v>
          </cell>
          <cell r="AI1073">
            <v>0</v>
          </cell>
          <cell r="AJ1073">
            <v>0</v>
          </cell>
          <cell r="AK1073">
            <v>0</v>
          </cell>
          <cell r="AL1073">
            <v>0</v>
          </cell>
          <cell r="AM1073">
            <v>10000</v>
          </cell>
          <cell r="AN1073">
            <v>30000</v>
          </cell>
          <cell r="AO1073">
            <v>10000</v>
          </cell>
          <cell r="AP1073">
            <v>78564</v>
          </cell>
          <cell r="AQ1073">
            <v>34036</v>
          </cell>
          <cell r="AR1073">
            <v>0</v>
          </cell>
          <cell r="AS1073">
            <v>0</v>
          </cell>
          <cell r="AT1073">
            <v>0</v>
          </cell>
          <cell r="AU1073">
            <v>162600</v>
          </cell>
          <cell r="AV1073">
            <v>0</v>
          </cell>
          <cell r="AW1073">
            <v>0</v>
          </cell>
          <cell r="AX1073" t="str">
            <v>1 rozwojowo-modernizacyjne</v>
          </cell>
          <cell r="AY1073">
            <v>0</v>
          </cell>
          <cell r="AZ1073">
            <v>0</v>
          </cell>
          <cell r="BA1073">
            <v>2</v>
          </cell>
          <cell r="BF1073" t="str">
            <v>Kolizja kanalizacji sanitarnej z zabudową płotu.</v>
          </cell>
          <cell r="BG1073" t="str">
            <v>Przebudowa kanalizacji sanitarnej w ul. Sterowej w Poznaniu: kanał grawitacyjny DN200mm o dł. 50m (na odcinku od posesji nr 6 do skrzyżowania z ul. Idzikowskiego) wraz z przyłączami 2026 - 2028 dokumentacja projektowa 2029 - 2030 roboty budowlano-montażowe</v>
          </cell>
          <cell r="BH1073" t="str">
            <v>-</v>
          </cell>
          <cell r="BI1073" t="str">
            <v>-</v>
          </cell>
          <cell r="BJ1073">
            <v>0</v>
          </cell>
          <cell r="BK1073">
            <v>162600</v>
          </cell>
          <cell r="BL1073"/>
          <cell r="BM1073"/>
          <cell r="BN1073"/>
        </row>
        <row r="1074">
          <cell r="B1074" t="str">
            <v>3-05-15-249-1</v>
          </cell>
          <cell r="C1074" t="str">
            <v>3</v>
          </cell>
          <cell r="D1074" t="str">
            <v>Poznań -sieć wodociągowa w ul. Rozwadowskiej</v>
          </cell>
          <cell r="E1074" t="str">
            <v>Realizowane-koncepcja-w toku</v>
          </cell>
          <cell r="G1074" t="str">
            <v>rezerwa "białe plamy"</v>
          </cell>
          <cell r="H1074" t="str">
            <v>druga</v>
          </cell>
          <cell r="I1074" t="str">
            <v>sieci rozdzielcze</v>
          </cell>
          <cell r="J1074" t="str">
            <v>rozwojowe</v>
          </cell>
          <cell r="K1074" t="str">
            <v>nieopłacalne tak</v>
          </cell>
          <cell r="L1074" t="str">
            <v>Poznań</v>
          </cell>
          <cell r="M1074" t="str">
            <v>Zuzanna Kaczmarek</v>
          </cell>
          <cell r="N1074">
            <v>0</v>
          </cell>
          <cell r="O1074" t="str">
            <v>Jolanta Kowalczyk</v>
          </cell>
          <cell r="P1074">
            <v>0</v>
          </cell>
          <cell r="Q1074">
            <v>0</v>
          </cell>
          <cell r="R1074" t="str">
            <v>05</v>
          </cell>
          <cell r="S1074" t="str">
            <v>nd</v>
          </cell>
          <cell r="T1074">
            <v>0</v>
          </cell>
          <cell r="U1074">
            <v>0</v>
          </cell>
          <cell r="V1074">
            <v>0</v>
          </cell>
          <cell r="W1074">
            <v>0</v>
          </cell>
          <cell r="X1074">
            <v>0</v>
          </cell>
          <cell r="Y1074">
            <v>0</v>
          </cell>
          <cell r="Z1074">
            <v>0</v>
          </cell>
          <cell r="AA1074">
            <v>8000</v>
          </cell>
          <cell r="AB1074">
            <v>11000</v>
          </cell>
          <cell r="AC1074">
            <v>18000</v>
          </cell>
          <cell r="AD1074">
            <v>56000</v>
          </cell>
          <cell r="AE1074">
            <v>0</v>
          </cell>
          <cell r="AF1074">
            <v>93000</v>
          </cell>
          <cell r="AG1074">
            <v>0</v>
          </cell>
          <cell r="AH1074">
            <v>0</v>
          </cell>
          <cell r="AI1074">
            <v>0</v>
          </cell>
          <cell r="AJ1074">
            <v>0</v>
          </cell>
          <cell r="AK1074">
            <v>0</v>
          </cell>
          <cell r="AL1074">
            <v>14000</v>
          </cell>
          <cell r="AM1074">
            <v>14000</v>
          </cell>
          <cell r="AN1074">
            <v>42000</v>
          </cell>
          <cell r="AO1074">
            <v>23000</v>
          </cell>
          <cell r="AP1074">
            <v>73000</v>
          </cell>
          <cell r="AQ1074">
            <v>0</v>
          </cell>
          <cell r="AR1074">
            <v>0</v>
          </cell>
          <cell r="AS1074">
            <v>0</v>
          </cell>
          <cell r="AT1074">
            <v>0</v>
          </cell>
          <cell r="AU1074">
            <v>166000</v>
          </cell>
          <cell r="AV1074">
            <v>0.08</v>
          </cell>
          <cell r="AW1074">
            <v>0</v>
          </cell>
          <cell r="AX1074" t="str">
            <v>1 rozwojowo-modernizacyjne</v>
          </cell>
          <cell r="AY1074">
            <v>0</v>
          </cell>
          <cell r="AZ1074">
            <v>1</v>
          </cell>
          <cell r="BA1074">
            <v>1</v>
          </cell>
          <cell r="BF1074" t="str">
            <v>Zaopatrzenie w wodę nowych odbiorców.</v>
          </cell>
          <cell r="BG1074" t="str">
            <v>Budowa sieci wodociągowej DN 150 mm, dł. 82 m wraz z przyłączami 2025 - 2027 - dokumentacja projektowa 2028 - 2029 - roboty budowlano - montażowe</v>
          </cell>
          <cell r="BH1074" t="str">
            <v>-</v>
          </cell>
          <cell r="BI1074" t="str">
            <v>-</v>
          </cell>
          <cell r="BJ1074">
            <v>0</v>
          </cell>
          <cell r="BK1074">
            <v>166000</v>
          </cell>
          <cell r="BL1074"/>
          <cell r="BM1074"/>
          <cell r="BN1074"/>
        </row>
        <row r="1075">
          <cell r="B1075" t="str">
            <v>5-01-19-250-1</v>
          </cell>
          <cell r="C1075" t="str">
            <v>5</v>
          </cell>
          <cell r="D1075" t="str">
            <v>Czerwonak - kanalizacja sanitarna w ulicach osiedlowych na terenie Bolechówka oraz Potaszy - etap V</v>
          </cell>
          <cell r="E1075" t="str">
            <v>Realizowane-koncepcja-w toku</v>
          </cell>
          <cell r="G1075" t="str">
            <v>rezerwa zadania wielozakresowe</v>
          </cell>
          <cell r="H1075" t="str">
            <v>druga</v>
          </cell>
          <cell r="I1075" t="str">
            <v>sieci rozdzielcze</v>
          </cell>
          <cell r="J1075" t="str">
            <v>rozwojowe</v>
          </cell>
          <cell r="K1075" t="str">
            <v>nieopłacalne nie</v>
          </cell>
          <cell r="L1075" t="str">
            <v>Czerwonak</v>
          </cell>
          <cell r="M1075" t="str">
            <v>Przemysław Jasiński</v>
          </cell>
          <cell r="N1075">
            <v>0</v>
          </cell>
          <cell r="O1075" t="str">
            <v>Mariusz Dados</v>
          </cell>
          <cell r="P1075" t="str">
            <v>Łukasz Dąbrowski</v>
          </cell>
          <cell r="Q1075">
            <v>0</v>
          </cell>
          <cell r="R1075" t="str">
            <v>01</v>
          </cell>
          <cell r="S1075" t="str">
            <v>nd</v>
          </cell>
          <cell r="T1075">
            <v>0</v>
          </cell>
          <cell r="U1075">
            <v>0</v>
          </cell>
          <cell r="V1075">
            <v>0</v>
          </cell>
          <cell r="W1075">
            <v>0</v>
          </cell>
          <cell r="X1075">
            <v>0</v>
          </cell>
          <cell r="Y1075">
            <v>0</v>
          </cell>
          <cell r="Z1075">
            <v>0</v>
          </cell>
          <cell r="AA1075">
            <v>0</v>
          </cell>
          <cell r="AB1075">
            <v>0</v>
          </cell>
          <cell r="AC1075">
            <v>0</v>
          </cell>
          <cell r="AD1075">
            <v>0</v>
          </cell>
          <cell r="AE1075">
            <v>3750000</v>
          </cell>
          <cell r="AF1075">
            <v>0</v>
          </cell>
          <cell r="AG1075">
            <v>0</v>
          </cell>
          <cell r="AH1075">
            <v>0</v>
          </cell>
          <cell r="AI1075">
            <v>0</v>
          </cell>
          <cell r="AJ1075">
            <v>0</v>
          </cell>
          <cell r="AK1075">
            <v>0</v>
          </cell>
          <cell r="AL1075">
            <v>0</v>
          </cell>
          <cell r="AM1075">
            <v>0</v>
          </cell>
          <cell r="AN1075">
            <v>0</v>
          </cell>
          <cell r="AO1075">
            <v>0</v>
          </cell>
          <cell r="AP1075">
            <v>0</v>
          </cell>
          <cell r="AQ1075">
            <v>35000</v>
          </cell>
          <cell r="AR1075">
            <v>35000</v>
          </cell>
          <cell r="AS1075">
            <v>105000</v>
          </cell>
          <cell r="AT1075">
            <v>4900000</v>
          </cell>
          <cell r="AU1075">
            <v>175000</v>
          </cell>
          <cell r="AV1075">
            <v>2.6</v>
          </cell>
          <cell r="AW1075">
            <v>0</v>
          </cell>
          <cell r="AX1075" t="str">
            <v>1 rozwojowo-modernizacyjne</v>
          </cell>
          <cell r="AY1075">
            <v>5</v>
          </cell>
          <cell r="AZ1075">
            <v>95</v>
          </cell>
          <cell r="BA1075">
            <v>0</v>
          </cell>
          <cell r="BF1075" t="str">
            <v>Zadanie zostało wydzielone z zadania nr 5-01-15-195-1. Odbiór ścieków sanitarnych od nowych klientów.</v>
          </cell>
          <cell r="BG1075" t="str">
            <v>Kanalizacja sanitarna DN 200 mm o długości 2 600 m, wraz z przyłączami w ulicach osiedlowych 2031 - 2032 dokumentacja techniczna 2032 - 2033 roboty budowlano montażowe</v>
          </cell>
          <cell r="BH1075" t="str">
            <v>-</v>
          </cell>
          <cell r="BI1075" t="str">
            <v>-</v>
          </cell>
          <cell r="BJ1075">
            <v>0</v>
          </cell>
          <cell r="BK1075">
            <v>175000</v>
          </cell>
          <cell r="BL1075"/>
          <cell r="BM1075"/>
          <cell r="BN1075"/>
        </row>
        <row r="1076">
          <cell r="B1076" t="str">
            <v>5-02-15-182-1</v>
          </cell>
          <cell r="C1076" t="str">
            <v>5</v>
          </cell>
          <cell r="D1076" t="str">
            <v>Luboń - kanalizacja sanitarna w ul. Podlaskiej i Świętokrzyskiej</v>
          </cell>
          <cell r="E1076" t="str">
            <v>Realizowane-koncepcja-w toku</v>
          </cell>
          <cell r="G1076" t="str">
            <v>rezerwa "białe plamy"</v>
          </cell>
          <cell r="H1076" t="str">
            <v>druga</v>
          </cell>
          <cell r="I1076" t="str">
            <v>sieci rozdzielcze</v>
          </cell>
          <cell r="J1076" t="str">
            <v>rozwojowe</v>
          </cell>
          <cell r="K1076" t="str">
            <v>nieopłacalne nie</v>
          </cell>
          <cell r="L1076" t="str">
            <v>Luboń</v>
          </cell>
          <cell r="M1076" t="str">
            <v>Agata Chmurzyńska</v>
          </cell>
          <cell r="N1076">
            <v>0</v>
          </cell>
          <cell r="O1076" t="str">
            <v>Monika Mrozińska</v>
          </cell>
          <cell r="P1076">
            <v>0</v>
          </cell>
          <cell r="Q1076">
            <v>0</v>
          </cell>
          <cell r="R1076" t="str">
            <v>02</v>
          </cell>
          <cell r="S1076" t="str">
            <v>nd</v>
          </cell>
          <cell r="T1076">
            <v>0</v>
          </cell>
          <cell r="U1076">
            <v>0</v>
          </cell>
          <cell r="V1076">
            <v>0</v>
          </cell>
          <cell r="W1076">
            <v>0</v>
          </cell>
          <cell r="X1076">
            <v>0</v>
          </cell>
          <cell r="Y1076">
            <v>8000</v>
          </cell>
          <cell r="Z1076">
            <v>12000</v>
          </cell>
          <cell r="AA1076">
            <v>34000</v>
          </cell>
          <cell r="AB1076">
            <v>163000</v>
          </cell>
          <cell r="AC1076">
            <v>0</v>
          </cell>
          <cell r="AD1076">
            <v>0</v>
          </cell>
          <cell r="AE1076">
            <v>0</v>
          </cell>
          <cell r="AF1076">
            <v>217000</v>
          </cell>
          <cell r="AG1076">
            <v>0</v>
          </cell>
          <cell r="AH1076">
            <v>0</v>
          </cell>
          <cell r="AI1076">
            <v>0</v>
          </cell>
          <cell r="AJ1076">
            <v>0</v>
          </cell>
          <cell r="AK1076">
            <v>22400</v>
          </cell>
          <cell r="AL1076">
            <v>22400</v>
          </cell>
          <cell r="AM1076">
            <v>11200</v>
          </cell>
          <cell r="AN1076">
            <v>92273</v>
          </cell>
          <cell r="AO1076">
            <v>29727</v>
          </cell>
          <cell r="AP1076">
            <v>0</v>
          </cell>
          <cell r="AQ1076">
            <v>0</v>
          </cell>
          <cell r="AR1076">
            <v>0</v>
          </cell>
          <cell r="AS1076">
            <v>0</v>
          </cell>
          <cell r="AT1076">
            <v>0</v>
          </cell>
          <cell r="AU1076">
            <v>178000</v>
          </cell>
          <cell r="AV1076">
            <v>7.0000000000000007E-2</v>
          </cell>
          <cell r="AW1076">
            <v>100</v>
          </cell>
          <cell r="AX1076" t="str">
            <v>1 rozwojowo-modernizacyjne</v>
          </cell>
          <cell r="AY1076">
            <v>2</v>
          </cell>
          <cell r="AZ1076">
            <v>0</v>
          </cell>
          <cell r="BA1076">
            <v>0</v>
          </cell>
          <cell r="BF1076" t="str">
            <v>Odbiór ścieków sanitarnych od nowych klientów.</v>
          </cell>
          <cell r="BG1076" t="str">
            <v>Budowa kanalizacji sanitarnej w ul. Podlaskiej DN 200 mm, dł. 70 m wraz z przyłączami 2023-2025 - dokumentacja projektowa 2026-2027 - roboty budowlano-montażowe</v>
          </cell>
          <cell r="BH1076" t="str">
            <v>-</v>
          </cell>
          <cell r="BI1076" t="str">
            <v>-</v>
          </cell>
          <cell r="BJ1076">
            <v>0</v>
          </cell>
          <cell r="BK1076">
            <v>178000</v>
          </cell>
          <cell r="BL1076"/>
          <cell r="BM1076"/>
          <cell r="BN1076"/>
        </row>
        <row r="1077">
          <cell r="B1077" t="str">
            <v>3-05-11-022-1</v>
          </cell>
          <cell r="C1077" t="str">
            <v>3</v>
          </cell>
          <cell r="D1077" t="str">
            <v>Poznań - sieć wodociągowa w ul. Głuszyna</v>
          </cell>
          <cell r="E1077" t="str">
            <v>Realizowane-koncepcja-w toku</v>
          </cell>
          <cell r="G1077" t="str">
            <v>Plan</v>
          </cell>
          <cell r="H1077" t="str">
            <v>pierwsza</v>
          </cell>
          <cell r="I1077" t="str">
            <v>sieci rozdzielcze</v>
          </cell>
          <cell r="J1077" t="str">
            <v>modernizacyjne</v>
          </cell>
          <cell r="K1077" t="str">
            <v>PSW</v>
          </cell>
          <cell r="L1077" t="str">
            <v>Poznań</v>
          </cell>
          <cell r="M1077" t="str">
            <v>Zuzanna Kaczmarek</v>
          </cell>
          <cell r="N1077">
            <v>0</v>
          </cell>
          <cell r="O1077" t="str">
            <v>Jolanta Kowalczyk</v>
          </cell>
          <cell r="P1077">
            <v>0</v>
          </cell>
          <cell r="Q1077">
            <v>0</v>
          </cell>
          <cell r="R1077" t="str">
            <v>05</v>
          </cell>
          <cell r="S1077" t="str">
            <v>nd</v>
          </cell>
          <cell r="T1077">
            <v>0</v>
          </cell>
          <cell r="U1077">
            <v>0</v>
          </cell>
          <cell r="V1077">
            <v>0</v>
          </cell>
          <cell r="W1077">
            <v>0</v>
          </cell>
          <cell r="X1077">
            <v>0</v>
          </cell>
          <cell r="Y1077">
            <v>0</v>
          </cell>
          <cell r="Z1077">
            <v>8000</v>
          </cell>
          <cell r="AA1077">
            <v>12000</v>
          </cell>
          <cell r="AB1077">
            <v>36000</v>
          </cell>
          <cell r="AC1077">
            <v>84000</v>
          </cell>
          <cell r="AD1077">
            <v>0</v>
          </cell>
          <cell r="AE1077">
            <v>0</v>
          </cell>
          <cell r="AF1077">
            <v>140000</v>
          </cell>
          <cell r="AG1077">
            <v>0</v>
          </cell>
          <cell r="AH1077">
            <v>0</v>
          </cell>
          <cell r="AI1077">
            <v>0</v>
          </cell>
          <cell r="AJ1077">
            <v>0</v>
          </cell>
          <cell r="AK1077">
            <v>0</v>
          </cell>
          <cell r="AL1077">
            <v>28000</v>
          </cell>
          <cell r="AM1077">
            <v>28000</v>
          </cell>
          <cell r="AN1077">
            <v>15000</v>
          </cell>
          <cell r="AO1077">
            <v>120000</v>
          </cell>
          <cell r="AP1077">
            <v>0</v>
          </cell>
          <cell r="AQ1077">
            <v>0</v>
          </cell>
          <cell r="AR1077">
            <v>0</v>
          </cell>
          <cell r="AS1077">
            <v>0</v>
          </cell>
          <cell r="AT1077">
            <v>0</v>
          </cell>
          <cell r="AU1077">
            <v>191000</v>
          </cell>
          <cell r="AV1077">
            <v>0.08</v>
          </cell>
          <cell r="AW1077">
            <v>0</v>
          </cell>
          <cell r="AX1077" t="str">
            <v>1 rozwojowo-modernizacyjne</v>
          </cell>
          <cell r="AY1077">
            <v>0</v>
          </cell>
          <cell r="AZ1077">
            <v>0</v>
          </cell>
          <cell r="BA1077">
            <v>0</v>
          </cell>
          <cell r="BF1077" t="str">
            <v>Poprawa ciśnienia i jakości wody, Niezawodność zasilania dla obszarów: Głuszyna, Daszewice, Babki.</v>
          </cell>
          <cell r="BG1077" t="str">
            <v>Budowa sieci wodociągowej w ul. Głuszyna DN50mm, dł. 80 m. 2025 - 2026 - dokumentacja projektowa 2027 - 2028 - roboty budowlano - montażowe</v>
          </cell>
          <cell r="BH1077" t="str">
            <v>-</v>
          </cell>
          <cell r="BI1077" t="str">
            <v>-</v>
          </cell>
          <cell r="BJ1077">
            <v>0</v>
          </cell>
          <cell r="BK1077">
            <v>191000</v>
          </cell>
          <cell r="BL1077"/>
          <cell r="BM1077"/>
          <cell r="BN1077"/>
        </row>
        <row r="1078">
          <cell r="B1078" t="str">
            <v>5-11-14-105-1</v>
          </cell>
          <cell r="C1078" t="str">
            <v>5</v>
          </cell>
          <cell r="D1078" t="str">
            <v>Kórnik - kanalizacja sanitarna w ul. bocznej od ul. Poznańskiej dz. nr 34/8 (rej. ul. Źródlanej i Łąkowej) w Borówcu</v>
          </cell>
          <cell r="E1078" t="str">
            <v>Realizowane-koncepcja-w toku</v>
          </cell>
          <cell r="G1078" t="str">
            <v>rezerwa "białe plamy"</v>
          </cell>
          <cell r="H1078" t="str">
            <v>druga</v>
          </cell>
          <cell r="I1078" t="str">
            <v>sieci rozdzielcze</v>
          </cell>
          <cell r="J1078" t="str">
            <v>rozwojowe</v>
          </cell>
          <cell r="K1078" t="str">
            <v>nieopłacalne Nie</v>
          </cell>
          <cell r="L1078" t="str">
            <v>Kórnik</v>
          </cell>
          <cell r="M1078" t="str">
            <v>Kamilla Oberenkowska</v>
          </cell>
          <cell r="N1078">
            <v>0</v>
          </cell>
          <cell r="O1078" t="str">
            <v>Jolanta Kowalczyk</v>
          </cell>
          <cell r="P1078">
            <v>0</v>
          </cell>
          <cell r="Q1078">
            <v>0</v>
          </cell>
          <cell r="R1078" t="str">
            <v>11</v>
          </cell>
          <cell r="S1078" t="str">
            <v>nd</v>
          </cell>
          <cell r="T1078">
            <v>0</v>
          </cell>
          <cell r="U1078">
            <v>0</v>
          </cell>
          <cell r="V1078">
            <v>0</v>
          </cell>
          <cell r="W1078">
            <v>0</v>
          </cell>
          <cell r="X1078">
            <v>0</v>
          </cell>
          <cell r="Y1078">
            <v>0</v>
          </cell>
          <cell r="Z1078">
            <v>0</v>
          </cell>
          <cell r="AA1078">
            <v>0</v>
          </cell>
          <cell r="AB1078">
            <v>0</v>
          </cell>
          <cell r="AC1078">
            <v>8000</v>
          </cell>
          <cell r="AD1078">
            <v>12000</v>
          </cell>
          <cell r="AE1078">
            <v>100000</v>
          </cell>
          <cell r="AF1078">
            <v>20000</v>
          </cell>
          <cell r="AG1078">
            <v>0</v>
          </cell>
          <cell r="AH1078">
            <v>0</v>
          </cell>
          <cell r="AI1078">
            <v>0</v>
          </cell>
          <cell r="AJ1078">
            <v>0</v>
          </cell>
          <cell r="AK1078">
            <v>0</v>
          </cell>
          <cell r="AL1078">
            <v>0</v>
          </cell>
          <cell r="AM1078">
            <v>0</v>
          </cell>
          <cell r="AN1078">
            <v>0</v>
          </cell>
          <cell r="AO1078">
            <v>28000</v>
          </cell>
          <cell r="AP1078">
            <v>28000</v>
          </cell>
          <cell r="AQ1078">
            <v>14000</v>
          </cell>
          <cell r="AR1078">
            <v>135000</v>
          </cell>
          <cell r="AS1078">
            <v>0</v>
          </cell>
          <cell r="AT1078">
            <v>0</v>
          </cell>
          <cell r="AU1078">
            <v>205000</v>
          </cell>
          <cell r="AV1078">
            <v>0.09</v>
          </cell>
          <cell r="AW1078">
            <v>0</v>
          </cell>
          <cell r="AX1078" t="str">
            <v>1 rozwojowo-modernizacyjne</v>
          </cell>
          <cell r="AY1078">
            <v>2</v>
          </cell>
          <cell r="AZ1078">
            <v>5</v>
          </cell>
          <cell r="BA1078">
            <v>0</v>
          </cell>
          <cell r="BF1078" t="str">
            <v>Odbiór ścieków sanitarnych od nowych klientów.</v>
          </cell>
          <cell r="BG1078" t="str">
            <v>Budowa kanalizacji sanitarnej wraz z przyłączami w ulicy bocznej od ul. Poznańskiej dz. nr 34/8 (Ark. 1 Borówiec): DN 250 mm, dł. 90 m 2028-2030 - dokumentacja projektowa 2030-2031 - roboty budowlano-montażowe</v>
          </cell>
          <cell r="BH1078" t="str">
            <v>-</v>
          </cell>
          <cell r="BI1078" t="str">
            <v>-</v>
          </cell>
          <cell r="BJ1078">
            <v>0</v>
          </cell>
          <cell r="BK1078">
            <v>205000</v>
          </cell>
          <cell r="BL1078"/>
          <cell r="BM1078"/>
          <cell r="BN1078"/>
        </row>
        <row r="1079">
          <cell r="B1079" t="str">
            <v>5-03-17-136-1</v>
          </cell>
          <cell r="C1079" t="str">
            <v>5</v>
          </cell>
          <cell r="D1079" t="str">
            <v>Mosina - kanalizacja sanitarna w rej. ul. Orzeszkowej/Konopnickiej (przedłużenie Brandysa i Fredry)</v>
          </cell>
          <cell r="E1079" t="str">
            <v>Realizowane-koncepcja-w toku</v>
          </cell>
          <cell r="G1079" t="str">
            <v>Plan</v>
          </cell>
          <cell r="H1079" t="str">
            <v>pierwsza</v>
          </cell>
          <cell r="I1079" t="str">
            <v>sieci rozdzielcze</v>
          </cell>
          <cell r="J1079" t="str">
            <v>rozwojowe</v>
          </cell>
          <cell r="K1079" t="str">
            <v>strefa</v>
          </cell>
          <cell r="L1079" t="str">
            <v>Mosina</v>
          </cell>
          <cell r="M1079" t="str">
            <v>Zuzanna Kaczmarek</v>
          </cell>
          <cell r="N1079" t="str">
            <v>Katarzyna Grala</v>
          </cell>
          <cell r="O1079" t="str">
            <v>Jolanta Kowalczyk</v>
          </cell>
          <cell r="P1079">
            <v>0</v>
          </cell>
          <cell r="Q1079">
            <v>0</v>
          </cell>
          <cell r="R1079" t="str">
            <v>03</v>
          </cell>
          <cell r="S1079" t="str">
            <v>Gmina Mosina</v>
          </cell>
          <cell r="T1079">
            <v>482</v>
          </cell>
          <cell r="U1079">
            <v>0</v>
          </cell>
          <cell r="V1079">
            <v>40000</v>
          </cell>
          <cell r="W1079">
            <v>51000</v>
          </cell>
          <cell r="X1079">
            <v>80000</v>
          </cell>
          <cell r="Y1079">
            <v>0</v>
          </cell>
          <cell r="Z1079">
            <v>0</v>
          </cell>
          <cell r="AA1079">
            <v>0</v>
          </cell>
          <cell r="AB1079">
            <v>0</v>
          </cell>
          <cell r="AC1079">
            <v>0</v>
          </cell>
          <cell r="AD1079">
            <v>0</v>
          </cell>
          <cell r="AE1079">
            <v>0</v>
          </cell>
          <cell r="AF1079">
            <v>171000</v>
          </cell>
          <cell r="AG1079">
            <v>0</v>
          </cell>
          <cell r="AH1079">
            <v>0</v>
          </cell>
          <cell r="AI1079">
            <v>0</v>
          </cell>
          <cell r="AJ1079">
            <v>0</v>
          </cell>
          <cell r="AK1079">
            <v>124400</v>
          </cell>
          <cell r="AL1079">
            <v>82600</v>
          </cell>
          <cell r="AM1079">
            <v>0</v>
          </cell>
          <cell r="AN1079">
            <v>0</v>
          </cell>
          <cell r="AO1079">
            <v>0</v>
          </cell>
          <cell r="AP1079">
            <v>0</v>
          </cell>
          <cell r="AQ1079">
            <v>0</v>
          </cell>
          <cell r="AR1079">
            <v>0</v>
          </cell>
          <cell r="AS1079">
            <v>0</v>
          </cell>
          <cell r="AT1079">
            <v>0</v>
          </cell>
          <cell r="AU1079">
            <v>207000</v>
          </cell>
          <cell r="AV1079">
            <v>0.08</v>
          </cell>
          <cell r="AW1079">
            <v>5</v>
          </cell>
          <cell r="AX1079" t="str">
            <v>1 rozwojowo-modernizacyjne</v>
          </cell>
          <cell r="AY1079">
            <v>1</v>
          </cell>
          <cell r="AZ1079">
            <v>4</v>
          </cell>
          <cell r="BA1079">
            <v>0</v>
          </cell>
          <cell r="BF1079" t="str">
            <v>Obszar w strefie ochrony pośredniej ujęcia wody Mosina - Krajkowo. Odbiór ścieków sanitarnych od nowych klientów.</v>
          </cell>
          <cell r="BG1079" t="str">
            <v>Budowa kanalizacji sanitarnej w rej. ul Orzeszkowej/ Konopnickiej DN250, dł. 50m, DN200mm, dł. 30m wraz z przyłączami. Gmina zleciła dokumentację projektową z własnych środków. 2024 - odkupienie dokumentacji projektowej od Gminy 2025 - 2026 - roboty budowlano-montażowe</v>
          </cell>
          <cell r="BH1079" t="str">
            <v>-</v>
          </cell>
          <cell r="BI1079" t="str">
            <v>-</v>
          </cell>
          <cell r="BJ1079">
            <v>0</v>
          </cell>
          <cell r="BK1079">
            <v>207000</v>
          </cell>
          <cell r="BL1079"/>
          <cell r="BM1079"/>
          <cell r="BN1079"/>
        </row>
        <row r="1080">
          <cell r="B1080" t="str">
            <v>5-09-15-128-1</v>
          </cell>
          <cell r="C1080" t="str">
            <v>5</v>
          </cell>
          <cell r="D1080" t="str">
            <v>Puszczykowo - kanalizacja sanitarna w ul. Gołębiej</v>
          </cell>
          <cell r="E1080" t="str">
            <v>Realizowane-koncepcja-w toku</v>
          </cell>
          <cell r="G1080" t="str">
            <v>rezerwa "białe plamy"</v>
          </cell>
          <cell r="H1080" t="str">
            <v>druga</v>
          </cell>
          <cell r="I1080" t="str">
            <v>sieci rozdzielcze</v>
          </cell>
          <cell r="J1080" t="str">
            <v>rozwojowe</v>
          </cell>
          <cell r="K1080" t="str">
            <v>nieopłacalne nie</v>
          </cell>
          <cell r="L1080" t="str">
            <v>Puszczykowo</v>
          </cell>
          <cell r="M1080" t="str">
            <v>Irena Romaszewska-Malak</v>
          </cell>
          <cell r="N1080" t="str">
            <v>Joanna Matysiak-Olek</v>
          </cell>
          <cell r="O1080" t="str">
            <v>Monika Mrozińska</v>
          </cell>
          <cell r="P1080">
            <v>0</v>
          </cell>
          <cell r="Q1080">
            <v>0</v>
          </cell>
          <cell r="R1080" t="str">
            <v>09</v>
          </cell>
          <cell r="S1080" t="str">
            <v>nd</v>
          </cell>
          <cell r="T1080">
            <v>0</v>
          </cell>
          <cell r="U1080">
            <v>0</v>
          </cell>
          <cell r="V1080">
            <v>0</v>
          </cell>
          <cell r="W1080">
            <v>0</v>
          </cell>
          <cell r="X1080">
            <v>0</v>
          </cell>
          <cell r="Y1080">
            <v>0</v>
          </cell>
          <cell r="Z1080">
            <v>14000</v>
          </cell>
          <cell r="AA1080">
            <v>14000</v>
          </cell>
          <cell r="AB1080">
            <v>42000</v>
          </cell>
          <cell r="AC1080">
            <v>140000</v>
          </cell>
          <cell r="AD1080">
            <v>0</v>
          </cell>
          <cell r="AE1080">
            <v>0</v>
          </cell>
          <cell r="AF1080">
            <v>210000</v>
          </cell>
          <cell r="AG1080">
            <v>0</v>
          </cell>
          <cell r="AH1080">
            <v>0</v>
          </cell>
          <cell r="AI1080">
            <v>0</v>
          </cell>
          <cell r="AJ1080">
            <v>0</v>
          </cell>
          <cell r="AK1080">
            <v>0</v>
          </cell>
          <cell r="AL1080">
            <v>28000</v>
          </cell>
          <cell r="AM1080">
            <v>28000</v>
          </cell>
          <cell r="AN1080">
            <v>47300</v>
          </cell>
          <cell r="AO1080">
            <v>106700</v>
          </cell>
          <cell r="AP1080">
            <v>0</v>
          </cell>
          <cell r="AQ1080">
            <v>0</v>
          </cell>
          <cell r="AR1080">
            <v>0</v>
          </cell>
          <cell r="AS1080">
            <v>0</v>
          </cell>
          <cell r="AT1080">
            <v>0</v>
          </cell>
          <cell r="AU1080">
            <v>210000</v>
          </cell>
          <cell r="AV1080">
            <v>0.09</v>
          </cell>
          <cell r="AW1080">
            <v>38.799999999999997</v>
          </cell>
          <cell r="AX1080" t="str">
            <v>1 rozwojowo-modernizacyjne</v>
          </cell>
          <cell r="AY1080">
            <v>1</v>
          </cell>
          <cell r="AZ1080">
            <v>4</v>
          </cell>
          <cell r="BA1080">
            <v>0</v>
          </cell>
          <cell r="BF1080" t="str">
            <v>Odbiór ścieków sanitarnych od nowych klientów.</v>
          </cell>
          <cell r="BG1080" t="str">
            <v>Budowa kanalizacji sanitarnej w ulicy Gołębiej DN 200 mm o dł. 90 m wraz z przyłączami 2025 - 2027 - dokumentacja projektowa 2027 - 2028 - roboty budowlano - montażowe</v>
          </cell>
          <cell r="BH1080" t="str">
            <v>-</v>
          </cell>
          <cell r="BI1080" t="str">
            <v>-</v>
          </cell>
          <cell r="BJ1080">
            <v>0</v>
          </cell>
          <cell r="BK1080">
            <v>210000</v>
          </cell>
          <cell r="BL1080"/>
          <cell r="BM1080"/>
          <cell r="BN1080"/>
        </row>
        <row r="1081">
          <cell r="B1081" t="str">
            <v>3-05-17-193-0</v>
          </cell>
          <cell r="C1081" t="str">
            <v>3</v>
          </cell>
          <cell r="D1081" t="str">
            <v>Poznań - sieć wodociągowa w ul. Lutyckiej</v>
          </cell>
          <cell r="E1081" t="str">
            <v>Realizowane-koncepcja-w toku</v>
          </cell>
          <cell r="G1081" t="str">
            <v>rury azbestowo-cementowe</v>
          </cell>
          <cell r="H1081" t="str">
            <v>pierwsza</v>
          </cell>
          <cell r="I1081" t="str">
            <v>sieci rozdzielcze</v>
          </cell>
          <cell r="J1081" t="str">
            <v>modernizacyjne</v>
          </cell>
          <cell r="K1081" t="str">
            <v>azbestocement</v>
          </cell>
          <cell r="L1081" t="str">
            <v>Poznań</v>
          </cell>
          <cell r="M1081" t="str">
            <v>Agata Chmurzyńska</v>
          </cell>
          <cell r="N1081" t="str">
            <v>Joanna Matysiak-Olek</v>
          </cell>
          <cell r="O1081" t="str">
            <v>Mariusz Dados</v>
          </cell>
          <cell r="P1081">
            <v>0</v>
          </cell>
          <cell r="Q1081">
            <v>0</v>
          </cell>
          <cell r="R1081" t="str">
            <v>05</v>
          </cell>
          <cell r="S1081" t="str">
            <v>nd</v>
          </cell>
          <cell r="T1081">
            <v>1202</v>
          </cell>
          <cell r="U1081">
            <v>0</v>
          </cell>
          <cell r="V1081">
            <v>14000</v>
          </cell>
          <cell r="W1081">
            <v>42000</v>
          </cell>
          <cell r="X1081">
            <v>45908</v>
          </cell>
          <cell r="Y1081">
            <v>109092</v>
          </cell>
          <cell r="Z1081">
            <v>0</v>
          </cell>
          <cell r="AA1081">
            <v>0</v>
          </cell>
          <cell r="AB1081">
            <v>0</v>
          </cell>
          <cell r="AC1081">
            <v>0</v>
          </cell>
          <cell r="AD1081">
            <v>0</v>
          </cell>
          <cell r="AE1081">
            <v>0</v>
          </cell>
          <cell r="AF1081">
            <v>211000</v>
          </cell>
          <cell r="AG1081">
            <v>0</v>
          </cell>
          <cell r="AH1081">
            <v>0</v>
          </cell>
          <cell r="AI1081">
            <v>0</v>
          </cell>
          <cell r="AJ1081">
            <v>0</v>
          </cell>
          <cell r="AK1081">
            <v>0</v>
          </cell>
          <cell r="AL1081">
            <v>28000</v>
          </cell>
          <cell r="AM1081">
            <v>28000</v>
          </cell>
          <cell r="AN1081">
            <v>14000</v>
          </cell>
          <cell r="AO1081">
            <v>130364</v>
          </cell>
          <cell r="AP1081">
            <v>10636</v>
          </cell>
          <cell r="AQ1081">
            <v>0</v>
          </cell>
          <cell r="AR1081">
            <v>0</v>
          </cell>
          <cell r="AS1081">
            <v>0</v>
          </cell>
          <cell r="AT1081">
            <v>0</v>
          </cell>
          <cell r="AU1081">
            <v>211000</v>
          </cell>
          <cell r="AV1081">
            <v>0</v>
          </cell>
          <cell r="AW1081">
            <v>0</v>
          </cell>
          <cell r="AX1081" t="str">
            <v>1 rozwojowo-modernizacyjne</v>
          </cell>
          <cell r="AY1081">
            <v>0</v>
          </cell>
          <cell r="AZ1081">
            <v>0</v>
          </cell>
          <cell r="BA1081">
            <v>2</v>
          </cell>
          <cell r="BF1081" t="str">
            <v>Wymiana sieci wodociągowej z azbestocementu.</v>
          </cell>
          <cell r="BG1081" t="str">
            <v>Wymiana sieci wodociągowej w ul. Lutyckiej: DN150mm, z rur azbestocementu i dł. ok. 83m DN150mm z rur żeliwnych i dł. ok 30m wraz z przyłączami 2024 - 2027 - dokumentacja projektowa 2027 - 2029 - roboty budowlano-montażowe</v>
          </cell>
          <cell r="BH1081" t="str">
            <v>-</v>
          </cell>
          <cell r="BI1081" t="str">
            <v>-</v>
          </cell>
          <cell r="BJ1081">
            <v>0</v>
          </cell>
          <cell r="BK1081">
            <v>211000</v>
          </cell>
          <cell r="BL1081"/>
          <cell r="BM1081"/>
          <cell r="BN1081"/>
        </row>
        <row r="1082">
          <cell r="B1082" t="str">
            <v>3-02-16-117-1</v>
          </cell>
          <cell r="C1082" t="str">
            <v>3</v>
          </cell>
          <cell r="D1082" t="str">
            <v>Luboń - sieć wodociagowa w ul. Poprzecznej</v>
          </cell>
          <cell r="E1082" t="str">
            <v>Realizowane-koncepcja-w toku</v>
          </cell>
          <cell r="G1082" t="str">
            <v>rezerwa "białe plamy"</v>
          </cell>
          <cell r="H1082" t="str">
            <v>druga</v>
          </cell>
          <cell r="I1082" t="str">
            <v>sieci rozdzielcze</v>
          </cell>
          <cell r="J1082" t="str">
            <v>rozwojowe</v>
          </cell>
          <cell r="K1082" t="str">
            <v>nieopłacalne tak</v>
          </cell>
          <cell r="L1082" t="str">
            <v>Luboń</v>
          </cell>
          <cell r="M1082" t="str">
            <v>Agata Chmurzyńska</v>
          </cell>
          <cell r="N1082">
            <v>0</v>
          </cell>
          <cell r="O1082" t="str">
            <v>Monika Mrozińska</v>
          </cell>
          <cell r="P1082">
            <v>0</v>
          </cell>
          <cell r="Q1082">
            <v>0</v>
          </cell>
          <cell r="R1082" t="str">
            <v>02</v>
          </cell>
          <cell r="S1082" t="str">
            <v>nd</v>
          </cell>
          <cell r="T1082">
            <v>0</v>
          </cell>
          <cell r="U1082">
            <v>0</v>
          </cell>
          <cell r="V1082">
            <v>0</v>
          </cell>
          <cell r="W1082">
            <v>0</v>
          </cell>
          <cell r="X1082">
            <v>0</v>
          </cell>
          <cell r="Y1082">
            <v>0</v>
          </cell>
          <cell r="Z1082">
            <v>0</v>
          </cell>
          <cell r="AA1082">
            <v>0</v>
          </cell>
          <cell r="AB1082">
            <v>10000</v>
          </cell>
          <cell r="AC1082">
            <v>15000</v>
          </cell>
          <cell r="AD1082">
            <v>35000</v>
          </cell>
          <cell r="AE1082">
            <v>155000</v>
          </cell>
          <cell r="AF1082">
            <v>60000</v>
          </cell>
          <cell r="AG1082">
            <v>0</v>
          </cell>
          <cell r="AH1082">
            <v>0</v>
          </cell>
          <cell r="AI1082">
            <v>0</v>
          </cell>
          <cell r="AJ1082">
            <v>0</v>
          </cell>
          <cell r="AK1082">
            <v>0</v>
          </cell>
          <cell r="AL1082">
            <v>0</v>
          </cell>
          <cell r="AM1082">
            <v>0</v>
          </cell>
          <cell r="AN1082">
            <v>10000</v>
          </cell>
          <cell r="AO1082">
            <v>10000</v>
          </cell>
          <cell r="AP1082">
            <v>5000</v>
          </cell>
          <cell r="AQ1082">
            <v>190000</v>
          </cell>
          <cell r="AR1082">
            <v>0</v>
          </cell>
          <cell r="AS1082">
            <v>0</v>
          </cell>
          <cell r="AT1082">
            <v>0</v>
          </cell>
          <cell r="AU1082">
            <v>215000</v>
          </cell>
          <cell r="AV1082">
            <v>0</v>
          </cell>
          <cell r="AW1082">
            <v>0</v>
          </cell>
          <cell r="AX1082" t="str">
            <v>1 rozwojowo-modernizacyjne</v>
          </cell>
          <cell r="AY1082">
            <v>1</v>
          </cell>
          <cell r="AZ1082">
            <v>2</v>
          </cell>
          <cell r="BA1082">
            <v>0</v>
          </cell>
          <cell r="BF1082" t="str">
            <v>Zaopatrzenie w wodę nowych odbiorców.</v>
          </cell>
          <cell r="BG1082" t="str">
            <v>Budowa sieci wodociągowej w ul. Poprzecznej DN160mm, dł.160m wraz z przyłączami 2027-2029 dokumentacja projektowa 2030-2031 roboty budowlano-montażowe</v>
          </cell>
          <cell r="BH1082" t="str">
            <v>-</v>
          </cell>
          <cell r="BI1082" t="str">
            <v>-</v>
          </cell>
          <cell r="BJ1082">
            <v>0</v>
          </cell>
          <cell r="BK1082">
            <v>215000</v>
          </cell>
          <cell r="BL1082"/>
          <cell r="BM1082"/>
          <cell r="BN1082"/>
        </row>
        <row r="1083">
          <cell r="B1083" t="str">
            <v>5-02-15-031-1</v>
          </cell>
          <cell r="C1083" t="str">
            <v>5</v>
          </cell>
          <cell r="D1083" t="str">
            <v>Luboń - kanalizacja sanitarna w ul. Armii Poznań nr 31-33, nr 52 - 56a</v>
          </cell>
          <cell r="E1083" t="str">
            <v>Realizowane-koncepcja-w toku</v>
          </cell>
          <cell r="G1083" t="str">
            <v>rezerwa "białe plamy"</v>
          </cell>
          <cell r="H1083" t="str">
            <v>pierwsza</v>
          </cell>
          <cell r="I1083" t="str">
            <v>sieci rozdzielcze</v>
          </cell>
          <cell r="J1083" t="str">
            <v>rozwojowe</v>
          </cell>
          <cell r="K1083" t="str">
            <v>KPOŚK</v>
          </cell>
          <cell r="L1083" t="str">
            <v>Luboń</v>
          </cell>
          <cell r="M1083" t="str">
            <v>Agata Chmurzyńska</v>
          </cell>
          <cell r="N1083">
            <v>0</v>
          </cell>
          <cell r="O1083" t="str">
            <v>Monika Mrozińska</v>
          </cell>
          <cell r="P1083">
            <v>0</v>
          </cell>
          <cell r="Q1083">
            <v>0</v>
          </cell>
          <cell r="R1083" t="str">
            <v>02</v>
          </cell>
          <cell r="S1083" t="str">
            <v>nd</v>
          </cell>
          <cell r="T1083">
            <v>0</v>
          </cell>
          <cell r="U1083">
            <v>0</v>
          </cell>
          <cell r="V1083">
            <v>0</v>
          </cell>
          <cell r="W1083">
            <v>0</v>
          </cell>
          <cell r="X1083">
            <v>0</v>
          </cell>
          <cell r="Y1083">
            <v>4000</v>
          </cell>
          <cell r="Z1083">
            <v>6000</v>
          </cell>
          <cell r="AA1083">
            <v>13000</v>
          </cell>
          <cell r="AB1083">
            <v>52000</v>
          </cell>
          <cell r="AC1083">
            <v>0</v>
          </cell>
          <cell r="AD1083">
            <v>0</v>
          </cell>
          <cell r="AE1083">
            <v>0</v>
          </cell>
          <cell r="AF1083">
            <v>75000</v>
          </cell>
          <cell r="AG1083">
            <v>0</v>
          </cell>
          <cell r="AH1083">
            <v>0</v>
          </cell>
          <cell r="AI1083">
            <v>0</v>
          </cell>
          <cell r="AJ1083">
            <v>11200</v>
          </cell>
          <cell r="AK1083">
            <v>33600</v>
          </cell>
          <cell r="AL1083">
            <v>11200</v>
          </cell>
          <cell r="AM1083">
            <v>57092</v>
          </cell>
          <cell r="AN1083">
            <v>123908</v>
          </cell>
          <cell r="AO1083">
            <v>0</v>
          </cell>
          <cell r="AP1083">
            <v>0</v>
          </cell>
          <cell r="AQ1083">
            <v>0</v>
          </cell>
          <cell r="AR1083">
            <v>0</v>
          </cell>
          <cell r="AS1083">
            <v>0</v>
          </cell>
          <cell r="AT1083">
            <v>0</v>
          </cell>
          <cell r="AU1083">
            <v>237000</v>
          </cell>
          <cell r="AV1083">
            <v>7.0000000000000007E-2</v>
          </cell>
          <cell r="AW1083">
            <v>250</v>
          </cell>
          <cell r="AX1083" t="str">
            <v>1 rozwojowo-modernizacyjne</v>
          </cell>
          <cell r="AY1083">
            <v>5</v>
          </cell>
          <cell r="AZ1083">
            <v>0</v>
          </cell>
          <cell r="BA1083">
            <v>0</v>
          </cell>
          <cell r="BF1083" t="str">
            <v>Odbiór ścieków sanitarnych od nowych klientów.</v>
          </cell>
          <cell r="BG1083" t="str">
            <v>Budowa kanalizacji sanitarnej w ul. Armii Poznań nr 31-33, nr 52 - 56a DN200mm, dł. 70m wraz z przyłączami 2023 - 2025 - dokumentacja projektowa 2026 - 2027 - roboty budowlano-montażowe</v>
          </cell>
          <cell r="BH1083" t="str">
            <v>-</v>
          </cell>
          <cell r="BI1083" t="str">
            <v>-</v>
          </cell>
          <cell r="BJ1083">
            <v>0</v>
          </cell>
          <cell r="BK1083">
            <v>237000</v>
          </cell>
          <cell r="BL1083"/>
          <cell r="BM1083"/>
          <cell r="BN1083"/>
        </row>
        <row r="1084">
          <cell r="B1084" t="str">
            <v>5-05-16-064-1</v>
          </cell>
          <cell r="C1084" t="str">
            <v>5</v>
          </cell>
          <cell r="D1084" t="str">
            <v>Poznań - kanalizacja sanitarna w ul. Przygranicznej</v>
          </cell>
          <cell r="E1084" t="str">
            <v>Realizowane-koncepcja-w toku</v>
          </cell>
          <cell r="G1084" t="str">
            <v>rezerwa "białe plamy"</v>
          </cell>
          <cell r="H1084" t="str">
            <v>druga</v>
          </cell>
          <cell r="I1084" t="str">
            <v>sieci rozdzielcze</v>
          </cell>
          <cell r="J1084" t="str">
            <v>rozwojowe</v>
          </cell>
          <cell r="K1084" t="str">
            <v>nieopłacalne nie</v>
          </cell>
          <cell r="L1084" t="str">
            <v>Poznań</v>
          </cell>
          <cell r="M1084" t="str">
            <v>Agata Chmurzyńska</v>
          </cell>
          <cell r="N1084">
            <v>0</v>
          </cell>
          <cell r="O1084" t="str">
            <v>Monika Mrozińska</v>
          </cell>
          <cell r="P1084">
            <v>0</v>
          </cell>
          <cell r="Q1084">
            <v>0</v>
          </cell>
          <cell r="R1084" t="str">
            <v>05</v>
          </cell>
          <cell r="S1084" t="str">
            <v>nd</v>
          </cell>
          <cell r="T1084">
            <v>0</v>
          </cell>
          <cell r="U1084">
            <v>0</v>
          </cell>
          <cell r="V1084">
            <v>0</v>
          </cell>
          <cell r="W1084">
            <v>0</v>
          </cell>
          <cell r="X1084">
            <v>0</v>
          </cell>
          <cell r="Y1084">
            <v>0</v>
          </cell>
          <cell r="Z1084">
            <v>12400</v>
          </cell>
          <cell r="AA1084">
            <v>18600</v>
          </cell>
          <cell r="AB1084">
            <v>55000</v>
          </cell>
          <cell r="AC1084">
            <v>156000</v>
          </cell>
          <cell r="AD1084">
            <v>0</v>
          </cell>
          <cell r="AE1084">
            <v>0</v>
          </cell>
          <cell r="AF1084">
            <v>242000</v>
          </cell>
          <cell r="AG1084">
            <v>0</v>
          </cell>
          <cell r="AH1084">
            <v>0</v>
          </cell>
          <cell r="AI1084">
            <v>0</v>
          </cell>
          <cell r="AJ1084">
            <v>0</v>
          </cell>
          <cell r="AK1084">
            <v>14000</v>
          </cell>
          <cell r="AL1084">
            <v>14000</v>
          </cell>
          <cell r="AM1084">
            <v>42000</v>
          </cell>
          <cell r="AN1084">
            <v>15909</v>
          </cell>
          <cell r="AO1084">
            <v>176091</v>
          </cell>
          <cell r="AP1084">
            <v>0</v>
          </cell>
          <cell r="AQ1084">
            <v>0</v>
          </cell>
          <cell r="AR1084">
            <v>0</v>
          </cell>
          <cell r="AS1084">
            <v>0</v>
          </cell>
          <cell r="AT1084">
            <v>0</v>
          </cell>
          <cell r="AU1084">
            <v>262000</v>
          </cell>
          <cell r="AV1084">
            <v>0.14000000000000001</v>
          </cell>
          <cell r="AW1084">
            <v>100</v>
          </cell>
          <cell r="AX1084" t="str">
            <v>1 rozwojowo-modernizacyjne</v>
          </cell>
          <cell r="AY1084">
            <v>4</v>
          </cell>
          <cell r="AZ1084">
            <v>0</v>
          </cell>
          <cell r="BA1084">
            <v>0</v>
          </cell>
          <cell r="BF1084" t="str">
            <v>Odbiór ścieków sanitarnych od nowych klientów.</v>
          </cell>
          <cell r="BG1084" t="str">
            <v>Budowa kanalizacji sanitarnej w ul. Przygranicznej wraz z przyłączami, DN 200 mm, dł. ok. 140 m 2024-2026 dokumentacja projektowa 2027-2028 roboty budowlano-montażowe</v>
          </cell>
          <cell r="BH1084" t="str">
            <v>-</v>
          </cell>
          <cell r="BI1084" t="str">
            <v>-</v>
          </cell>
          <cell r="BJ1084">
            <v>0</v>
          </cell>
          <cell r="BK1084">
            <v>262000</v>
          </cell>
          <cell r="BL1084"/>
          <cell r="BM1084"/>
          <cell r="BN1084"/>
        </row>
        <row r="1085">
          <cell r="B1085" t="str">
            <v>5-02-16-154-1</v>
          </cell>
          <cell r="C1085" t="str">
            <v>5</v>
          </cell>
          <cell r="D1085" t="str">
            <v>Luboń - kanalizacja sanitarna w ul. bocznej od Wysokiej dz.nr 23/5</v>
          </cell>
          <cell r="E1085" t="str">
            <v>Realizowane-koncepcja-w toku</v>
          </cell>
          <cell r="G1085" t="str">
            <v>rezerwa "białe plamy"</v>
          </cell>
          <cell r="H1085" t="str">
            <v>pierwsza</v>
          </cell>
          <cell r="I1085" t="str">
            <v>sieci rozdzielcze</v>
          </cell>
          <cell r="J1085" t="str">
            <v>rozwojowe</v>
          </cell>
          <cell r="K1085" t="str">
            <v>KPOŚK</v>
          </cell>
          <cell r="L1085" t="str">
            <v>Luboń</v>
          </cell>
          <cell r="M1085" t="str">
            <v>Agata Chmurzyńska</v>
          </cell>
          <cell r="N1085">
            <v>0</v>
          </cell>
          <cell r="O1085" t="str">
            <v>Monika Mrozińska</v>
          </cell>
          <cell r="P1085">
            <v>0</v>
          </cell>
          <cell r="Q1085">
            <v>0</v>
          </cell>
          <cell r="R1085" t="str">
            <v>02</v>
          </cell>
          <cell r="S1085" t="str">
            <v>nd</v>
          </cell>
          <cell r="T1085">
            <v>0</v>
          </cell>
          <cell r="U1085">
            <v>0</v>
          </cell>
          <cell r="V1085">
            <v>0</v>
          </cell>
          <cell r="W1085">
            <v>0</v>
          </cell>
          <cell r="X1085">
            <v>0</v>
          </cell>
          <cell r="Y1085">
            <v>0</v>
          </cell>
          <cell r="Z1085">
            <v>0</v>
          </cell>
          <cell r="AA1085">
            <v>6000</v>
          </cell>
          <cell r="AB1085">
            <v>10000</v>
          </cell>
          <cell r="AC1085">
            <v>29000</v>
          </cell>
          <cell r="AD1085">
            <v>104000</v>
          </cell>
          <cell r="AE1085">
            <v>0</v>
          </cell>
          <cell r="AF1085">
            <v>149000</v>
          </cell>
          <cell r="AG1085">
            <v>0</v>
          </cell>
          <cell r="AH1085">
            <v>0</v>
          </cell>
          <cell r="AI1085">
            <v>0</v>
          </cell>
          <cell r="AJ1085">
            <v>0</v>
          </cell>
          <cell r="AK1085">
            <v>0</v>
          </cell>
          <cell r="AL1085">
            <v>0</v>
          </cell>
          <cell r="AM1085">
            <v>28000</v>
          </cell>
          <cell r="AN1085">
            <v>28000</v>
          </cell>
          <cell r="AO1085">
            <v>14000</v>
          </cell>
          <cell r="AP1085">
            <v>207000</v>
          </cell>
          <cell r="AQ1085">
            <v>0</v>
          </cell>
          <cell r="AR1085">
            <v>0</v>
          </cell>
          <cell r="AS1085">
            <v>0</v>
          </cell>
          <cell r="AT1085">
            <v>0</v>
          </cell>
          <cell r="AU1085">
            <v>277000</v>
          </cell>
          <cell r="AV1085">
            <v>0.13</v>
          </cell>
          <cell r="AW1085">
            <v>215</v>
          </cell>
          <cell r="AX1085" t="str">
            <v>1 rozwojowo-modernizacyjne</v>
          </cell>
          <cell r="AY1085">
            <v>0</v>
          </cell>
          <cell r="AZ1085">
            <v>8</v>
          </cell>
          <cell r="BA1085">
            <v>0</v>
          </cell>
          <cell r="BF1085" t="str">
            <v>Odbiór ścieków sanitarnych od nowych klientów.</v>
          </cell>
          <cell r="BG1085" t="str">
            <v>Budowa kanalizacji sanitarnej w ul. bocznej od Wysokiej dz.nr 23/5 DN 200 mm dł. 130 m wraz z przyłączami 2025-2027 - dokumentacja projektowa 2028-2029 - roboty budowlano-montażowe</v>
          </cell>
          <cell r="BH1085" t="str">
            <v>-</v>
          </cell>
          <cell r="BI1085" t="str">
            <v>-</v>
          </cell>
          <cell r="BJ1085">
            <v>0</v>
          </cell>
          <cell r="BK1085">
            <v>277000</v>
          </cell>
          <cell r="BL1085"/>
          <cell r="BM1085"/>
          <cell r="BN1085"/>
        </row>
        <row r="1086">
          <cell r="B1086" t="str">
            <v>3-05-20-170-0</v>
          </cell>
          <cell r="C1086" t="str">
            <v>3</v>
          </cell>
          <cell r="D1086" t="str">
            <v>Poznań - sieć wodociągowa w ul. Sytkowskiej</v>
          </cell>
          <cell r="E1086" t="str">
            <v>Realizowane-koncepcja-w toku</v>
          </cell>
          <cell r="H1086" t="str">
            <v>pierwsza</v>
          </cell>
          <cell r="I1086" t="str">
            <v>sieci rozdzielcze</v>
          </cell>
          <cell r="J1086" t="str">
            <v>modernizacyjne</v>
          </cell>
          <cell r="K1086" t="str">
            <v>azbestocement</v>
          </cell>
          <cell r="L1086" t="str">
            <v>Poznań</v>
          </cell>
          <cell r="M1086" t="str">
            <v>Agata Chmurzyńska</v>
          </cell>
          <cell r="N1086">
            <v>0</v>
          </cell>
          <cell r="O1086">
            <v>0</v>
          </cell>
          <cell r="P1086">
            <v>0</v>
          </cell>
          <cell r="Q1086">
            <v>0</v>
          </cell>
          <cell r="R1086" t="str">
            <v>05</v>
          </cell>
          <cell r="S1086" t="str">
            <v>nd</v>
          </cell>
          <cell r="T1086">
            <v>0</v>
          </cell>
          <cell r="U1086">
            <v>0</v>
          </cell>
          <cell r="V1086">
            <v>14000</v>
          </cell>
          <cell r="W1086">
            <v>14000</v>
          </cell>
          <cell r="X1086">
            <v>42000</v>
          </cell>
          <cell r="Y1086">
            <v>174000</v>
          </cell>
          <cell r="Z1086">
            <v>244000</v>
          </cell>
          <cell r="AA1086">
            <v>0</v>
          </cell>
          <cell r="AB1086">
            <v>0</v>
          </cell>
          <cell r="AC1086">
            <v>0</v>
          </cell>
          <cell r="AD1086">
            <v>0</v>
          </cell>
          <cell r="AE1086">
            <v>0</v>
          </cell>
          <cell r="AF1086">
            <v>488000</v>
          </cell>
          <cell r="AG1086">
            <v>0</v>
          </cell>
          <cell r="AH1086">
            <v>0</v>
          </cell>
          <cell r="AI1086">
            <v>0</v>
          </cell>
          <cell r="AJ1086">
            <v>0</v>
          </cell>
          <cell r="AK1086">
            <v>0</v>
          </cell>
          <cell r="AL1086">
            <v>0</v>
          </cell>
          <cell r="AM1086">
            <v>0</v>
          </cell>
          <cell r="AN1086">
            <v>28000</v>
          </cell>
          <cell r="AO1086">
            <v>28000</v>
          </cell>
          <cell r="AP1086">
            <v>31727</v>
          </cell>
          <cell r="AQ1086">
            <v>193273</v>
          </cell>
          <cell r="AR1086">
            <v>0</v>
          </cell>
          <cell r="AS1086">
            <v>0</v>
          </cell>
          <cell r="AT1086">
            <v>0</v>
          </cell>
          <cell r="AU1086">
            <v>281000</v>
          </cell>
          <cell r="AV1086">
            <v>0</v>
          </cell>
          <cell r="AW1086">
            <v>0</v>
          </cell>
          <cell r="AX1086" t="str">
            <v>1 rozwojowo-modernizacyjne</v>
          </cell>
          <cell r="AY1086">
            <v>0</v>
          </cell>
          <cell r="AZ1086">
            <v>0</v>
          </cell>
          <cell r="BA1086">
            <v>5</v>
          </cell>
          <cell r="BF1086" t="str">
            <v>Wymiana sieci wodociągowej z azbestocementu. Koordynacja z modernizacją Węzła Wola w Poznaniu.</v>
          </cell>
          <cell r="BG1086" t="str">
            <v>Wymiana sieci wodociągowej z azbestocementu w ul. Sytkowskiej DN150mm dł. 133m oraz DN 150 dł. ok 28 m żeliwo wraz z wymianą przyłączy. 2026 - 2028 dokumentacja projektowa 2029 - 2030 roboty montażowo-budowlane</v>
          </cell>
          <cell r="BH1086" t="str">
            <v>-</v>
          </cell>
          <cell r="BI1086" t="str">
            <v>-</v>
          </cell>
          <cell r="BJ1086">
            <v>0</v>
          </cell>
          <cell r="BK1086">
            <v>281000</v>
          </cell>
          <cell r="BL1086"/>
          <cell r="BM1086"/>
          <cell r="BN1086"/>
        </row>
        <row r="1087">
          <cell r="B1087" t="str">
            <v>5-04-17-046-1</v>
          </cell>
          <cell r="C1087" t="str">
            <v>5</v>
          </cell>
          <cell r="D1087" t="str">
            <v>Murowana Goślina - kanalizacja sanitarna w Boduszewie dz. nr 109</v>
          </cell>
          <cell r="E1087" t="str">
            <v>Realizowane-koncepcja-w toku</v>
          </cell>
          <cell r="G1087" t="str">
            <v>rezerwa "białe plamy"</v>
          </cell>
          <cell r="H1087" t="str">
            <v>druga</v>
          </cell>
          <cell r="I1087" t="str">
            <v>sieci rozdzielcze</v>
          </cell>
          <cell r="J1087" t="str">
            <v>rozwojowe</v>
          </cell>
          <cell r="K1087" t="str">
            <v>nieopłacalne nie</v>
          </cell>
          <cell r="L1087" t="str">
            <v>Murowana Goślina</v>
          </cell>
          <cell r="M1087" t="str">
            <v>Agnieszka Mitura-Grabowska</v>
          </cell>
          <cell r="N1087">
            <v>0</v>
          </cell>
          <cell r="O1087" t="str">
            <v>Monika Mrozińska</v>
          </cell>
          <cell r="P1087">
            <v>0</v>
          </cell>
          <cell r="Q1087">
            <v>0</v>
          </cell>
          <cell r="R1087" t="str">
            <v>04</v>
          </cell>
          <cell r="S1087" t="str">
            <v>nd</v>
          </cell>
          <cell r="T1087">
            <v>0</v>
          </cell>
          <cell r="U1087">
            <v>0</v>
          </cell>
          <cell r="V1087">
            <v>0</v>
          </cell>
          <cell r="W1087">
            <v>0</v>
          </cell>
          <cell r="X1087">
            <v>0</v>
          </cell>
          <cell r="Y1087">
            <v>0</v>
          </cell>
          <cell r="Z1087">
            <v>0</v>
          </cell>
          <cell r="AA1087">
            <v>0</v>
          </cell>
          <cell r="AB1087">
            <v>0</v>
          </cell>
          <cell r="AC1087">
            <v>0</v>
          </cell>
          <cell r="AD1087">
            <v>0</v>
          </cell>
          <cell r="AE1087">
            <v>239000</v>
          </cell>
          <cell r="AF1087">
            <v>0</v>
          </cell>
          <cell r="AG1087">
            <v>0</v>
          </cell>
          <cell r="AH1087">
            <v>0</v>
          </cell>
          <cell r="AI1087">
            <v>0</v>
          </cell>
          <cell r="AJ1087">
            <v>0</v>
          </cell>
          <cell r="AK1087">
            <v>0</v>
          </cell>
          <cell r="AL1087">
            <v>0</v>
          </cell>
          <cell r="AM1087">
            <v>0</v>
          </cell>
          <cell r="AN1087">
            <v>0</v>
          </cell>
          <cell r="AO1087">
            <v>0</v>
          </cell>
          <cell r="AP1087">
            <v>0</v>
          </cell>
          <cell r="AQ1087">
            <v>18000</v>
          </cell>
          <cell r="AR1087">
            <v>29000</v>
          </cell>
          <cell r="AS1087">
            <v>248000</v>
          </cell>
          <cell r="AT1087">
            <v>513000</v>
          </cell>
          <cell r="AU1087">
            <v>295000</v>
          </cell>
          <cell r="AV1087">
            <v>0.22</v>
          </cell>
          <cell r="AW1087">
            <v>0</v>
          </cell>
          <cell r="AX1087" t="str">
            <v>1 rozwojowo-modernizacyjne</v>
          </cell>
          <cell r="AY1087">
            <v>1</v>
          </cell>
          <cell r="AZ1087">
            <v>7</v>
          </cell>
          <cell r="BA1087">
            <v>0</v>
          </cell>
          <cell r="BF1087" t="str">
            <v>Odbiór ścieków sanitarnych od nowych klientów.</v>
          </cell>
          <cell r="BG1087" t="str">
            <v>Budowa sieci kanalizacji sanitarnej w działce nr 109, DN 200mm, dł. 220 m wraz z przyłączami 2030-2031 - dokumentacja projektowa 2032-2033 - roboty budowlano-montażowe</v>
          </cell>
          <cell r="BH1087" t="str">
            <v>-</v>
          </cell>
          <cell r="BI1087" t="str">
            <v>-</v>
          </cell>
          <cell r="BJ1087">
            <v>0</v>
          </cell>
          <cell r="BK1087">
            <v>295000</v>
          </cell>
          <cell r="BL1087"/>
          <cell r="BM1087"/>
          <cell r="BN1087"/>
        </row>
        <row r="1088">
          <cell r="B1088" t="str">
            <v>3-03-03-301-1</v>
          </cell>
          <cell r="C1088" t="str">
            <v>3</v>
          </cell>
          <cell r="D1088" t="str">
            <v>Zbiorniki wody czystej Pożegowo</v>
          </cell>
          <cell r="E1088" t="str">
            <v>Realizowane-koncepcja-w toku</v>
          </cell>
          <cell r="G1088" t="str">
            <v>Plan</v>
          </cell>
          <cell r="H1088" t="str">
            <v>pierwsza</v>
          </cell>
          <cell r="I1088" t="str">
            <v>wspólne</v>
          </cell>
          <cell r="J1088" t="str">
            <v>modernizacyjne</v>
          </cell>
          <cell r="K1088" t="str">
            <v>SUW</v>
          </cell>
          <cell r="L1088" t="str">
            <v>Mosina</v>
          </cell>
          <cell r="M1088" t="str">
            <v>Irena Romaszewska-Malak</v>
          </cell>
          <cell r="N1088">
            <v>0</v>
          </cell>
          <cell r="O1088" t="str">
            <v>Anna Padurska</v>
          </cell>
          <cell r="P1088" t="str">
            <v>Krzysztof Durczewski</v>
          </cell>
          <cell r="Q1088">
            <v>0</v>
          </cell>
          <cell r="R1088" t="str">
            <v>03</v>
          </cell>
          <cell r="S1088" t="str">
            <v>nd</v>
          </cell>
          <cell r="T1088">
            <v>0</v>
          </cell>
          <cell r="U1088">
            <v>0</v>
          </cell>
          <cell r="V1088">
            <v>0</v>
          </cell>
          <cell r="W1088">
            <v>0</v>
          </cell>
          <cell r="X1088">
            <v>0</v>
          </cell>
          <cell r="Y1088">
            <v>0</v>
          </cell>
          <cell r="Z1088">
            <v>0</v>
          </cell>
          <cell r="AA1088">
            <v>0</v>
          </cell>
          <cell r="AB1088">
            <v>20000</v>
          </cell>
          <cell r="AC1088">
            <v>280000</v>
          </cell>
          <cell r="AD1088">
            <v>0</v>
          </cell>
          <cell r="AE1088">
            <v>0</v>
          </cell>
          <cell r="AF1088">
            <v>300000</v>
          </cell>
          <cell r="AG1088">
            <v>0</v>
          </cell>
          <cell r="AH1088">
            <v>8155.13</v>
          </cell>
          <cell r="AI1088">
            <v>0</v>
          </cell>
          <cell r="AJ1088">
            <v>0</v>
          </cell>
          <cell r="AK1088">
            <v>0</v>
          </cell>
          <cell r="AL1088">
            <v>0</v>
          </cell>
          <cell r="AM1088">
            <v>0</v>
          </cell>
          <cell r="AN1088">
            <v>20000</v>
          </cell>
          <cell r="AO1088">
            <v>280000</v>
          </cell>
          <cell r="AP1088">
            <v>0</v>
          </cell>
          <cell r="AQ1088">
            <v>0</v>
          </cell>
          <cell r="AR1088">
            <v>0</v>
          </cell>
          <cell r="AS1088">
            <v>0</v>
          </cell>
          <cell r="AT1088">
            <v>0</v>
          </cell>
          <cell r="AU1088">
            <v>300000</v>
          </cell>
          <cell r="AV1088">
            <v>0</v>
          </cell>
          <cell r="AW1088">
            <v>0</v>
          </cell>
          <cell r="AX1088" t="str">
            <v>1 rozwojowo-modernizacyjne</v>
          </cell>
          <cell r="AY1088">
            <v>0</v>
          </cell>
          <cell r="AZ1088">
            <v>0</v>
          </cell>
          <cell r="BA1088">
            <v>0</v>
          </cell>
          <cell r="BF1088" t="str">
            <v>Ocena dotycząca oddziaływania zbiorników na wypadek ewentualnej awarii.</v>
          </cell>
          <cell r="BG1088" t="str">
            <v>2027 - 2028 - Ekspertyza geotechniczna wzgórza Pożegowo i stanu technicznego magistrali</v>
          </cell>
          <cell r="BH1088" t="str">
            <v>-</v>
          </cell>
          <cell r="BI1088" t="str">
            <v>-</v>
          </cell>
          <cell r="BJ1088">
            <v>0</v>
          </cell>
          <cell r="BK1088">
            <v>300000</v>
          </cell>
          <cell r="BL1088"/>
          <cell r="BM1088"/>
          <cell r="BN1088"/>
        </row>
        <row r="1089">
          <cell r="B1089" t="str">
            <v>5-02-15-071-1</v>
          </cell>
          <cell r="C1089" t="str">
            <v>5</v>
          </cell>
          <cell r="D1089" t="str">
            <v>Luboń - kanalizacja sanitarna w ul. Jęczmiennej</v>
          </cell>
          <cell r="E1089" t="str">
            <v>Realizowane-koncepcja-w toku</v>
          </cell>
          <cell r="G1089" t="str">
            <v>rezerwa "białe plamy"</v>
          </cell>
          <cell r="H1089" t="str">
            <v>pierwsza</v>
          </cell>
          <cell r="I1089" t="str">
            <v>sieci rozdzielcze</v>
          </cell>
          <cell r="J1089" t="str">
            <v>rozwojowe</v>
          </cell>
          <cell r="K1089" t="str">
            <v>KPOŚK</v>
          </cell>
          <cell r="L1089" t="str">
            <v>Luboń</v>
          </cell>
          <cell r="M1089" t="str">
            <v>Agata Chmurzyńska</v>
          </cell>
          <cell r="N1089">
            <v>0</v>
          </cell>
          <cell r="O1089" t="str">
            <v>Monika Mrozińska</v>
          </cell>
          <cell r="P1089">
            <v>0</v>
          </cell>
          <cell r="Q1089">
            <v>0</v>
          </cell>
          <cell r="R1089" t="str">
            <v>02</v>
          </cell>
          <cell r="S1089" t="str">
            <v>nd</v>
          </cell>
          <cell r="T1089">
            <v>0</v>
          </cell>
          <cell r="U1089">
            <v>0</v>
          </cell>
          <cell r="V1089">
            <v>0</v>
          </cell>
          <cell r="W1089">
            <v>0</v>
          </cell>
          <cell r="X1089">
            <v>0</v>
          </cell>
          <cell r="Y1089">
            <v>0</v>
          </cell>
          <cell r="Z1089">
            <v>0</v>
          </cell>
          <cell r="AA1089">
            <v>12000</v>
          </cell>
          <cell r="AB1089">
            <v>18000</v>
          </cell>
          <cell r="AC1089">
            <v>86000</v>
          </cell>
          <cell r="AD1089">
            <v>197000</v>
          </cell>
          <cell r="AE1089">
            <v>0</v>
          </cell>
          <cell r="AF1089">
            <v>313000</v>
          </cell>
          <cell r="AG1089">
            <v>0</v>
          </cell>
          <cell r="AH1089">
            <v>0</v>
          </cell>
          <cell r="AI1089">
            <v>0</v>
          </cell>
          <cell r="AJ1089">
            <v>0</v>
          </cell>
          <cell r="AK1089">
            <v>0</v>
          </cell>
          <cell r="AL1089">
            <v>0</v>
          </cell>
          <cell r="AM1089">
            <v>12000</v>
          </cell>
          <cell r="AN1089">
            <v>12000</v>
          </cell>
          <cell r="AO1089">
            <v>6000</v>
          </cell>
          <cell r="AP1089">
            <v>283000</v>
          </cell>
          <cell r="AQ1089">
            <v>0</v>
          </cell>
          <cell r="AR1089">
            <v>0</v>
          </cell>
          <cell r="AS1089">
            <v>0</v>
          </cell>
          <cell r="AT1089">
            <v>0</v>
          </cell>
          <cell r="AU1089">
            <v>313000</v>
          </cell>
          <cell r="AV1089">
            <v>0.27</v>
          </cell>
          <cell r="AW1089">
            <v>130</v>
          </cell>
          <cell r="AX1089" t="str">
            <v>1 rozwojowo-modernizacyjne</v>
          </cell>
          <cell r="AY1089">
            <v>4</v>
          </cell>
          <cell r="AZ1089">
            <v>6</v>
          </cell>
          <cell r="BA1089">
            <v>0</v>
          </cell>
          <cell r="BF1089" t="str">
            <v>Odbiór ścieków sanitarnych od nowych klientów.</v>
          </cell>
          <cell r="BG1089" t="str">
            <v>Budowa sieci kanalizacji sanitarnej w ul. Jęczmiennej DN 200 mm, dł. 270 m wraz z przyłączami 2025 -2027 - dokumentacja projektowa 2028 -2029 - roboty budowlano-montażowe</v>
          </cell>
          <cell r="BH1089" t="str">
            <v>-</v>
          </cell>
          <cell r="BI1089" t="str">
            <v>-</v>
          </cell>
          <cell r="BJ1089">
            <v>0</v>
          </cell>
          <cell r="BK1089">
            <v>313000</v>
          </cell>
          <cell r="BL1089"/>
          <cell r="BM1089"/>
          <cell r="BN1089"/>
        </row>
        <row r="1090">
          <cell r="B1090" t="str">
            <v>4-05-19-169-0</v>
          </cell>
          <cell r="C1090" t="str">
            <v>4</v>
          </cell>
          <cell r="D1090" t="str">
            <v>COŚ - stacja odwadniania osadu</v>
          </cell>
          <cell r="E1090" t="str">
            <v>Realizowane-koncepcja-w toku</v>
          </cell>
          <cell r="H1090" t="str">
            <v>pierwsza</v>
          </cell>
          <cell r="I1090" t="str">
            <v>wspólne</v>
          </cell>
          <cell r="J1090" t="str">
            <v>modernizacyjne</v>
          </cell>
          <cell r="K1090" t="str">
            <v>OŚ</v>
          </cell>
          <cell r="L1090" t="str">
            <v>Poznań</v>
          </cell>
          <cell r="M1090" t="str">
            <v>Agnieszka Mitura-Grabowska</v>
          </cell>
          <cell r="N1090">
            <v>0</v>
          </cell>
          <cell r="O1090" t="str">
            <v>Anna Padurska</v>
          </cell>
          <cell r="P1090" t="str">
            <v>Wojciech Wróblewski</v>
          </cell>
          <cell r="Q1090" t="str">
            <v>Tomasz Wilas</v>
          </cell>
          <cell r="R1090" t="str">
            <v>05</v>
          </cell>
          <cell r="S1090" t="str">
            <v>nd</v>
          </cell>
          <cell r="T1090">
            <v>0</v>
          </cell>
          <cell r="U1090">
            <v>0</v>
          </cell>
          <cell r="V1090">
            <v>100000</v>
          </cell>
          <cell r="W1090">
            <v>0</v>
          </cell>
          <cell r="X1090">
            <v>0</v>
          </cell>
          <cell r="Y1090">
            <v>0</v>
          </cell>
          <cell r="Z1090">
            <v>0</v>
          </cell>
          <cell r="AA1090">
            <v>0</v>
          </cell>
          <cell r="AB1090">
            <v>0</v>
          </cell>
          <cell r="AC1090">
            <v>0</v>
          </cell>
          <cell r="AD1090">
            <v>0</v>
          </cell>
          <cell r="AE1090">
            <v>0</v>
          </cell>
          <cell r="AF1090">
            <v>100000</v>
          </cell>
          <cell r="AG1090">
            <v>0</v>
          </cell>
          <cell r="AH1090">
            <v>0</v>
          </cell>
          <cell r="AI1090">
            <v>0</v>
          </cell>
          <cell r="AJ1090">
            <v>120000</v>
          </cell>
          <cell r="AK1090">
            <v>0</v>
          </cell>
          <cell r="AL1090">
            <v>0</v>
          </cell>
          <cell r="AM1090">
            <v>0</v>
          </cell>
          <cell r="AN1090">
            <v>0</v>
          </cell>
          <cell r="AO1090">
            <v>0</v>
          </cell>
          <cell r="AP1090">
            <v>0</v>
          </cell>
          <cell r="AQ1090">
            <v>0</v>
          </cell>
          <cell r="AR1090">
            <v>0</v>
          </cell>
          <cell r="AS1090">
            <v>0</v>
          </cell>
          <cell r="AT1090">
            <v>0</v>
          </cell>
          <cell r="AU1090">
            <v>120000</v>
          </cell>
          <cell r="AV1090">
            <v>0</v>
          </cell>
          <cell r="AW1090">
            <v>0</v>
          </cell>
          <cell r="AX1090" t="str">
            <v>1 rozwojowo-modernizacyjne</v>
          </cell>
          <cell r="AY1090">
            <v>0</v>
          </cell>
          <cell r="AZ1090">
            <v>0</v>
          </cell>
          <cell r="BA1090">
            <v>0</v>
          </cell>
          <cell r="BD1090" t="str">
            <v>NIE</v>
          </cell>
          <cell r="BF1090" t="str">
            <v>Obniżenie kosztu zagospodarowania osadu poprzez podniesienie suchej masy osadu odwodnionego (alternatywa dla FlocFormer).</v>
          </cell>
          <cell r="BG1090" t="str">
            <v>Przebudowa węzła osadowego obsługującego COŚ i LOŚ po 20 latach eksploatacji - likwidacja pras Bellmera, zabudowa dwóch istniejących i trzeciej nowej wirówki wraz z 3 stacjami flokulanta na piętrze Stacji Odwadniania Osadu, likwidacja pomp Putzmeister. 2021 - koncepcja</v>
          </cell>
          <cell r="BH1090" t="str">
            <v>-</v>
          </cell>
          <cell r="BI1090" t="str">
            <v>-</v>
          </cell>
          <cell r="BJ1090">
            <v>0</v>
          </cell>
          <cell r="BK1090">
            <v>120000</v>
          </cell>
          <cell r="BL1090"/>
          <cell r="BM1090"/>
          <cell r="BN1090"/>
        </row>
        <row r="1091">
          <cell r="B1091" t="str">
            <v>3-05-12-108-0</v>
          </cell>
          <cell r="C1091" t="str">
            <v>3</v>
          </cell>
          <cell r="D1091" t="str">
            <v>Poznań - sieć wodociągowa w ul. Orląt</v>
          </cell>
          <cell r="E1091" t="str">
            <v>Realizowane-koncepcja-w toku</v>
          </cell>
          <cell r="G1091" t="str">
            <v>budżet - modernizacja PSW</v>
          </cell>
          <cell r="H1091" t="str">
            <v>pierwsza</v>
          </cell>
          <cell r="I1091" t="str">
            <v>sieci rozdzielcze</v>
          </cell>
          <cell r="J1091" t="str">
            <v>modernizacyjne</v>
          </cell>
          <cell r="K1091" t="str">
            <v>PSW</v>
          </cell>
          <cell r="L1091" t="str">
            <v>Poznań</v>
          </cell>
          <cell r="M1091" t="str">
            <v>Zuzanna Kaczmarek</v>
          </cell>
          <cell r="N1091" t="str">
            <v>Alina Wachowska</v>
          </cell>
          <cell r="O1091" t="str">
            <v>Jolanta Kowalczyk</v>
          </cell>
          <cell r="P1091">
            <v>0</v>
          </cell>
          <cell r="Q1091">
            <v>0</v>
          </cell>
          <cell r="R1091" t="str">
            <v>05</v>
          </cell>
          <cell r="S1091" t="str">
            <v>nd</v>
          </cell>
          <cell r="T1091">
            <v>11864</v>
          </cell>
          <cell r="U1091">
            <v>0</v>
          </cell>
          <cell r="V1091">
            <v>0</v>
          </cell>
          <cell r="W1091">
            <v>0</v>
          </cell>
          <cell r="X1091">
            <v>0</v>
          </cell>
          <cell r="Y1091">
            <v>0</v>
          </cell>
          <cell r="Z1091">
            <v>0</v>
          </cell>
          <cell r="AA1091">
            <v>0</v>
          </cell>
          <cell r="AB1091">
            <v>12000</v>
          </cell>
          <cell r="AC1091">
            <v>17000</v>
          </cell>
          <cell r="AD1091">
            <v>79000</v>
          </cell>
          <cell r="AE1091">
            <v>224000</v>
          </cell>
          <cell r="AF1091">
            <v>108000</v>
          </cell>
          <cell r="AG1091">
            <v>0</v>
          </cell>
          <cell r="AH1091">
            <v>0</v>
          </cell>
          <cell r="AI1091">
            <v>0</v>
          </cell>
          <cell r="AJ1091">
            <v>0</v>
          </cell>
          <cell r="AK1091">
            <v>0</v>
          </cell>
          <cell r="AL1091">
            <v>0</v>
          </cell>
          <cell r="AM1091">
            <v>0</v>
          </cell>
          <cell r="AN1091">
            <v>12000</v>
          </cell>
          <cell r="AO1091">
            <v>11000</v>
          </cell>
          <cell r="AP1091">
            <v>6000</v>
          </cell>
          <cell r="AQ1091">
            <v>303000</v>
          </cell>
          <cell r="AR1091">
            <v>0</v>
          </cell>
          <cell r="AS1091">
            <v>0</v>
          </cell>
          <cell r="AT1091">
            <v>0</v>
          </cell>
          <cell r="AU1091">
            <v>332000</v>
          </cell>
          <cell r="AV1091">
            <v>0.158</v>
          </cell>
          <cell r="AW1091">
            <v>0</v>
          </cell>
          <cell r="AX1091" t="str">
            <v>1 rozwojowo-modernizacyjne</v>
          </cell>
          <cell r="AY1091">
            <v>0</v>
          </cell>
          <cell r="AZ1091">
            <v>0</v>
          </cell>
          <cell r="BA1091">
            <v>17</v>
          </cell>
          <cell r="BF1091" t="str">
            <v>Wymiana z uwagi na zły stan techniczny.</v>
          </cell>
          <cell r="BG1091" t="str">
            <v>Wymiana istn. wodoc. na DN180mm dł. 158m w ul. Orląt na odc. od istn. wodoc. DN150mm w ul. Starołęckiej do istn. wodoc. DN150mm w ul. Książęcej wraz z przyłączami 2014 - 2016 - dokumentacja projektowa (przerwana - ze wzgl. na nieuregulowane sprawy terenowo-prawne) 2026 - 2029 - aktualizacja dokumentacji projektowej 2029 - 2030 - roboty budowlano-montażowe</v>
          </cell>
          <cell r="BH1091" t="str">
            <v>-</v>
          </cell>
          <cell r="BI1091" t="str">
            <v>-</v>
          </cell>
          <cell r="BJ1091">
            <v>0</v>
          </cell>
          <cell r="BK1091">
            <v>332000</v>
          </cell>
          <cell r="BL1091"/>
          <cell r="BM1091"/>
          <cell r="BN1091"/>
        </row>
        <row r="1092">
          <cell r="B1092" t="str">
            <v>5-05-18-050-1</v>
          </cell>
          <cell r="C1092" t="str">
            <v>5</v>
          </cell>
          <cell r="D1092" t="str">
            <v>Poznań - kanalizacja sanitarna w ul. bocznej (nr geodez. 16/5) od ul. Spławie</v>
          </cell>
          <cell r="E1092" t="str">
            <v>Realizowane-koncepcja-w toku</v>
          </cell>
          <cell r="G1092" t="str">
            <v>rezerwa "białe plamy"</v>
          </cell>
          <cell r="H1092" t="str">
            <v>druga</v>
          </cell>
          <cell r="I1092" t="str">
            <v>sieci rozdzielcze</v>
          </cell>
          <cell r="J1092" t="str">
            <v>rozwojowe</v>
          </cell>
          <cell r="K1092" t="str">
            <v>nieopłacalne nie</v>
          </cell>
          <cell r="L1092" t="str">
            <v>Poznań</v>
          </cell>
          <cell r="M1092" t="str">
            <v>Przemysław Jasiński</v>
          </cell>
          <cell r="N1092">
            <v>0</v>
          </cell>
          <cell r="O1092" t="str">
            <v>Mariusz Dados</v>
          </cell>
          <cell r="P1092">
            <v>0</v>
          </cell>
          <cell r="Q1092">
            <v>0</v>
          </cell>
          <cell r="R1092" t="str">
            <v>05</v>
          </cell>
          <cell r="S1092" t="str">
            <v>nd</v>
          </cell>
          <cell r="T1092">
            <v>0</v>
          </cell>
          <cell r="U1092">
            <v>0</v>
          </cell>
          <cell r="V1092">
            <v>0</v>
          </cell>
          <cell r="W1092">
            <v>0</v>
          </cell>
          <cell r="X1092">
            <v>0</v>
          </cell>
          <cell r="Y1092">
            <v>5498</v>
          </cell>
          <cell r="Z1092">
            <v>5498</v>
          </cell>
          <cell r="AA1092">
            <v>31493</v>
          </cell>
          <cell r="AB1092">
            <v>168250</v>
          </cell>
          <cell r="AC1092">
            <v>0</v>
          </cell>
          <cell r="AD1092">
            <v>0</v>
          </cell>
          <cell r="AE1092">
            <v>0</v>
          </cell>
          <cell r="AF1092">
            <v>210739</v>
          </cell>
          <cell r="AG1092">
            <v>0</v>
          </cell>
          <cell r="AH1092">
            <v>0</v>
          </cell>
          <cell r="AI1092">
            <v>0</v>
          </cell>
          <cell r="AJ1092">
            <v>0</v>
          </cell>
          <cell r="AK1092">
            <v>14000</v>
          </cell>
          <cell r="AL1092">
            <v>14000</v>
          </cell>
          <cell r="AM1092">
            <v>42000</v>
          </cell>
          <cell r="AN1092">
            <v>80000</v>
          </cell>
          <cell r="AO1092">
            <v>200000</v>
          </cell>
          <cell r="AP1092">
            <v>0</v>
          </cell>
          <cell r="AQ1092">
            <v>0</v>
          </cell>
          <cell r="AR1092">
            <v>0</v>
          </cell>
          <cell r="AS1092">
            <v>0</v>
          </cell>
          <cell r="AT1092">
            <v>0</v>
          </cell>
          <cell r="AU1092">
            <v>350000</v>
          </cell>
          <cell r="AV1092">
            <v>0.15</v>
          </cell>
          <cell r="AW1092">
            <v>0</v>
          </cell>
          <cell r="AX1092" t="str">
            <v>1 rozwojowo-modernizacyjne</v>
          </cell>
          <cell r="AY1092">
            <v>3</v>
          </cell>
          <cell r="AZ1092">
            <v>0</v>
          </cell>
          <cell r="BA1092">
            <v>0</v>
          </cell>
          <cell r="BF1092" t="str">
            <v>Odbiór ścieków sanitarnych od nowych klientów.</v>
          </cell>
          <cell r="BG1092" t="str">
            <v>Kanalizacja sanitarna Dn 200 mm o długości 145 m w ulicy bocznej (dz. nr geodez 16/5) od ul. Spławie wraz z przyłączami 2024-2026 dokumentacja techniczna 2026-2027 roboty budowlano - montażowe</v>
          </cell>
          <cell r="BH1092" t="str">
            <v>-</v>
          </cell>
          <cell r="BI1092" t="str">
            <v>-</v>
          </cell>
          <cell r="BJ1092">
            <v>0</v>
          </cell>
          <cell r="BK1092">
            <v>350000</v>
          </cell>
          <cell r="BL1092"/>
          <cell r="BM1092"/>
          <cell r="BN1092"/>
        </row>
        <row r="1093">
          <cell r="B1093" t="str">
            <v>3-03-18-076-1</v>
          </cell>
          <cell r="C1093" t="str">
            <v>3</v>
          </cell>
          <cell r="D1093" t="str">
            <v>Mosina - siec wodociągowa w ul. bocznej od Lipowej w Pecnej</v>
          </cell>
          <cell r="E1093" t="str">
            <v>Realizowane-koncepcja-w toku</v>
          </cell>
          <cell r="G1093" t="str">
            <v>rezerwa "białe plamy"</v>
          </cell>
          <cell r="H1093" t="str">
            <v>pierwsza</v>
          </cell>
          <cell r="I1093" t="str">
            <v>sieci rozdzielcze</v>
          </cell>
          <cell r="J1093" t="str">
            <v>modernizacyjne</v>
          </cell>
          <cell r="K1093" t="str">
            <v>PSW</v>
          </cell>
          <cell r="L1093" t="str">
            <v>Mosina</v>
          </cell>
          <cell r="M1093" t="str">
            <v>Zuzanna Kaczmarek</v>
          </cell>
          <cell r="N1093" t="str">
            <v>Michał Kamiński</v>
          </cell>
          <cell r="O1093" t="str">
            <v>Jolanta Kowalczyk</v>
          </cell>
          <cell r="P1093">
            <v>0</v>
          </cell>
          <cell r="Q1093">
            <v>0</v>
          </cell>
          <cell r="R1093" t="str">
            <v>03</v>
          </cell>
          <cell r="S1093" t="str">
            <v>nd</v>
          </cell>
          <cell r="T1093">
            <v>0</v>
          </cell>
          <cell r="U1093">
            <v>0</v>
          </cell>
          <cell r="V1093">
            <v>0</v>
          </cell>
          <cell r="W1093">
            <v>28000</v>
          </cell>
          <cell r="X1093">
            <v>42000</v>
          </cell>
          <cell r="Y1093">
            <v>48900</v>
          </cell>
          <cell r="Z1093">
            <v>15100</v>
          </cell>
          <cell r="AA1093">
            <v>0</v>
          </cell>
          <cell r="AB1093">
            <v>0</v>
          </cell>
          <cell r="AC1093">
            <v>0</v>
          </cell>
          <cell r="AD1093">
            <v>0</v>
          </cell>
          <cell r="AE1093">
            <v>0</v>
          </cell>
          <cell r="AF1093">
            <v>134000</v>
          </cell>
          <cell r="AG1093">
            <v>0</v>
          </cell>
          <cell r="AH1093">
            <v>0</v>
          </cell>
          <cell r="AI1093">
            <v>0</v>
          </cell>
          <cell r="AJ1093">
            <v>28000</v>
          </cell>
          <cell r="AK1093">
            <v>28000</v>
          </cell>
          <cell r="AL1093">
            <v>101200</v>
          </cell>
          <cell r="AM1093">
            <v>193400</v>
          </cell>
          <cell r="AN1093">
            <v>0</v>
          </cell>
          <cell r="AO1093">
            <v>0</v>
          </cell>
          <cell r="AP1093">
            <v>0</v>
          </cell>
          <cell r="AQ1093">
            <v>0</v>
          </cell>
          <cell r="AR1093">
            <v>0</v>
          </cell>
          <cell r="AS1093">
            <v>0</v>
          </cell>
          <cell r="AT1093">
            <v>0</v>
          </cell>
          <cell r="AU1093">
            <v>350600</v>
          </cell>
          <cell r="AV1093">
            <v>0.16</v>
          </cell>
          <cell r="AW1093">
            <v>0</v>
          </cell>
          <cell r="AX1093" t="str">
            <v>1 rozwojowo-modernizacyjne</v>
          </cell>
          <cell r="AY1093">
            <v>0</v>
          </cell>
          <cell r="AZ1093">
            <v>0</v>
          </cell>
          <cell r="BA1093">
            <v>4</v>
          </cell>
          <cell r="BF1093" t="str">
            <v>Uporządkowanie gospodarki wodnej.</v>
          </cell>
          <cell r="BG1093" t="str">
            <v>Budowa sieci wodociągowej DN 100mmw ul. bocznej od ul. Lipowej (dz.nr 701), dł. 130m 2022 - 2025 - dokumentacja projektowa 2025 - 2026 - roboty budowlano - montażowe</v>
          </cell>
          <cell r="BH1093" t="str">
            <v>-</v>
          </cell>
          <cell r="BI1093" t="str">
            <v>-</v>
          </cell>
          <cell r="BJ1093">
            <v>0</v>
          </cell>
          <cell r="BK1093">
            <v>350600</v>
          </cell>
          <cell r="BL1093"/>
          <cell r="BM1093"/>
          <cell r="BN1093"/>
        </row>
        <row r="1094">
          <cell r="B1094" t="str">
            <v>5-02-15-039-1</v>
          </cell>
          <cell r="C1094" t="str">
            <v>5</v>
          </cell>
          <cell r="D1094" t="str">
            <v>Luboń - kanalizacja sanitarna w ul. bocznej od Wysokiej</v>
          </cell>
          <cell r="E1094" t="str">
            <v>Realizowane-koncepcja-w toku</v>
          </cell>
          <cell r="G1094" t="str">
            <v>rezerwa "białe plamy"</v>
          </cell>
          <cell r="H1094" t="str">
            <v>pierwsza</v>
          </cell>
          <cell r="I1094" t="str">
            <v>sieci rozdzielcze</v>
          </cell>
          <cell r="J1094" t="str">
            <v>rozwojowe</v>
          </cell>
          <cell r="K1094" t="str">
            <v>KPOŚK</v>
          </cell>
          <cell r="L1094" t="str">
            <v>Luboń</v>
          </cell>
          <cell r="M1094" t="str">
            <v>Agata Chmurzyńska</v>
          </cell>
          <cell r="N1094">
            <v>0</v>
          </cell>
          <cell r="O1094" t="str">
            <v>Monika Mrozińska</v>
          </cell>
          <cell r="P1094">
            <v>0</v>
          </cell>
          <cell r="Q1094">
            <v>0</v>
          </cell>
          <cell r="R1094" t="str">
            <v>02</v>
          </cell>
          <cell r="S1094" t="str">
            <v>nd</v>
          </cell>
          <cell r="T1094">
            <v>0</v>
          </cell>
          <cell r="U1094">
            <v>0</v>
          </cell>
          <cell r="V1094">
            <v>0</v>
          </cell>
          <cell r="W1094">
            <v>0</v>
          </cell>
          <cell r="X1094">
            <v>0</v>
          </cell>
          <cell r="Y1094">
            <v>0</v>
          </cell>
          <cell r="Z1094">
            <v>0</v>
          </cell>
          <cell r="AA1094">
            <v>8000</v>
          </cell>
          <cell r="AB1094">
            <v>12000</v>
          </cell>
          <cell r="AC1094">
            <v>25000</v>
          </cell>
          <cell r="AD1094">
            <v>100000</v>
          </cell>
          <cell r="AE1094">
            <v>0</v>
          </cell>
          <cell r="AF1094">
            <v>145000</v>
          </cell>
          <cell r="AG1094">
            <v>0</v>
          </cell>
          <cell r="AH1094">
            <v>0</v>
          </cell>
          <cell r="AI1094">
            <v>0</v>
          </cell>
          <cell r="AJ1094">
            <v>0</v>
          </cell>
          <cell r="AK1094">
            <v>0</v>
          </cell>
          <cell r="AL1094">
            <v>14000</v>
          </cell>
          <cell r="AM1094">
            <v>14000</v>
          </cell>
          <cell r="AN1094">
            <v>42000</v>
          </cell>
          <cell r="AO1094">
            <v>71454</v>
          </cell>
          <cell r="AP1094">
            <v>216546</v>
          </cell>
          <cell r="AQ1094">
            <v>0</v>
          </cell>
          <cell r="AR1094">
            <v>0</v>
          </cell>
          <cell r="AS1094">
            <v>0</v>
          </cell>
          <cell r="AT1094">
            <v>0</v>
          </cell>
          <cell r="AU1094">
            <v>358000</v>
          </cell>
          <cell r="AV1094">
            <v>0.14000000000000001</v>
          </cell>
          <cell r="AW1094">
            <v>300</v>
          </cell>
          <cell r="AX1094" t="str">
            <v>1 rozwojowo-modernizacyjne</v>
          </cell>
          <cell r="AY1094">
            <v>4</v>
          </cell>
          <cell r="AZ1094">
            <v>8</v>
          </cell>
          <cell r="BA1094">
            <v>0</v>
          </cell>
          <cell r="BF1094" t="str">
            <v>Odbiór ścieków sanitarnych od nowych klientów.</v>
          </cell>
          <cell r="BG1094" t="str">
            <v>Budowa kanalizacji sanitarnej w ul. bocznej od Wysokiej DN 200 mm, dł. 140 m wraz z przyłączami 2025 - 2027 - dokumentacja projektowa 2028 - 2029 - roboty budowlano-montażowe</v>
          </cell>
          <cell r="BH1094" t="str">
            <v>-</v>
          </cell>
          <cell r="BI1094" t="str">
            <v>-</v>
          </cell>
          <cell r="BJ1094">
            <v>0</v>
          </cell>
          <cell r="BK1094">
            <v>358000</v>
          </cell>
          <cell r="BL1094"/>
          <cell r="BM1094"/>
          <cell r="BN1094"/>
        </row>
        <row r="1095">
          <cell r="B1095" t="str">
            <v>3-11-14-113-1</v>
          </cell>
          <cell r="C1095" t="str">
            <v>3</v>
          </cell>
          <cell r="D1095" t="str">
            <v>Kórnik - sieć wodociągowa w ul. Wiśniowej w Borówcu</v>
          </cell>
          <cell r="E1095" t="str">
            <v>Realizowane-koncepcja-w toku</v>
          </cell>
          <cell r="G1095" t="str">
            <v>rezerwa "białe plamy"</v>
          </cell>
          <cell r="H1095" t="str">
            <v>druga</v>
          </cell>
          <cell r="I1095" t="str">
            <v>sieci rozdzielcze</v>
          </cell>
          <cell r="J1095" t="str">
            <v>rozwojowe</v>
          </cell>
          <cell r="K1095" t="str">
            <v>nieopłacalne tak</v>
          </cell>
          <cell r="L1095" t="str">
            <v>Kórnik</v>
          </cell>
          <cell r="M1095" t="str">
            <v>Kamilla Oberenkowska</v>
          </cell>
          <cell r="N1095">
            <v>0</v>
          </cell>
          <cell r="O1095" t="str">
            <v>Jolanta Kowalczyk</v>
          </cell>
          <cell r="P1095">
            <v>0</v>
          </cell>
          <cell r="Q1095">
            <v>0</v>
          </cell>
          <cell r="R1095" t="str">
            <v>11</v>
          </cell>
          <cell r="S1095" t="str">
            <v>nd</v>
          </cell>
          <cell r="T1095">
            <v>0</v>
          </cell>
          <cell r="U1095">
            <v>0</v>
          </cell>
          <cell r="V1095">
            <v>0</v>
          </cell>
          <cell r="W1095">
            <v>0</v>
          </cell>
          <cell r="X1095">
            <v>0</v>
          </cell>
          <cell r="Y1095">
            <v>0</v>
          </cell>
          <cell r="Z1095">
            <v>0</v>
          </cell>
          <cell r="AA1095">
            <v>0</v>
          </cell>
          <cell r="AB1095">
            <v>0</v>
          </cell>
          <cell r="AC1095">
            <v>10000</v>
          </cell>
          <cell r="AD1095">
            <v>15000</v>
          </cell>
          <cell r="AE1095">
            <v>130000</v>
          </cell>
          <cell r="AF1095">
            <v>25000</v>
          </cell>
          <cell r="AG1095">
            <v>0</v>
          </cell>
          <cell r="AH1095">
            <v>0</v>
          </cell>
          <cell r="AI1095">
            <v>0</v>
          </cell>
          <cell r="AJ1095">
            <v>0</v>
          </cell>
          <cell r="AK1095">
            <v>0</v>
          </cell>
          <cell r="AL1095">
            <v>0</v>
          </cell>
          <cell r="AM1095">
            <v>0</v>
          </cell>
          <cell r="AN1095">
            <v>0</v>
          </cell>
          <cell r="AO1095">
            <v>32000</v>
          </cell>
          <cell r="AP1095">
            <v>32000</v>
          </cell>
          <cell r="AQ1095">
            <v>16000</v>
          </cell>
          <cell r="AR1095">
            <v>208000</v>
          </cell>
          <cell r="AS1095">
            <v>71000</v>
          </cell>
          <cell r="AT1095">
            <v>71000</v>
          </cell>
          <cell r="AU1095">
            <v>359000</v>
          </cell>
          <cell r="AV1095">
            <v>0.24</v>
          </cell>
          <cell r="AW1095">
            <v>0</v>
          </cell>
          <cell r="AX1095" t="str">
            <v>1 rozwojowo-modernizacyjne</v>
          </cell>
          <cell r="AY1095">
            <v>2</v>
          </cell>
          <cell r="AZ1095">
            <v>17</v>
          </cell>
          <cell r="BA1095">
            <v>0</v>
          </cell>
          <cell r="BF1095" t="str">
            <v>Zaopatrzenie w wodę nowych odbiorców.</v>
          </cell>
          <cell r="BG1095" t="str">
            <v>Budowa sieci wodociągowej w ul. Wiśniowej: DN 100 mm, dł. 235m wraz z przyłączami 2028-2030 - dokumentacja projektowa 2030-2032 - roboty budowlano-montażowe</v>
          </cell>
          <cell r="BH1095" t="str">
            <v>-</v>
          </cell>
          <cell r="BI1095" t="str">
            <v>-</v>
          </cell>
          <cell r="BJ1095">
            <v>0</v>
          </cell>
          <cell r="BK1095">
            <v>359000</v>
          </cell>
          <cell r="BL1095"/>
          <cell r="BM1095"/>
          <cell r="BN1095"/>
        </row>
        <row r="1096">
          <cell r="B1096" t="str">
            <v>3-05-15-100-1</v>
          </cell>
          <cell r="C1096" t="str">
            <v>3</v>
          </cell>
          <cell r="D1096" t="str">
            <v>Poznań - sieć wodociągowa w ul. Okolewo</v>
          </cell>
          <cell r="E1096" t="str">
            <v>Realizowane-koncepcja-w toku</v>
          </cell>
          <cell r="G1096" t="str">
            <v>rezerwa "białe plamy"</v>
          </cell>
          <cell r="H1096" t="str">
            <v>druga</v>
          </cell>
          <cell r="I1096" t="str">
            <v>sieci rozdzielcze</v>
          </cell>
          <cell r="J1096" t="str">
            <v>rozwojowe</v>
          </cell>
          <cell r="K1096" t="str">
            <v>nieopłacalne tak</v>
          </cell>
          <cell r="L1096" t="str">
            <v>Poznań</v>
          </cell>
          <cell r="M1096" t="str">
            <v>Sylwia Białous</v>
          </cell>
          <cell r="N1096">
            <v>0</v>
          </cell>
          <cell r="O1096" t="str">
            <v>Monika Mrozińska</v>
          </cell>
          <cell r="P1096">
            <v>0</v>
          </cell>
          <cell r="Q1096">
            <v>0</v>
          </cell>
          <cell r="R1096" t="str">
            <v>05</v>
          </cell>
          <cell r="S1096" t="str">
            <v>nd</v>
          </cell>
          <cell r="T1096">
            <v>0</v>
          </cell>
          <cell r="U1096">
            <v>0</v>
          </cell>
          <cell r="V1096">
            <v>0</v>
          </cell>
          <cell r="W1096">
            <v>0</v>
          </cell>
          <cell r="X1096">
            <v>0</v>
          </cell>
          <cell r="Y1096">
            <v>6000</v>
          </cell>
          <cell r="Z1096">
            <v>6000</v>
          </cell>
          <cell r="AA1096">
            <v>18000</v>
          </cell>
          <cell r="AB1096">
            <v>90000</v>
          </cell>
          <cell r="AC1096">
            <v>200000</v>
          </cell>
          <cell r="AD1096">
            <v>0</v>
          </cell>
          <cell r="AE1096">
            <v>0</v>
          </cell>
          <cell r="AF1096">
            <v>320000</v>
          </cell>
          <cell r="AG1096">
            <v>0</v>
          </cell>
          <cell r="AH1096">
            <v>0</v>
          </cell>
          <cell r="AI1096">
            <v>0</v>
          </cell>
          <cell r="AJ1096">
            <v>0</v>
          </cell>
          <cell r="AK1096">
            <v>0</v>
          </cell>
          <cell r="AL1096">
            <v>15200</v>
          </cell>
          <cell r="AM1096">
            <v>45600</v>
          </cell>
          <cell r="AN1096">
            <v>15200</v>
          </cell>
          <cell r="AO1096">
            <v>54600</v>
          </cell>
          <cell r="AP1096">
            <v>232400</v>
          </cell>
          <cell r="AQ1096">
            <v>0</v>
          </cell>
          <cell r="AR1096">
            <v>0</v>
          </cell>
          <cell r="AS1096">
            <v>0</v>
          </cell>
          <cell r="AT1096">
            <v>0</v>
          </cell>
          <cell r="AU1096">
            <v>363000</v>
          </cell>
          <cell r="AV1096">
            <v>0</v>
          </cell>
          <cell r="AW1096">
            <v>0</v>
          </cell>
          <cell r="AX1096" t="str">
            <v>1 rozwojowo-modernizacyjne</v>
          </cell>
          <cell r="AY1096">
            <v>1</v>
          </cell>
          <cell r="AZ1096">
            <v>2</v>
          </cell>
          <cell r="BA1096">
            <v>0</v>
          </cell>
          <cell r="BF1096" t="str">
            <v>Zaopatrzenie w wodę nowych odbiorców.</v>
          </cell>
          <cell r="BG1096" t="str">
            <v>Budowa sieci wodociągowej w ul. Okolewo DN 150 mm, dł. ok 388 m wraz z przyłączami 2025-2027 - dokumentacja projektowa 2028-2029 - roboty budowlano-montażowe</v>
          </cell>
          <cell r="BH1096" t="str">
            <v>-</v>
          </cell>
          <cell r="BI1096" t="str">
            <v>-</v>
          </cell>
          <cell r="BJ1096">
            <v>0</v>
          </cell>
          <cell r="BK1096">
            <v>363000</v>
          </cell>
          <cell r="BL1096"/>
          <cell r="BM1096"/>
          <cell r="BN1096"/>
        </row>
        <row r="1097">
          <cell r="B1097" t="str">
            <v>5-05-18-154-1</v>
          </cell>
          <cell r="C1097" t="str">
            <v>5</v>
          </cell>
          <cell r="D1097" t="str">
            <v>Poznań - kanalizacja sanitarna w ul. Cumowniczej</v>
          </cell>
          <cell r="E1097" t="str">
            <v>Realizowane-dokumentacja-w toku</v>
          </cell>
          <cell r="G1097" t="str">
            <v>Pule</v>
          </cell>
          <cell r="H1097" t="str">
            <v>pierwsza</v>
          </cell>
          <cell r="I1097" t="str">
            <v>sieci rozdzielcze</v>
          </cell>
          <cell r="J1097" t="str">
            <v>rozwojowe</v>
          </cell>
          <cell r="K1097" t="str">
            <v>KPOŚK</v>
          </cell>
          <cell r="L1097" t="str">
            <v>Poznań</v>
          </cell>
          <cell r="M1097" t="str">
            <v>Sylwia Białous</v>
          </cell>
          <cell r="N1097" t="str">
            <v>Michał Kamiński</v>
          </cell>
          <cell r="O1097" t="str">
            <v>Monika Mrozińska</v>
          </cell>
          <cell r="P1097">
            <v>0</v>
          </cell>
          <cell r="Q1097">
            <v>0</v>
          </cell>
          <cell r="R1097" t="str">
            <v>05</v>
          </cell>
          <cell r="S1097" t="str">
            <v>nd</v>
          </cell>
          <cell r="T1097">
            <v>0</v>
          </cell>
          <cell r="U1097">
            <v>0</v>
          </cell>
          <cell r="V1097">
            <v>0</v>
          </cell>
          <cell r="W1097">
            <v>0</v>
          </cell>
          <cell r="X1097">
            <v>28000</v>
          </cell>
          <cell r="Y1097">
            <v>42000</v>
          </cell>
          <cell r="Z1097">
            <v>48910</v>
          </cell>
          <cell r="AA1097">
            <v>247090</v>
          </cell>
          <cell r="AB1097">
            <v>0</v>
          </cell>
          <cell r="AC1097">
            <v>0</v>
          </cell>
          <cell r="AD1097">
            <v>0</v>
          </cell>
          <cell r="AE1097">
            <v>0</v>
          </cell>
          <cell r="AF1097">
            <v>366000</v>
          </cell>
          <cell r="AG1097">
            <v>0</v>
          </cell>
          <cell r="AH1097">
            <v>0</v>
          </cell>
          <cell r="AI1097">
            <v>0</v>
          </cell>
          <cell r="AJ1097">
            <v>28000</v>
          </cell>
          <cell r="AK1097">
            <v>28000</v>
          </cell>
          <cell r="AL1097">
            <v>14000</v>
          </cell>
          <cell r="AM1097">
            <v>181546</v>
          </cell>
          <cell r="AN1097">
            <v>127954</v>
          </cell>
          <cell r="AO1097">
            <v>0</v>
          </cell>
          <cell r="AP1097">
            <v>0</v>
          </cell>
          <cell r="AQ1097">
            <v>0</v>
          </cell>
          <cell r="AR1097">
            <v>0</v>
          </cell>
          <cell r="AS1097">
            <v>0</v>
          </cell>
          <cell r="AT1097">
            <v>0</v>
          </cell>
          <cell r="AU1097">
            <v>379500</v>
          </cell>
          <cell r="AV1097">
            <v>0.115</v>
          </cell>
          <cell r="AW1097">
            <v>262.5</v>
          </cell>
          <cell r="AX1097" t="str">
            <v>1 rozwojowo-modernizacyjne</v>
          </cell>
          <cell r="AY1097">
            <v>9</v>
          </cell>
          <cell r="AZ1097">
            <v>2</v>
          </cell>
          <cell r="BA1097">
            <v>0</v>
          </cell>
          <cell r="BF1097" t="str">
            <v>Odbiór ścieków od nowych klientów.</v>
          </cell>
          <cell r="BG1097" t="str">
            <v>Budowa kanalizacji sanitarnej w ul. Cumowniczej DN 200 o dł. 115 m wraz z przyłączami 2023-2025 - dokumentacja projektowa 2026-2027- roboty budowlano-montażowe</v>
          </cell>
          <cell r="BH1097" t="str">
            <v>-</v>
          </cell>
          <cell r="BI1097" t="str">
            <v>-</v>
          </cell>
          <cell r="BJ1097">
            <v>0</v>
          </cell>
          <cell r="BK1097">
            <v>379500</v>
          </cell>
          <cell r="BL1097"/>
          <cell r="BM1097"/>
          <cell r="BN1097"/>
        </row>
        <row r="1098">
          <cell r="B1098" t="str">
            <v>5-05-20-039-1</v>
          </cell>
          <cell r="C1098" t="str">
            <v>5</v>
          </cell>
          <cell r="D1098" t="str">
            <v>Poznań – kanalizacja sanitarna w ul. Grunwaldzkiej nr 280-280A - etap I</v>
          </cell>
          <cell r="E1098" t="str">
            <v>Realizowane-koncepcja-w toku</v>
          </cell>
          <cell r="G1098" t="str">
            <v xml:space="preserve">rezerwa na inwestycje nieprzewidziane </v>
          </cell>
          <cell r="H1098" t="str">
            <v>pierwsza</v>
          </cell>
          <cell r="I1098" t="str">
            <v>sieci rozdzielcze</v>
          </cell>
          <cell r="J1098" t="str">
            <v>rozwojowe</v>
          </cell>
          <cell r="K1098" t="str">
            <v>KPOŚK</v>
          </cell>
          <cell r="L1098" t="str">
            <v>Poznań</v>
          </cell>
          <cell r="M1098" t="str">
            <v>Kamilla Oberenkowska</v>
          </cell>
          <cell r="N1098">
            <v>0</v>
          </cell>
          <cell r="O1098">
            <v>0</v>
          </cell>
          <cell r="P1098">
            <v>0</v>
          </cell>
          <cell r="Q1098">
            <v>0</v>
          </cell>
          <cell r="R1098" t="str">
            <v>05</v>
          </cell>
          <cell r="S1098" t="str">
            <v>nd</v>
          </cell>
          <cell r="T1098">
            <v>0</v>
          </cell>
          <cell r="U1098">
            <v>0</v>
          </cell>
          <cell r="V1098">
            <v>0</v>
          </cell>
          <cell r="W1098">
            <v>0</v>
          </cell>
          <cell r="X1098">
            <v>28000</v>
          </cell>
          <cell r="Y1098">
            <v>42000</v>
          </cell>
          <cell r="Z1098">
            <v>64000</v>
          </cell>
          <cell r="AA1098">
            <v>143000</v>
          </cell>
          <cell r="AB1098">
            <v>0</v>
          </cell>
          <cell r="AC1098">
            <v>0</v>
          </cell>
          <cell r="AD1098">
            <v>0</v>
          </cell>
          <cell r="AE1098">
            <v>0</v>
          </cell>
          <cell r="AF1098">
            <v>277000</v>
          </cell>
          <cell r="AG1098">
            <v>0</v>
          </cell>
          <cell r="AH1098">
            <v>0</v>
          </cell>
          <cell r="AI1098">
            <v>0</v>
          </cell>
          <cell r="AJ1098">
            <v>0</v>
          </cell>
          <cell r="AK1098">
            <v>20000</v>
          </cell>
          <cell r="AL1098">
            <v>22000</v>
          </cell>
          <cell r="AM1098">
            <v>10000</v>
          </cell>
          <cell r="AN1098">
            <v>231000</v>
          </cell>
          <cell r="AO1098">
            <v>102000</v>
          </cell>
          <cell r="AP1098">
            <v>0</v>
          </cell>
          <cell r="AQ1098">
            <v>0</v>
          </cell>
          <cell r="AR1098">
            <v>0</v>
          </cell>
          <cell r="AS1098">
            <v>0</v>
          </cell>
          <cell r="AT1098">
            <v>0</v>
          </cell>
          <cell r="AU1098">
            <v>385000</v>
          </cell>
          <cell r="AV1098">
            <v>5.5E-2</v>
          </cell>
          <cell r="AW1098">
            <v>127.3</v>
          </cell>
          <cell r="AX1098" t="str">
            <v>1 rozwojowo-modernizacyjne</v>
          </cell>
          <cell r="AY1098">
            <v>2</v>
          </cell>
          <cell r="AZ1098">
            <v>0</v>
          </cell>
          <cell r="BA1098">
            <v>0</v>
          </cell>
          <cell r="BF1098" t="str">
            <v>Odbiór ścieków sanitarnych od nowych klientów.</v>
          </cell>
          <cell r="BG1098" t="str">
            <v>Budowa kanalizacji sanitarnej w ul. Grunwaldzkiej DN200 dł. 55m wraz z przyłączami. 2024-2026 - dokumentacja projektowa 2027-2028 - roboty budowlano - montażowe</v>
          </cell>
          <cell r="BH1098" t="str">
            <v>-</v>
          </cell>
          <cell r="BI1098" t="str">
            <v>-</v>
          </cell>
          <cell r="BJ1098">
            <v>0</v>
          </cell>
          <cell r="BK1098">
            <v>385000</v>
          </cell>
          <cell r="BL1098"/>
          <cell r="BM1098"/>
          <cell r="BN1098"/>
        </row>
        <row r="1099">
          <cell r="B1099" t="str">
            <v>5-03-13-138-1</v>
          </cell>
          <cell r="C1099" t="str">
            <v>5</v>
          </cell>
          <cell r="D1099" t="str">
            <v>Mosina - kanalizacja sanitarna dla terenów części wsi Krosno</v>
          </cell>
          <cell r="E1099" t="str">
            <v>Realizowane-koncepcja-w toku</v>
          </cell>
          <cell r="G1099" t="str">
            <v>Plan</v>
          </cell>
          <cell r="H1099" t="str">
            <v>pierwsza</v>
          </cell>
          <cell r="I1099" t="str">
            <v>sieci rozdzielcze</v>
          </cell>
          <cell r="J1099" t="str">
            <v>rozwojowe</v>
          </cell>
          <cell r="K1099" t="str">
            <v>strefa</v>
          </cell>
          <cell r="L1099" t="str">
            <v>Mosina</v>
          </cell>
          <cell r="M1099" t="str">
            <v>Zuzanna Kaczmarek</v>
          </cell>
          <cell r="N1099" t="str">
            <v>Magdalena Daszkiewicz-Jankowska</v>
          </cell>
          <cell r="O1099" t="str">
            <v>Jolanta Kowalczyk</v>
          </cell>
          <cell r="P1099" t="str">
            <v>Aleksandra Wąsiak-Piechota</v>
          </cell>
          <cell r="Q1099">
            <v>0</v>
          </cell>
          <cell r="R1099" t="str">
            <v>03</v>
          </cell>
          <cell r="S1099" t="str">
            <v>nd</v>
          </cell>
          <cell r="T1099">
            <v>251126.91999999998</v>
          </cell>
          <cell r="U1099">
            <v>61096</v>
          </cell>
          <cell r="V1099">
            <v>0</v>
          </cell>
          <cell r="W1099">
            <v>0</v>
          </cell>
          <cell r="X1099">
            <v>0</v>
          </cell>
          <cell r="Y1099">
            <v>0</v>
          </cell>
          <cell r="Z1099">
            <v>0</v>
          </cell>
          <cell r="AA1099">
            <v>0</v>
          </cell>
          <cell r="AB1099">
            <v>0</v>
          </cell>
          <cell r="AC1099">
            <v>0</v>
          </cell>
          <cell r="AD1099">
            <v>0</v>
          </cell>
          <cell r="AE1099">
            <v>11380000</v>
          </cell>
          <cell r="AF1099">
            <v>61096</v>
          </cell>
          <cell r="AG1099">
            <v>85267.09</v>
          </cell>
          <cell r="AH1099">
            <v>0</v>
          </cell>
          <cell r="AI1099">
            <v>0</v>
          </cell>
          <cell r="AJ1099">
            <v>0</v>
          </cell>
          <cell r="AK1099">
            <v>0</v>
          </cell>
          <cell r="AL1099">
            <v>0</v>
          </cell>
          <cell r="AM1099">
            <v>0</v>
          </cell>
          <cell r="AN1099">
            <v>0</v>
          </cell>
          <cell r="AO1099">
            <v>0</v>
          </cell>
          <cell r="AP1099">
            <v>0</v>
          </cell>
          <cell r="AQ1099">
            <v>78000</v>
          </cell>
          <cell r="AR1099">
            <v>78000</v>
          </cell>
          <cell r="AS1099">
            <v>234000</v>
          </cell>
          <cell r="AT1099">
            <v>18562000</v>
          </cell>
          <cell r="AU1099">
            <v>390000</v>
          </cell>
          <cell r="AV1099">
            <v>6.43</v>
          </cell>
          <cell r="AW1099">
            <v>0</v>
          </cell>
          <cell r="AX1099" t="str">
            <v>1 rozwojowo-modernizacyjne</v>
          </cell>
          <cell r="AY1099">
            <v>0</v>
          </cell>
          <cell r="AZ1099">
            <v>40</v>
          </cell>
          <cell r="BA1099">
            <v>0</v>
          </cell>
          <cell r="BF1099" t="str">
            <v>Obszar w strefie ochrony pośredniej ujęcia wody Mosina - Krajkowo. Odbiór ścieków sanitarnych od nowych klientów.</v>
          </cell>
          <cell r="BG1099" t="str">
            <v>Budowa kanalizacji sanitarnej DN200 - 300 o dł. ok. 5 330 m, wraz z przyłączami oraz rurociągu tłocznego DN75 - 200 o dł. ok 1400 m, 2 przepompowni, zakup działek pod przepompownię 2029 - 2031 - dokumentacja projektowa po 2031 - roboty budowlano-montażowe</v>
          </cell>
          <cell r="BH1099" t="str">
            <v>-</v>
          </cell>
          <cell r="BI1099" t="str">
            <v>-</v>
          </cell>
          <cell r="BJ1099">
            <v>0</v>
          </cell>
          <cell r="BK1099">
            <v>390000</v>
          </cell>
          <cell r="BL1099"/>
          <cell r="BM1099"/>
          <cell r="BN1099"/>
        </row>
        <row r="1100">
          <cell r="B1100" t="str">
            <v>3-04-17-064-1</v>
          </cell>
          <cell r="C1100" t="str">
            <v>3</v>
          </cell>
          <cell r="D1100" t="str">
            <v>Murowana Goślina - sieć wodociągowa w Boduszewie</v>
          </cell>
          <cell r="E1100" t="str">
            <v>Realizowane-koncepcja-w toku</v>
          </cell>
          <cell r="G1100" t="str">
            <v>rezerwa "białe plamy"</v>
          </cell>
          <cell r="H1100" t="str">
            <v>druga</v>
          </cell>
          <cell r="I1100" t="str">
            <v>sieci rozdzielcze</v>
          </cell>
          <cell r="J1100" t="str">
            <v>rozwojowe</v>
          </cell>
          <cell r="K1100" t="str">
            <v>nieopłacalne tak</v>
          </cell>
          <cell r="L1100" t="str">
            <v>Murowana Goślina</v>
          </cell>
          <cell r="M1100" t="str">
            <v>Agnieszka Mitura-Grabowska</v>
          </cell>
          <cell r="N1100">
            <v>0</v>
          </cell>
          <cell r="O1100" t="str">
            <v>Monika Mrozińska</v>
          </cell>
          <cell r="P1100">
            <v>0</v>
          </cell>
          <cell r="Q1100">
            <v>0</v>
          </cell>
          <cell r="R1100" t="str">
            <v>04</v>
          </cell>
          <cell r="S1100" t="str">
            <v>nd</v>
          </cell>
          <cell r="T1100">
            <v>0</v>
          </cell>
          <cell r="U1100">
            <v>0</v>
          </cell>
          <cell r="V1100">
            <v>0</v>
          </cell>
          <cell r="W1100">
            <v>0</v>
          </cell>
          <cell r="X1100">
            <v>0</v>
          </cell>
          <cell r="Y1100">
            <v>0</v>
          </cell>
          <cell r="Z1100">
            <v>0</v>
          </cell>
          <cell r="AA1100">
            <v>0</v>
          </cell>
          <cell r="AB1100">
            <v>0</v>
          </cell>
          <cell r="AC1100">
            <v>0</v>
          </cell>
          <cell r="AD1100">
            <v>0</v>
          </cell>
          <cell r="AE1100">
            <v>1653000</v>
          </cell>
          <cell r="AF1100">
            <v>0</v>
          </cell>
          <cell r="AG1100">
            <v>0</v>
          </cell>
          <cell r="AH1100">
            <v>0</v>
          </cell>
          <cell r="AI1100">
            <v>0</v>
          </cell>
          <cell r="AJ1100">
            <v>0</v>
          </cell>
          <cell r="AK1100">
            <v>0</v>
          </cell>
          <cell r="AL1100">
            <v>0</v>
          </cell>
          <cell r="AM1100">
            <v>0</v>
          </cell>
          <cell r="AN1100">
            <v>0</v>
          </cell>
          <cell r="AO1100">
            <v>0</v>
          </cell>
          <cell r="AP1100">
            <v>0</v>
          </cell>
          <cell r="AQ1100">
            <v>36000</v>
          </cell>
          <cell r="AR1100">
            <v>55000</v>
          </cell>
          <cell r="AS1100">
            <v>303000</v>
          </cell>
          <cell r="AT1100">
            <v>1562000</v>
          </cell>
          <cell r="AU1100">
            <v>394000</v>
          </cell>
          <cell r="AV1100">
            <v>0</v>
          </cell>
          <cell r="AW1100">
            <v>0</v>
          </cell>
          <cell r="AX1100" t="str">
            <v>1 rozwojowo-modernizacyjne</v>
          </cell>
          <cell r="AY1100">
            <v>12</v>
          </cell>
          <cell r="AZ1100">
            <v>81</v>
          </cell>
          <cell r="BA1100">
            <v>0</v>
          </cell>
          <cell r="BF1100" t="str">
            <v>Zaopatrzenie w wodę nowych odbiorców.</v>
          </cell>
          <cell r="BG1100" t="str">
            <v>Budowa sieci wodociągowej: w działce nr 169 DN 100mm, dł. 1800 m wraz z przyłączami w działce nr 111 DN 100mm, dł. 520 m wraz z przyłączami 2030-2031 - dokumentacja projektowa 2032-2033 - roboty budowlano-montażowe</v>
          </cell>
          <cell r="BH1100" t="str">
            <v>-</v>
          </cell>
          <cell r="BI1100" t="str">
            <v>-</v>
          </cell>
          <cell r="BJ1100">
            <v>0</v>
          </cell>
          <cell r="BK1100">
            <v>394000</v>
          </cell>
          <cell r="BL1100"/>
          <cell r="BM1100"/>
          <cell r="BN1100"/>
        </row>
        <row r="1101">
          <cell r="B1101" t="str">
            <v>5-05-16-070-1</v>
          </cell>
          <cell r="C1101" t="str">
            <v>5</v>
          </cell>
          <cell r="D1101" t="str">
            <v>Poznań - kanalizacja sanitarna w ul. Międzyzdrojskiej</v>
          </cell>
          <cell r="E1101" t="str">
            <v>Realizowane-koncepcja-w toku</v>
          </cell>
          <cell r="G1101" t="str">
            <v>rezerwa "białe plamy"</v>
          </cell>
          <cell r="H1101" t="str">
            <v>pierwsza</v>
          </cell>
          <cell r="I1101" t="str">
            <v>sieci rozdzielcze</v>
          </cell>
          <cell r="J1101" t="str">
            <v>rozwojowe</v>
          </cell>
          <cell r="K1101" t="str">
            <v>KPOŚK</v>
          </cell>
          <cell r="L1101" t="str">
            <v>Poznań</v>
          </cell>
          <cell r="M1101" t="str">
            <v>Agata Chmurzyńska</v>
          </cell>
          <cell r="N1101">
            <v>0</v>
          </cell>
          <cell r="O1101" t="str">
            <v>Monika Mrozińska</v>
          </cell>
          <cell r="P1101">
            <v>0</v>
          </cell>
          <cell r="Q1101">
            <v>0</v>
          </cell>
          <cell r="R1101" t="str">
            <v>05</v>
          </cell>
          <cell r="S1101" t="str">
            <v>nd</v>
          </cell>
          <cell r="T1101">
            <v>0</v>
          </cell>
          <cell r="U1101">
            <v>0</v>
          </cell>
          <cell r="V1101">
            <v>0</v>
          </cell>
          <cell r="W1101">
            <v>0</v>
          </cell>
          <cell r="X1101">
            <v>32000</v>
          </cell>
          <cell r="Y1101">
            <v>48000</v>
          </cell>
          <cell r="Z1101">
            <v>88000</v>
          </cell>
          <cell r="AA1101">
            <v>445000</v>
          </cell>
          <cell r="AB1101">
            <v>0</v>
          </cell>
          <cell r="AC1101">
            <v>0</v>
          </cell>
          <cell r="AD1101">
            <v>0</v>
          </cell>
          <cell r="AE1101">
            <v>0</v>
          </cell>
          <cell r="AF1101">
            <v>613000</v>
          </cell>
          <cell r="AG1101">
            <v>0</v>
          </cell>
          <cell r="AH1101">
            <v>0</v>
          </cell>
          <cell r="AI1101">
            <v>0</v>
          </cell>
          <cell r="AJ1101">
            <v>0</v>
          </cell>
          <cell r="AK1101">
            <v>0</v>
          </cell>
          <cell r="AL1101">
            <v>0</v>
          </cell>
          <cell r="AM1101">
            <v>0</v>
          </cell>
          <cell r="AN1101">
            <v>0</v>
          </cell>
          <cell r="AO1101">
            <v>0</v>
          </cell>
          <cell r="AP1101">
            <v>32000</v>
          </cell>
          <cell r="AQ1101">
            <v>32000</v>
          </cell>
          <cell r="AR1101">
            <v>16000</v>
          </cell>
          <cell r="AS1101">
            <v>321598</v>
          </cell>
          <cell r="AT1101">
            <v>672000</v>
          </cell>
          <cell r="AU1101">
            <v>401598</v>
          </cell>
          <cell r="AV1101">
            <v>0.26</v>
          </cell>
          <cell r="AW1101">
            <v>121</v>
          </cell>
          <cell r="AX1101" t="str">
            <v>1 rozwojowo-modernizacyjne</v>
          </cell>
          <cell r="AY1101">
            <v>9</v>
          </cell>
          <cell r="AZ1101">
            <v>0</v>
          </cell>
          <cell r="BA1101">
            <v>0</v>
          </cell>
          <cell r="BF1101" t="str">
            <v>Odbiór ścieków sanitarnych od nowych klientów.</v>
          </cell>
          <cell r="BG1101" t="str">
            <v>Budowa kanalizacji sanitarnej w ul. Międzyzdrojskiej: DN200mm, dł. 150 m, przepompownia - 1 szt., rurociąg tłoczny DN90mm, dł. ok. 110m wraz z przyłączami. 2029 - 2031 dokumentacja projektowa 2032 - 2033 roboty budowlano-montażowe</v>
          </cell>
          <cell r="BH1101" t="str">
            <v>-</v>
          </cell>
          <cell r="BI1101" t="str">
            <v>-</v>
          </cell>
          <cell r="BJ1101">
            <v>0</v>
          </cell>
          <cell r="BK1101">
            <v>401598</v>
          </cell>
          <cell r="BL1101"/>
          <cell r="BM1101"/>
          <cell r="BN1101"/>
        </row>
        <row r="1102">
          <cell r="B1102" t="str">
            <v>5-02-15-038-1</v>
          </cell>
          <cell r="C1102" t="str">
            <v>5</v>
          </cell>
          <cell r="D1102" t="str">
            <v>Luboń - kanalizacja sanitarna w ul. Kołłątaja nr 35- 37</v>
          </cell>
          <cell r="E1102" t="str">
            <v>Realizowane-koncepcja-w toku</v>
          </cell>
          <cell r="G1102" t="str">
            <v>rezerwa "białe plamy"</v>
          </cell>
          <cell r="H1102" t="str">
            <v>druga</v>
          </cell>
          <cell r="I1102" t="str">
            <v>sieci rozdzielcze</v>
          </cell>
          <cell r="J1102" t="str">
            <v>rozwojowe</v>
          </cell>
          <cell r="K1102" t="str">
            <v>nieopłacalne nie</v>
          </cell>
          <cell r="L1102" t="str">
            <v>Luboń</v>
          </cell>
          <cell r="M1102" t="str">
            <v>Agata Chmurzyńska</v>
          </cell>
          <cell r="N1102">
            <v>0</v>
          </cell>
          <cell r="O1102" t="str">
            <v>Monika Mrozińska</v>
          </cell>
          <cell r="P1102">
            <v>0</v>
          </cell>
          <cell r="Q1102">
            <v>0</v>
          </cell>
          <cell r="R1102" t="str">
            <v>02</v>
          </cell>
          <cell r="S1102" t="str">
            <v>nd</v>
          </cell>
          <cell r="T1102">
            <v>0</v>
          </cell>
          <cell r="U1102">
            <v>0</v>
          </cell>
          <cell r="V1102">
            <v>0</v>
          </cell>
          <cell r="W1102">
            <v>0</v>
          </cell>
          <cell r="X1102">
            <v>0</v>
          </cell>
          <cell r="Y1102">
            <v>0</v>
          </cell>
          <cell r="Z1102">
            <v>0</v>
          </cell>
          <cell r="AA1102">
            <v>10000</v>
          </cell>
          <cell r="AB1102">
            <v>15000</v>
          </cell>
          <cell r="AC1102">
            <v>46000</v>
          </cell>
          <cell r="AD1102">
            <v>184000</v>
          </cell>
          <cell r="AE1102">
            <v>0</v>
          </cell>
          <cell r="AF1102">
            <v>255000</v>
          </cell>
          <cell r="AG1102">
            <v>0</v>
          </cell>
          <cell r="AH1102">
            <v>0</v>
          </cell>
          <cell r="AI1102">
            <v>0</v>
          </cell>
          <cell r="AJ1102">
            <v>0</v>
          </cell>
          <cell r="AK1102">
            <v>0</v>
          </cell>
          <cell r="AL1102">
            <v>14000</v>
          </cell>
          <cell r="AM1102">
            <v>14000</v>
          </cell>
          <cell r="AN1102">
            <v>42000</v>
          </cell>
          <cell r="AO1102">
            <v>88092</v>
          </cell>
          <cell r="AP1102">
            <v>266908</v>
          </cell>
          <cell r="AQ1102">
            <v>0</v>
          </cell>
          <cell r="AR1102">
            <v>0</v>
          </cell>
          <cell r="AS1102">
            <v>0</v>
          </cell>
          <cell r="AT1102">
            <v>0</v>
          </cell>
          <cell r="AU1102">
            <v>425000</v>
          </cell>
          <cell r="AV1102">
            <v>0.15</v>
          </cell>
          <cell r="AW1102">
            <v>93</v>
          </cell>
          <cell r="AX1102" t="str">
            <v>1 rozwojowo-modernizacyjne</v>
          </cell>
          <cell r="AY1102">
            <v>3</v>
          </cell>
          <cell r="AZ1102">
            <v>1</v>
          </cell>
          <cell r="BA1102">
            <v>0</v>
          </cell>
          <cell r="BF1102" t="str">
            <v>Odbiór ścieków sanitarnych od nowych klientów.</v>
          </cell>
          <cell r="BG1102" t="str">
            <v>Budowa kanału sanitarnego w ul. Kołłątaja nr 35-37 wraz z przyłączami: - kanał grawitacyjny DN 200 mm , dł. 60 m, - rurociąg tłoczny DN 80 mm, dł. 90 m - przepompownia - 1 szt. 2025 - 2027 - dokumentacja projektowa 2028 - 2029 - roboty budowlano-montażowe</v>
          </cell>
          <cell r="BH1102" t="str">
            <v>-</v>
          </cell>
          <cell r="BI1102" t="str">
            <v>-</v>
          </cell>
          <cell r="BJ1102">
            <v>0</v>
          </cell>
          <cell r="BK1102">
            <v>425000</v>
          </cell>
          <cell r="BL1102"/>
          <cell r="BM1102"/>
          <cell r="BN1102"/>
        </row>
        <row r="1103">
          <cell r="B1103" t="str">
            <v>5-05-17-073-1</v>
          </cell>
          <cell r="C1103" t="str">
            <v>5</v>
          </cell>
          <cell r="D1103" t="str">
            <v>Poznań - kanalizacja sanitarna w rejonie ul. Bronowej</v>
          </cell>
          <cell r="E1103" t="str">
            <v>Realizowane-koncepcja-w toku</v>
          </cell>
          <cell r="G1103" t="str">
            <v>rezerwa "białe plamy"</v>
          </cell>
          <cell r="H1103" t="str">
            <v>druga</v>
          </cell>
          <cell r="I1103" t="str">
            <v>sieci rozdzielcze</v>
          </cell>
          <cell r="J1103" t="str">
            <v>rozwojowe</v>
          </cell>
          <cell r="K1103" t="str">
            <v>nieopłacalne nie</v>
          </cell>
          <cell r="L1103" t="str">
            <v>Poznań</v>
          </cell>
          <cell r="M1103" t="str">
            <v>Marcin Ostrzycki</v>
          </cell>
          <cell r="N1103">
            <v>0</v>
          </cell>
          <cell r="O1103" t="str">
            <v>Monika Mrozińska</v>
          </cell>
          <cell r="P1103">
            <v>0</v>
          </cell>
          <cell r="Q1103">
            <v>0</v>
          </cell>
          <cell r="R1103" t="str">
            <v>05</v>
          </cell>
          <cell r="S1103" t="str">
            <v>nd</v>
          </cell>
          <cell r="T1103">
            <v>0</v>
          </cell>
          <cell r="U1103">
            <v>0</v>
          </cell>
          <cell r="V1103">
            <v>0</v>
          </cell>
          <cell r="W1103">
            <v>0</v>
          </cell>
          <cell r="X1103">
            <v>0</v>
          </cell>
          <cell r="Y1103">
            <v>0</v>
          </cell>
          <cell r="Z1103">
            <v>0</v>
          </cell>
          <cell r="AA1103">
            <v>0</v>
          </cell>
          <cell r="AB1103">
            <v>0</v>
          </cell>
          <cell r="AC1103">
            <v>14800</v>
          </cell>
          <cell r="AD1103">
            <v>14800</v>
          </cell>
          <cell r="AE1103">
            <v>390834</v>
          </cell>
          <cell r="AF1103">
            <v>29600</v>
          </cell>
          <cell r="AG1103">
            <v>0</v>
          </cell>
          <cell r="AH1103">
            <v>0</v>
          </cell>
          <cell r="AI1103">
            <v>0</v>
          </cell>
          <cell r="AJ1103">
            <v>0</v>
          </cell>
          <cell r="AK1103">
            <v>0</v>
          </cell>
          <cell r="AL1103">
            <v>0</v>
          </cell>
          <cell r="AM1103">
            <v>0</v>
          </cell>
          <cell r="AN1103">
            <v>0</v>
          </cell>
          <cell r="AO1103">
            <v>14800</v>
          </cell>
          <cell r="AP1103">
            <v>14800</v>
          </cell>
          <cell r="AQ1103">
            <v>44400</v>
          </cell>
          <cell r="AR1103">
            <v>218876</v>
          </cell>
          <cell r="AS1103">
            <v>137140</v>
          </cell>
          <cell r="AT1103">
            <v>137140</v>
          </cell>
          <cell r="AU1103">
            <v>430016</v>
          </cell>
          <cell r="AV1103">
            <v>0.18</v>
          </cell>
          <cell r="AW1103">
            <v>76</v>
          </cell>
          <cell r="AX1103" t="str">
            <v>1 rozwojowo-modernizacyjne</v>
          </cell>
          <cell r="AY1103">
            <v>4</v>
          </cell>
          <cell r="AZ1103">
            <v>2</v>
          </cell>
          <cell r="BA1103">
            <v>0</v>
          </cell>
          <cell r="BF1103" t="str">
            <v>Odbiór ścieków sanitarnych od nowych klientów.</v>
          </cell>
          <cell r="BG1103" t="str">
            <v>Budowa kanalizacji sanitarnej w rejonie ul. Bronowej w Poznaniu: DN 200 dł. ok. 185m, wraz z przyłączami 2028 - 2030 - dokumentacja projektowa 2031 - 2032 - roboty budowlano-montażowe</v>
          </cell>
          <cell r="BH1103" t="str">
            <v>-</v>
          </cell>
          <cell r="BI1103" t="str">
            <v>-</v>
          </cell>
          <cell r="BJ1103">
            <v>0</v>
          </cell>
          <cell r="BK1103">
            <v>430016</v>
          </cell>
          <cell r="BL1103"/>
          <cell r="BM1103"/>
          <cell r="BN1103"/>
        </row>
        <row r="1104">
          <cell r="B1104" t="str">
            <v>5-05-16-069-1</v>
          </cell>
          <cell r="C1104" t="str">
            <v>5</v>
          </cell>
          <cell r="D1104" t="str">
            <v>Poznań - kanalizacja sanitarna w ul. Wrońskiego</v>
          </cell>
          <cell r="E1104" t="str">
            <v>Realizowane-koncepcja-w toku</v>
          </cell>
          <cell r="G1104" t="str">
            <v>rezerwa "białe plamy"</v>
          </cell>
          <cell r="H1104" t="str">
            <v>pierwsza</v>
          </cell>
          <cell r="I1104" t="str">
            <v>sieci rozdzielcze</v>
          </cell>
          <cell r="J1104" t="str">
            <v>rozwojowe</v>
          </cell>
          <cell r="K1104" t="str">
            <v>KPOŚK</v>
          </cell>
          <cell r="L1104" t="str">
            <v>Poznań</v>
          </cell>
          <cell r="M1104" t="str">
            <v>Katarzyna Józefiak</v>
          </cell>
          <cell r="N1104" t="str">
            <v>Wioletta Frankowska</v>
          </cell>
          <cell r="O1104" t="str">
            <v>Jolanta Kowalczyk</v>
          </cell>
          <cell r="P1104">
            <v>0</v>
          </cell>
          <cell r="Q1104">
            <v>0</v>
          </cell>
          <cell r="R1104" t="str">
            <v>05</v>
          </cell>
          <cell r="S1104" t="str">
            <v>nd</v>
          </cell>
          <cell r="T1104">
            <v>1984</v>
          </cell>
          <cell r="U1104">
            <v>1206</v>
          </cell>
          <cell r="V1104">
            <v>28004</v>
          </cell>
          <cell r="W1104">
            <v>42006</v>
          </cell>
          <cell r="X1104">
            <v>362466</v>
          </cell>
          <cell r="Y1104">
            <v>0</v>
          </cell>
          <cell r="Z1104">
            <v>0</v>
          </cell>
          <cell r="AA1104">
            <v>0</v>
          </cell>
          <cell r="AB1104">
            <v>0</v>
          </cell>
          <cell r="AC1104">
            <v>0</v>
          </cell>
          <cell r="AD1104">
            <v>0</v>
          </cell>
          <cell r="AE1104">
            <v>0</v>
          </cell>
          <cell r="AF1104">
            <v>433682</v>
          </cell>
          <cell r="AG1104">
            <v>1206</v>
          </cell>
          <cell r="AH1104">
            <v>0</v>
          </cell>
          <cell r="AI1104">
            <v>0</v>
          </cell>
          <cell r="AJ1104">
            <v>0</v>
          </cell>
          <cell r="AK1104">
            <v>0</v>
          </cell>
          <cell r="AL1104">
            <v>56000</v>
          </cell>
          <cell r="AM1104">
            <v>14000</v>
          </cell>
          <cell r="AN1104">
            <v>112000</v>
          </cell>
          <cell r="AO1104">
            <v>252000</v>
          </cell>
          <cell r="AP1104">
            <v>0</v>
          </cell>
          <cell r="AQ1104">
            <v>0</v>
          </cell>
          <cell r="AR1104">
            <v>0</v>
          </cell>
          <cell r="AS1104">
            <v>0</v>
          </cell>
          <cell r="AT1104">
            <v>0</v>
          </cell>
          <cell r="AU1104">
            <v>434000</v>
          </cell>
          <cell r="AV1104">
            <v>0.1</v>
          </cell>
          <cell r="AW1104">
            <v>0</v>
          </cell>
          <cell r="AX1104" t="str">
            <v>1 rozwojowo-modernizacyjne</v>
          </cell>
          <cell r="AY1104">
            <v>4</v>
          </cell>
          <cell r="AZ1104">
            <v>0</v>
          </cell>
          <cell r="BA1104">
            <v>0</v>
          </cell>
          <cell r="BF1104" t="str">
            <v>Odbiór ścieków sanitarnych od nowych klientów.</v>
          </cell>
          <cell r="BG1104" t="str">
            <v>Budowa kanału sanitarnego DN250mm o dł. ok. 95m , budowa punktu podnoszenia ścieków wraz z przyłączami . 2024 - 2026 dokumentacja projektowa 2027 - 2028 roboty budowlano-montażowe</v>
          </cell>
          <cell r="BH1104" t="str">
            <v>-</v>
          </cell>
          <cell r="BI1104" t="str">
            <v>-</v>
          </cell>
          <cell r="BJ1104">
            <v>0</v>
          </cell>
          <cell r="BK1104">
            <v>434000</v>
          </cell>
          <cell r="BL1104"/>
          <cell r="BM1104"/>
          <cell r="BN1104"/>
        </row>
        <row r="1105">
          <cell r="B1105" t="str">
            <v>5-04-19-206-1</v>
          </cell>
          <cell r="C1105" t="str">
            <v>5</v>
          </cell>
          <cell r="D1105" t="str">
            <v>Murowana Goślina - kanalizacja sanitarna w dz. nr 38/13 w Rakowni</v>
          </cell>
          <cell r="E1105" t="str">
            <v>Realizowane-koncepcja-w toku</v>
          </cell>
          <cell r="G1105" t="str">
            <v>rezerwa "białe plamy"</v>
          </cell>
          <cell r="H1105" t="str">
            <v>druga</v>
          </cell>
          <cell r="I1105" t="str">
            <v>sieci rozdzielcze</v>
          </cell>
          <cell r="J1105" t="str">
            <v>rozwojowe</v>
          </cell>
          <cell r="K1105" t="str">
            <v>nieopłacalne nie</v>
          </cell>
          <cell r="L1105" t="str">
            <v>Murowana Goślina</v>
          </cell>
          <cell r="M1105" t="str">
            <v>Agnieszka Mitura-Grabowska</v>
          </cell>
          <cell r="N1105">
            <v>0</v>
          </cell>
          <cell r="O1105" t="str">
            <v>Monika Mrozińska</v>
          </cell>
          <cell r="P1105">
            <v>0</v>
          </cell>
          <cell r="Q1105">
            <v>0</v>
          </cell>
          <cell r="R1105" t="str">
            <v>04</v>
          </cell>
          <cell r="S1105" t="str">
            <v>nd</v>
          </cell>
          <cell r="T1105">
            <v>0</v>
          </cell>
          <cell r="U1105">
            <v>0</v>
          </cell>
          <cell r="V1105">
            <v>0</v>
          </cell>
          <cell r="W1105">
            <v>0</v>
          </cell>
          <cell r="X1105">
            <v>0</v>
          </cell>
          <cell r="Y1105">
            <v>0</v>
          </cell>
          <cell r="Z1105">
            <v>0</v>
          </cell>
          <cell r="AA1105">
            <v>0</v>
          </cell>
          <cell r="AB1105">
            <v>0</v>
          </cell>
          <cell r="AC1105">
            <v>0</v>
          </cell>
          <cell r="AD1105">
            <v>0</v>
          </cell>
          <cell r="AE1105">
            <v>1082000</v>
          </cell>
          <cell r="AF1105">
            <v>0</v>
          </cell>
          <cell r="AG1105">
            <v>0</v>
          </cell>
          <cell r="AH1105">
            <v>0</v>
          </cell>
          <cell r="AI1105">
            <v>0</v>
          </cell>
          <cell r="AJ1105">
            <v>0</v>
          </cell>
          <cell r="AK1105">
            <v>0</v>
          </cell>
          <cell r="AL1105">
            <v>0</v>
          </cell>
          <cell r="AM1105">
            <v>0</v>
          </cell>
          <cell r="AN1105">
            <v>0</v>
          </cell>
          <cell r="AO1105">
            <v>0</v>
          </cell>
          <cell r="AP1105">
            <v>0</v>
          </cell>
          <cell r="AQ1105">
            <v>31000</v>
          </cell>
          <cell r="AR1105">
            <v>63000</v>
          </cell>
          <cell r="AS1105">
            <v>344000</v>
          </cell>
          <cell r="AT1105">
            <v>1044000</v>
          </cell>
          <cell r="AU1105">
            <v>438000</v>
          </cell>
          <cell r="AV1105">
            <v>0.4</v>
          </cell>
          <cell r="AW1105">
            <v>0</v>
          </cell>
          <cell r="AX1105" t="str">
            <v xml:space="preserve"> </v>
          </cell>
          <cell r="AY1105">
            <v>0</v>
          </cell>
          <cell r="AZ1105">
            <v>18</v>
          </cell>
          <cell r="BA1105">
            <v>0</v>
          </cell>
          <cell r="BF1105" t="str">
            <v>Odbiór ścieków sanitarnych od nowych klientów.</v>
          </cell>
          <cell r="BG1105" t="str">
            <v>Budowa sieci kanalizacji sanitarnej DN 250 mm, dł. 400 m wraz z przyłączami 2030-2031 - dokumentacja projektowa 2032-2033 - roboty budowlano-montażowe</v>
          </cell>
          <cell r="BH1105" t="str">
            <v>-</v>
          </cell>
          <cell r="BI1105" t="str">
            <v>-</v>
          </cell>
          <cell r="BJ1105">
            <v>0</v>
          </cell>
          <cell r="BK1105">
            <v>438000</v>
          </cell>
          <cell r="BL1105"/>
          <cell r="BM1105"/>
          <cell r="BN1105"/>
        </row>
        <row r="1106">
          <cell r="B1106" t="str">
            <v>5-05-18-007-1</v>
          </cell>
          <cell r="C1106" t="str">
            <v>5</v>
          </cell>
          <cell r="D1106" t="str">
            <v>Poznań - kanalizacja sanitarna w ul. Dziadoszańskiej 41-43</v>
          </cell>
          <cell r="E1106" t="str">
            <v>Realizowane-koncepcja-w toku</v>
          </cell>
          <cell r="G1106" t="str">
            <v>rezerwa "białe plamy"</v>
          </cell>
          <cell r="H1106" t="str">
            <v>druga</v>
          </cell>
          <cell r="I1106" t="str">
            <v>sieci rozdzielcze</v>
          </cell>
          <cell r="J1106" t="str">
            <v>rozwojowe</v>
          </cell>
          <cell r="K1106" t="str">
            <v>nieopłacalne nie</v>
          </cell>
          <cell r="L1106" t="str">
            <v>Poznań</v>
          </cell>
          <cell r="M1106" t="str">
            <v>Agnieszka Mitura-Grabowska</v>
          </cell>
          <cell r="N1106">
            <v>0</v>
          </cell>
          <cell r="O1106" t="str">
            <v>Jolanta Kowalczyk</v>
          </cell>
          <cell r="P1106">
            <v>0</v>
          </cell>
          <cell r="Q1106">
            <v>0</v>
          </cell>
          <cell r="R1106" t="str">
            <v>05</v>
          </cell>
          <cell r="S1106" t="str">
            <v>nd</v>
          </cell>
          <cell r="T1106">
            <v>0</v>
          </cell>
          <cell r="U1106">
            <v>0</v>
          </cell>
          <cell r="V1106">
            <v>0</v>
          </cell>
          <cell r="W1106">
            <v>0</v>
          </cell>
          <cell r="X1106">
            <v>0</v>
          </cell>
          <cell r="Y1106">
            <v>0</v>
          </cell>
          <cell r="Z1106">
            <v>10000</v>
          </cell>
          <cell r="AA1106">
            <v>11000</v>
          </cell>
          <cell r="AB1106">
            <v>64000</v>
          </cell>
          <cell r="AC1106">
            <v>250000</v>
          </cell>
          <cell r="AD1106">
            <v>0</v>
          </cell>
          <cell r="AE1106">
            <v>0</v>
          </cell>
          <cell r="AF1106">
            <v>335000</v>
          </cell>
          <cell r="AG1106">
            <v>0</v>
          </cell>
          <cell r="AH1106">
            <v>0</v>
          </cell>
          <cell r="AI1106">
            <v>0</v>
          </cell>
          <cell r="AJ1106">
            <v>0</v>
          </cell>
          <cell r="AK1106">
            <v>0</v>
          </cell>
          <cell r="AL1106">
            <v>15200</v>
          </cell>
          <cell r="AM1106">
            <v>22800</v>
          </cell>
          <cell r="AN1106">
            <v>178000</v>
          </cell>
          <cell r="AO1106">
            <v>240000</v>
          </cell>
          <cell r="AP1106">
            <v>0</v>
          </cell>
          <cell r="AQ1106">
            <v>0</v>
          </cell>
          <cell r="AR1106">
            <v>0</v>
          </cell>
          <cell r="AS1106">
            <v>0</v>
          </cell>
          <cell r="AT1106">
            <v>0</v>
          </cell>
          <cell r="AU1106">
            <v>456000</v>
          </cell>
          <cell r="AV1106">
            <v>0.16</v>
          </cell>
          <cell r="AW1106">
            <v>0</v>
          </cell>
          <cell r="AX1106" t="str">
            <v>1 rozwojowo-modernizacyjne</v>
          </cell>
          <cell r="AY1106">
            <v>2</v>
          </cell>
          <cell r="AZ1106">
            <v>0</v>
          </cell>
          <cell r="BA1106">
            <v>0</v>
          </cell>
          <cell r="BF1106" t="str">
            <v>Odbiór ścieków sanitarnych od nowych klientów.</v>
          </cell>
          <cell r="BG1106" t="str">
            <v>Budowa sieci kanalizacji sanitarnej w ulicy Dziadoszańskiej DN 200 mm, dł. 160 m wraz z przyłączami 2025-2027 - dokumentacja projektowa 2027-2028 - roboty budowlano-montażowe</v>
          </cell>
          <cell r="BH1106" t="str">
            <v>-</v>
          </cell>
          <cell r="BI1106" t="str">
            <v>-</v>
          </cell>
          <cell r="BJ1106">
            <v>0</v>
          </cell>
          <cell r="BK1106">
            <v>456000</v>
          </cell>
          <cell r="BL1106"/>
          <cell r="BM1106"/>
          <cell r="BN1106"/>
        </row>
        <row r="1107">
          <cell r="B1107" t="str">
            <v>5-03-19-252-1</v>
          </cell>
          <cell r="C1107" t="str">
            <v>5</v>
          </cell>
          <cell r="D1107" t="str">
            <v>Mosina - kanalizacja sanitarna w rej. ul. Granicznej w Drużynie.</v>
          </cell>
          <cell r="E1107" t="str">
            <v>Realizowane-koncepcja-w toku</v>
          </cell>
          <cell r="G1107" t="str">
            <v>rezerwa zadania wielozakresowe</v>
          </cell>
          <cell r="H1107" t="str">
            <v>druga</v>
          </cell>
          <cell r="I1107" t="str">
            <v>sieci rozdzielcze</v>
          </cell>
          <cell r="J1107" t="str">
            <v>rozwojowe</v>
          </cell>
          <cell r="K1107" t="str">
            <v>nieopłacalne nie</v>
          </cell>
          <cell r="L1107" t="str">
            <v>Mosina</v>
          </cell>
          <cell r="M1107" t="str">
            <v>Zuzanna Kaczmarek</v>
          </cell>
          <cell r="N1107">
            <v>0</v>
          </cell>
          <cell r="O1107" t="str">
            <v>Jolanta Kowalczyk</v>
          </cell>
          <cell r="P1107">
            <v>0</v>
          </cell>
          <cell r="Q1107">
            <v>0</v>
          </cell>
          <cell r="R1107" t="str">
            <v>03</v>
          </cell>
          <cell r="S1107" t="str">
            <v>nd</v>
          </cell>
          <cell r="T1107">
            <v>0</v>
          </cell>
          <cell r="U1107">
            <v>0</v>
          </cell>
          <cell r="V1107">
            <v>0</v>
          </cell>
          <cell r="W1107">
            <v>0</v>
          </cell>
          <cell r="X1107">
            <v>0</v>
          </cell>
          <cell r="Y1107">
            <v>0</v>
          </cell>
          <cell r="Z1107">
            <v>0</v>
          </cell>
          <cell r="AA1107">
            <v>0</v>
          </cell>
          <cell r="AB1107">
            <v>0</v>
          </cell>
          <cell r="AC1107">
            <v>14000</v>
          </cell>
          <cell r="AD1107">
            <v>21000</v>
          </cell>
          <cell r="AE1107">
            <v>433000</v>
          </cell>
          <cell r="AF1107">
            <v>35000</v>
          </cell>
          <cell r="AG1107">
            <v>0</v>
          </cell>
          <cell r="AH1107">
            <v>0</v>
          </cell>
          <cell r="AI1107">
            <v>0</v>
          </cell>
          <cell r="AJ1107">
            <v>0</v>
          </cell>
          <cell r="AK1107">
            <v>0</v>
          </cell>
          <cell r="AL1107">
            <v>0</v>
          </cell>
          <cell r="AM1107">
            <v>0</v>
          </cell>
          <cell r="AN1107">
            <v>0</v>
          </cell>
          <cell r="AO1107">
            <v>14000</v>
          </cell>
          <cell r="AP1107">
            <v>21000</v>
          </cell>
          <cell r="AQ1107">
            <v>125000</v>
          </cell>
          <cell r="AR1107">
            <v>308000</v>
          </cell>
          <cell r="AS1107">
            <v>0</v>
          </cell>
          <cell r="AT1107">
            <v>0</v>
          </cell>
          <cell r="AU1107">
            <v>468000</v>
          </cell>
          <cell r="AV1107">
            <v>0.3</v>
          </cell>
          <cell r="AW1107">
            <v>0</v>
          </cell>
          <cell r="AX1107" t="str">
            <v>1 rozwojowo-modernizacyjne</v>
          </cell>
          <cell r="AY1107">
            <v>0</v>
          </cell>
          <cell r="AZ1107">
            <v>22</v>
          </cell>
          <cell r="BA1107">
            <v>0</v>
          </cell>
          <cell r="BF1107" t="str">
            <v>Zadanie zostało wydzielone z zadania nr 11-113. Odbiór ścieków od nowych klientów.</v>
          </cell>
          <cell r="BG1107" t="str">
            <v>Budowa kanalizacji sanitarnej w rej ul. Granicznej DN 200 mm, dł.295 m wraz z przyłączami. 2027-2029 dokumentacja projektowa 2030-2031 roboty budowlano-montażowe</v>
          </cell>
          <cell r="BH1107" t="str">
            <v>-</v>
          </cell>
          <cell r="BI1107" t="str">
            <v>-</v>
          </cell>
          <cell r="BJ1107">
            <v>0</v>
          </cell>
          <cell r="BK1107">
            <v>468000</v>
          </cell>
          <cell r="BL1107"/>
          <cell r="BM1107"/>
          <cell r="BN1107"/>
        </row>
        <row r="1108">
          <cell r="B1108" t="str">
            <v>5-04-17-051-1</v>
          </cell>
          <cell r="C1108" t="str">
            <v>5</v>
          </cell>
          <cell r="D1108" t="str">
            <v>Murowana Goślina - kanalizacja sanitarna w ul. Starczanowskiej</v>
          </cell>
          <cell r="E1108" t="str">
            <v>Realizowane-koncepcja-w toku</v>
          </cell>
          <cell r="G1108" t="str">
            <v>rezerwa "białe plamy"</v>
          </cell>
          <cell r="H1108" t="str">
            <v>druga</v>
          </cell>
          <cell r="I1108" t="str">
            <v>sieci rozdzielcze</v>
          </cell>
          <cell r="J1108" t="str">
            <v>rozwojowe</v>
          </cell>
          <cell r="K1108" t="str">
            <v>nieopłacalne nie</v>
          </cell>
          <cell r="L1108" t="str">
            <v>Murowana Goślina</v>
          </cell>
          <cell r="M1108" t="str">
            <v>Agnieszka Mitura-Grabowska</v>
          </cell>
          <cell r="N1108">
            <v>0</v>
          </cell>
          <cell r="O1108" t="str">
            <v>Monika Mrozińska</v>
          </cell>
          <cell r="P1108">
            <v>0</v>
          </cell>
          <cell r="Q1108">
            <v>0</v>
          </cell>
          <cell r="R1108" t="str">
            <v>04</v>
          </cell>
          <cell r="S1108" t="str">
            <v>nd</v>
          </cell>
          <cell r="T1108">
            <v>0</v>
          </cell>
          <cell r="U1108">
            <v>0</v>
          </cell>
          <cell r="V1108">
            <v>0</v>
          </cell>
          <cell r="W1108">
            <v>0</v>
          </cell>
          <cell r="X1108">
            <v>0</v>
          </cell>
          <cell r="Y1108">
            <v>0</v>
          </cell>
          <cell r="Z1108">
            <v>0</v>
          </cell>
          <cell r="AA1108">
            <v>0</v>
          </cell>
          <cell r="AB1108">
            <v>0</v>
          </cell>
          <cell r="AC1108">
            <v>0</v>
          </cell>
          <cell r="AD1108">
            <v>0</v>
          </cell>
          <cell r="AE1108">
            <v>516000</v>
          </cell>
          <cell r="AF1108">
            <v>0</v>
          </cell>
          <cell r="AG1108">
            <v>0</v>
          </cell>
          <cell r="AH1108">
            <v>0</v>
          </cell>
          <cell r="AI1108">
            <v>0</v>
          </cell>
          <cell r="AJ1108">
            <v>0</v>
          </cell>
          <cell r="AK1108">
            <v>0</v>
          </cell>
          <cell r="AL1108">
            <v>0</v>
          </cell>
          <cell r="AM1108">
            <v>0</v>
          </cell>
          <cell r="AN1108">
            <v>0</v>
          </cell>
          <cell r="AO1108">
            <v>0</v>
          </cell>
          <cell r="AP1108">
            <v>0</v>
          </cell>
          <cell r="AQ1108">
            <v>38000</v>
          </cell>
          <cell r="AR1108">
            <v>58000</v>
          </cell>
          <cell r="AS1108">
            <v>400000</v>
          </cell>
          <cell r="AT1108">
            <v>1058000</v>
          </cell>
          <cell r="AU1108">
            <v>496000</v>
          </cell>
          <cell r="AV1108">
            <v>0.48</v>
          </cell>
          <cell r="AW1108">
            <v>0</v>
          </cell>
          <cell r="AX1108" t="str">
            <v>1 rozwojowo-modernizacyjne</v>
          </cell>
          <cell r="AY1108">
            <v>0</v>
          </cell>
          <cell r="AZ1108">
            <v>10</v>
          </cell>
          <cell r="BA1108">
            <v>0</v>
          </cell>
          <cell r="BF1108" t="str">
            <v>Odbiór ścieków sanitarnych od nowych klientów.</v>
          </cell>
          <cell r="BG1108" t="str">
            <v>Budowa sieci kanalizacji sanitarnej w ul. Starczanowskiej DN 200mm, dł. 480m wraz z przyłączami 2030-2031 - dokumentacja projektowa 2032-2033 - roboty budowlano-montażowe</v>
          </cell>
          <cell r="BH1108" t="str">
            <v>-</v>
          </cell>
          <cell r="BI1108" t="str">
            <v>-</v>
          </cell>
          <cell r="BJ1108">
            <v>0</v>
          </cell>
          <cell r="BK1108">
            <v>496000</v>
          </cell>
          <cell r="BL1108"/>
          <cell r="BM1108"/>
          <cell r="BN1108"/>
        </row>
        <row r="1109">
          <cell r="B1109" t="str">
            <v>5-07-18-052-1</v>
          </cell>
          <cell r="C1109" t="str">
            <v>5</v>
          </cell>
          <cell r="D1109" t="str">
            <v>Swarzędz - kanalizacja sanitarna w ulicy Kosteckiego w Zalasewie</v>
          </cell>
          <cell r="E1109" t="str">
            <v>Realizowane-dokumentacja-w toku</v>
          </cell>
          <cell r="G1109" t="str">
            <v xml:space="preserve">rezerwa na inwestycje nieprzewidziane </v>
          </cell>
          <cell r="H1109" t="str">
            <v>pierwsza</v>
          </cell>
          <cell r="I1109" t="str">
            <v>sieci rozdzielcze</v>
          </cell>
          <cell r="J1109" t="str">
            <v>rozwojowe</v>
          </cell>
          <cell r="K1109" t="str">
            <v>KPOŚK</v>
          </cell>
          <cell r="L1109" t="str">
            <v>Swarzędz</v>
          </cell>
          <cell r="M1109" t="str">
            <v>Przemysław Jasiński</v>
          </cell>
          <cell r="N1109" t="str">
            <v>Anna Szaszczak</v>
          </cell>
          <cell r="O1109">
            <v>0</v>
          </cell>
          <cell r="P1109">
            <v>0</v>
          </cell>
          <cell r="Q1109">
            <v>0</v>
          </cell>
          <cell r="R1109" t="str">
            <v>07</v>
          </cell>
          <cell r="S1109" t="str">
            <v>nd</v>
          </cell>
          <cell r="T1109">
            <v>0</v>
          </cell>
          <cell r="U1109">
            <v>0</v>
          </cell>
          <cell r="V1109">
            <v>0</v>
          </cell>
          <cell r="W1109">
            <v>0</v>
          </cell>
          <cell r="X1109">
            <v>14000</v>
          </cell>
          <cell r="Y1109">
            <v>42000</v>
          </cell>
          <cell r="Z1109">
            <v>67000</v>
          </cell>
          <cell r="AA1109">
            <v>298000</v>
          </cell>
          <cell r="AB1109">
            <v>0</v>
          </cell>
          <cell r="AC1109">
            <v>0</v>
          </cell>
          <cell r="AD1109">
            <v>0</v>
          </cell>
          <cell r="AE1109">
            <v>0</v>
          </cell>
          <cell r="AF1109">
            <v>421000</v>
          </cell>
          <cell r="AG1109">
            <v>0</v>
          </cell>
          <cell r="AH1109">
            <v>0</v>
          </cell>
          <cell r="AI1109">
            <v>0</v>
          </cell>
          <cell r="AJ1109">
            <v>20000</v>
          </cell>
          <cell r="AK1109">
            <v>40000</v>
          </cell>
          <cell r="AL1109">
            <v>20000</v>
          </cell>
          <cell r="AM1109">
            <v>426000</v>
          </cell>
          <cell r="AN1109">
            <v>0</v>
          </cell>
          <cell r="AO1109">
            <v>0</v>
          </cell>
          <cell r="AP1109">
            <v>0</v>
          </cell>
          <cell r="AQ1109">
            <v>0</v>
          </cell>
          <cell r="AR1109">
            <v>0</v>
          </cell>
          <cell r="AS1109">
            <v>0</v>
          </cell>
          <cell r="AT1109">
            <v>0</v>
          </cell>
          <cell r="AU1109">
            <v>506000</v>
          </cell>
          <cell r="AV1109">
            <v>0.19</v>
          </cell>
          <cell r="AW1109">
            <v>239</v>
          </cell>
          <cell r="AX1109" t="str">
            <v>1 rozwojowo-modernizacyjne</v>
          </cell>
          <cell r="AY1109">
            <v>13</v>
          </cell>
          <cell r="AZ1109">
            <v>2</v>
          </cell>
          <cell r="BA1109">
            <v>0</v>
          </cell>
          <cell r="BF1109" t="str">
            <v>Odbiór ścieków sanitarnych od nowych klientów.</v>
          </cell>
          <cell r="BG1109" t="str">
            <v>Budowa kanalizacji sanitarnej DN 200mm o dł.190m w ul. Kosteckiego, wraz z przyłączami . 2023 - 2024 - dokumentacja techniczna 2025 - 2026 - roboty budowlano montażowe</v>
          </cell>
          <cell r="BH1109" t="str">
            <v>-</v>
          </cell>
          <cell r="BI1109" t="str">
            <v>-</v>
          </cell>
          <cell r="BJ1109">
            <v>0</v>
          </cell>
          <cell r="BK1109">
            <v>506000</v>
          </cell>
          <cell r="BL1109"/>
          <cell r="BM1109"/>
          <cell r="BN1109"/>
        </row>
        <row r="1110">
          <cell r="B1110" t="str">
            <v>4-11-19-172-1</v>
          </cell>
          <cell r="C1110" t="str">
            <v>4</v>
          </cell>
          <cell r="D1110" t="str">
            <v>OŚ Borowiec – rozbudowa oczyszczalni</v>
          </cell>
          <cell r="E1110" t="str">
            <v>Realizowane-koncepcja-w toku</v>
          </cell>
          <cell r="G1110" t="str">
            <v>OŚ - sieci i obiekty</v>
          </cell>
          <cell r="H1110" t="str">
            <v>pierwsza</v>
          </cell>
          <cell r="I1110" t="str">
            <v>wspólne</v>
          </cell>
          <cell r="J1110" t="str">
            <v>rozwojowe</v>
          </cell>
          <cell r="K1110" t="str">
            <v>OŚ</v>
          </cell>
          <cell r="L1110" t="str">
            <v>Kórnik</v>
          </cell>
          <cell r="M1110" t="str">
            <v>Agnieszka Mitura-Grabowska</v>
          </cell>
          <cell r="N1110">
            <v>0</v>
          </cell>
          <cell r="O1110" t="str">
            <v>Anna Padurska</v>
          </cell>
          <cell r="P1110" t="str">
            <v>Daniel Michalik</v>
          </cell>
          <cell r="Q1110">
            <v>0</v>
          </cell>
          <cell r="R1110" t="str">
            <v>11</v>
          </cell>
          <cell r="S1110" t="str">
            <v>nd</v>
          </cell>
          <cell r="T1110">
            <v>0</v>
          </cell>
          <cell r="U1110">
            <v>0</v>
          </cell>
          <cell r="V1110">
            <v>20000</v>
          </cell>
          <cell r="W1110">
            <v>230000</v>
          </cell>
          <cell r="X1110">
            <v>0</v>
          </cell>
          <cell r="Y1110">
            <v>0</v>
          </cell>
          <cell r="Z1110">
            <v>0</v>
          </cell>
          <cell r="AA1110">
            <v>0</v>
          </cell>
          <cell r="AB1110">
            <v>0</v>
          </cell>
          <cell r="AC1110">
            <v>0</v>
          </cell>
          <cell r="AD1110">
            <v>0</v>
          </cell>
          <cell r="AE1110">
            <v>0</v>
          </cell>
          <cell r="AF1110">
            <v>250000</v>
          </cell>
          <cell r="AG1110">
            <v>0</v>
          </cell>
          <cell r="AH1110">
            <v>60000</v>
          </cell>
          <cell r="AI1110">
            <v>0</v>
          </cell>
          <cell r="AJ1110">
            <v>190000</v>
          </cell>
          <cell r="AK1110">
            <v>0</v>
          </cell>
          <cell r="AL1110">
            <v>0</v>
          </cell>
          <cell r="AM1110">
            <v>0</v>
          </cell>
          <cell r="AN1110">
            <v>0</v>
          </cell>
          <cell r="AO1110">
            <v>0</v>
          </cell>
          <cell r="AP1110">
            <v>0</v>
          </cell>
          <cell r="AQ1110">
            <v>0</v>
          </cell>
          <cell r="AR1110">
            <v>0</v>
          </cell>
          <cell r="AS1110">
            <v>0</v>
          </cell>
          <cell r="AT1110">
            <v>0</v>
          </cell>
          <cell r="AU1110">
            <v>190000</v>
          </cell>
          <cell r="AV1110">
            <v>0</v>
          </cell>
          <cell r="AW1110">
            <v>0</v>
          </cell>
          <cell r="AX1110" t="str">
            <v xml:space="preserve"> </v>
          </cell>
          <cell r="AY1110">
            <v>0</v>
          </cell>
          <cell r="AZ1110">
            <v>0</v>
          </cell>
          <cell r="BA1110">
            <v>0</v>
          </cell>
          <cell r="BF1110" t="str">
            <v>Rozbudowa obiektu z uwagi na rozwój zlewni oczyszczalni ścieków.</v>
          </cell>
          <cell r="BG1110" t="str">
            <v>Budowa piaskownika, reaktora biologicznego, osadnika wtórnego oraz zagęszczacza grawitacyjnego osadu. 2021 - koncepcja 2022 - zmiana planu miejscowego 2023 - zakup terenu pod rozbudowę oczyszczalni</v>
          </cell>
          <cell r="BH1110" t="str">
            <v>-</v>
          </cell>
          <cell r="BI1110" t="str">
            <v>-</v>
          </cell>
          <cell r="BJ1110">
            <v>0</v>
          </cell>
          <cell r="BK1110">
            <v>190000</v>
          </cell>
          <cell r="BL1110"/>
          <cell r="BM1110"/>
          <cell r="BN1110"/>
        </row>
        <row r="1111">
          <cell r="B1111" t="str">
            <v>5-02-14-196-1</v>
          </cell>
          <cell r="C1111" t="str">
            <v>5</v>
          </cell>
          <cell r="D1111" t="str">
            <v>Luboń - kanalizacja sanitarna w ul. Dojazdowej</v>
          </cell>
          <cell r="E1111" t="str">
            <v>Realizowane-koncepcja-w toku</v>
          </cell>
          <cell r="G1111" t="str">
            <v>rezerwa "białe plamy"</v>
          </cell>
          <cell r="H1111" t="str">
            <v>pierwsza</v>
          </cell>
          <cell r="I1111" t="str">
            <v>sieci rozdzielcze</v>
          </cell>
          <cell r="J1111" t="str">
            <v>rozwojowe</v>
          </cell>
          <cell r="K1111" t="str">
            <v>KPOŚK</v>
          </cell>
          <cell r="L1111" t="str">
            <v>Luboń</v>
          </cell>
          <cell r="M1111" t="str">
            <v>Agata Chmurzyńska</v>
          </cell>
          <cell r="N1111">
            <v>0</v>
          </cell>
          <cell r="O1111" t="str">
            <v>Monika Mrozińska</v>
          </cell>
          <cell r="P1111">
            <v>0</v>
          </cell>
          <cell r="Q1111">
            <v>0</v>
          </cell>
          <cell r="R1111" t="str">
            <v>02</v>
          </cell>
          <cell r="S1111" t="str">
            <v>nd</v>
          </cell>
          <cell r="T1111">
            <v>0</v>
          </cell>
          <cell r="U1111">
            <v>0</v>
          </cell>
          <cell r="V1111">
            <v>0</v>
          </cell>
          <cell r="W1111">
            <v>0</v>
          </cell>
          <cell r="X1111">
            <v>0</v>
          </cell>
          <cell r="Y1111">
            <v>0</v>
          </cell>
          <cell r="Z1111">
            <v>8000</v>
          </cell>
          <cell r="AA1111">
            <v>15000</v>
          </cell>
          <cell r="AB1111">
            <v>14000</v>
          </cell>
          <cell r="AC1111">
            <v>144000</v>
          </cell>
          <cell r="AD1111">
            <v>328000</v>
          </cell>
          <cell r="AE1111">
            <v>0</v>
          </cell>
          <cell r="AF1111">
            <v>509000</v>
          </cell>
          <cell r="AG1111">
            <v>0</v>
          </cell>
          <cell r="AH1111">
            <v>0</v>
          </cell>
          <cell r="AI1111">
            <v>0</v>
          </cell>
          <cell r="AJ1111">
            <v>0</v>
          </cell>
          <cell r="AK1111">
            <v>0</v>
          </cell>
          <cell r="AL1111">
            <v>7400</v>
          </cell>
          <cell r="AM1111">
            <v>7400</v>
          </cell>
          <cell r="AN1111">
            <v>22200</v>
          </cell>
          <cell r="AO1111">
            <v>111816</v>
          </cell>
          <cell r="AP1111">
            <v>360184</v>
          </cell>
          <cell r="AQ1111">
            <v>0</v>
          </cell>
          <cell r="AR1111">
            <v>0</v>
          </cell>
          <cell r="AS1111">
            <v>0</v>
          </cell>
          <cell r="AT1111">
            <v>0</v>
          </cell>
          <cell r="AU1111">
            <v>509000</v>
          </cell>
          <cell r="AV1111">
            <v>0.32</v>
          </cell>
          <cell r="AW1111">
            <v>142</v>
          </cell>
          <cell r="AX1111" t="str">
            <v>1 rozwojowo-modernizacyjne</v>
          </cell>
          <cell r="AY1111">
            <v>11</v>
          </cell>
          <cell r="AZ1111">
            <v>2</v>
          </cell>
          <cell r="BA1111">
            <v>0</v>
          </cell>
          <cell r="BF1111" t="str">
            <v>Odbiór ścieków sanitarnych od nowych klientów.</v>
          </cell>
          <cell r="BG1111" t="str">
            <v>Budowa kanalizacji sanitarnej w ul. Dojazdowej DN200mm, dł. 320m wraz z przyłączami. Realizacja uzależniona od regulacji spraw terenowo-prawnych. 2025 - 2027 - dokumentacja projektowa 2028 - 2029 - roboty budowlano-montażowe</v>
          </cell>
          <cell r="BH1111" t="str">
            <v>-</v>
          </cell>
          <cell r="BI1111" t="str">
            <v>-</v>
          </cell>
          <cell r="BJ1111">
            <v>0</v>
          </cell>
          <cell r="BK1111">
            <v>509000</v>
          </cell>
          <cell r="BL1111"/>
          <cell r="BM1111"/>
          <cell r="BN1111"/>
        </row>
        <row r="1112">
          <cell r="B1112" t="str">
            <v>5-05-16-095-1</v>
          </cell>
          <cell r="C1112" t="str">
            <v>5</v>
          </cell>
          <cell r="D1112" t="str">
            <v>Poznań - kanalizacja sanitarna w ulicy bocznej od Dereniowej</v>
          </cell>
          <cell r="E1112" t="str">
            <v>Realizowane-koncepcja-w toku</v>
          </cell>
          <cell r="G1112" t="str">
            <v>rezerwa "białe plamy"</v>
          </cell>
          <cell r="H1112" t="str">
            <v>druga</v>
          </cell>
          <cell r="I1112" t="str">
            <v>sieci rozdzielcze</v>
          </cell>
          <cell r="J1112" t="str">
            <v>rozwojowe</v>
          </cell>
          <cell r="K1112" t="str">
            <v>nieopłacalne nie</v>
          </cell>
          <cell r="L1112" t="str">
            <v>Poznań</v>
          </cell>
          <cell r="M1112" t="str">
            <v>Przemysław Jasiński</v>
          </cell>
          <cell r="N1112">
            <v>0</v>
          </cell>
          <cell r="O1112" t="str">
            <v>Mariusz Dados</v>
          </cell>
          <cell r="P1112">
            <v>0</v>
          </cell>
          <cell r="Q1112">
            <v>0</v>
          </cell>
          <cell r="R1112" t="str">
            <v>05</v>
          </cell>
          <cell r="S1112" t="str">
            <v>nd</v>
          </cell>
          <cell r="T1112">
            <v>0</v>
          </cell>
          <cell r="U1112">
            <v>0</v>
          </cell>
          <cell r="V1112">
            <v>0</v>
          </cell>
          <cell r="W1112">
            <v>0</v>
          </cell>
          <cell r="X1112">
            <v>0</v>
          </cell>
          <cell r="Y1112">
            <v>0</v>
          </cell>
          <cell r="Z1112">
            <v>16000</v>
          </cell>
          <cell r="AA1112">
            <v>79000</v>
          </cell>
          <cell r="AB1112">
            <v>170000</v>
          </cell>
          <cell r="AC1112">
            <v>0</v>
          </cell>
          <cell r="AD1112">
            <v>0</v>
          </cell>
          <cell r="AE1112">
            <v>0</v>
          </cell>
          <cell r="AF1112">
            <v>265000</v>
          </cell>
          <cell r="AG1112">
            <v>0</v>
          </cell>
          <cell r="AH1112">
            <v>0</v>
          </cell>
          <cell r="AI1112">
            <v>0</v>
          </cell>
          <cell r="AJ1112">
            <v>0</v>
          </cell>
          <cell r="AK1112">
            <v>0</v>
          </cell>
          <cell r="AL1112">
            <v>16000</v>
          </cell>
          <cell r="AM1112">
            <v>16000</v>
          </cell>
          <cell r="AN1112">
            <v>48000</v>
          </cell>
          <cell r="AO1112">
            <v>126668</v>
          </cell>
          <cell r="AP1112">
            <v>303332</v>
          </cell>
          <cell r="AQ1112">
            <v>0</v>
          </cell>
          <cell r="AR1112">
            <v>0</v>
          </cell>
          <cell r="AS1112">
            <v>0</v>
          </cell>
          <cell r="AT1112">
            <v>0</v>
          </cell>
          <cell r="AU1112">
            <v>510000</v>
          </cell>
          <cell r="AV1112">
            <v>0.22</v>
          </cell>
          <cell r="AW1112">
            <v>0</v>
          </cell>
          <cell r="AX1112" t="str">
            <v>1 rozwojowo-modernizacyjne</v>
          </cell>
          <cell r="AY1112">
            <v>4</v>
          </cell>
          <cell r="AZ1112">
            <v>1</v>
          </cell>
          <cell r="BA1112">
            <v>0</v>
          </cell>
          <cell r="BF1112" t="str">
            <v>Odbiór ścieków sanitarnych od nowych klientów.</v>
          </cell>
          <cell r="BG1112" t="str">
            <v>Budowa kanału sanitarnego DN 200 mm dł. 215 m w ulicy bocznej od Dereniowej wraz z przyłączami 2025 - 2026 dokumentacja projektowa 2026 - 2027 roboty budowlano - montażowe</v>
          </cell>
          <cell r="BH1112" t="str">
            <v>-</v>
          </cell>
          <cell r="BI1112" t="str">
            <v>-</v>
          </cell>
          <cell r="BJ1112">
            <v>0</v>
          </cell>
          <cell r="BK1112">
            <v>510000</v>
          </cell>
          <cell r="BL1112"/>
          <cell r="BM1112"/>
          <cell r="BN1112"/>
        </row>
        <row r="1113">
          <cell r="B1113" t="str">
            <v>5-03-19-111-1</v>
          </cell>
          <cell r="C1113" t="str">
            <v>5</v>
          </cell>
          <cell r="D1113" t="str">
            <v>Mosina - kanalizacja sanitrana w ul. Krętej w Czapurach</v>
          </cell>
          <cell r="E1113" t="str">
            <v>Realizowane-koncepcja-w toku</v>
          </cell>
          <cell r="H1113" t="str">
            <v>pierwsza</v>
          </cell>
          <cell r="I1113" t="str">
            <v>sieci rozdzielcze</v>
          </cell>
          <cell r="J1113" t="str">
            <v>rozwojowe</v>
          </cell>
          <cell r="K1113" t="str">
            <v>KPOŚK</v>
          </cell>
          <cell r="L1113" t="str">
            <v>Mosina</v>
          </cell>
          <cell r="M1113" t="str">
            <v>Zuzanna Kaczmarek</v>
          </cell>
          <cell r="N1113">
            <v>0</v>
          </cell>
          <cell r="O1113">
            <v>0</v>
          </cell>
          <cell r="P1113">
            <v>0</v>
          </cell>
          <cell r="Q1113">
            <v>0</v>
          </cell>
          <cell r="R1113" t="str">
            <v>03</v>
          </cell>
          <cell r="S1113" t="str">
            <v>nd</v>
          </cell>
          <cell r="T1113">
            <v>0</v>
          </cell>
          <cell r="U1113">
            <v>0</v>
          </cell>
          <cell r="V1113">
            <v>0</v>
          </cell>
          <cell r="W1113">
            <v>30000</v>
          </cell>
          <cell r="X1113">
            <v>45000</v>
          </cell>
          <cell r="Y1113">
            <v>221000</v>
          </cell>
          <cell r="Z1113">
            <v>103000</v>
          </cell>
          <cell r="AA1113">
            <v>0</v>
          </cell>
          <cell r="AB1113">
            <v>0</v>
          </cell>
          <cell r="AC1113">
            <v>0</v>
          </cell>
          <cell r="AD1113">
            <v>0</v>
          </cell>
          <cell r="AE1113">
            <v>0</v>
          </cell>
          <cell r="AF1113">
            <v>399000</v>
          </cell>
          <cell r="AG1113">
            <v>0</v>
          </cell>
          <cell r="AH1113">
            <v>0</v>
          </cell>
          <cell r="AI1113">
            <v>0</v>
          </cell>
          <cell r="AJ1113">
            <v>16000</v>
          </cell>
          <cell r="AK1113">
            <v>48000</v>
          </cell>
          <cell r="AL1113">
            <v>16000</v>
          </cell>
          <cell r="AM1113">
            <v>302600</v>
          </cell>
          <cell r="AN1113">
            <v>138400</v>
          </cell>
          <cell r="AO1113">
            <v>0</v>
          </cell>
          <cell r="AP1113">
            <v>0</v>
          </cell>
          <cell r="AQ1113">
            <v>0</v>
          </cell>
          <cell r="AR1113">
            <v>0</v>
          </cell>
          <cell r="AS1113">
            <v>0</v>
          </cell>
          <cell r="AT1113">
            <v>0</v>
          </cell>
          <cell r="AU1113">
            <v>521000</v>
          </cell>
          <cell r="AV1113">
            <v>0.21</v>
          </cell>
          <cell r="AW1113">
            <v>273</v>
          </cell>
          <cell r="AX1113" t="str">
            <v>1 rozwojowo-modernizacyjne</v>
          </cell>
          <cell r="AY1113">
            <v>17</v>
          </cell>
          <cell r="AZ1113">
            <v>1</v>
          </cell>
          <cell r="BA1113">
            <v>0</v>
          </cell>
          <cell r="BF1113" t="str">
            <v>Odbiór ścieków sanitarnych od nowych Klientów</v>
          </cell>
          <cell r="BG1113" t="str">
            <v>Budowa kanalizacji sanitarnej w ul. Krętej DN200mm, dł. 205m wraz z przyłączami. 2023 - 2025 - dokumentacja projektowa 2026 - 2027 - roboty budowlano - montażowe</v>
          </cell>
          <cell r="BH1113" t="str">
            <v>-</v>
          </cell>
          <cell r="BI1113" t="str">
            <v>-</v>
          </cell>
          <cell r="BJ1113">
            <v>0</v>
          </cell>
          <cell r="BK1113">
            <v>521000</v>
          </cell>
          <cell r="BL1113"/>
          <cell r="BM1113"/>
          <cell r="BN1113"/>
        </row>
        <row r="1114">
          <cell r="B1114" t="str">
            <v>4-05-20-116-0</v>
          </cell>
          <cell r="C1114" t="str">
            <v>4</v>
          </cell>
          <cell r="D1114" t="str">
            <v>COŚ - instalacja zagęszczania osadu</v>
          </cell>
          <cell r="E1114" t="str">
            <v>Realizowane-koncepcja-w toku</v>
          </cell>
          <cell r="H1114" t="str">
            <v>pierwsza</v>
          </cell>
          <cell r="I1114" t="str">
            <v>wspólne</v>
          </cell>
          <cell r="J1114" t="str">
            <v>modernizacyjne</v>
          </cell>
          <cell r="K1114" t="str">
            <v>OŚ</v>
          </cell>
          <cell r="L1114" t="str">
            <v>Poznań</v>
          </cell>
          <cell r="M1114" t="str">
            <v>Agnieszka Mitura-Grabowska</v>
          </cell>
          <cell r="N1114">
            <v>0</v>
          </cell>
          <cell r="O1114" t="str">
            <v>Anna Padurska</v>
          </cell>
          <cell r="P1114" t="str">
            <v>Wojciech Wróblewski</v>
          </cell>
          <cell r="Q1114" t="str">
            <v>Tomasz Wilas</v>
          </cell>
          <cell r="R1114" t="str">
            <v>05</v>
          </cell>
          <cell r="S1114" t="str">
            <v>nd</v>
          </cell>
          <cell r="T1114">
            <v>0</v>
          </cell>
          <cell r="U1114">
            <v>0</v>
          </cell>
          <cell r="V1114">
            <v>100000</v>
          </cell>
          <cell r="W1114">
            <v>100000</v>
          </cell>
          <cell r="X1114">
            <v>0</v>
          </cell>
          <cell r="Y1114">
            <v>0</v>
          </cell>
          <cell r="Z1114">
            <v>0</v>
          </cell>
          <cell r="AA1114">
            <v>0</v>
          </cell>
          <cell r="AB1114">
            <v>0</v>
          </cell>
          <cell r="AC1114">
            <v>0</v>
          </cell>
          <cell r="AD1114">
            <v>0</v>
          </cell>
          <cell r="AE1114">
            <v>0</v>
          </cell>
          <cell r="AF1114">
            <v>200000</v>
          </cell>
          <cell r="AG1114">
            <v>0</v>
          </cell>
          <cell r="AH1114">
            <v>0</v>
          </cell>
          <cell r="AI1114">
            <v>0</v>
          </cell>
          <cell r="AJ1114">
            <v>100000</v>
          </cell>
          <cell r="AK1114">
            <v>100000</v>
          </cell>
          <cell r="AL1114">
            <v>0</v>
          </cell>
          <cell r="AM1114">
            <v>0</v>
          </cell>
          <cell r="AN1114">
            <v>0</v>
          </cell>
          <cell r="AO1114">
            <v>0</v>
          </cell>
          <cell r="AP1114">
            <v>0</v>
          </cell>
          <cell r="AQ1114">
            <v>0</v>
          </cell>
          <cell r="AR1114">
            <v>0</v>
          </cell>
          <cell r="AS1114">
            <v>0</v>
          </cell>
          <cell r="AT1114">
            <v>0</v>
          </cell>
          <cell r="AU1114">
            <v>200000</v>
          </cell>
          <cell r="AV1114">
            <v>0</v>
          </cell>
          <cell r="AW1114">
            <v>0</v>
          </cell>
          <cell r="AX1114" t="str">
            <v>1 rozwojowo-modernizacyjne</v>
          </cell>
          <cell r="AY1114">
            <v>0</v>
          </cell>
          <cell r="AZ1114">
            <v>0</v>
          </cell>
          <cell r="BA1114">
            <v>0</v>
          </cell>
          <cell r="BD1114" t="str">
            <v>NIE</v>
          </cell>
          <cell r="BF1114" t="str">
            <v>Modernizacja instalacji po 25 latach eksploatacji. Wyższa niezawodność działania, wyższa sucha masa osadu zagęszczonego.</v>
          </cell>
          <cell r="BG1114" t="str">
            <v>Wirówki osadu. Rurociąg osadu na odcinku ob. 17 do ob. 49. 2022 - dokumentacja projektowa 2023 - roboty budowlano-montażowe</v>
          </cell>
          <cell r="BH1114" t="str">
            <v>-</v>
          </cell>
          <cell r="BI1114" t="str">
            <v>-</v>
          </cell>
          <cell r="BJ1114">
            <v>0</v>
          </cell>
          <cell r="BK1114">
            <v>200000</v>
          </cell>
          <cell r="BL1114"/>
          <cell r="BM1114"/>
          <cell r="BN1114"/>
        </row>
        <row r="1115">
          <cell r="B1115" t="str">
            <v>3-16-19-346-1</v>
          </cell>
          <cell r="C1115" t="str">
            <v>3</v>
          </cell>
          <cell r="D1115" t="str">
            <v>Suchy Las - sieć wodociągowa ze Złotnik do Złotkowa, Golęczewa, Zielątkowa i Chludowa - zakres III</v>
          </cell>
          <cell r="E1115" t="str">
            <v>Realizowane-dokumentacja-w toku</v>
          </cell>
          <cell r="G1115" t="str">
            <v>rezerwa zadania wielozakresowe</v>
          </cell>
          <cell r="H1115" t="str">
            <v>druga</v>
          </cell>
          <cell r="I1115" t="str">
            <v>sieci rozdzielcze</v>
          </cell>
          <cell r="J1115" t="str">
            <v>rozwojowe</v>
          </cell>
          <cell r="K1115" t="str">
            <v>nieopłacalne tak</v>
          </cell>
          <cell r="L1115" t="str">
            <v>Suchy Las</v>
          </cell>
          <cell r="M1115" t="str">
            <v>Agnieszka Mitura-Grabowska</v>
          </cell>
          <cell r="N1115" t="str">
            <v>Wioletta Frankowska</v>
          </cell>
          <cell r="O1115" t="str">
            <v>Mariusz Dados</v>
          </cell>
          <cell r="P1115" t="str">
            <v>Łukasz Dąbrowski</v>
          </cell>
          <cell r="Q1115" t="str">
            <v>Michał Plewa</v>
          </cell>
          <cell r="R1115" t="str">
            <v>16</v>
          </cell>
          <cell r="S1115" t="str">
            <v>Gmina Suchy Las</v>
          </cell>
          <cell r="T1115">
            <v>0</v>
          </cell>
          <cell r="U1115">
            <v>0</v>
          </cell>
          <cell r="V1115">
            <v>80000</v>
          </cell>
          <cell r="W1115">
            <v>220000</v>
          </cell>
          <cell r="X1115">
            <v>0</v>
          </cell>
          <cell r="Y1115">
            <v>0</v>
          </cell>
          <cell r="Z1115">
            <v>0</v>
          </cell>
          <cell r="AA1115">
            <v>0</v>
          </cell>
          <cell r="AB1115">
            <v>0</v>
          </cell>
          <cell r="AC1115">
            <v>0</v>
          </cell>
          <cell r="AD1115">
            <v>0</v>
          </cell>
          <cell r="AE1115">
            <v>0</v>
          </cell>
          <cell r="AF1115">
            <v>300000</v>
          </cell>
          <cell r="AG1115">
            <v>0</v>
          </cell>
          <cell r="AH1115">
            <v>0</v>
          </cell>
          <cell r="AI1115">
            <v>0</v>
          </cell>
          <cell r="AJ1115">
            <v>0</v>
          </cell>
          <cell r="AK1115">
            <v>558203</v>
          </cell>
          <cell r="AL1115">
            <v>0</v>
          </cell>
          <cell r="AM1115">
            <v>0</v>
          </cell>
          <cell r="AN1115">
            <v>0</v>
          </cell>
          <cell r="AO1115">
            <v>0</v>
          </cell>
          <cell r="AP1115">
            <v>0</v>
          </cell>
          <cell r="AQ1115">
            <v>0</v>
          </cell>
          <cell r="AR1115">
            <v>0</v>
          </cell>
          <cell r="AS1115">
            <v>0</v>
          </cell>
          <cell r="AT1115">
            <v>0</v>
          </cell>
          <cell r="AU1115">
            <v>558203</v>
          </cell>
          <cell r="AV1115">
            <v>0</v>
          </cell>
          <cell r="AW1115">
            <v>0</v>
          </cell>
          <cell r="AX1115" t="str">
            <v>1 rozwojowo-modernizacyjne</v>
          </cell>
          <cell r="AY1115">
            <v>0</v>
          </cell>
          <cell r="AZ1115">
            <v>2</v>
          </cell>
          <cell r="BA1115">
            <v>0</v>
          </cell>
          <cell r="BF1115" t="str">
            <v>Zadanie zostało wydzielone z zadania nr 14-063 (Etap 3). Zaopatrzenie w wodę nowych odbiorców.</v>
          </cell>
          <cell r="BG1115" t="str">
            <v>Budowa wodociągu w ul. Nowej Gminnej 2, DN 150 mm, dł. 245 m, wraz z przyłączami 2021 - 2023 dokumentacja projektowa 2023 - 2024 roboty budowlano - montażowe</v>
          </cell>
          <cell r="BH1115" t="str">
            <v>-</v>
          </cell>
          <cell r="BI1115" t="str">
            <v>-</v>
          </cell>
          <cell r="BJ1115">
            <v>0</v>
          </cell>
          <cell r="BK1115">
            <v>558203</v>
          </cell>
          <cell r="BL1115"/>
          <cell r="BM1115"/>
          <cell r="BN1115"/>
        </row>
        <row r="1116">
          <cell r="B1116" t="str">
            <v>3-16-19-004-1</v>
          </cell>
          <cell r="C1116" t="str">
            <v>3</v>
          </cell>
          <cell r="D1116" t="str">
            <v>Suchy Las - sieć wodociągowa w ul. Oświatowej w Golęczewie</v>
          </cell>
          <cell r="E1116" t="str">
            <v>Realizowane-koncepcja-w toku</v>
          </cell>
          <cell r="G1116" t="str">
            <v>rezerwa "białe plamy"</v>
          </cell>
          <cell r="H1116" t="str">
            <v>druga</v>
          </cell>
          <cell r="I1116" t="str">
            <v>sieci rozdzielcze</v>
          </cell>
          <cell r="J1116" t="str">
            <v>rozwojowe</v>
          </cell>
          <cell r="K1116" t="str">
            <v>nieopłacalne nie</v>
          </cell>
          <cell r="L1116" t="str">
            <v>Suchy Las</v>
          </cell>
          <cell r="M1116" t="str">
            <v>Agnieszka Mitura-Grabowska</v>
          </cell>
          <cell r="N1116">
            <v>0</v>
          </cell>
          <cell r="O1116" t="str">
            <v>Mariusz Dados</v>
          </cell>
          <cell r="P1116" t="str">
            <v>Łukasz Dąbrowski</v>
          </cell>
          <cell r="Q1116">
            <v>0</v>
          </cell>
          <cell r="R1116" t="str">
            <v>16</v>
          </cell>
          <cell r="S1116" t="str">
            <v>nd</v>
          </cell>
          <cell r="T1116">
            <v>0</v>
          </cell>
          <cell r="U1116">
            <v>0</v>
          </cell>
          <cell r="V1116">
            <v>0</v>
          </cell>
          <cell r="W1116">
            <v>0</v>
          </cell>
          <cell r="X1116">
            <v>0</v>
          </cell>
          <cell r="Y1116">
            <v>0</v>
          </cell>
          <cell r="Z1116">
            <v>0</v>
          </cell>
          <cell r="AA1116">
            <v>0</v>
          </cell>
          <cell r="AB1116">
            <v>0</v>
          </cell>
          <cell r="AC1116">
            <v>5000</v>
          </cell>
          <cell r="AD1116">
            <v>5000</v>
          </cell>
          <cell r="AE1116">
            <v>490000</v>
          </cell>
          <cell r="AF1116">
            <v>10000</v>
          </cell>
          <cell r="AG1116">
            <v>0</v>
          </cell>
          <cell r="AH1116">
            <v>0</v>
          </cell>
          <cell r="AI1116">
            <v>0</v>
          </cell>
          <cell r="AJ1116">
            <v>0</v>
          </cell>
          <cell r="AK1116">
            <v>0</v>
          </cell>
          <cell r="AL1116">
            <v>0</v>
          </cell>
          <cell r="AM1116">
            <v>0</v>
          </cell>
          <cell r="AN1116">
            <v>0</v>
          </cell>
          <cell r="AO1116">
            <v>20000</v>
          </cell>
          <cell r="AP1116">
            <v>20000</v>
          </cell>
          <cell r="AQ1116">
            <v>49000</v>
          </cell>
          <cell r="AR1116">
            <v>152000</v>
          </cell>
          <cell r="AS1116">
            <v>339000</v>
          </cell>
          <cell r="AT1116">
            <v>339000</v>
          </cell>
          <cell r="AU1116">
            <v>580000</v>
          </cell>
          <cell r="AV1116">
            <v>0</v>
          </cell>
          <cell r="AW1116">
            <v>0</v>
          </cell>
          <cell r="AX1116" t="str">
            <v xml:space="preserve"> </v>
          </cell>
          <cell r="AY1116">
            <v>0</v>
          </cell>
          <cell r="AZ1116">
            <v>11</v>
          </cell>
          <cell r="BA1116">
            <v>0</v>
          </cell>
          <cell r="BF1116" t="str">
            <v>Zaopatrzenie w wodę nowych odbiorców.</v>
          </cell>
          <cell r="BG1116" t="str">
            <v>Budowa sieci wodociągowej w ul. Oświatowej w Golęczewie DN 125 mm, dł. 260 m wraz z przyłączami 2028-2030 - dokumentacja projektowa 2031-2032 - roboty budowlano-montażowe</v>
          </cell>
          <cell r="BH1116" t="str">
            <v>-</v>
          </cell>
          <cell r="BI1116" t="str">
            <v>-</v>
          </cell>
          <cell r="BJ1116">
            <v>0</v>
          </cell>
          <cell r="BK1116">
            <v>580000</v>
          </cell>
          <cell r="BL1116"/>
          <cell r="BM1116"/>
          <cell r="BN1116"/>
        </row>
        <row r="1117">
          <cell r="B1117" t="str">
            <v>3-05-16-194-1</v>
          </cell>
          <cell r="C1117" t="str">
            <v>3</v>
          </cell>
          <cell r="D1117" t="str">
            <v>Poznań - sieć wodociągowa na terenie Smochowice Południe</v>
          </cell>
          <cell r="E1117" t="str">
            <v>Realizowane-koncepcja-w toku</v>
          </cell>
          <cell r="G1117" t="str">
            <v>rezerwa "białe plamy"</v>
          </cell>
          <cell r="H1117" t="str">
            <v>druga</v>
          </cell>
          <cell r="I1117" t="str">
            <v>sieci rozdzielcze</v>
          </cell>
          <cell r="J1117" t="str">
            <v>rozwojowe</v>
          </cell>
          <cell r="K1117" t="str">
            <v>nieopłacalne nie</v>
          </cell>
          <cell r="L1117" t="str">
            <v>Poznań</v>
          </cell>
          <cell r="M1117" t="str">
            <v>Agata Chmurzyńska</v>
          </cell>
          <cell r="N1117">
            <v>0</v>
          </cell>
          <cell r="O1117" t="str">
            <v>Monika Mrozińska</v>
          </cell>
          <cell r="P1117">
            <v>0</v>
          </cell>
          <cell r="Q1117">
            <v>0</v>
          </cell>
          <cell r="R1117" t="str">
            <v>05</v>
          </cell>
          <cell r="S1117" t="str">
            <v>nd</v>
          </cell>
          <cell r="T1117">
            <v>0</v>
          </cell>
          <cell r="U1117">
            <v>0</v>
          </cell>
          <cell r="V1117">
            <v>0</v>
          </cell>
          <cell r="W1117">
            <v>0</v>
          </cell>
          <cell r="X1117">
            <v>0</v>
          </cell>
          <cell r="Y1117">
            <v>0</v>
          </cell>
          <cell r="Z1117">
            <v>0</v>
          </cell>
          <cell r="AA1117">
            <v>0</v>
          </cell>
          <cell r="AB1117">
            <v>0</v>
          </cell>
          <cell r="AC1117">
            <v>16000</v>
          </cell>
          <cell r="AD1117">
            <v>16000</v>
          </cell>
          <cell r="AE1117">
            <v>530500</v>
          </cell>
          <cell r="AF1117">
            <v>32000</v>
          </cell>
          <cell r="AG1117">
            <v>0</v>
          </cell>
          <cell r="AH1117">
            <v>0</v>
          </cell>
          <cell r="AI1117">
            <v>0</v>
          </cell>
          <cell r="AJ1117">
            <v>0</v>
          </cell>
          <cell r="AK1117">
            <v>0</v>
          </cell>
          <cell r="AL1117">
            <v>0</v>
          </cell>
          <cell r="AM1117">
            <v>0</v>
          </cell>
          <cell r="AN1117">
            <v>0</v>
          </cell>
          <cell r="AO1117">
            <v>16000</v>
          </cell>
          <cell r="AP1117">
            <v>16000</v>
          </cell>
          <cell r="AQ1117">
            <v>48000</v>
          </cell>
          <cell r="AR1117">
            <v>213330</v>
          </cell>
          <cell r="AS1117">
            <v>312670</v>
          </cell>
          <cell r="AT1117">
            <v>312670</v>
          </cell>
          <cell r="AU1117">
            <v>606000</v>
          </cell>
          <cell r="AV1117">
            <v>0</v>
          </cell>
          <cell r="AW1117">
            <v>0</v>
          </cell>
          <cell r="AX1117" t="str">
            <v>1 rozwojowo-modernizacyjne</v>
          </cell>
          <cell r="AY1117">
            <v>6</v>
          </cell>
          <cell r="AZ1117">
            <v>5</v>
          </cell>
          <cell r="BA1117">
            <v>0</v>
          </cell>
          <cell r="BF1117" t="str">
            <v>Zaoptrzenie w wodę nowych odbiorców.</v>
          </cell>
          <cell r="BG1117" t="str">
            <v>Budowa sieci wodociągowej w ulicach: Karsińskiej, Skarszewskiej, Sępoleńskiej, Pniewskiej, o średnicy DN 150 dł. 325 m wraz z realizacją przyłączy wodociągowych 2028-2030 - dokumentacja projektowa 2031-2032 - roboty budowlano-montażowe</v>
          </cell>
          <cell r="BH1117" t="str">
            <v>-</v>
          </cell>
          <cell r="BI1117" t="str">
            <v>-</v>
          </cell>
          <cell r="BJ1117">
            <v>0</v>
          </cell>
          <cell r="BK1117">
            <v>606000</v>
          </cell>
          <cell r="BL1117"/>
          <cell r="BM1117"/>
          <cell r="BN1117"/>
        </row>
        <row r="1118">
          <cell r="B1118" t="str">
            <v>3-05-21-168-0</v>
          </cell>
          <cell r="C1118" t="str">
            <v>3</v>
          </cell>
          <cell r="D1118" t="str">
            <v>Poznań - zbiorniki Morasko - ogrodzenie</v>
          </cell>
          <cell r="E1118" t="str">
            <v>Realizowane-dokumentacja-w toku</v>
          </cell>
          <cell r="G1118" t="str">
            <v>rezerwa na inwestycje nieprzewidziane</v>
          </cell>
          <cell r="H1118" t="str">
            <v>pierwsza</v>
          </cell>
          <cell r="I1118" t="str">
            <v>wspólne</v>
          </cell>
          <cell r="J1118" t="str">
            <v>modernizacyjne</v>
          </cell>
          <cell r="K1118" t="str">
            <v>SUW</v>
          </cell>
          <cell r="L1118" t="str">
            <v>Poznań</v>
          </cell>
          <cell r="M1118" t="str">
            <v>Irena Romaszewska-Malak</v>
          </cell>
          <cell r="N1118" t="str">
            <v>Wioletta Frankowska</v>
          </cell>
          <cell r="O1118">
            <v>0</v>
          </cell>
          <cell r="P1118">
            <v>0</v>
          </cell>
          <cell r="Q1118">
            <v>0</v>
          </cell>
          <cell r="R1118" t="str">
            <v>05</v>
          </cell>
          <cell r="S1118" t="str">
            <v>nd</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629200</v>
          </cell>
          <cell r="AK1118">
            <v>0</v>
          </cell>
          <cell r="AL1118">
            <v>0</v>
          </cell>
          <cell r="AM1118">
            <v>0</v>
          </cell>
          <cell r="AN1118">
            <v>0</v>
          </cell>
          <cell r="AO1118">
            <v>0</v>
          </cell>
          <cell r="AP1118">
            <v>0</v>
          </cell>
          <cell r="AQ1118">
            <v>0</v>
          </cell>
          <cell r="AR1118">
            <v>0</v>
          </cell>
          <cell r="AS1118">
            <v>0</v>
          </cell>
          <cell r="AT1118">
            <v>0</v>
          </cell>
          <cell r="AU1118">
            <v>629200</v>
          </cell>
          <cell r="AV1118">
            <v>0</v>
          </cell>
          <cell r="AW1118">
            <v>0</v>
          </cell>
          <cell r="AX1118" t="str">
            <v xml:space="preserve"> </v>
          </cell>
          <cell r="AY1118">
            <v>0</v>
          </cell>
          <cell r="AZ1118">
            <v>0</v>
          </cell>
          <cell r="BA1118">
            <v>0</v>
          </cell>
          <cell r="BF1118" t="str">
            <v>Zadanie wydzielone z zadania nr 3-05-20-183-0. Zabezpieczenie obiektu Zbiorników Morasko</v>
          </cell>
          <cell r="BG1118" t="str">
            <v>Wykonanie ogrodzenia obiektu o długości ca. 600 mb. 2021-2022 dokumentacja projektowa 2022-2023 roboty budowlano-montażowe</v>
          </cell>
          <cell r="BH1118" t="str">
            <v>-</v>
          </cell>
          <cell r="BI1118" t="str">
            <v>-</v>
          </cell>
          <cell r="BJ1118">
            <v>0</v>
          </cell>
          <cell r="BK1118">
            <v>629200</v>
          </cell>
          <cell r="BL1118"/>
          <cell r="BM1118"/>
          <cell r="BN1118"/>
        </row>
        <row r="1119">
          <cell r="B1119" t="str">
            <v>3-05-19-074-1</v>
          </cell>
          <cell r="C1119" t="str">
            <v>3</v>
          </cell>
          <cell r="D1119" t="str">
            <v>Poznań - sieć wodociągowa w ul. Michałowo</v>
          </cell>
          <cell r="E1119" t="str">
            <v>Realizowane-koncepcja-w toku</v>
          </cell>
          <cell r="G1119" t="str">
            <v>rezerwa "białe plamy"</v>
          </cell>
          <cell r="H1119" t="str">
            <v>druga</v>
          </cell>
          <cell r="I1119" t="str">
            <v>sieci rozdzielcze</v>
          </cell>
          <cell r="J1119" t="str">
            <v>rozwojowe</v>
          </cell>
          <cell r="K1119" t="str">
            <v>nieopłacalne nie</v>
          </cell>
          <cell r="L1119" t="str">
            <v>Poznań</v>
          </cell>
          <cell r="M1119" t="str">
            <v>Przemysław Jasiński</v>
          </cell>
          <cell r="N1119">
            <v>0</v>
          </cell>
          <cell r="O1119" t="str">
            <v>Mariusz Dados</v>
          </cell>
          <cell r="P1119">
            <v>0</v>
          </cell>
          <cell r="Q1119">
            <v>0</v>
          </cell>
          <cell r="R1119" t="str">
            <v>05</v>
          </cell>
          <cell r="S1119" t="str">
            <v>nd</v>
          </cell>
          <cell r="T1119">
            <v>0</v>
          </cell>
          <cell r="U1119">
            <v>0</v>
          </cell>
          <cell r="V1119">
            <v>0</v>
          </cell>
          <cell r="W1119">
            <v>0</v>
          </cell>
          <cell r="X1119">
            <v>0</v>
          </cell>
          <cell r="Y1119">
            <v>0</v>
          </cell>
          <cell r="Z1119">
            <v>0</v>
          </cell>
          <cell r="AA1119">
            <v>32000</v>
          </cell>
          <cell r="AB1119">
            <v>48000</v>
          </cell>
          <cell r="AC1119">
            <v>100000</v>
          </cell>
          <cell r="AD1119">
            <v>345000</v>
          </cell>
          <cell r="AE1119">
            <v>0</v>
          </cell>
          <cell r="AF1119">
            <v>525000</v>
          </cell>
          <cell r="AG1119">
            <v>0</v>
          </cell>
          <cell r="AH1119">
            <v>0</v>
          </cell>
          <cell r="AI1119">
            <v>0</v>
          </cell>
          <cell r="AJ1119">
            <v>0</v>
          </cell>
          <cell r="AK1119">
            <v>0</v>
          </cell>
          <cell r="AL1119">
            <v>0</v>
          </cell>
          <cell r="AM1119">
            <v>32000</v>
          </cell>
          <cell r="AN1119">
            <v>32000</v>
          </cell>
          <cell r="AO1119">
            <v>16000</v>
          </cell>
          <cell r="AP1119">
            <v>484170</v>
          </cell>
          <cell r="AQ1119">
            <v>85830</v>
          </cell>
          <cell r="AR1119">
            <v>0</v>
          </cell>
          <cell r="AS1119">
            <v>0</v>
          </cell>
          <cell r="AT1119">
            <v>0</v>
          </cell>
          <cell r="AU1119">
            <v>650000</v>
          </cell>
          <cell r="AV1119">
            <v>0.32</v>
          </cell>
          <cell r="AW1119">
            <v>0</v>
          </cell>
          <cell r="AX1119" t="str">
            <v>0 nd</v>
          </cell>
          <cell r="AY1119">
            <v>0</v>
          </cell>
          <cell r="AZ1119">
            <v>14</v>
          </cell>
          <cell r="BA1119">
            <v>0</v>
          </cell>
          <cell r="BF1119" t="str">
            <v>Zaopatrzenie w wodę nowych odbiorców.</v>
          </cell>
          <cell r="BG1119" t="str">
            <v>Rozbudowa sieci wodociągowej DN 150 mm o długości 315 m wraz z przyłączami 2026 - 2027 dokumentacja projektowa 2028 - 2029 roboty budowlano - montażowe</v>
          </cell>
          <cell r="BH1119" t="str">
            <v>-</v>
          </cell>
          <cell r="BI1119" t="str">
            <v>-</v>
          </cell>
          <cell r="BJ1119">
            <v>0</v>
          </cell>
          <cell r="BK1119">
            <v>650000</v>
          </cell>
          <cell r="BL1119"/>
          <cell r="BM1119"/>
          <cell r="BN1119"/>
        </row>
        <row r="1120">
          <cell r="B1120" t="str">
            <v>3-05-18-001-0</v>
          </cell>
          <cell r="C1120" t="str">
            <v>3</v>
          </cell>
          <cell r="D1120" t="str">
            <v>Poznań - sieć wodociągowa w ul. Kunickiego</v>
          </cell>
          <cell r="E1120" t="str">
            <v>Realizowane-koncepcja-w toku</v>
          </cell>
          <cell r="G1120" t="str">
            <v>rury azbestowo-cementowe</v>
          </cell>
          <cell r="H1120" t="str">
            <v>pierwsza</v>
          </cell>
          <cell r="I1120" t="str">
            <v>sieci rozdzielcze</v>
          </cell>
          <cell r="J1120" t="str">
            <v>modernizacyjne</v>
          </cell>
          <cell r="K1120" t="str">
            <v>azbestocement</v>
          </cell>
          <cell r="L1120" t="str">
            <v>Poznań</v>
          </cell>
          <cell r="M1120" t="str">
            <v>Zuzanna Kaczmarek</v>
          </cell>
          <cell r="N1120">
            <v>0</v>
          </cell>
          <cell r="O1120" t="str">
            <v>Jolanta Kowalczyk</v>
          </cell>
          <cell r="P1120">
            <v>0</v>
          </cell>
          <cell r="Q1120">
            <v>0</v>
          </cell>
          <cell r="R1120" t="str">
            <v>05</v>
          </cell>
          <cell r="S1120" t="str">
            <v>nd</v>
          </cell>
          <cell r="T1120">
            <v>0</v>
          </cell>
          <cell r="U1120">
            <v>0</v>
          </cell>
          <cell r="V1120">
            <v>0</v>
          </cell>
          <cell r="W1120">
            <v>0</v>
          </cell>
          <cell r="X1120">
            <v>0</v>
          </cell>
          <cell r="Y1120">
            <v>0</v>
          </cell>
          <cell r="Z1120">
            <v>16000</v>
          </cell>
          <cell r="AA1120">
            <v>48000</v>
          </cell>
          <cell r="AB1120">
            <v>122000</v>
          </cell>
          <cell r="AC1120">
            <v>465000</v>
          </cell>
          <cell r="AD1120">
            <v>0</v>
          </cell>
          <cell r="AE1120">
            <v>0</v>
          </cell>
          <cell r="AF1120">
            <v>651000</v>
          </cell>
          <cell r="AG1120">
            <v>0</v>
          </cell>
          <cell r="AH1120">
            <v>0</v>
          </cell>
          <cell r="AI1120">
            <v>0</v>
          </cell>
          <cell r="AJ1120">
            <v>0</v>
          </cell>
          <cell r="AK1120">
            <v>0</v>
          </cell>
          <cell r="AL1120">
            <v>32000</v>
          </cell>
          <cell r="AM1120">
            <v>32000</v>
          </cell>
          <cell r="AN1120">
            <v>16000</v>
          </cell>
          <cell r="AO1120">
            <v>149000</v>
          </cell>
          <cell r="AP1120">
            <v>422000</v>
          </cell>
          <cell r="AQ1120">
            <v>0</v>
          </cell>
          <cell r="AR1120">
            <v>0</v>
          </cell>
          <cell r="AS1120">
            <v>0</v>
          </cell>
          <cell r="AT1120">
            <v>0</v>
          </cell>
          <cell r="AU1120">
            <v>651000</v>
          </cell>
          <cell r="AV1120">
            <v>0.37</v>
          </cell>
          <cell r="AW1120">
            <v>0</v>
          </cell>
          <cell r="AX1120" t="str">
            <v>1 rozwojowo-modernizacyjne</v>
          </cell>
          <cell r="AY1120">
            <v>0</v>
          </cell>
          <cell r="AZ1120">
            <v>0</v>
          </cell>
          <cell r="BA1120">
            <v>36</v>
          </cell>
          <cell r="BF1120" t="str">
            <v>Wymiana sieci wodociągowej z rur azbestocementowych</v>
          </cell>
          <cell r="BG1120" t="str">
            <v>Wymiana sieci wodociągowej z rur azbesto - cementowych w ul. Kunickiego DN100mm dł. 122m, DN150mm dł. 250m wraz z przyłączami. 2025 - 2027 - dokumentacja projektowa 2027 - 2029 - roboty budowlano - montażowe</v>
          </cell>
          <cell r="BH1120" t="str">
            <v>-</v>
          </cell>
          <cell r="BI1120" t="str">
            <v>-</v>
          </cell>
          <cell r="BJ1120">
            <v>0</v>
          </cell>
          <cell r="BK1120">
            <v>651000</v>
          </cell>
          <cell r="BL1120"/>
          <cell r="BM1120"/>
          <cell r="BN1120"/>
        </row>
        <row r="1121">
          <cell r="B1121" t="str">
            <v>5-04-17-065-1</v>
          </cell>
          <cell r="C1121" t="str">
            <v>5</v>
          </cell>
          <cell r="D1121" t="str">
            <v>Murowana Goślina - kanalizacja sanitarna w Mściszewie</v>
          </cell>
          <cell r="E1121" t="str">
            <v>Realizowane-koncepcja-w toku</v>
          </cell>
          <cell r="G1121" t="str">
            <v>rezerwa "białe plamy"</v>
          </cell>
          <cell r="H1121" t="str">
            <v>druga</v>
          </cell>
          <cell r="I1121" t="str">
            <v>sieci rozdzielcze</v>
          </cell>
          <cell r="J1121" t="str">
            <v>rozwojowe</v>
          </cell>
          <cell r="K1121" t="str">
            <v>nieopłacalne nie</v>
          </cell>
          <cell r="L1121" t="str">
            <v>Murowana Goślina</v>
          </cell>
          <cell r="M1121" t="str">
            <v>Agnieszka Mitura-Grabowska</v>
          </cell>
          <cell r="N1121">
            <v>0</v>
          </cell>
          <cell r="O1121" t="str">
            <v>Monika Mrozińska</v>
          </cell>
          <cell r="P1121">
            <v>0</v>
          </cell>
          <cell r="Q1121">
            <v>0</v>
          </cell>
          <cell r="R1121" t="str">
            <v>04</v>
          </cell>
          <cell r="S1121" t="str">
            <v>nd</v>
          </cell>
          <cell r="T1121">
            <v>0</v>
          </cell>
          <cell r="U1121">
            <v>0</v>
          </cell>
          <cell r="V1121">
            <v>0</v>
          </cell>
          <cell r="W1121">
            <v>0</v>
          </cell>
          <cell r="X1121">
            <v>0</v>
          </cell>
          <cell r="Y1121">
            <v>0</v>
          </cell>
          <cell r="Z1121">
            <v>0</v>
          </cell>
          <cell r="AA1121">
            <v>0</v>
          </cell>
          <cell r="AB1121">
            <v>0</v>
          </cell>
          <cell r="AC1121">
            <v>0</v>
          </cell>
          <cell r="AD1121">
            <v>0</v>
          </cell>
          <cell r="AE1121">
            <v>722000</v>
          </cell>
          <cell r="AF1121">
            <v>0</v>
          </cell>
          <cell r="AG1121">
            <v>0</v>
          </cell>
          <cell r="AH1121">
            <v>0</v>
          </cell>
          <cell r="AI1121">
            <v>0</v>
          </cell>
          <cell r="AJ1121">
            <v>0</v>
          </cell>
          <cell r="AK1121">
            <v>0</v>
          </cell>
          <cell r="AL1121">
            <v>0</v>
          </cell>
          <cell r="AM1121">
            <v>0</v>
          </cell>
          <cell r="AN1121">
            <v>0</v>
          </cell>
          <cell r="AO1121">
            <v>0</v>
          </cell>
          <cell r="AP1121">
            <v>0</v>
          </cell>
          <cell r="AQ1121">
            <v>54000</v>
          </cell>
          <cell r="AR1121">
            <v>82000</v>
          </cell>
          <cell r="AS1121">
            <v>544000</v>
          </cell>
          <cell r="AT1121">
            <v>1510000</v>
          </cell>
          <cell r="AU1121">
            <v>680000</v>
          </cell>
          <cell r="AV1121">
            <v>0.64</v>
          </cell>
          <cell r="AW1121">
            <v>0</v>
          </cell>
          <cell r="AX1121" t="str">
            <v>1 rozwojowo-modernizacyjne</v>
          </cell>
          <cell r="AY1121">
            <v>12</v>
          </cell>
          <cell r="AZ1121">
            <v>13</v>
          </cell>
          <cell r="BA1121">
            <v>0</v>
          </cell>
          <cell r="BF1121" t="str">
            <v>Odbiór ścieków sanitarnych od nowych klientów.</v>
          </cell>
          <cell r="BG1121" t="str">
            <v>Budowa sieci kanalizacji sanitarnej w działce nr 250 DN200mm , dł. 640m wraz z przyłączami 2030-2031 - dokumentacja projektowa 2032-2033 - roboty budowlano-montażowe</v>
          </cell>
          <cell r="BH1121" t="str">
            <v>-</v>
          </cell>
          <cell r="BI1121" t="str">
            <v>-</v>
          </cell>
          <cell r="BJ1121">
            <v>0</v>
          </cell>
          <cell r="BK1121">
            <v>680000</v>
          </cell>
          <cell r="BL1121"/>
          <cell r="BM1121"/>
          <cell r="BN1121"/>
        </row>
        <row r="1122">
          <cell r="B1122" t="str">
            <v>3-11-19-321-0</v>
          </cell>
          <cell r="C1122" t="str">
            <v>3</v>
          </cell>
          <cell r="D1122" t="str">
            <v>Kórnik – sieć wodociągowa w ul. Głównej w Dziećmierowie - etap II</v>
          </cell>
          <cell r="E1122" t="str">
            <v>Realizowane-dokumentacja-w toku</v>
          </cell>
          <cell r="H1122" t="str">
            <v>pierwsza</v>
          </cell>
          <cell r="I1122" t="str">
            <v>sieci rozdzielcze</v>
          </cell>
          <cell r="J1122" t="str">
            <v>modernizacyjne</v>
          </cell>
          <cell r="K1122" t="str">
            <v>PSW</v>
          </cell>
          <cell r="L1122" t="str">
            <v>Kórnik</v>
          </cell>
          <cell r="M1122" t="str">
            <v>Kamilla Oberenkowska</v>
          </cell>
          <cell r="N1122" t="str">
            <v>Agnieszka Górny</v>
          </cell>
          <cell r="O1122">
            <v>0</v>
          </cell>
          <cell r="P1122">
            <v>0</v>
          </cell>
          <cell r="Q1122">
            <v>0</v>
          </cell>
          <cell r="R1122" t="str">
            <v>11</v>
          </cell>
          <cell r="S1122" t="str">
            <v>nd</v>
          </cell>
          <cell r="T1122">
            <v>0</v>
          </cell>
          <cell r="U1122">
            <v>0</v>
          </cell>
          <cell r="V1122">
            <v>0</v>
          </cell>
          <cell r="W1122">
            <v>0</v>
          </cell>
          <cell r="X1122">
            <v>22000</v>
          </cell>
          <cell r="Y1122">
            <v>35000</v>
          </cell>
          <cell r="Z1122">
            <v>279000</v>
          </cell>
          <cell r="AA1122">
            <v>146000</v>
          </cell>
          <cell r="AB1122">
            <v>0</v>
          </cell>
          <cell r="AC1122">
            <v>0</v>
          </cell>
          <cell r="AD1122">
            <v>0</v>
          </cell>
          <cell r="AE1122">
            <v>0</v>
          </cell>
          <cell r="AF1122">
            <v>482000</v>
          </cell>
          <cell r="AG1122">
            <v>0</v>
          </cell>
          <cell r="AH1122">
            <v>0</v>
          </cell>
          <cell r="AI1122">
            <v>0</v>
          </cell>
          <cell r="AJ1122">
            <v>22400.799999999999</v>
          </cell>
          <cell r="AK1122">
            <v>33601.199999999997</v>
          </cell>
          <cell r="AL1122">
            <v>218675</v>
          </cell>
          <cell r="AM1122">
            <v>408831</v>
          </cell>
          <cell r="AN1122">
            <v>0</v>
          </cell>
          <cell r="AO1122">
            <v>0</v>
          </cell>
          <cell r="AP1122">
            <v>0</v>
          </cell>
          <cell r="AQ1122">
            <v>0</v>
          </cell>
          <cell r="AR1122">
            <v>0</v>
          </cell>
          <cell r="AS1122">
            <v>0</v>
          </cell>
          <cell r="AT1122">
            <v>0</v>
          </cell>
          <cell r="AU1122">
            <v>683508</v>
          </cell>
          <cell r="AV1122">
            <v>0</v>
          </cell>
          <cell r="AW1122">
            <v>0</v>
          </cell>
          <cell r="AX1122" t="str">
            <v>1 rozwojowo-modernizacyjne</v>
          </cell>
          <cell r="AY1122">
            <v>0</v>
          </cell>
          <cell r="AZ1122">
            <v>0</v>
          </cell>
          <cell r="BA1122">
            <v>8</v>
          </cell>
          <cell r="BF1122" t="str">
            <v>Likwidacja sieci zlokalizowanej na gruntach prywatnych i przeniesienie w pas drogowy. Wspólna realizacja z zad. 19-320. Budowa możliwa po wykonaniu magistrali Kórnickiej.</v>
          </cell>
          <cell r="BG1122" t="str">
            <v>Budowa sieci wodociągowej w ul. Głównej DN125mm, dł. 260m wraz z przełączeniem i wymianą przyłączy, likwidacja istn. sieci wodociągowej DN80mm, dł. 510 m. 2022 - 2024 - dokumentacja projektowa 2025 - 2026 - roboty budowlano-montażowe (rozpoczęcie budowy możliwe po zakończeniu budowy magistrali kórnickiej)</v>
          </cell>
          <cell r="BH1122" t="str">
            <v>-</v>
          </cell>
          <cell r="BI1122" t="str">
            <v>-</v>
          </cell>
          <cell r="BJ1122">
            <v>0</v>
          </cell>
          <cell r="BK1122">
            <v>683508</v>
          </cell>
          <cell r="BL1122"/>
          <cell r="BM1122"/>
          <cell r="BN1122"/>
        </row>
        <row r="1123">
          <cell r="B1123" t="str">
            <v>3-05-17-093-0</v>
          </cell>
          <cell r="C1123" t="str">
            <v>3</v>
          </cell>
          <cell r="D1123" t="str">
            <v>Poznań - sieć wodociągowa w ul. Jarzębowej</v>
          </cell>
          <cell r="E1123" t="str">
            <v>Realizowane-koncepcja-w toku</v>
          </cell>
          <cell r="G1123" t="str">
            <v>Pule</v>
          </cell>
          <cell r="H1123" t="str">
            <v>druga</v>
          </cell>
          <cell r="I1123" t="str">
            <v>sieci rozdzielcze</v>
          </cell>
          <cell r="J1123" t="str">
            <v>rozwojowe</v>
          </cell>
          <cell r="K1123" t="str">
            <v>opłacalne</v>
          </cell>
          <cell r="L1123" t="str">
            <v>Poznań</v>
          </cell>
          <cell r="M1123" t="str">
            <v>Zuzanna Kaczmarek</v>
          </cell>
          <cell r="N1123">
            <v>0</v>
          </cell>
          <cell r="O1123" t="str">
            <v>Jolanta Kowalczyk</v>
          </cell>
          <cell r="P1123">
            <v>0</v>
          </cell>
          <cell r="Q1123">
            <v>0</v>
          </cell>
          <cell r="R1123" t="str">
            <v>05</v>
          </cell>
          <cell r="S1123" t="str">
            <v>nd</v>
          </cell>
          <cell r="T1123">
            <v>0</v>
          </cell>
          <cell r="U1123">
            <v>0</v>
          </cell>
          <cell r="V1123">
            <v>0</v>
          </cell>
          <cell r="W1123">
            <v>34000</v>
          </cell>
          <cell r="X1123">
            <v>50000</v>
          </cell>
          <cell r="Y1123">
            <v>246600</v>
          </cell>
          <cell r="Z1123">
            <v>213400</v>
          </cell>
          <cell r="AA1123">
            <v>0</v>
          </cell>
          <cell r="AB1123">
            <v>0</v>
          </cell>
          <cell r="AC1123">
            <v>0</v>
          </cell>
          <cell r="AD1123">
            <v>0</v>
          </cell>
          <cell r="AE1123">
            <v>0</v>
          </cell>
          <cell r="AF1123">
            <v>544000</v>
          </cell>
          <cell r="AG1123">
            <v>0</v>
          </cell>
          <cell r="AH1123">
            <v>0</v>
          </cell>
          <cell r="AI1123">
            <v>0</v>
          </cell>
          <cell r="AJ1123">
            <v>24000</v>
          </cell>
          <cell r="AK1123">
            <v>245800</v>
          </cell>
          <cell r="AL1123">
            <v>434200</v>
          </cell>
          <cell r="AM1123">
            <v>0</v>
          </cell>
          <cell r="AN1123">
            <v>0</v>
          </cell>
          <cell r="AO1123">
            <v>0</v>
          </cell>
          <cell r="AP1123">
            <v>0</v>
          </cell>
          <cell r="AQ1123">
            <v>0</v>
          </cell>
          <cell r="AR1123">
            <v>0</v>
          </cell>
          <cell r="AS1123">
            <v>0</v>
          </cell>
          <cell r="AT1123">
            <v>0</v>
          </cell>
          <cell r="AU1123">
            <v>704000</v>
          </cell>
          <cell r="AV1123">
            <v>0.35</v>
          </cell>
          <cell r="AW1123">
            <v>0</v>
          </cell>
          <cell r="AX1123" t="str">
            <v>1 rozwojowo-modernizacyjne</v>
          </cell>
          <cell r="AY1123">
            <v>0</v>
          </cell>
          <cell r="AZ1123">
            <v>2</v>
          </cell>
          <cell r="BA1123">
            <v>7</v>
          </cell>
          <cell r="BF1123" t="str">
            <v>Zaopatrzenie w wodę nowych odbiorców - planowana budowa budynków mieszkalnych przez ZKZL</v>
          </cell>
          <cell r="BG1123" t="str">
            <v>Przebudowa istniejącej sieci wodociągowej w ulicy Jarzębowej: - 100mm na DN 150mm dł. 140m - 40mm na DN 150mm, dł. 207m. - 110mm na DN 150mm, dł. 36m Budowa nowych przyłączy wodociągowych, przełączenie i wymiana istniejących przyłączy. 2023-2024 - dokumentacja projektowa (ZKZL IZ) 2024-2025 - roboty budowlano - montażowe</v>
          </cell>
          <cell r="BH1123" t="str">
            <v>-</v>
          </cell>
          <cell r="BI1123" t="str">
            <v>-</v>
          </cell>
          <cell r="BJ1123">
            <v>0</v>
          </cell>
          <cell r="BK1123">
            <v>704000</v>
          </cell>
          <cell r="BL1123"/>
          <cell r="BM1123"/>
          <cell r="BN1123"/>
        </row>
        <row r="1124">
          <cell r="B1124" t="str">
            <v>5-09-15-145-1</v>
          </cell>
          <cell r="C1124" t="str">
            <v>5</v>
          </cell>
          <cell r="D1124" t="str">
            <v>Puszczykowo - kanalizacja sanitarna w ul. Nadwarciańskiej w stronę ul. Niwka Stara i w ul. Moniuszki nr 9-13</v>
          </cell>
          <cell r="E1124" t="str">
            <v>Realizowane-koncepcja-w toku</v>
          </cell>
          <cell r="G1124" t="str">
            <v>rezerwa "białe plamy"</v>
          </cell>
          <cell r="H1124" t="str">
            <v>druga</v>
          </cell>
          <cell r="I1124" t="str">
            <v>sieci rozdzielcze</v>
          </cell>
          <cell r="J1124" t="str">
            <v>rozwojowe</v>
          </cell>
          <cell r="K1124" t="str">
            <v>nieopłacalne nie</v>
          </cell>
          <cell r="L1124" t="str">
            <v>Puszczykowo</v>
          </cell>
          <cell r="M1124" t="str">
            <v>Irena Romaszewska-Malak</v>
          </cell>
          <cell r="N1124">
            <v>0</v>
          </cell>
          <cell r="O1124" t="str">
            <v>Monika Mrozińska</v>
          </cell>
          <cell r="P1124">
            <v>0</v>
          </cell>
          <cell r="Q1124">
            <v>0</v>
          </cell>
          <cell r="R1124" t="str">
            <v>09</v>
          </cell>
          <cell r="S1124" t="str">
            <v>nd</v>
          </cell>
          <cell r="T1124">
            <v>0</v>
          </cell>
          <cell r="U1124">
            <v>0</v>
          </cell>
          <cell r="V1124">
            <v>0</v>
          </cell>
          <cell r="W1124">
            <v>0</v>
          </cell>
          <cell r="X1124">
            <v>0</v>
          </cell>
          <cell r="Y1124">
            <v>20000</v>
          </cell>
          <cell r="Z1124">
            <v>30000</v>
          </cell>
          <cell r="AA1124">
            <v>138000</v>
          </cell>
          <cell r="AB1124">
            <v>472000</v>
          </cell>
          <cell r="AC1124">
            <v>0</v>
          </cell>
          <cell r="AD1124">
            <v>0</v>
          </cell>
          <cell r="AE1124">
            <v>0</v>
          </cell>
          <cell r="AF1124">
            <v>660000</v>
          </cell>
          <cell r="AG1124">
            <v>0</v>
          </cell>
          <cell r="AH1124">
            <v>0</v>
          </cell>
          <cell r="AI1124">
            <v>0</v>
          </cell>
          <cell r="AJ1124">
            <v>16600</v>
          </cell>
          <cell r="AK1124">
            <v>49800</v>
          </cell>
          <cell r="AL1124">
            <v>16600</v>
          </cell>
          <cell r="AM1124">
            <v>119000</v>
          </cell>
          <cell r="AN1124">
            <v>505000</v>
          </cell>
          <cell r="AO1124">
            <v>0</v>
          </cell>
          <cell r="AP1124">
            <v>0</v>
          </cell>
          <cell r="AQ1124">
            <v>0</v>
          </cell>
          <cell r="AR1124">
            <v>0</v>
          </cell>
          <cell r="AS1124">
            <v>0</v>
          </cell>
          <cell r="AT1124">
            <v>0</v>
          </cell>
          <cell r="AU1124">
            <v>707000</v>
          </cell>
          <cell r="AV1124">
            <v>0.32</v>
          </cell>
          <cell r="AW1124">
            <v>0</v>
          </cell>
          <cell r="AX1124" t="str">
            <v>1 rozwojowo-modernizacyjne</v>
          </cell>
          <cell r="AY1124">
            <v>0</v>
          </cell>
          <cell r="AZ1124">
            <v>13</v>
          </cell>
          <cell r="BA1124">
            <v>0</v>
          </cell>
          <cell r="BF1124" t="str">
            <v>Odbiór ścieków od nowych klientów.</v>
          </cell>
          <cell r="BG1124" t="str">
            <v>Budowa kanalizacji sanitarnej w ulicy Jeździeckiej wraz z przyłączami - kanał grawitacyjny DN 200 mm, dł. 215 m, - rurociąg tłoczny DN 80 mm dł.10 m, - przepompownia ścieków - 1 szt. Budowa kanalizacji sanitarnej w ulicy Moniuszki DN 200 mm, dł. 80 m wraz z przyłączami 2023-2025 - dokumentacja projektowa 2026-2027 - roboty budowlano-montażowe</v>
          </cell>
          <cell r="BH1124" t="str">
            <v>-</v>
          </cell>
          <cell r="BI1124" t="str">
            <v>-</v>
          </cell>
          <cell r="BJ1124">
            <v>0</v>
          </cell>
          <cell r="BK1124">
            <v>707000</v>
          </cell>
          <cell r="BL1124"/>
          <cell r="BM1124"/>
          <cell r="BN1124"/>
        </row>
        <row r="1125">
          <cell r="B1125" t="str">
            <v>5-05-21-173-1</v>
          </cell>
          <cell r="C1125" t="str">
            <v>5</v>
          </cell>
          <cell r="D1125" t="str">
            <v>Poznań – zdalny monitoring - pomiar przepływu ścieków przez strategiczne rurociągi przesyłowe przechodzące pod rzeką Wartą</v>
          </cell>
          <cell r="E1125" t="str">
            <v>Realizowane-koncepcja-w toku</v>
          </cell>
          <cell r="G1125" t="str">
            <v>budżet - modernizacja PSK</v>
          </cell>
          <cell r="H1125" t="str">
            <v>pierwsza</v>
          </cell>
          <cell r="I1125" t="str">
            <v>sieci rozdzielcze</v>
          </cell>
          <cell r="J1125" t="str">
            <v>modernizacyjne</v>
          </cell>
          <cell r="K1125" t="str">
            <v>PSK</v>
          </cell>
          <cell r="L1125" t="str">
            <v>Poznań</v>
          </cell>
          <cell r="M1125" t="str">
            <v>Marcin Ostrzycki</v>
          </cell>
          <cell r="N1125">
            <v>0</v>
          </cell>
          <cell r="O1125">
            <v>0</v>
          </cell>
          <cell r="P1125">
            <v>0</v>
          </cell>
          <cell r="Q1125">
            <v>0</v>
          </cell>
          <cell r="R1125" t="str">
            <v>05</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50000</v>
          </cell>
          <cell r="AK1125">
            <v>374546</v>
          </cell>
          <cell r="AL1125">
            <v>295454</v>
          </cell>
          <cell r="AM1125">
            <v>0</v>
          </cell>
          <cell r="AN1125">
            <v>0</v>
          </cell>
          <cell r="AO1125">
            <v>0</v>
          </cell>
          <cell r="AP1125">
            <v>0</v>
          </cell>
          <cell r="AQ1125">
            <v>0</v>
          </cell>
          <cell r="AR1125">
            <v>0</v>
          </cell>
          <cell r="AS1125">
            <v>0</v>
          </cell>
          <cell r="AT1125">
            <v>0</v>
          </cell>
          <cell r="AU1125">
            <v>720000</v>
          </cell>
          <cell r="AV1125">
            <v>0</v>
          </cell>
          <cell r="AW1125">
            <v>0</v>
          </cell>
          <cell r="AX1125" t="str">
            <v>1 rozwojowo-modernizacyjne</v>
          </cell>
          <cell r="AY1125">
            <v>0</v>
          </cell>
          <cell r="AZ1125">
            <v>0</v>
          </cell>
          <cell r="BA1125">
            <v>0</v>
          </cell>
          <cell r="BF1125" t="str">
            <v>Zdalny nadzór nad pracą strategicznych rurociągów przesyłowych pod rzeką Wartą w sytuacjach awaryjnych.</v>
          </cell>
          <cell r="BG1125" t="str">
            <v>Opomiarowanie natężenia przepływu dla 6 strategicznych kolektorów pod rzeką Wartą w rejonie mostu Lecha, Przemysła I (ul. Hetmańska), oraz syfonu kanalizacyjnego Karpia. Łącznie 11 punktów pomiarowych natężenia przepływu. Zakup i montaż bezinwazyjnych urządzeń pomiarowych, nabudowanie 5 studni pomiarowych, wykonanie przyłączy ENEA, wprowadzenie danych do systemu zdalnego nadzoru. 2022 - 2023 - PFU 2024 - 2025 - roboty budowlano-montażowe</v>
          </cell>
          <cell r="BH1125" t="str">
            <v>-</v>
          </cell>
          <cell r="BI1125" t="str">
            <v>-</v>
          </cell>
          <cell r="BJ1125">
            <v>0</v>
          </cell>
          <cell r="BK1125">
            <v>720000</v>
          </cell>
          <cell r="BL1125"/>
          <cell r="BM1125"/>
          <cell r="BN1125"/>
        </row>
        <row r="1126">
          <cell r="B1126" t="str">
            <v>5-05-18-121-0</v>
          </cell>
          <cell r="C1126" t="str">
            <v>5</v>
          </cell>
          <cell r="D1126" t="str">
            <v>Poznań - kanalizacja sanitarna na os. Marysieńki</v>
          </cell>
          <cell r="E1126" t="str">
            <v>Realizowane-koncepcja-w toku</v>
          </cell>
          <cell r="G1126" t="str">
            <v>budżet - modernizacja PSK</v>
          </cell>
          <cell r="H1126" t="str">
            <v>pierwsza</v>
          </cell>
          <cell r="I1126" t="str">
            <v>sieci rozdzielcze</v>
          </cell>
          <cell r="J1126" t="str">
            <v>modernizacyjne</v>
          </cell>
          <cell r="K1126" t="str">
            <v>PSK</v>
          </cell>
          <cell r="L1126" t="str">
            <v>Poznań</v>
          </cell>
          <cell r="M1126" t="str">
            <v>Katarzyna Stawińska</v>
          </cell>
          <cell r="N1126">
            <v>0</v>
          </cell>
          <cell r="O1126" t="str">
            <v>Monika Mrozińska</v>
          </cell>
          <cell r="P1126">
            <v>0</v>
          </cell>
          <cell r="Q1126">
            <v>0</v>
          </cell>
          <cell r="R1126" t="str">
            <v>05</v>
          </cell>
          <cell r="S1126" t="str">
            <v>nd</v>
          </cell>
          <cell r="T1126">
            <v>0</v>
          </cell>
          <cell r="U1126">
            <v>0</v>
          </cell>
          <cell r="V1126">
            <v>0</v>
          </cell>
          <cell r="W1126">
            <v>0</v>
          </cell>
          <cell r="X1126">
            <v>0</v>
          </cell>
          <cell r="Y1126">
            <v>0</v>
          </cell>
          <cell r="Z1126">
            <v>0</v>
          </cell>
          <cell r="AA1126">
            <v>0</v>
          </cell>
          <cell r="AB1126">
            <v>50000</v>
          </cell>
          <cell r="AC1126">
            <v>50000</v>
          </cell>
          <cell r="AD1126">
            <v>25000</v>
          </cell>
          <cell r="AE1126">
            <v>3090000</v>
          </cell>
          <cell r="AF1126">
            <v>125000</v>
          </cell>
          <cell r="AG1126">
            <v>0</v>
          </cell>
          <cell r="AH1126">
            <v>0</v>
          </cell>
          <cell r="AI1126">
            <v>0</v>
          </cell>
          <cell r="AJ1126">
            <v>0</v>
          </cell>
          <cell r="AK1126">
            <v>0</v>
          </cell>
          <cell r="AL1126">
            <v>0</v>
          </cell>
          <cell r="AM1126">
            <v>0</v>
          </cell>
          <cell r="AN1126">
            <v>0</v>
          </cell>
          <cell r="AO1126">
            <v>0</v>
          </cell>
          <cell r="AP1126">
            <v>25000</v>
          </cell>
          <cell r="AQ1126">
            <v>75000</v>
          </cell>
          <cell r="AR1126">
            <v>25000</v>
          </cell>
          <cell r="AS1126">
            <v>600000</v>
          </cell>
          <cell r="AT1126">
            <v>3090000</v>
          </cell>
          <cell r="AU1126">
            <v>725000</v>
          </cell>
          <cell r="AV1126">
            <v>0</v>
          </cell>
          <cell r="AW1126">
            <v>0</v>
          </cell>
          <cell r="AX1126" t="str">
            <v>1 rozwojowo-modernizacyjne</v>
          </cell>
          <cell r="AY1126">
            <v>0</v>
          </cell>
          <cell r="AZ1126">
            <v>0</v>
          </cell>
          <cell r="BA1126">
            <v>68</v>
          </cell>
          <cell r="BF1126" t="str">
            <v>Wymiana kanalizacji sanitarnej ze względu na zły stan techniczny.</v>
          </cell>
          <cell r="BG1126" t="str">
            <v>Wymiana kanalizacji sanitarnej na os. Marysieńki w Poznaniu: DN200mm, dł. 1026m, DN250mm, dł. 547m. . 2029 - 2031 - dokumentacja projektowa 2032 - 2033 - roboty budowlano-montażowe</v>
          </cell>
          <cell r="BH1126" t="str">
            <v>-</v>
          </cell>
          <cell r="BI1126" t="str">
            <v>-</v>
          </cell>
          <cell r="BJ1126">
            <v>0</v>
          </cell>
          <cell r="BK1126">
            <v>725000</v>
          </cell>
          <cell r="BL1126"/>
          <cell r="BM1126"/>
          <cell r="BN1126"/>
        </row>
        <row r="1127">
          <cell r="B1127" t="str">
            <v>5-11-14-112-1</v>
          </cell>
          <cell r="C1127" t="str">
            <v>5</v>
          </cell>
          <cell r="D1127" t="str">
            <v>Kórnik - kanalizacja sanitarna w ul. Wiśniowej w Borówcu</v>
          </cell>
          <cell r="E1127" t="str">
            <v>Realizowane-koncepcja-w toku</v>
          </cell>
          <cell r="G1127" t="str">
            <v>rezerwa "białe plamy"</v>
          </cell>
          <cell r="H1127" t="str">
            <v>druga</v>
          </cell>
          <cell r="I1127" t="str">
            <v>sieci rozdzielcze</v>
          </cell>
          <cell r="J1127" t="str">
            <v>rozwojowe</v>
          </cell>
          <cell r="K1127" t="str">
            <v>nieopłacalne Nie</v>
          </cell>
          <cell r="L1127" t="str">
            <v>Kórnik</v>
          </cell>
          <cell r="M1127" t="str">
            <v>Kamilla Oberenkowska</v>
          </cell>
          <cell r="N1127">
            <v>0</v>
          </cell>
          <cell r="O1127" t="str">
            <v>Jolanta Kowalczyk</v>
          </cell>
          <cell r="P1127">
            <v>0</v>
          </cell>
          <cell r="Q1127">
            <v>0</v>
          </cell>
          <cell r="R1127" t="str">
            <v>11</v>
          </cell>
          <cell r="S1127" t="str">
            <v>nd</v>
          </cell>
          <cell r="T1127">
            <v>0</v>
          </cell>
          <cell r="U1127">
            <v>0</v>
          </cell>
          <cell r="V1127">
            <v>0</v>
          </cell>
          <cell r="W1127">
            <v>0</v>
          </cell>
          <cell r="X1127">
            <v>0</v>
          </cell>
          <cell r="Y1127">
            <v>0</v>
          </cell>
          <cell r="Z1127">
            <v>0</v>
          </cell>
          <cell r="AA1127">
            <v>0</v>
          </cell>
          <cell r="AB1127">
            <v>0</v>
          </cell>
          <cell r="AC1127">
            <v>26000</v>
          </cell>
          <cell r="AD1127">
            <v>39000</v>
          </cell>
          <cell r="AE1127">
            <v>496000</v>
          </cell>
          <cell r="AF1127">
            <v>65000</v>
          </cell>
          <cell r="AG1127">
            <v>0</v>
          </cell>
          <cell r="AH1127">
            <v>0</v>
          </cell>
          <cell r="AI1127">
            <v>0</v>
          </cell>
          <cell r="AJ1127">
            <v>0</v>
          </cell>
          <cell r="AK1127">
            <v>0</v>
          </cell>
          <cell r="AL1127">
            <v>0</v>
          </cell>
          <cell r="AM1127">
            <v>0</v>
          </cell>
          <cell r="AN1127">
            <v>0</v>
          </cell>
          <cell r="AO1127">
            <v>32000</v>
          </cell>
          <cell r="AP1127">
            <v>36000</v>
          </cell>
          <cell r="AQ1127">
            <v>16000</v>
          </cell>
          <cell r="AR1127">
            <v>506000</v>
          </cell>
          <cell r="AS1127">
            <v>161000</v>
          </cell>
          <cell r="AT1127">
            <v>161000</v>
          </cell>
          <cell r="AU1127">
            <v>751000</v>
          </cell>
          <cell r="AV1127">
            <v>0.42</v>
          </cell>
          <cell r="AW1127">
            <v>0</v>
          </cell>
          <cell r="AX1127" t="str">
            <v>1 rozwojowo-modernizacyjne</v>
          </cell>
          <cell r="AY1127">
            <v>11</v>
          </cell>
          <cell r="AZ1127">
            <v>17</v>
          </cell>
          <cell r="BA1127">
            <v>0</v>
          </cell>
          <cell r="BF1127" t="str">
            <v>Odbiór ścieków sanitarnych od nowych klientów.</v>
          </cell>
          <cell r="BG1127" t="str">
            <v>Budowa kanalizacji sanitarnej w ul. Wiśniowej DN 250 mm, dł. 420 m wraz z przyłączami 2028-2030 - dokumentacja projektowa 2030-2032 - roboty budowlano-montażowe Wymagana koordynacja z zad. 14-113.</v>
          </cell>
          <cell r="BH1127" t="str">
            <v>-</v>
          </cell>
          <cell r="BI1127" t="str">
            <v>-</v>
          </cell>
          <cell r="BJ1127">
            <v>0</v>
          </cell>
          <cell r="BK1127">
            <v>751000</v>
          </cell>
          <cell r="BL1127"/>
          <cell r="BM1127"/>
          <cell r="BN1127"/>
        </row>
        <row r="1128">
          <cell r="B1128" t="str">
            <v>3-05-21-054-1</v>
          </cell>
          <cell r="C1128" t="str">
            <v>3</v>
          </cell>
          <cell r="D1128" t="str">
            <v>Poznań - sieć wodociągowa w rejonie ul. Deszczowej</v>
          </cell>
          <cell r="E1128" t="str">
            <v>Realizowane-koncepcja-w toku</v>
          </cell>
          <cell r="G1128" t="str">
            <v>rezerwa zadania wielozakresowe</v>
          </cell>
          <cell r="H1128" t="str">
            <v>druga</v>
          </cell>
          <cell r="I1128" t="str">
            <v>sieci rozdzielcze</v>
          </cell>
          <cell r="J1128" t="str">
            <v>rozwojowe</v>
          </cell>
          <cell r="K1128" t="str">
            <v>nieopłacalne tak</v>
          </cell>
          <cell r="L1128" t="str">
            <v>Poznań</v>
          </cell>
          <cell r="R1128" t="str">
            <v>05</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32000</v>
          </cell>
          <cell r="AQ1128">
            <v>32000</v>
          </cell>
          <cell r="AR1128">
            <v>128000</v>
          </cell>
          <cell r="AS1128">
            <v>566000</v>
          </cell>
          <cell r="AT1128">
            <v>566000</v>
          </cell>
          <cell r="AU1128">
            <v>758000</v>
          </cell>
          <cell r="AV1128">
            <v>0</v>
          </cell>
          <cell r="AW1128">
            <v>0</v>
          </cell>
          <cell r="AX1128" t="str">
            <v>1 rozwojowo-modernizacyjne</v>
          </cell>
          <cell r="AY1128">
            <v>5</v>
          </cell>
          <cell r="AZ1128">
            <v>22</v>
          </cell>
          <cell r="BA1128">
            <v>0</v>
          </cell>
          <cell r="BF1128" t="str">
            <v>Zaopatrzenie w wodę nowych odbiorców i zapewnienie bezpieczeństwa dostawy wody.</v>
          </cell>
          <cell r="BG1128" t="str">
            <v>Zadanie wydzielone z zadania 5-05-14-191-1. Budowa sieci wodociągowej w rejonie ul. Deszczowej DN 150mm, dł. 720 m wraz z przyłączami. 2028 - 2030 dokumentacja projektowa 2031 - 2032 roboty budowlano-montażowe</v>
          </cell>
          <cell r="BH1128" t="str">
            <v>-</v>
          </cell>
          <cell r="BI1128" t="str">
            <v>-</v>
          </cell>
          <cell r="BJ1128">
            <v>0</v>
          </cell>
          <cell r="BK1128">
            <v>758000</v>
          </cell>
          <cell r="BL1128"/>
          <cell r="BM1128"/>
          <cell r="BN1128"/>
        </row>
        <row r="1129">
          <cell r="B1129" t="str">
            <v>5-03-20-133-1</v>
          </cell>
          <cell r="C1129" t="str">
            <v>5</v>
          </cell>
          <cell r="D1129" t="str">
            <v>Mosina - kanalizacja sanitarna w ul. Dolnej w Czapurach</v>
          </cell>
          <cell r="E1129" t="str">
            <v>Realizowane-koncepcja-w toku</v>
          </cell>
          <cell r="H1129" t="str">
            <v>pierwsza</v>
          </cell>
          <cell r="I1129" t="str">
            <v>sieci rozdzielcze</v>
          </cell>
          <cell r="J1129" t="str">
            <v>rozwojowe</v>
          </cell>
          <cell r="K1129" t="str">
            <v>KPOŚK</v>
          </cell>
          <cell r="L1129" t="str">
            <v>Mosina</v>
          </cell>
          <cell r="M1129" t="str">
            <v>Zuzanna Kaczmarek</v>
          </cell>
          <cell r="N1129" t="str">
            <v>Joanna Matysiak-Olek</v>
          </cell>
          <cell r="O1129">
            <v>0</v>
          </cell>
          <cell r="P1129">
            <v>0</v>
          </cell>
          <cell r="Q1129">
            <v>0</v>
          </cell>
          <cell r="R1129" t="str">
            <v>03</v>
          </cell>
          <cell r="T1129">
            <v>0</v>
          </cell>
          <cell r="U1129">
            <v>0</v>
          </cell>
          <cell r="V1129">
            <v>0</v>
          </cell>
          <cell r="W1129">
            <v>34000</v>
          </cell>
          <cell r="X1129">
            <v>50000</v>
          </cell>
          <cell r="Y1129">
            <v>358000</v>
          </cell>
          <cell r="Z1129">
            <v>164000</v>
          </cell>
          <cell r="AA1129">
            <v>0</v>
          </cell>
          <cell r="AB1129">
            <v>0</v>
          </cell>
          <cell r="AC1129">
            <v>0</v>
          </cell>
          <cell r="AD1129">
            <v>0</v>
          </cell>
          <cell r="AE1129">
            <v>0</v>
          </cell>
          <cell r="AF1129">
            <v>606000</v>
          </cell>
          <cell r="AG1129">
            <v>0</v>
          </cell>
          <cell r="AH1129">
            <v>0</v>
          </cell>
          <cell r="AI1129">
            <v>0</v>
          </cell>
          <cell r="AJ1129">
            <v>17000</v>
          </cell>
          <cell r="AK1129">
            <v>51000</v>
          </cell>
          <cell r="AL1129">
            <v>17000</v>
          </cell>
          <cell r="AM1129">
            <v>332100</v>
          </cell>
          <cell r="AN1129">
            <v>345900</v>
          </cell>
          <cell r="AO1129">
            <v>0</v>
          </cell>
          <cell r="AP1129">
            <v>0</v>
          </cell>
          <cell r="AQ1129">
            <v>0</v>
          </cell>
          <cell r="AR1129">
            <v>0</v>
          </cell>
          <cell r="AS1129">
            <v>0</v>
          </cell>
          <cell r="AT1129">
            <v>0</v>
          </cell>
          <cell r="AU1129">
            <v>763000</v>
          </cell>
          <cell r="AV1129">
            <v>0.313</v>
          </cell>
          <cell r="AW1129">
            <v>0</v>
          </cell>
          <cell r="AX1129" t="str">
            <v>1 rozwojowo-modernizacyjne</v>
          </cell>
          <cell r="AY1129">
            <v>6</v>
          </cell>
          <cell r="AZ1129">
            <v>1</v>
          </cell>
          <cell r="BA1129">
            <v>0</v>
          </cell>
          <cell r="BF1129" t="str">
            <v>Odbiór ścieków od nowych Klientów. Zakres niezrealizowany w zad. nr 5-03-13-140-1).</v>
          </cell>
          <cell r="BG1129" t="str">
            <v>Budowa kanalizacji sanitarnej w ul. Dolnej: - kanał grawitacyjny DN200mm dł.202m, rurociąg tłoczny DN90mm dł. 111m - przepompownia ścieków - 1 szt., wraz z przyłączami. 2023 - 2025 - dokumentacja projektowa 2026 - 2027 - roboty budowlano - montażowe</v>
          </cell>
          <cell r="BH1129" t="str">
            <v>-</v>
          </cell>
          <cell r="BI1129" t="str">
            <v>-</v>
          </cell>
          <cell r="BJ1129">
            <v>0</v>
          </cell>
          <cell r="BK1129">
            <v>763000</v>
          </cell>
          <cell r="BL1129"/>
          <cell r="BM1129"/>
          <cell r="BN1129"/>
        </row>
        <row r="1130">
          <cell r="B1130" t="str">
            <v>3-05-15-103-1</v>
          </cell>
          <cell r="C1130" t="str">
            <v>3</v>
          </cell>
          <cell r="D1130" t="str">
            <v>Poznań - sieć wodociągowa w ul. B. Lerczakówny nr 4-8</v>
          </cell>
          <cell r="E1130" t="str">
            <v>Realizowane-koncepcja-w toku</v>
          </cell>
          <cell r="G1130" t="str">
            <v>rezerwa "białe plamy"</v>
          </cell>
          <cell r="H1130" t="str">
            <v>druga</v>
          </cell>
          <cell r="I1130" t="str">
            <v>sieci rozdzielcze</v>
          </cell>
          <cell r="J1130" t="str">
            <v>rozwojowe</v>
          </cell>
          <cell r="K1130" t="str">
            <v>nieopłacalne tak</v>
          </cell>
          <cell r="L1130" t="str">
            <v>Poznań</v>
          </cell>
          <cell r="M1130" t="str">
            <v>Kamilla Oberenkowska</v>
          </cell>
          <cell r="N1130" t="str">
            <v>Honorata Łoza</v>
          </cell>
          <cell r="O1130" t="str">
            <v>Jolanta Kowalczyk</v>
          </cell>
          <cell r="P1130">
            <v>0</v>
          </cell>
          <cell r="Q1130">
            <v>0</v>
          </cell>
          <cell r="R1130" t="str">
            <v>05</v>
          </cell>
          <cell r="S1130" t="str">
            <v>nd</v>
          </cell>
          <cell r="T1130">
            <v>0</v>
          </cell>
          <cell r="U1130">
            <v>0</v>
          </cell>
          <cell r="V1130">
            <v>0</v>
          </cell>
          <cell r="W1130">
            <v>0</v>
          </cell>
          <cell r="X1130">
            <v>0</v>
          </cell>
          <cell r="Y1130">
            <v>0</v>
          </cell>
          <cell r="Z1130">
            <v>0</v>
          </cell>
          <cell r="AA1130">
            <v>6000</v>
          </cell>
          <cell r="AB1130">
            <v>9000</v>
          </cell>
          <cell r="AC1130">
            <v>115000</v>
          </cell>
          <cell r="AD1130">
            <v>0</v>
          </cell>
          <cell r="AE1130">
            <v>0</v>
          </cell>
          <cell r="AF1130">
            <v>130000</v>
          </cell>
          <cell r="AG1130">
            <v>0</v>
          </cell>
          <cell r="AH1130">
            <v>0</v>
          </cell>
          <cell r="AI1130">
            <v>0</v>
          </cell>
          <cell r="AJ1130">
            <v>6000</v>
          </cell>
          <cell r="AK1130">
            <v>6000</v>
          </cell>
          <cell r="AL1130">
            <v>21000</v>
          </cell>
          <cell r="AM1130">
            <v>60000</v>
          </cell>
          <cell r="AN1130">
            <v>403000</v>
          </cell>
          <cell r="AO1130">
            <v>296000</v>
          </cell>
          <cell r="AP1130">
            <v>0</v>
          </cell>
          <cell r="AQ1130">
            <v>0</v>
          </cell>
          <cell r="AR1130">
            <v>0</v>
          </cell>
          <cell r="AS1130">
            <v>0</v>
          </cell>
          <cell r="AT1130">
            <v>0</v>
          </cell>
          <cell r="AU1130">
            <v>792000</v>
          </cell>
          <cell r="AV1130">
            <v>0.46</v>
          </cell>
          <cell r="AW1130">
            <v>15.2</v>
          </cell>
          <cell r="AX1130" t="str">
            <v>1 rozwojowo-modernizacyjne</v>
          </cell>
          <cell r="AY1130">
            <v>2</v>
          </cell>
          <cell r="AZ1130">
            <v>0</v>
          </cell>
          <cell r="BA1130">
            <v>0</v>
          </cell>
          <cell r="BF1130" t="str">
            <v>Zaopatrzenie w wodę nowych odbiorców. Wymagana współna realizacja z zad. 21-004.</v>
          </cell>
          <cell r="BG1130" t="str">
            <v>Budowa sieci wodociągowej w ul. B. Lerczakówny oraz dz. nr 10/39: DN 150 mm, dł. 460 m wraz z przyłączami 2023-2025 - dokumentacja projektowa 2026-2028 - roboty budowlano-montażowe</v>
          </cell>
          <cell r="BH1130" t="str">
            <v>-</v>
          </cell>
          <cell r="BI1130" t="str">
            <v>-</v>
          </cell>
          <cell r="BJ1130">
            <v>0</v>
          </cell>
          <cell r="BK1130">
            <v>792000</v>
          </cell>
          <cell r="BL1130"/>
          <cell r="BM1130"/>
          <cell r="BN1130"/>
        </row>
        <row r="1131">
          <cell r="B1131" t="str">
            <v>3-05-19-101-1</v>
          </cell>
          <cell r="C1131" t="str">
            <v>3</v>
          </cell>
          <cell r="D1131" t="str">
            <v>Poznań - sieć wodociągowa dla zabudowy ZKZL przy ul. Opolskiej (strona wschodnia - ETAP A)</v>
          </cell>
          <cell r="E1131" t="str">
            <v>Realizowane-koncepcja-w toku</v>
          </cell>
          <cell r="G1131" t="str">
            <v>Pule</v>
          </cell>
          <cell r="H1131" t="str">
            <v>druga</v>
          </cell>
          <cell r="I1131" t="str">
            <v>sieci rozdzielcze</v>
          </cell>
          <cell r="J1131" t="str">
            <v>rozwojowe</v>
          </cell>
          <cell r="K1131" t="str">
            <v>opłacalne</v>
          </cell>
          <cell r="L1131" t="str">
            <v>Poznań</v>
          </cell>
          <cell r="M1131" t="str">
            <v>Zuzanna Kaczmarek</v>
          </cell>
          <cell r="N1131">
            <v>0</v>
          </cell>
          <cell r="O1131" t="str">
            <v>Jolanta Kowalczyk</v>
          </cell>
          <cell r="P1131">
            <v>0</v>
          </cell>
          <cell r="Q1131">
            <v>0</v>
          </cell>
          <cell r="R1131" t="str">
            <v>05</v>
          </cell>
          <cell r="S1131" t="str">
            <v>nd</v>
          </cell>
          <cell r="T1131">
            <v>0</v>
          </cell>
          <cell r="U1131">
            <v>0</v>
          </cell>
          <cell r="V1131">
            <v>47000</v>
          </cell>
          <cell r="W1131">
            <v>141000</v>
          </cell>
          <cell r="X1131">
            <v>122600</v>
          </cell>
          <cell r="Y1131">
            <v>511600</v>
          </cell>
          <cell r="Z1131">
            <v>74800</v>
          </cell>
          <cell r="AA1131">
            <v>0</v>
          </cell>
          <cell r="AB1131">
            <v>0</v>
          </cell>
          <cell r="AC1131">
            <v>0</v>
          </cell>
          <cell r="AD1131">
            <v>0</v>
          </cell>
          <cell r="AE1131">
            <v>0</v>
          </cell>
          <cell r="AF1131">
            <v>897000</v>
          </cell>
          <cell r="AG1131">
            <v>0</v>
          </cell>
          <cell r="AH1131">
            <v>0</v>
          </cell>
          <cell r="AI1131">
            <v>0</v>
          </cell>
          <cell r="AJ1131">
            <v>0</v>
          </cell>
          <cell r="AK1131">
            <v>0</v>
          </cell>
          <cell r="AL1131">
            <v>0</v>
          </cell>
          <cell r="AM1131">
            <v>0</v>
          </cell>
          <cell r="AN1131">
            <v>0</v>
          </cell>
          <cell r="AO1131">
            <v>50000</v>
          </cell>
          <cell r="AP1131">
            <v>50000</v>
          </cell>
          <cell r="AQ1131">
            <v>63900</v>
          </cell>
          <cell r="AR1131">
            <v>526800</v>
          </cell>
          <cell r="AS1131">
            <v>116300</v>
          </cell>
          <cell r="AT1131">
            <v>116300</v>
          </cell>
          <cell r="AU1131">
            <v>807000</v>
          </cell>
          <cell r="AV1131">
            <v>0.43</v>
          </cell>
          <cell r="AW1131">
            <v>0</v>
          </cell>
          <cell r="AX1131" t="str">
            <v>1 rozwojowo-modernizacyjne</v>
          </cell>
          <cell r="AY1131">
            <v>0</v>
          </cell>
          <cell r="AZ1131">
            <v>14</v>
          </cell>
          <cell r="BA1131">
            <v>0</v>
          </cell>
          <cell r="BF1131" t="str">
            <v>Zaopatrzenie w wodę nowych odbiorców - planowana budowa osiedla mieszkaniowego przez ZKZL</v>
          </cell>
          <cell r="BG1131" t="str">
            <v>Budowa sieci wodociągowej DN 160 mm, dł.425 m wraz z przyłączami 2027-2030 - dokumentacja projektowa 2030-2032 - roboty budowlano - montażowe</v>
          </cell>
          <cell r="BH1131" t="str">
            <v>-</v>
          </cell>
          <cell r="BI1131" t="str">
            <v>-</v>
          </cell>
          <cell r="BJ1131">
            <v>0</v>
          </cell>
          <cell r="BK1131">
            <v>807000</v>
          </cell>
          <cell r="BL1131"/>
          <cell r="BM1131"/>
          <cell r="BN1131"/>
        </row>
        <row r="1132">
          <cell r="B1132" t="str">
            <v>5-05-15-114-1</v>
          </cell>
          <cell r="C1132" t="str">
            <v>5</v>
          </cell>
          <cell r="D1132" t="str">
            <v>Poznań - kanalizacja sanitarna w ul. Obodrzyckiej (Sarbinowska 4 i Obodrzycka 63 i 74)</v>
          </cell>
          <cell r="E1132" t="str">
            <v>Realizowane-koncepcja-w toku</v>
          </cell>
          <cell r="G1132" t="str">
            <v>rezerwa "białe plamy"</v>
          </cell>
          <cell r="H1132" t="str">
            <v>druga</v>
          </cell>
          <cell r="I1132" t="str">
            <v>sieci rozdzielcze</v>
          </cell>
          <cell r="J1132" t="str">
            <v>rozwojowe</v>
          </cell>
          <cell r="K1132" t="str">
            <v>nieopłacalne nie</v>
          </cell>
          <cell r="L1132" t="str">
            <v>Poznań</v>
          </cell>
          <cell r="M1132" t="str">
            <v>Agnieszka Mitura-Grabowska</v>
          </cell>
          <cell r="N1132">
            <v>0</v>
          </cell>
          <cell r="O1132" t="str">
            <v>Jolanta Kowalczyk</v>
          </cell>
          <cell r="P1132">
            <v>0</v>
          </cell>
          <cell r="Q1132">
            <v>0</v>
          </cell>
          <cell r="R1132" t="str">
            <v>05</v>
          </cell>
          <cell r="S1132" t="str">
            <v>nd</v>
          </cell>
          <cell r="T1132">
            <v>0</v>
          </cell>
          <cell r="U1132">
            <v>0</v>
          </cell>
          <cell r="V1132">
            <v>0</v>
          </cell>
          <cell r="W1132">
            <v>0</v>
          </cell>
          <cell r="X1132">
            <v>0</v>
          </cell>
          <cell r="Y1132">
            <v>0</v>
          </cell>
          <cell r="Z1132">
            <v>0</v>
          </cell>
          <cell r="AA1132">
            <v>12000</v>
          </cell>
          <cell r="AB1132">
            <v>18000</v>
          </cell>
          <cell r="AC1132">
            <v>52000</v>
          </cell>
          <cell r="AD1132">
            <v>208000</v>
          </cell>
          <cell r="AE1132">
            <v>0</v>
          </cell>
          <cell r="AF1132">
            <v>290000</v>
          </cell>
          <cell r="AG1132">
            <v>0</v>
          </cell>
          <cell r="AH1132">
            <v>0</v>
          </cell>
          <cell r="AI1132">
            <v>0</v>
          </cell>
          <cell r="AJ1132">
            <v>0</v>
          </cell>
          <cell r="AK1132">
            <v>0</v>
          </cell>
          <cell r="AL1132">
            <v>0</v>
          </cell>
          <cell r="AM1132">
            <v>29000</v>
          </cell>
          <cell r="AN1132">
            <v>39000</v>
          </cell>
          <cell r="AO1132">
            <v>359000</v>
          </cell>
          <cell r="AP1132">
            <v>400000</v>
          </cell>
          <cell r="AQ1132">
            <v>0</v>
          </cell>
          <cell r="AR1132">
            <v>0</v>
          </cell>
          <cell r="AS1132">
            <v>0</v>
          </cell>
          <cell r="AT1132">
            <v>0</v>
          </cell>
          <cell r="AU1132">
            <v>827000</v>
          </cell>
          <cell r="AV1132">
            <v>0.28999999999999998</v>
          </cell>
          <cell r="AW1132">
            <v>0</v>
          </cell>
          <cell r="AX1132" t="str">
            <v>1 rozwojowo-modernizacyjne</v>
          </cell>
          <cell r="AY1132">
            <v>3</v>
          </cell>
          <cell r="AZ1132">
            <v>0</v>
          </cell>
          <cell r="BA1132">
            <v>0</v>
          </cell>
          <cell r="BF1132" t="str">
            <v>Odbiór ścieków sanitarnych od nowych klientów.</v>
          </cell>
          <cell r="BG1132" t="str">
            <v>Budowa sieci kanalizacji sanitarnej w ul. Obodrzyckiej i Sarbinowskiej DN 200 mm, dł. 285 m wraz z przyłączami 2025-2027 - dokumentacja projektowa 2028-2029 - roboty budowlano-montażowe</v>
          </cell>
          <cell r="BH1132" t="str">
            <v>-</v>
          </cell>
          <cell r="BI1132" t="str">
            <v>-</v>
          </cell>
          <cell r="BJ1132">
            <v>0</v>
          </cell>
          <cell r="BK1132">
            <v>827000</v>
          </cell>
          <cell r="BL1132"/>
          <cell r="BM1132"/>
          <cell r="BN1132"/>
        </row>
        <row r="1133">
          <cell r="B1133" t="str">
            <v>5-04-17-044-1</v>
          </cell>
          <cell r="C1133" t="str">
            <v>5</v>
          </cell>
          <cell r="D1133" t="str">
            <v>Murowana Goślina - kanalizacja sanitarna w Al. Czereśniowej w Długiej Goślinie</v>
          </cell>
          <cell r="E1133" t="str">
            <v>Realizowane-koncepcja-w toku</v>
          </cell>
          <cell r="G1133" t="str">
            <v>rezerwa "białe plamy"</v>
          </cell>
          <cell r="H1133" t="str">
            <v>druga</v>
          </cell>
          <cell r="I1133" t="str">
            <v>sieci rozdzielcze</v>
          </cell>
          <cell r="J1133" t="str">
            <v>rozwojowe</v>
          </cell>
          <cell r="K1133" t="str">
            <v>nieopłacalne nie</v>
          </cell>
          <cell r="L1133" t="str">
            <v>Murowana Goślina</v>
          </cell>
          <cell r="M1133" t="str">
            <v>Agnieszka Mitura-Grabowska</v>
          </cell>
          <cell r="N1133">
            <v>0</v>
          </cell>
          <cell r="O1133" t="str">
            <v>Monika Mrozińska</v>
          </cell>
          <cell r="P1133">
            <v>0</v>
          </cell>
          <cell r="Q1133">
            <v>0</v>
          </cell>
          <cell r="R1133" t="str">
            <v>04</v>
          </cell>
          <cell r="S1133" t="str">
            <v>nd</v>
          </cell>
          <cell r="T1133">
            <v>0</v>
          </cell>
          <cell r="U1133">
            <v>0</v>
          </cell>
          <cell r="V1133">
            <v>0</v>
          </cell>
          <cell r="W1133">
            <v>0</v>
          </cell>
          <cell r="X1133">
            <v>0</v>
          </cell>
          <cell r="Y1133">
            <v>0</v>
          </cell>
          <cell r="Z1133">
            <v>0</v>
          </cell>
          <cell r="AA1133">
            <v>0</v>
          </cell>
          <cell r="AB1133">
            <v>0</v>
          </cell>
          <cell r="AC1133">
            <v>0</v>
          </cell>
          <cell r="AD1133">
            <v>0</v>
          </cell>
          <cell r="AE1133">
            <v>1033000</v>
          </cell>
          <cell r="AF1133">
            <v>0</v>
          </cell>
          <cell r="AG1133">
            <v>0</v>
          </cell>
          <cell r="AH1133">
            <v>0</v>
          </cell>
          <cell r="AI1133">
            <v>0</v>
          </cell>
          <cell r="AJ1133">
            <v>0</v>
          </cell>
          <cell r="AK1133">
            <v>0</v>
          </cell>
          <cell r="AL1133">
            <v>0</v>
          </cell>
          <cell r="AM1133">
            <v>0</v>
          </cell>
          <cell r="AN1133">
            <v>0</v>
          </cell>
          <cell r="AO1133">
            <v>0</v>
          </cell>
          <cell r="AP1133">
            <v>0</v>
          </cell>
          <cell r="AQ1133">
            <v>60000</v>
          </cell>
          <cell r="AR1133">
            <v>252000</v>
          </cell>
          <cell r="AS1133">
            <v>519000</v>
          </cell>
          <cell r="AT1133">
            <v>1519000</v>
          </cell>
          <cell r="AU1133">
            <v>831000</v>
          </cell>
          <cell r="AV1133">
            <v>0.81</v>
          </cell>
          <cell r="AW1133">
            <v>0</v>
          </cell>
          <cell r="AX1133" t="str">
            <v>1 rozwojowo-modernizacyjne</v>
          </cell>
          <cell r="AY1133">
            <v>5</v>
          </cell>
          <cell r="AZ1133">
            <v>37</v>
          </cell>
          <cell r="BA1133">
            <v>0</v>
          </cell>
          <cell r="BF1133" t="str">
            <v>Odbiór ścieków sanitarnych od nowych klientów.</v>
          </cell>
          <cell r="BG1133" t="str">
            <v>Budowa sieci kanalizacji sanitarnej w Alei Czereśniowej kanał grawitacyjny DN 200 mm, dł. 450 m rurociąg tłoczny DN 80 mm, dł. 360 m przepompownia ścieków 1 szt. zakup działki pod przepompownię przyłącza sanitarne 2030-2031 - dokumentacja projektowa 2032-2033 - roboty budowlano-montażowe</v>
          </cell>
          <cell r="BH1133" t="str">
            <v>-</v>
          </cell>
          <cell r="BI1133" t="str">
            <v>-</v>
          </cell>
          <cell r="BJ1133">
            <v>0</v>
          </cell>
          <cell r="BK1133">
            <v>831000</v>
          </cell>
          <cell r="BL1133"/>
          <cell r="BM1133"/>
          <cell r="BN1133"/>
        </row>
        <row r="1134">
          <cell r="B1134" t="str">
            <v>3-05-19-123-0</v>
          </cell>
          <cell r="C1134" t="str">
            <v>3</v>
          </cell>
          <cell r="D1134" t="str">
            <v>Poznań - sieć wodociągowa w rejonie Starego Rynku.</v>
          </cell>
          <cell r="E1134" t="str">
            <v>Realizowane-koncepcja-w toku</v>
          </cell>
          <cell r="G1134" t="str">
            <v>koordynacja z innymi jednostkami</v>
          </cell>
          <cell r="H1134" t="str">
            <v>pierwsza</v>
          </cell>
          <cell r="I1134" t="str">
            <v>sieci rozdzielcze</v>
          </cell>
          <cell r="J1134" t="str">
            <v>modernizacyjne</v>
          </cell>
          <cell r="K1134" t="str">
            <v>koordynacja</v>
          </cell>
          <cell r="L1134" t="str">
            <v>Poznań</v>
          </cell>
          <cell r="M1134" t="str">
            <v>Marcin Ostrzycki</v>
          </cell>
          <cell r="N1134" t="str">
            <v>Marcin Krawczyk</v>
          </cell>
          <cell r="O1134" t="str">
            <v>Mariusz Dados</v>
          </cell>
          <cell r="P1134" t="str">
            <v>Anna Danek</v>
          </cell>
          <cell r="Q1134" t="str">
            <v>Łukasz Wędrychowicz</v>
          </cell>
          <cell r="R1134" t="str">
            <v>05</v>
          </cell>
          <cell r="S1134" t="str">
            <v>nd</v>
          </cell>
          <cell r="T1134">
            <v>0</v>
          </cell>
          <cell r="U1134">
            <v>0</v>
          </cell>
          <cell r="V1134">
            <v>0</v>
          </cell>
          <cell r="W1134">
            <v>29358</v>
          </cell>
          <cell r="X1134">
            <v>44037</v>
          </cell>
          <cell r="Y1134">
            <v>640540</v>
          </cell>
          <cell r="Z1134">
            <v>1194340</v>
          </cell>
          <cell r="AA1134">
            <v>0</v>
          </cell>
          <cell r="AB1134">
            <v>0</v>
          </cell>
          <cell r="AC1134">
            <v>0</v>
          </cell>
          <cell r="AD1134">
            <v>0</v>
          </cell>
          <cell r="AE1134">
            <v>0</v>
          </cell>
          <cell r="AF1134">
            <v>1908275</v>
          </cell>
          <cell r="AG1134">
            <v>0</v>
          </cell>
          <cell r="AH1134">
            <v>0</v>
          </cell>
          <cell r="AI1134">
            <v>0</v>
          </cell>
          <cell r="AJ1134">
            <v>0</v>
          </cell>
          <cell r="AK1134">
            <v>0</v>
          </cell>
          <cell r="AL1134">
            <v>44000</v>
          </cell>
          <cell r="AM1134">
            <v>66000</v>
          </cell>
          <cell r="AN1134">
            <v>397275</v>
          </cell>
          <cell r="AO1134">
            <v>332730</v>
          </cell>
          <cell r="AP1134">
            <v>0</v>
          </cell>
          <cell r="AQ1134">
            <v>0</v>
          </cell>
          <cell r="AR1134">
            <v>0</v>
          </cell>
          <cell r="AS1134">
            <v>0</v>
          </cell>
          <cell r="AT1134">
            <v>0</v>
          </cell>
          <cell r="AU1134">
            <v>840005</v>
          </cell>
          <cell r="AV1134">
            <v>0</v>
          </cell>
          <cell r="AW1134">
            <v>0</v>
          </cell>
          <cell r="AX1134" t="str">
            <v>1 rozwojowo-modernizacyjne</v>
          </cell>
          <cell r="AY1134">
            <v>0</v>
          </cell>
          <cell r="AZ1134">
            <v>0</v>
          </cell>
          <cell r="BA1134">
            <v>19</v>
          </cell>
          <cell r="BF1134" t="str">
            <v>Koordynacja planów inwestycyjnych z PIM wokół uliczek Starego Rynku. Zły stan techniczny sieci.</v>
          </cell>
          <cell r="BG1134" t="str">
            <v>Wymiana sieci wodociągowej z DN150mm na DN180 o dł. ok. 169 m wraz z przyłączami w ul. Żydowskiej. Budowa spinki wodociągowej DN160 o dł. ok. 14 m pomiędzy ul. Żydowską a Dominikańską. Likwidacja sieci wodociągowej DN150 o dł. ok. 177 m w ul. Żydowskiej. Likwidacja sieci wodociągowej DN160 o dł. ok. 78 m w ul. Dominikańskiej. 2024 - 2026 - dokumentacja projektowa 2027 - 2028 - roboty budowlano-montażowe</v>
          </cell>
          <cell r="BH1134" t="str">
            <v>-</v>
          </cell>
          <cell r="BI1134" t="str">
            <v>-</v>
          </cell>
          <cell r="BJ1134">
            <v>0</v>
          </cell>
          <cell r="BK1134">
            <v>840005</v>
          </cell>
          <cell r="BL1134"/>
          <cell r="BM1134"/>
          <cell r="BN1134"/>
        </row>
        <row r="1135">
          <cell r="B1135" t="str">
            <v>3-05-21-140-1</v>
          </cell>
          <cell r="C1135" t="str">
            <v>3</v>
          </cell>
          <cell r="D1135" t="str">
            <v>Poznań - sieć wodociągowa na terenie osiedla Kiekrz (Psarskie)</v>
          </cell>
          <cell r="E1135" t="str">
            <v>Realizowane-dokumentacja-w toku</v>
          </cell>
          <cell r="G1135" t="str">
            <v>rezerwa wielozakres</v>
          </cell>
          <cell r="H1135" t="str">
            <v>druga</v>
          </cell>
          <cell r="I1135" t="str">
            <v>sieci rozdzielcze</v>
          </cell>
          <cell r="J1135" t="str">
            <v>rozwojowe</v>
          </cell>
          <cell r="K1135" t="str">
            <v>opłacalne</v>
          </cell>
          <cell r="L1135" t="str">
            <v>Poznań</v>
          </cell>
          <cell r="M1135" t="str">
            <v>Sylwia Białous</v>
          </cell>
          <cell r="N1135" t="str">
            <v>Aleksandra Wąsiak-Piechota</v>
          </cell>
          <cell r="O1135" t="str">
            <v>Jolanta Kowalczyk</v>
          </cell>
          <cell r="P1135" t="str">
            <v>Monika Mazurczak-Sadowska</v>
          </cell>
          <cell r="Q1135" t="str">
            <v>Łukasz Bil</v>
          </cell>
          <cell r="R1135" t="str">
            <v>05</v>
          </cell>
          <cell r="S1135" t="str">
            <v>nd</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99123.72000000003</v>
          </cell>
          <cell r="AK1135">
            <v>396610.35</v>
          </cell>
          <cell r="AL1135">
            <v>345865.93</v>
          </cell>
          <cell r="AM1135">
            <v>0</v>
          </cell>
          <cell r="AN1135">
            <v>0</v>
          </cell>
          <cell r="AO1135">
            <v>0</v>
          </cell>
          <cell r="AP1135">
            <v>0</v>
          </cell>
          <cell r="AQ1135">
            <v>0</v>
          </cell>
          <cell r="AR1135">
            <v>0</v>
          </cell>
          <cell r="AS1135">
            <v>0</v>
          </cell>
          <cell r="AT1135">
            <v>0</v>
          </cell>
          <cell r="AU1135">
            <v>841600</v>
          </cell>
          <cell r="AV1135">
            <v>0.84</v>
          </cell>
          <cell r="AW1135">
            <v>0</v>
          </cell>
          <cell r="AX1135" t="str">
            <v>1 rozwojowo-modernizacyjne</v>
          </cell>
          <cell r="AY1135">
            <v>0</v>
          </cell>
          <cell r="AZ1135">
            <v>0</v>
          </cell>
          <cell r="BA1135">
            <v>0</v>
          </cell>
          <cell r="BC1135"/>
          <cell r="BF1135" t="str">
            <v>Zadanie wydzielone z zadania nr 5-05-12-111-1.</v>
          </cell>
          <cell r="BG1135" t="str">
            <v>Budowa sieci wodociągowej na terenie os. Psarskie (Kiekrz) w ul. Rekreacyjnej i ul. Spacerowej, o długości 841,60 m łącznie z przyłączami w ilości 31 szt. 2017-2021 - dokumentacja projektowa 2022-2024 - roboty budowlano-montażowe Spółka Aquanet jest inwestorem zastępczym dla ZDM w zakresie realizacji kanalizacji deszczowej oraz modernizacji układu drogowego.</v>
          </cell>
          <cell r="BH1135" t="str">
            <v>-</v>
          </cell>
          <cell r="BI1135" t="str">
            <v>-</v>
          </cell>
          <cell r="BJ1135">
            <v>0</v>
          </cell>
          <cell r="BK1135">
            <v>841600</v>
          </cell>
          <cell r="BL1135"/>
          <cell r="BM1135"/>
          <cell r="BN1135"/>
        </row>
        <row r="1136">
          <cell r="B1136" t="str">
            <v>5-02-16-121-1</v>
          </cell>
          <cell r="C1136" t="str">
            <v>5</v>
          </cell>
          <cell r="D1136" t="str">
            <v>Luboń - kanalizacja sanitarna w ul. Rzecznej</v>
          </cell>
          <cell r="E1136" t="str">
            <v>Realizowane-dokumentacja-w toku</v>
          </cell>
          <cell r="G1136" t="str">
            <v>rezerwa "białe plamy"</v>
          </cell>
          <cell r="H1136" t="str">
            <v>druga</v>
          </cell>
          <cell r="I1136" t="str">
            <v>sieci rozdzielcze</v>
          </cell>
          <cell r="J1136" t="str">
            <v>rozwojowe</v>
          </cell>
          <cell r="K1136" t="str">
            <v>nieopłacalne nie</v>
          </cell>
          <cell r="L1136" t="str">
            <v>Luboń</v>
          </cell>
          <cell r="M1136" t="str">
            <v>Agata Chmurzyńska</v>
          </cell>
          <cell r="N1136" t="str">
            <v>Marcin Krawczyk</v>
          </cell>
          <cell r="O1136" t="str">
            <v>Monika Mrozińska</v>
          </cell>
          <cell r="P1136" t="str">
            <v>Michał Garbicz</v>
          </cell>
          <cell r="Q1136" t="str">
            <v>Anna Michałowicz</v>
          </cell>
          <cell r="R1136" t="str">
            <v>02</v>
          </cell>
          <cell r="S1136" t="str">
            <v>nd</v>
          </cell>
          <cell r="T1136">
            <v>3115.33</v>
          </cell>
          <cell r="U1136">
            <v>0</v>
          </cell>
          <cell r="V1136">
            <v>0</v>
          </cell>
          <cell r="W1136">
            <v>24000</v>
          </cell>
          <cell r="X1136">
            <v>24000</v>
          </cell>
          <cell r="Y1136">
            <v>401400</v>
          </cell>
          <cell r="Z1136">
            <v>336150</v>
          </cell>
          <cell r="AA1136">
            <v>0</v>
          </cell>
          <cell r="AB1136">
            <v>0</v>
          </cell>
          <cell r="AC1136">
            <v>0</v>
          </cell>
          <cell r="AD1136">
            <v>0</v>
          </cell>
          <cell r="AE1136">
            <v>0</v>
          </cell>
          <cell r="AF1136">
            <v>785550</v>
          </cell>
          <cell r="AG1136">
            <v>0</v>
          </cell>
          <cell r="AH1136">
            <v>0</v>
          </cell>
          <cell r="AI1136">
            <v>0</v>
          </cell>
          <cell r="AJ1136">
            <v>0</v>
          </cell>
          <cell r="AK1136">
            <v>48000</v>
          </cell>
          <cell r="AL1136">
            <v>32000</v>
          </cell>
          <cell r="AM1136">
            <v>288180</v>
          </cell>
          <cell r="AN1136">
            <v>480300</v>
          </cell>
          <cell r="AO1136">
            <v>0</v>
          </cell>
          <cell r="AP1136">
            <v>0</v>
          </cell>
          <cell r="AQ1136">
            <v>0</v>
          </cell>
          <cell r="AR1136">
            <v>0</v>
          </cell>
          <cell r="AS1136">
            <v>0</v>
          </cell>
          <cell r="AT1136">
            <v>0</v>
          </cell>
          <cell r="AU1136">
            <v>848480</v>
          </cell>
          <cell r="AV1136">
            <v>0.22</v>
          </cell>
          <cell r="AW1136">
            <v>85.1</v>
          </cell>
          <cell r="AX1136" t="str">
            <v>1 rozwojowo-modernizacyjne</v>
          </cell>
          <cell r="AY1136">
            <v>4</v>
          </cell>
          <cell r="AZ1136">
            <v>5</v>
          </cell>
          <cell r="BA1136">
            <v>0</v>
          </cell>
          <cell r="BF1136" t="str">
            <v>Odbiór ścieków sanitarnych od nowych klientów.</v>
          </cell>
          <cell r="BG1136" t="str">
            <v>Budowa sieci kanalizacji sanitarnej w ul. Rzecznej wraz z przyłączami: - kanał grawitacyjny DN200mm, dł.220m - przepompownia ścieków - 1 szt. o wydajności 4 l/s. - rurociąg tłoczny DN90mm, dł.150m 2019-2023 - dokumentacja projektowa 2024-2025 - roboty budowlano-montażowe</v>
          </cell>
          <cell r="BH1136" t="str">
            <v>-</v>
          </cell>
          <cell r="BI1136" t="str">
            <v>-</v>
          </cell>
          <cell r="BJ1136">
            <v>0</v>
          </cell>
          <cell r="BK1136">
            <v>848480</v>
          </cell>
          <cell r="BL1136"/>
          <cell r="BM1136"/>
          <cell r="BN1136"/>
        </row>
        <row r="1137">
          <cell r="B1137" t="str">
            <v>5-03-13-183-1</v>
          </cell>
          <cell r="C1137" t="str">
            <v>5</v>
          </cell>
          <cell r="D1137" t="str">
            <v>Mosina - kanalizacja sanitarna w Rogalinie</v>
          </cell>
          <cell r="E1137" t="str">
            <v>Realizowane-koncepcja-w toku</v>
          </cell>
          <cell r="G1137" t="str">
            <v>rezerwa "białe plamy"</v>
          </cell>
          <cell r="H1137" t="str">
            <v>druga</v>
          </cell>
          <cell r="I1137" t="str">
            <v>sieci rozdzielcze</v>
          </cell>
          <cell r="J1137" t="str">
            <v>rozwojowe</v>
          </cell>
          <cell r="K1137" t="str">
            <v>nieopłacalne nie</v>
          </cell>
          <cell r="L1137" t="str">
            <v>Mosina</v>
          </cell>
          <cell r="M1137" t="str">
            <v>Zuzanna Kaczmarek</v>
          </cell>
          <cell r="N1137">
            <v>0</v>
          </cell>
          <cell r="O1137" t="str">
            <v>Jolanta Kowalczyk</v>
          </cell>
          <cell r="P1137">
            <v>0</v>
          </cell>
          <cell r="Q1137">
            <v>0</v>
          </cell>
          <cell r="R1137" t="str">
            <v>03</v>
          </cell>
          <cell r="S1137" t="str">
            <v>nd</v>
          </cell>
          <cell r="T1137">
            <v>0</v>
          </cell>
          <cell r="U1137">
            <v>0</v>
          </cell>
          <cell r="V1137">
            <v>0</v>
          </cell>
          <cell r="W1137">
            <v>0</v>
          </cell>
          <cell r="X1137">
            <v>0</v>
          </cell>
          <cell r="Y1137">
            <v>0</v>
          </cell>
          <cell r="Z1137">
            <v>0</v>
          </cell>
          <cell r="AA1137">
            <v>0</v>
          </cell>
          <cell r="AB1137">
            <v>340000</v>
          </cell>
          <cell r="AC1137">
            <v>510000</v>
          </cell>
          <cell r="AD1137">
            <v>0</v>
          </cell>
          <cell r="AE1137">
            <v>0</v>
          </cell>
          <cell r="AF1137">
            <v>850000</v>
          </cell>
          <cell r="AG1137">
            <v>0</v>
          </cell>
          <cell r="AH1137">
            <v>0</v>
          </cell>
          <cell r="AI1137">
            <v>0</v>
          </cell>
          <cell r="AJ1137">
            <v>0</v>
          </cell>
          <cell r="AK1137">
            <v>850000</v>
          </cell>
          <cell r="AL1137">
            <v>0</v>
          </cell>
          <cell r="AM1137">
            <v>0</v>
          </cell>
          <cell r="AN1137">
            <v>0</v>
          </cell>
          <cell r="AO1137">
            <v>0</v>
          </cell>
          <cell r="AP1137">
            <v>0</v>
          </cell>
          <cell r="AQ1137">
            <v>0</v>
          </cell>
          <cell r="AR1137">
            <v>0</v>
          </cell>
          <cell r="AS1137">
            <v>0</v>
          </cell>
          <cell r="AT1137">
            <v>0</v>
          </cell>
          <cell r="AU1137">
            <v>850000</v>
          </cell>
          <cell r="AV1137">
            <v>8.8699999999999992</v>
          </cell>
          <cell r="AW1137">
            <v>0</v>
          </cell>
          <cell r="AX1137" t="str">
            <v>1 rozwojowo-modernizacyjne</v>
          </cell>
          <cell r="AY1137">
            <v>197</v>
          </cell>
          <cell r="AZ1137">
            <v>72</v>
          </cell>
          <cell r="BA1137">
            <v>0</v>
          </cell>
          <cell r="BF1137" t="str">
            <v>Odbiór ścieków sanitarnych od nowych klientów.</v>
          </cell>
          <cell r="BG1137" t="str">
            <v>Budowa kanalizacji sanitarnej w Rogalinie - kanał sanitarny DN 400 mm, dł. 250m; kanał sanitarny DN 250 mm, dł. 190m; kanał sanitarny DN 200mm, dł. 4380m; - rurociąg tłoczny DN 280 mm, dł. 3590m; rurociąg tłoczny DN 90 mm, dł. 455m; - przepompownie ścieków - 3 szt. 2026-2028 - dokumentacja projektowa</v>
          </cell>
          <cell r="BH1137" t="str">
            <v>-</v>
          </cell>
          <cell r="BI1137" t="str">
            <v>-</v>
          </cell>
          <cell r="BJ1137">
            <v>0</v>
          </cell>
          <cell r="BK1137">
            <v>850000</v>
          </cell>
          <cell r="BL1137"/>
          <cell r="BM1137"/>
          <cell r="BN1137"/>
        </row>
        <row r="1138">
          <cell r="B1138" t="str">
            <v>5-04-17-049-1</v>
          </cell>
          <cell r="C1138" t="str">
            <v>5</v>
          </cell>
          <cell r="D1138" t="str">
            <v>Murowana Goślina - kanalizacja sanitarna w Długiej Goślinie dz. nr 203</v>
          </cell>
          <cell r="E1138" t="str">
            <v>Realizowane-koncepcja-w toku</v>
          </cell>
          <cell r="G1138" t="str">
            <v>rezerwa "białe plamy"</v>
          </cell>
          <cell r="H1138" t="str">
            <v>druga</v>
          </cell>
          <cell r="I1138" t="str">
            <v>sieci rozdzielcze</v>
          </cell>
          <cell r="J1138" t="str">
            <v>rozwojowe</v>
          </cell>
          <cell r="K1138" t="str">
            <v>nieopłacalne nie</v>
          </cell>
          <cell r="L1138" t="str">
            <v>Murowana Goślina</v>
          </cell>
          <cell r="M1138" t="str">
            <v>Agnieszka Mitura-Grabowska</v>
          </cell>
          <cell r="N1138">
            <v>0</v>
          </cell>
          <cell r="O1138" t="str">
            <v>Monika Mrozińska</v>
          </cell>
          <cell r="P1138">
            <v>0</v>
          </cell>
          <cell r="Q1138">
            <v>0</v>
          </cell>
          <cell r="R1138" t="str">
            <v>04</v>
          </cell>
          <cell r="S1138" t="str">
            <v>nd</v>
          </cell>
          <cell r="T1138">
            <v>0</v>
          </cell>
          <cell r="U1138">
            <v>0</v>
          </cell>
          <cell r="V1138">
            <v>0</v>
          </cell>
          <cell r="W1138">
            <v>0</v>
          </cell>
          <cell r="X1138">
            <v>0</v>
          </cell>
          <cell r="Y1138">
            <v>0</v>
          </cell>
          <cell r="Z1138">
            <v>0</v>
          </cell>
          <cell r="AA1138">
            <v>0</v>
          </cell>
          <cell r="AB1138">
            <v>0</v>
          </cell>
          <cell r="AC1138">
            <v>0</v>
          </cell>
          <cell r="AD1138">
            <v>0</v>
          </cell>
          <cell r="AE1138">
            <v>604000</v>
          </cell>
          <cell r="AF1138">
            <v>0</v>
          </cell>
          <cell r="AG1138">
            <v>0</v>
          </cell>
          <cell r="AH1138">
            <v>0</v>
          </cell>
          <cell r="AI1138">
            <v>0</v>
          </cell>
          <cell r="AJ1138">
            <v>0</v>
          </cell>
          <cell r="AK1138">
            <v>0</v>
          </cell>
          <cell r="AL1138">
            <v>0</v>
          </cell>
          <cell r="AM1138">
            <v>0</v>
          </cell>
          <cell r="AN1138">
            <v>0</v>
          </cell>
          <cell r="AO1138">
            <v>0</v>
          </cell>
          <cell r="AP1138">
            <v>0</v>
          </cell>
          <cell r="AQ1138">
            <v>50000</v>
          </cell>
          <cell r="AR1138">
            <v>78000</v>
          </cell>
          <cell r="AS1138">
            <v>735000</v>
          </cell>
          <cell r="AT1138">
            <v>1421000</v>
          </cell>
          <cell r="AU1138">
            <v>863000</v>
          </cell>
          <cell r="AV1138">
            <v>0.56000000000000005</v>
          </cell>
          <cell r="AW1138">
            <v>0</v>
          </cell>
          <cell r="AX1138" t="str">
            <v>1 rozwojowo-modernizacyjne</v>
          </cell>
          <cell r="AY1138">
            <v>12</v>
          </cell>
          <cell r="AZ1138">
            <v>12</v>
          </cell>
          <cell r="BA1138">
            <v>0</v>
          </cell>
          <cell r="BF1138" t="str">
            <v>Odbiór ścieków sanitarnych od nowych klientów.</v>
          </cell>
          <cell r="BG1138" t="str">
            <v>Budowa sieci kanalizacji sanitarnej w działce nr 203 kanał grawitacyjny DN 200mm, dł. 470m rurociąg tłoczny DN 80mm, dł. 85m przepompownia ścieków 1 szt. przyłącza sanitarne 2030-2031 - dokumentacja projektowa 2032-2033 - roboty budowlano-montażowe</v>
          </cell>
          <cell r="BH1138" t="str">
            <v>-</v>
          </cell>
          <cell r="BI1138" t="str">
            <v>-</v>
          </cell>
          <cell r="BJ1138">
            <v>0</v>
          </cell>
          <cell r="BK1138">
            <v>863000</v>
          </cell>
          <cell r="BL1138"/>
          <cell r="BM1138"/>
          <cell r="BN1138"/>
        </row>
        <row r="1139">
          <cell r="B1139" t="str">
            <v>3-05-15-102-1</v>
          </cell>
          <cell r="C1139" t="str">
            <v>3</v>
          </cell>
          <cell r="D1139" t="str">
            <v>Poznań - sieć wodociągowa w ul.Huby Moraskie</v>
          </cell>
          <cell r="E1139" t="str">
            <v>Realizowane-koncepcja-w toku</v>
          </cell>
          <cell r="G1139" t="str">
            <v>rezerwa "białe plamy"</v>
          </cell>
          <cell r="H1139" t="str">
            <v>druga</v>
          </cell>
          <cell r="I1139" t="str">
            <v>sieci rozdzielcze</v>
          </cell>
          <cell r="J1139" t="str">
            <v>rozwojowe</v>
          </cell>
          <cell r="K1139" t="str">
            <v>nieopłacalne tak</v>
          </cell>
          <cell r="L1139" t="str">
            <v>Poznań</v>
          </cell>
          <cell r="M1139" t="str">
            <v>Sylwia Białous</v>
          </cell>
          <cell r="N1139">
            <v>0</v>
          </cell>
          <cell r="O1139" t="str">
            <v>Monika Mrozińska</v>
          </cell>
          <cell r="P1139">
            <v>0</v>
          </cell>
          <cell r="Q1139">
            <v>0</v>
          </cell>
          <cell r="R1139" t="str">
            <v>05</v>
          </cell>
          <cell r="S1139" t="str">
            <v>nd</v>
          </cell>
          <cell r="T1139">
            <v>0</v>
          </cell>
          <cell r="U1139">
            <v>0</v>
          </cell>
          <cell r="V1139">
            <v>0</v>
          </cell>
          <cell r="W1139">
            <v>0</v>
          </cell>
          <cell r="X1139">
            <v>34000</v>
          </cell>
          <cell r="Y1139">
            <v>51000</v>
          </cell>
          <cell r="Z1139">
            <v>103000</v>
          </cell>
          <cell r="AA1139">
            <v>439000</v>
          </cell>
          <cell r="AB1139">
            <v>0</v>
          </cell>
          <cell r="AC1139">
            <v>0</v>
          </cell>
          <cell r="AD1139">
            <v>0</v>
          </cell>
          <cell r="AE1139">
            <v>0</v>
          </cell>
          <cell r="AF1139">
            <v>627000</v>
          </cell>
          <cell r="AG1139">
            <v>0</v>
          </cell>
          <cell r="AH1139">
            <v>0</v>
          </cell>
          <cell r="AI1139">
            <v>0</v>
          </cell>
          <cell r="AJ1139">
            <v>0</v>
          </cell>
          <cell r="AK1139">
            <v>20000</v>
          </cell>
          <cell r="AL1139">
            <v>60000</v>
          </cell>
          <cell r="AM1139">
            <v>20000</v>
          </cell>
          <cell r="AN1139">
            <v>585088</v>
          </cell>
          <cell r="AO1139">
            <v>181912</v>
          </cell>
          <cell r="AP1139">
            <v>0</v>
          </cell>
          <cell r="AQ1139">
            <v>0</v>
          </cell>
          <cell r="AR1139">
            <v>0</v>
          </cell>
          <cell r="AS1139">
            <v>0</v>
          </cell>
          <cell r="AT1139">
            <v>0</v>
          </cell>
          <cell r="AU1139">
            <v>867000</v>
          </cell>
          <cell r="AV1139">
            <v>0</v>
          </cell>
          <cell r="AW1139">
            <v>0</v>
          </cell>
          <cell r="AX1139" t="str">
            <v>1 rozwojowo-modernizacyjne</v>
          </cell>
          <cell r="AY1139">
            <v>3</v>
          </cell>
          <cell r="AZ1139">
            <v>7</v>
          </cell>
          <cell r="BA1139">
            <v>0</v>
          </cell>
          <cell r="BF1139" t="str">
            <v>Zaopatrzenie w wodę nowych odbiorców.</v>
          </cell>
          <cell r="BG1139" t="str">
            <v>Budowa sieci wodociągowej w ul. Huby Moraskie DN 150mm, dł. 710 m wraz z przyłączami 2024-2026 - dokumentacja projektowa 2027-2028 - roboty budowlano-montażowe</v>
          </cell>
          <cell r="BH1139" t="str">
            <v>-</v>
          </cell>
          <cell r="BI1139" t="str">
            <v>-</v>
          </cell>
          <cell r="BJ1139">
            <v>0</v>
          </cell>
          <cell r="BK1139">
            <v>867000</v>
          </cell>
          <cell r="BL1139"/>
          <cell r="BM1139"/>
          <cell r="BN1139"/>
        </row>
        <row r="1140">
          <cell r="B1140" t="str">
            <v>5-11-14-104-1</v>
          </cell>
          <cell r="C1140" t="str">
            <v>5</v>
          </cell>
          <cell r="D1140" t="str">
            <v>Kórnik - kanalizacja sanitarna w ul. Uroczysko w Borówcu</v>
          </cell>
          <cell r="E1140" t="str">
            <v>Realizowane-koncepcja-w toku</v>
          </cell>
          <cell r="G1140" t="str">
            <v>rezerwa "białe plamy"</v>
          </cell>
          <cell r="H1140" t="str">
            <v>druga</v>
          </cell>
          <cell r="I1140" t="str">
            <v>sieci rozdzielcze</v>
          </cell>
          <cell r="J1140" t="str">
            <v>rozwojowe</v>
          </cell>
          <cell r="K1140" t="str">
            <v>nieopłacalne Nie</v>
          </cell>
          <cell r="L1140" t="str">
            <v>Kórnik</v>
          </cell>
          <cell r="M1140" t="str">
            <v>Kamilla Oberenkowska</v>
          </cell>
          <cell r="N1140">
            <v>0</v>
          </cell>
          <cell r="O1140" t="str">
            <v>Jolanta Kowalczyk</v>
          </cell>
          <cell r="P1140">
            <v>0</v>
          </cell>
          <cell r="Q1140">
            <v>0</v>
          </cell>
          <cell r="R1140" t="str">
            <v>11</v>
          </cell>
          <cell r="S1140" t="str">
            <v>nd</v>
          </cell>
          <cell r="T1140">
            <v>0</v>
          </cell>
          <cell r="U1140">
            <v>0</v>
          </cell>
          <cell r="V1140">
            <v>0</v>
          </cell>
          <cell r="W1140">
            <v>0</v>
          </cell>
          <cell r="X1140">
            <v>0</v>
          </cell>
          <cell r="Y1140">
            <v>0</v>
          </cell>
          <cell r="Z1140">
            <v>0</v>
          </cell>
          <cell r="AA1140">
            <v>0</v>
          </cell>
          <cell r="AB1140">
            <v>0</v>
          </cell>
          <cell r="AC1140">
            <v>4000</v>
          </cell>
          <cell r="AD1140">
            <v>6000</v>
          </cell>
          <cell r="AE1140">
            <v>767000</v>
          </cell>
          <cell r="AF1140">
            <v>10000</v>
          </cell>
          <cell r="AG1140">
            <v>0</v>
          </cell>
          <cell r="AH1140">
            <v>0</v>
          </cell>
          <cell r="AI1140">
            <v>0</v>
          </cell>
          <cell r="AJ1140">
            <v>0</v>
          </cell>
          <cell r="AK1140">
            <v>0</v>
          </cell>
          <cell r="AL1140">
            <v>0</v>
          </cell>
          <cell r="AM1140">
            <v>0</v>
          </cell>
          <cell r="AN1140">
            <v>0</v>
          </cell>
          <cell r="AO1140">
            <v>18000</v>
          </cell>
          <cell r="AP1140">
            <v>20000</v>
          </cell>
          <cell r="AQ1140">
            <v>9000</v>
          </cell>
          <cell r="AR1140">
            <v>648000</v>
          </cell>
          <cell r="AS1140">
            <v>206000</v>
          </cell>
          <cell r="AT1140">
            <v>206000</v>
          </cell>
          <cell r="AU1140">
            <v>901000</v>
          </cell>
          <cell r="AV1140">
            <v>0.56000000000000005</v>
          </cell>
          <cell r="AW1140">
            <v>0</v>
          </cell>
          <cell r="AX1140" t="str">
            <v>1 rozwojowo-modernizacyjne</v>
          </cell>
          <cell r="AY1140">
            <v>9</v>
          </cell>
          <cell r="AZ1140">
            <v>4</v>
          </cell>
          <cell r="BA1140">
            <v>0</v>
          </cell>
          <cell r="BF1140" t="str">
            <v>Odbiór ścieków sanitarnych od nowych klientów. Wspólna realizacja z zadaniem nr 14-102.</v>
          </cell>
          <cell r="BG1140" t="str">
            <v>Budowa kanalizacji sanitarnej wraz z przyłączami w ul. Uroczysko: - kanały grawitacyjne DN 200 mm, dł. 200 m - rurociąg tłoczny DN 100 mm, dł. 507 m - przepompownia - 1 szt. - zakup działki pod przepompownię 2028-2030 - dokumentacja projektowa 2030-2032 - roboty budowlano-montażowe</v>
          </cell>
          <cell r="BH1140" t="str">
            <v>-</v>
          </cell>
          <cell r="BI1140" t="str">
            <v>-</v>
          </cell>
          <cell r="BJ1140">
            <v>0</v>
          </cell>
          <cell r="BK1140">
            <v>901000</v>
          </cell>
          <cell r="BL1140"/>
          <cell r="BM1140"/>
          <cell r="BN1140"/>
        </row>
        <row r="1141">
          <cell r="B1141" t="str">
            <v>4-05-20-064-0</v>
          </cell>
          <cell r="C1141" t="str">
            <v>4</v>
          </cell>
          <cell r="D1141" t="str">
            <v>LOŚ - zasuwa na rurociągu ścieków do zbiornika retencyjnego</v>
          </cell>
          <cell r="E1141" t="str">
            <v>Realizowane-koncepcja-w toku</v>
          </cell>
          <cell r="G1141" t="str">
            <v>Plan</v>
          </cell>
          <cell r="H1141" t="str">
            <v>pierwsza</v>
          </cell>
          <cell r="I1141" t="str">
            <v>wspólne</v>
          </cell>
          <cell r="J1141" t="str">
            <v>modernizacyjne</v>
          </cell>
          <cell r="K1141" t="str">
            <v>OŚ</v>
          </cell>
          <cell r="L1141" t="str">
            <v>Poznań</v>
          </cell>
          <cell r="M1141" t="str">
            <v>Agnieszka Mitura-Grabowska</v>
          </cell>
          <cell r="N1141">
            <v>0</v>
          </cell>
          <cell r="O1141" t="str">
            <v>Anna Padurska</v>
          </cell>
          <cell r="P1141" t="str">
            <v>Wojciech Wróblewski</v>
          </cell>
          <cell r="Q1141" t="str">
            <v>Anna Michałowicz</v>
          </cell>
          <cell r="R1141" t="str">
            <v>05</v>
          </cell>
          <cell r="S1141" t="str">
            <v>nd</v>
          </cell>
          <cell r="T1141">
            <v>0</v>
          </cell>
          <cell r="U1141">
            <v>0</v>
          </cell>
          <cell r="V1141">
            <v>0</v>
          </cell>
          <cell r="W1141">
            <v>340000</v>
          </cell>
          <cell r="X1141">
            <v>0</v>
          </cell>
          <cell r="Y1141">
            <v>0</v>
          </cell>
          <cell r="Z1141">
            <v>0</v>
          </cell>
          <cell r="AA1141">
            <v>0</v>
          </cell>
          <cell r="AB1141">
            <v>0</v>
          </cell>
          <cell r="AC1141">
            <v>0</v>
          </cell>
          <cell r="AD1141">
            <v>0</v>
          </cell>
          <cell r="AE1141">
            <v>0</v>
          </cell>
          <cell r="AF1141">
            <v>340000</v>
          </cell>
          <cell r="AG1141">
            <v>0</v>
          </cell>
          <cell r="AH1141">
            <v>0</v>
          </cell>
          <cell r="AI1141">
            <v>0</v>
          </cell>
          <cell r="AJ1141">
            <v>340000</v>
          </cell>
          <cell r="AK1141">
            <v>0</v>
          </cell>
          <cell r="AL1141">
            <v>0</v>
          </cell>
          <cell r="AM1141">
            <v>0</v>
          </cell>
          <cell r="AN1141">
            <v>0</v>
          </cell>
          <cell r="AO1141">
            <v>0</v>
          </cell>
          <cell r="AP1141">
            <v>0</v>
          </cell>
          <cell r="AQ1141">
            <v>0</v>
          </cell>
          <cell r="AR1141">
            <v>0</v>
          </cell>
          <cell r="AS1141">
            <v>0</v>
          </cell>
          <cell r="AT1141">
            <v>0</v>
          </cell>
          <cell r="AU1141">
            <v>340000</v>
          </cell>
          <cell r="AV1141">
            <v>0</v>
          </cell>
          <cell r="AW1141">
            <v>0</v>
          </cell>
          <cell r="AX1141" t="str">
            <v>1 rozwojowo-modernizacyjne</v>
          </cell>
          <cell r="AY1141">
            <v>0</v>
          </cell>
          <cell r="AZ1141">
            <v>0</v>
          </cell>
          <cell r="BA1141">
            <v>0</v>
          </cell>
          <cell r="BB1141" t="str">
            <v>NIE</v>
          </cell>
          <cell r="BD1141" t="str">
            <v>NIE</v>
          </cell>
          <cell r="BF1141" t="str">
            <v>Umożliwi elastyczną pracę układu pompowania i oczyszczania ścieków, zwłaszcza w czasie czyszczeń zbiorników czerpnych pompowni ob. 04., zwiększy bezpieczeństwo pracy COŚ i LOŚ</v>
          </cell>
          <cell r="BG1141" t="str">
            <v>1. Dostawa, montaż i rozruch fabrycznie nowej zasuwy nożowej DN1200. 2. Przebudowa pomostu operatorskiego. 3. Wykonanie nowych podpór i modernizacja istniejącej podpory rurociągu. 4. Dokumentacja powykonawcza. 2022 - roboty budowlano-montażowe</v>
          </cell>
          <cell r="BH1141" t="str">
            <v>-</v>
          </cell>
          <cell r="BI1141" t="str">
            <v>-</v>
          </cell>
          <cell r="BJ1141">
            <v>0</v>
          </cell>
          <cell r="BK1141">
            <v>340000</v>
          </cell>
          <cell r="BL1141"/>
          <cell r="BM1141"/>
          <cell r="BN1141"/>
        </row>
        <row r="1142">
          <cell r="B1142" t="str">
            <v>3-07-14-068-0</v>
          </cell>
          <cell r="C1142" t="str">
            <v>3</v>
          </cell>
          <cell r="D1142" t="str">
            <v>Swarzędz - sieć wodociągowa w ul. Spornej</v>
          </cell>
          <cell r="E1142" t="str">
            <v>Realizowane-koncepcja-w toku</v>
          </cell>
          <cell r="G1142" t="str">
            <v>Plan</v>
          </cell>
          <cell r="H1142" t="str">
            <v>pierwsza</v>
          </cell>
          <cell r="I1142" t="str">
            <v>sieci rozdzielcze</v>
          </cell>
          <cell r="J1142" t="str">
            <v>modernizacyjne</v>
          </cell>
          <cell r="K1142" t="str">
            <v>PSW</v>
          </cell>
          <cell r="L1142" t="str">
            <v>Swarzędz</v>
          </cell>
          <cell r="M1142" t="str">
            <v>Przemysław Jasiński</v>
          </cell>
          <cell r="N1142" t="str">
            <v>Alina Wachowska</v>
          </cell>
          <cell r="O1142" t="str">
            <v>Mariusz Dados</v>
          </cell>
          <cell r="P1142" t="str">
            <v>Julita Andrzejewska</v>
          </cell>
          <cell r="Q1142" t="str">
            <v>Michał Plewa</v>
          </cell>
          <cell r="R1142" t="str">
            <v>07</v>
          </cell>
          <cell r="S1142" t="str">
            <v>nd</v>
          </cell>
          <cell r="T1142">
            <v>7767.54</v>
          </cell>
          <cell r="U1142">
            <v>433</v>
          </cell>
          <cell r="V1142">
            <v>0</v>
          </cell>
          <cell r="W1142">
            <v>0</v>
          </cell>
          <cell r="X1142">
            <v>0</v>
          </cell>
          <cell r="Y1142">
            <v>0</v>
          </cell>
          <cell r="Z1142">
            <v>0</v>
          </cell>
          <cell r="AA1142">
            <v>615324</v>
          </cell>
          <cell r="AB1142">
            <v>0</v>
          </cell>
          <cell r="AC1142">
            <v>0</v>
          </cell>
          <cell r="AD1142">
            <v>0</v>
          </cell>
          <cell r="AE1142">
            <v>0</v>
          </cell>
          <cell r="AF1142">
            <v>615757</v>
          </cell>
          <cell r="AG1142">
            <v>433</v>
          </cell>
          <cell r="AH1142">
            <v>0</v>
          </cell>
          <cell r="AI1142">
            <v>0</v>
          </cell>
          <cell r="AJ1142">
            <v>32000</v>
          </cell>
          <cell r="AK1142">
            <v>32000</v>
          </cell>
          <cell r="AL1142">
            <v>16000</v>
          </cell>
          <cell r="AM1142">
            <v>540003</v>
          </cell>
          <cell r="AN1142">
            <v>309997</v>
          </cell>
          <cell r="AO1142">
            <v>0</v>
          </cell>
          <cell r="AP1142">
            <v>0</v>
          </cell>
          <cell r="AQ1142">
            <v>0</v>
          </cell>
          <cell r="AR1142">
            <v>0</v>
          </cell>
          <cell r="AS1142">
            <v>0</v>
          </cell>
          <cell r="AT1142">
            <v>0</v>
          </cell>
          <cell r="AU1142">
            <v>930000</v>
          </cell>
          <cell r="AV1142">
            <v>0</v>
          </cell>
          <cell r="AW1142">
            <v>0</v>
          </cell>
          <cell r="AX1142" t="str">
            <v>1 rozwojowo-modernizacyjne</v>
          </cell>
          <cell r="AY1142">
            <v>0</v>
          </cell>
          <cell r="AZ1142">
            <v>0</v>
          </cell>
          <cell r="BA1142">
            <v>32</v>
          </cell>
          <cell r="BF1142" t="str">
            <v>Wymiana, ze względu na awaryjność sieci.</v>
          </cell>
          <cell r="BG1142" t="str">
            <v>Budowa sieci wodociągowej DN 150 mm o długości 360m wraz z przyłączami. 2023 - 2025 - dokumentacja projektowa 2026 - 2027 - roboty budowlano-montażowe</v>
          </cell>
          <cell r="BH1142" t="str">
            <v>-</v>
          </cell>
          <cell r="BI1142" t="str">
            <v>-</v>
          </cell>
          <cell r="BJ1142">
            <v>0</v>
          </cell>
          <cell r="BK1142">
            <v>930000</v>
          </cell>
          <cell r="BL1142"/>
          <cell r="BM1142"/>
          <cell r="BN1142"/>
        </row>
        <row r="1143">
          <cell r="B1143" t="str">
            <v>4-05-12-046-0</v>
          </cell>
          <cell r="C1143" t="str">
            <v>4</v>
          </cell>
          <cell r="D1143" t="str">
            <v>Wzrost produkcji energii "zielonej" na terenie COŚ. Budowa instalacji do przyjęcia osadów pofiltracyjnych SUW Mosina - zakres I</v>
          </cell>
          <cell r="E1143" t="str">
            <v>Realizowane-koncepcja-w toku</v>
          </cell>
          <cell r="G1143" t="str">
            <v>Plan</v>
          </cell>
          <cell r="H1143" t="str">
            <v>pierwsza</v>
          </cell>
          <cell r="I1143" t="str">
            <v>wspólne</v>
          </cell>
          <cell r="J1143" t="str">
            <v>rozwojowe</v>
          </cell>
          <cell r="K1143" t="str">
            <v>OŚ</v>
          </cell>
          <cell r="L1143" t="str">
            <v>Poznań</v>
          </cell>
          <cell r="M1143" t="str">
            <v>Agnieszka Mitura-Grabowska</v>
          </cell>
          <cell r="N1143" t="str">
            <v>Agnieszka Górny</v>
          </cell>
          <cell r="O1143" t="str">
            <v>Anna Padurska</v>
          </cell>
          <cell r="P1143" t="str">
            <v>Olga Szaj-Jędraszczyk</v>
          </cell>
          <cell r="Q1143" t="str">
            <v>Julita Gumińska</v>
          </cell>
          <cell r="R1143" t="str">
            <v>05</v>
          </cell>
          <cell r="S1143" t="str">
            <v>nd</v>
          </cell>
          <cell r="T1143">
            <v>529941.91999999993</v>
          </cell>
          <cell r="U1143">
            <v>0</v>
          </cell>
          <cell r="V1143">
            <v>50000</v>
          </cell>
          <cell r="W1143">
            <v>150000</v>
          </cell>
          <cell r="X1143">
            <v>150000</v>
          </cell>
          <cell r="Y1143">
            <v>0</v>
          </cell>
          <cell r="Z1143">
            <v>0</v>
          </cell>
          <cell r="AA1143">
            <v>0</v>
          </cell>
          <cell r="AB1143">
            <v>0</v>
          </cell>
          <cell r="AC1143">
            <v>0</v>
          </cell>
          <cell r="AD1143">
            <v>0</v>
          </cell>
          <cell r="AE1143">
            <v>0</v>
          </cell>
          <cell r="AF1143">
            <v>350000</v>
          </cell>
          <cell r="AG1143">
            <v>158659.66000000003</v>
          </cell>
          <cell r="AH1143">
            <v>0</v>
          </cell>
          <cell r="AI1143">
            <v>0</v>
          </cell>
          <cell r="AJ1143">
            <v>0</v>
          </cell>
          <cell r="AK1143">
            <v>50000</v>
          </cell>
          <cell r="AL1143">
            <v>150000</v>
          </cell>
          <cell r="AM1143">
            <v>150000</v>
          </cell>
          <cell r="AN1143">
            <v>0</v>
          </cell>
          <cell r="AO1143">
            <v>0</v>
          </cell>
          <cell r="AP1143">
            <v>0</v>
          </cell>
          <cell r="AQ1143">
            <v>0</v>
          </cell>
          <cell r="AR1143">
            <v>0</v>
          </cell>
          <cell r="AS1143">
            <v>0</v>
          </cell>
          <cell r="AT1143">
            <v>0</v>
          </cell>
          <cell r="AU1143">
            <v>350000</v>
          </cell>
          <cell r="AV1143">
            <v>0</v>
          </cell>
          <cell r="AW1143">
            <v>0</v>
          </cell>
          <cell r="AX1143" t="str">
            <v>1 rozwojowo-modernizacyjne</v>
          </cell>
          <cell r="AY1143">
            <v>0</v>
          </cell>
          <cell r="AZ1143">
            <v>0</v>
          </cell>
          <cell r="BA1143">
            <v>0</v>
          </cell>
          <cell r="BF1143" t="str">
            <v>Z zadania został wydzielony zakres: 19-322, 20-150, 20-151, 20-176, 20-177, 20-178, 20-179. Wzrost produkcji energii "zielonej" na COŚ</v>
          </cell>
          <cell r="BG1143" t="str">
            <v>Instalacja do przygotowania i wprowadzenia osadów z SUW Mosina do procesu fermentacji na COŚ. 2020 - 2021 - dokumentacja projektowa 2022 - 2023 - roboty budowlano-montażowe</v>
          </cell>
          <cell r="BH1143" t="str">
            <v>-</v>
          </cell>
          <cell r="BI1143" t="str">
            <v>-</v>
          </cell>
          <cell r="BJ1143">
            <v>0</v>
          </cell>
          <cell r="BK1143">
            <v>350000</v>
          </cell>
          <cell r="BL1143"/>
          <cell r="BM1143"/>
          <cell r="BN1143"/>
        </row>
        <row r="1144">
          <cell r="B1144" t="str">
            <v>5-05-18-051-1</v>
          </cell>
          <cell r="C1144" t="str">
            <v>5</v>
          </cell>
          <cell r="D1144" t="str">
            <v>Poznań - kanalizacja sanitarna w ulicach: Szparagowa, Brokułowa i Dyniowa</v>
          </cell>
          <cell r="E1144" t="str">
            <v>Realizowane-koncepcja-w toku</v>
          </cell>
          <cell r="G1144" t="str">
            <v>rezerwa "białe plamy"</v>
          </cell>
          <cell r="H1144" t="str">
            <v>pierwsza</v>
          </cell>
          <cell r="I1144" t="str">
            <v>sieci rozdzielcze</v>
          </cell>
          <cell r="J1144" t="str">
            <v>rozwojowe</v>
          </cell>
          <cell r="K1144" t="str">
            <v>KPOŚK</v>
          </cell>
          <cell r="L1144" t="str">
            <v>Poznań</v>
          </cell>
          <cell r="M1144" t="str">
            <v>Przemysław Jasiński</v>
          </cell>
          <cell r="N1144">
            <v>0</v>
          </cell>
          <cell r="O1144" t="str">
            <v>Mariusz Dados</v>
          </cell>
          <cell r="P1144">
            <v>0</v>
          </cell>
          <cell r="Q1144">
            <v>0</v>
          </cell>
          <cell r="R1144" t="str">
            <v>05</v>
          </cell>
          <cell r="S1144" t="str">
            <v>nd</v>
          </cell>
          <cell r="T1144">
            <v>0</v>
          </cell>
          <cell r="U1144">
            <v>0</v>
          </cell>
          <cell r="V1144">
            <v>0</v>
          </cell>
          <cell r="W1144">
            <v>0</v>
          </cell>
          <cell r="X1144">
            <v>11884</v>
          </cell>
          <cell r="Y1144">
            <v>11884</v>
          </cell>
          <cell r="Z1144">
            <v>85652</v>
          </cell>
          <cell r="AA1144">
            <v>573910</v>
          </cell>
          <cell r="AB1144">
            <v>0</v>
          </cell>
          <cell r="AC1144">
            <v>0</v>
          </cell>
          <cell r="AD1144">
            <v>0</v>
          </cell>
          <cell r="AE1144">
            <v>0</v>
          </cell>
          <cell r="AF1144">
            <v>683330</v>
          </cell>
          <cell r="AG1144">
            <v>0</v>
          </cell>
          <cell r="AH1144">
            <v>0</v>
          </cell>
          <cell r="AI1144">
            <v>0</v>
          </cell>
          <cell r="AJ1144">
            <v>16000</v>
          </cell>
          <cell r="AK1144">
            <v>16000</v>
          </cell>
          <cell r="AL1144">
            <v>48000</v>
          </cell>
          <cell r="AM1144">
            <v>389378</v>
          </cell>
          <cell r="AN1144">
            <v>515622</v>
          </cell>
          <cell r="AO1144">
            <v>0</v>
          </cell>
          <cell r="AP1144">
            <v>0</v>
          </cell>
          <cell r="AQ1144">
            <v>0</v>
          </cell>
          <cell r="AR1144">
            <v>0</v>
          </cell>
          <cell r="AS1144">
            <v>0</v>
          </cell>
          <cell r="AT1144">
            <v>0</v>
          </cell>
          <cell r="AU1144">
            <v>985000</v>
          </cell>
          <cell r="AV1144">
            <v>0.37</v>
          </cell>
          <cell r="AW1144">
            <v>151</v>
          </cell>
          <cell r="AX1144" t="str">
            <v>1 rozwojowo-modernizacyjne</v>
          </cell>
          <cell r="AY1144">
            <v>14</v>
          </cell>
          <cell r="AZ1144">
            <v>8</v>
          </cell>
          <cell r="BA1144">
            <v>0</v>
          </cell>
          <cell r="BF1144" t="str">
            <v>Odbiór ścieków sanitarnych od nowych klientów.</v>
          </cell>
          <cell r="BG1144" t="str">
            <v>Budowa kanalizacji sanitarnej DN 200mm o dł. 370m w ulicach: Szparagowa, Brokułowa i Dyniowa wraz z przyłączami . 2023 - 2025 dokumentacja techniczna 2025 - 2026 roboty budowlano - montażowe</v>
          </cell>
          <cell r="BH1144" t="str">
            <v>-</v>
          </cell>
          <cell r="BI1144" t="str">
            <v>-</v>
          </cell>
          <cell r="BJ1144">
            <v>0</v>
          </cell>
          <cell r="BK1144">
            <v>985000</v>
          </cell>
          <cell r="BL1144"/>
          <cell r="BM1144"/>
          <cell r="BN1144"/>
        </row>
        <row r="1145">
          <cell r="B1145" t="str">
            <v>5-05-19-026-1</v>
          </cell>
          <cell r="C1145" t="str">
            <v>5</v>
          </cell>
          <cell r="D1145" t="str">
            <v>Poznań - kanalizacja sanitarna w ul. Aroniowej i Berberysowej</v>
          </cell>
          <cell r="E1145" t="str">
            <v>Realizowane-koncepcja-w toku</v>
          </cell>
          <cell r="G1145" t="str">
            <v>rezerwa "białe plamy"</v>
          </cell>
          <cell r="H1145" t="str">
            <v>druga</v>
          </cell>
          <cell r="I1145" t="str">
            <v>sieci rozdzielcze</v>
          </cell>
          <cell r="J1145" t="str">
            <v>rozwojowe</v>
          </cell>
          <cell r="K1145" t="str">
            <v>nieopłacalne nie</v>
          </cell>
          <cell r="L1145" t="str">
            <v>Poznań</v>
          </cell>
          <cell r="M1145" t="str">
            <v>Przemysław Jasiński</v>
          </cell>
          <cell r="N1145">
            <v>0</v>
          </cell>
          <cell r="O1145" t="str">
            <v>Mariusz Dados</v>
          </cell>
          <cell r="P1145">
            <v>0</v>
          </cell>
          <cell r="Q1145">
            <v>0</v>
          </cell>
          <cell r="R1145" t="str">
            <v>05</v>
          </cell>
          <cell r="S1145" t="str">
            <v>nd</v>
          </cell>
          <cell r="T1145">
            <v>0</v>
          </cell>
          <cell r="U1145">
            <v>0</v>
          </cell>
          <cell r="V1145">
            <v>0</v>
          </cell>
          <cell r="W1145">
            <v>0</v>
          </cell>
          <cell r="X1145">
            <v>0</v>
          </cell>
          <cell r="Y1145">
            <v>0</v>
          </cell>
          <cell r="Z1145">
            <v>0</v>
          </cell>
          <cell r="AA1145">
            <v>0</v>
          </cell>
          <cell r="AB1145">
            <v>0</v>
          </cell>
          <cell r="AC1145">
            <v>26000</v>
          </cell>
          <cell r="AD1145">
            <v>39000</v>
          </cell>
          <cell r="AE1145">
            <v>870000</v>
          </cell>
          <cell r="AF1145">
            <v>65000</v>
          </cell>
          <cell r="AG1145">
            <v>0</v>
          </cell>
          <cell r="AH1145">
            <v>0</v>
          </cell>
          <cell r="AI1145">
            <v>0</v>
          </cell>
          <cell r="AJ1145">
            <v>0</v>
          </cell>
          <cell r="AK1145">
            <v>0</v>
          </cell>
          <cell r="AL1145">
            <v>0</v>
          </cell>
          <cell r="AM1145">
            <v>0</v>
          </cell>
          <cell r="AN1145">
            <v>0</v>
          </cell>
          <cell r="AO1145">
            <v>32000</v>
          </cell>
          <cell r="AP1145">
            <v>32000</v>
          </cell>
          <cell r="AQ1145">
            <v>16000</v>
          </cell>
          <cell r="AR1145">
            <v>707500</v>
          </cell>
          <cell r="AS1145">
            <v>207500</v>
          </cell>
          <cell r="AT1145">
            <v>207500</v>
          </cell>
          <cell r="AU1145">
            <v>995000</v>
          </cell>
          <cell r="AV1145">
            <v>0.37</v>
          </cell>
          <cell r="AW1145">
            <v>0</v>
          </cell>
          <cell r="AX1145" t="str">
            <v>1 rozwojowo-modernizacyjne</v>
          </cell>
          <cell r="AY1145">
            <v>7</v>
          </cell>
          <cell r="AZ1145">
            <v>5</v>
          </cell>
          <cell r="BA1145">
            <v>0</v>
          </cell>
          <cell r="BF1145" t="str">
            <v>Odbiór ścieków sanitarnych od nowych klientów.</v>
          </cell>
          <cell r="BG1145" t="str">
            <v>Budowa kanalizacji sanitarnej DN 200 mm o długości 350 m w ulicach Aroniowej i Berberysowej, wraz z przepompownią ścieków - 1 szt. i r. tłocznym DN 75 mm o długości 100 m, przyłącza sanitarne 2028 - 2029 dokumentacja techniczna 2030 - 2031 roboty budowlano-montażowe</v>
          </cell>
          <cell r="BH1145" t="str">
            <v>-</v>
          </cell>
          <cell r="BI1145" t="str">
            <v>-</v>
          </cell>
          <cell r="BJ1145">
            <v>0</v>
          </cell>
          <cell r="BK1145">
            <v>995000</v>
          </cell>
          <cell r="BL1145"/>
          <cell r="BM1145"/>
          <cell r="BN1145"/>
        </row>
        <row r="1146">
          <cell r="B1146" t="str">
            <v>5-05-15-069-1</v>
          </cell>
          <cell r="C1146" t="str">
            <v>5</v>
          </cell>
          <cell r="D1146" t="str">
            <v>Poznań - kanalizacja sanitarna w ul.Średzkiej</v>
          </cell>
          <cell r="E1146" t="str">
            <v>Realizowane-koncepcja-w toku</v>
          </cell>
          <cell r="G1146" t="str">
            <v>rezerwa "białe plamy"</v>
          </cell>
          <cell r="H1146" t="str">
            <v>druga</v>
          </cell>
          <cell r="I1146" t="str">
            <v>sieci rozdzielcze</v>
          </cell>
          <cell r="J1146" t="str">
            <v>rozwojowe</v>
          </cell>
          <cell r="K1146" t="str">
            <v>nieopłacalne nie</v>
          </cell>
          <cell r="L1146" t="str">
            <v>Poznań</v>
          </cell>
          <cell r="M1146" t="str">
            <v>Przemysław Jasiński</v>
          </cell>
          <cell r="N1146">
            <v>0</v>
          </cell>
          <cell r="O1146" t="str">
            <v>Mariusz Dados</v>
          </cell>
          <cell r="P1146">
            <v>0</v>
          </cell>
          <cell r="Q1146">
            <v>0</v>
          </cell>
          <cell r="R1146" t="str">
            <v>05</v>
          </cell>
          <cell r="S1146" t="str">
            <v>nd</v>
          </cell>
          <cell r="T1146">
            <v>0</v>
          </cell>
          <cell r="U1146">
            <v>0</v>
          </cell>
          <cell r="V1146">
            <v>0</v>
          </cell>
          <cell r="W1146">
            <v>0</v>
          </cell>
          <cell r="X1146">
            <v>0</v>
          </cell>
          <cell r="Y1146">
            <v>4000</v>
          </cell>
          <cell r="Z1146">
            <v>4000</v>
          </cell>
          <cell r="AA1146">
            <v>37000</v>
          </cell>
          <cell r="AB1146">
            <v>260000</v>
          </cell>
          <cell r="AC1146">
            <v>0</v>
          </cell>
          <cell r="AD1146">
            <v>0</v>
          </cell>
          <cell r="AE1146">
            <v>0</v>
          </cell>
          <cell r="AF1146">
            <v>305000</v>
          </cell>
          <cell r="AG1146">
            <v>0</v>
          </cell>
          <cell r="AH1146">
            <v>0</v>
          </cell>
          <cell r="AI1146">
            <v>0</v>
          </cell>
          <cell r="AJ1146">
            <v>0</v>
          </cell>
          <cell r="AK1146">
            <v>16000</v>
          </cell>
          <cell r="AL1146">
            <v>16000</v>
          </cell>
          <cell r="AM1146">
            <v>48000</v>
          </cell>
          <cell r="AN1146">
            <v>271668</v>
          </cell>
          <cell r="AO1146">
            <v>648332</v>
          </cell>
          <cell r="AP1146">
            <v>0</v>
          </cell>
          <cell r="AQ1146">
            <v>0</v>
          </cell>
          <cell r="AR1146">
            <v>0</v>
          </cell>
          <cell r="AS1146">
            <v>0</v>
          </cell>
          <cell r="AT1146">
            <v>0</v>
          </cell>
          <cell r="AU1146">
            <v>1000000</v>
          </cell>
          <cell r="AV1146">
            <v>0.34</v>
          </cell>
          <cell r="AW1146">
            <v>0</v>
          </cell>
          <cell r="AX1146" t="str">
            <v>1 rozwojowo-modernizacyjne</v>
          </cell>
          <cell r="AY1146">
            <v>0</v>
          </cell>
          <cell r="AZ1146">
            <v>1</v>
          </cell>
          <cell r="BA1146">
            <v>0</v>
          </cell>
          <cell r="BF1146" t="str">
            <v>Wnioskowane uzbrojenie działki Miasta z zamiarem przyszłościowego jej przeznaczenia pod budownictwo komunalne.</v>
          </cell>
          <cell r="BG1146" t="str">
            <v>Budowa kanału sanitarnego DN 200 mm dł. 340 m w ul. Średzkiej wraz z przyłączami 2024 - 2026 dokumentacja projektowa 2027 roboty budowlano - montażowe</v>
          </cell>
          <cell r="BH1146" t="str">
            <v>-</v>
          </cell>
          <cell r="BI1146" t="str">
            <v>-</v>
          </cell>
          <cell r="BJ1146">
            <v>0</v>
          </cell>
          <cell r="BK1146">
            <v>1000000</v>
          </cell>
          <cell r="BL1146"/>
          <cell r="BM1146"/>
          <cell r="BN1146"/>
        </row>
        <row r="1147">
          <cell r="B1147" t="str">
            <v>5-05-18-143-1</v>
          </cell>
          <cell r="C1147" t="str">
            <v>5</v>
          </cell>
          <cell r="D1147" t="str">
            <v>Poznań - kanalizacja sanitarna w rejonie ul.Żelaznej</v>
          </cell>
          <cell r="E1147" t="str">
            <v>Realizowane-dokumentacja-w toku</v>
          </cell>
          <cell r="G1147" t="str">
            <v>Pule</v>
          </cell>
          <cell r="H1147" t="str">
            <v>druga</v>
          </cell>
          <cell r="I1147" t="str">
            <v>sieci rozdzielcze</v>
          </cell>
          <cell r="J1147" t="str">
            <v>rozwojowe</v>
          </cell>
          <cell r="K1147" t="str">
            <v>opłacalne</v>
          </cell>
          <cell r="L1147" t="str">
            <v>Poznań</v>
          </cell>
          <cell r="M1147" t="str">
            <v>Przemysław Jasiński</v>
          </cell>
          <cell r="N1147" t="str">
            <v>Wioletta Frankowska</v>
          </cell>
          <cell r="O1147" t="str">
            <v>Mariusz Dados</v>
          </cell>
          <cell r="P1147">
            <v>0</v>
          </cell>
          <cell r="Q1147">
            <v>0</v>
          </cell>
          <cell r="R1147" t="str">
            <v>05</v>
          </cell>
          <cell r="S1147" t="str">
            <v>nd</v>
          </cell>
          <cell r="T1147">
            <v>0</v>
          </cell>
          <cell r="U1147">
            <v>0</v>
          </cell>
          <cell r="V1147">
            <v>0</v>
          </cell>
          <cell r="W1147">
            <v>31200</v>
          </cell>
          <cell r="X1147">
            <v>46800</v>
          </cell>
          <cell r="Y1147">
            <v>330000</v>
          </cell>
          <cell r="Z1147">
            <v>366048</v>
          </cell>
          <cell r="AA1147">
            <v>0</v>
          </cell>
          <cell r="AB1147">
            <v>0</v>
          </cell>
          <cell r="AC1147">
            <v>0</v>
          </cell>
          <cell r="AD1147">
            <v>0</v>
          </cell>
          <cell r="AE1147">
            <v>0</v>
          </cell>
          <cell r="AF1147">
            <v>774048</v>
          </cell>
          <cell r="AG1147">
            <v>0</v>
          </cell>
          <cell r="AH1147">
            <v>0</v>
          </cell>
          <cell r="AI1147">
            <v>0</v>
          </cell>
          <cell r="AJ1147">
            <v>32000</v>
          </cell>
          <cell r="AK1147">
            <v>48000</v>
          </cell>
          <cell r="AL1147">
            <v>928374</v>
          </cell>
          <cell r="AM1147">
            <v>0</v>
          </cell>
          <cell r="AN1147">
            <v>0</v>
          </cell>
          <cell r="AO1147">
            <v>0</v>
          </cell>
          <cell r="AP1147">
            <v>0</v>
          </cell>
          <cell r="AQ1147">
            <v>0</v>
          </cell>
          <cell r="AR1147">
            <v>0</v>
          </cell>
          <cell r="AS1147">
            <v>0</v>
          </cell>
          <cell r="AT1147">
            <v>0</v>
          </cell>
          <cell r="AU1147">
            <v>1008374</v>
          </cell>
          <cell r="AV1147">
            <v>0.39</v>
          </cell>
          <cell r="AW1147">
            <v>0</v>
          </cell>
          <cell r="AX1147" t="str">
            <v>1 rozwojowo-modernizacyjne</v>
          </cell>
          <cell r="AY1147">
            <v>15</v>
          </cell>
          <cell r="AZ1147">
            <v>0</v>
          </cell>
          <cell r="BA1147">
            <v>0</v>
          </cell>
          <cell r="BF1147" t="str">
            <v>Potrzeba rozbudowy sieci kanalizacji sanitarnej dla planowanego osiedla mieszkaniowego.</v>
          </cell>
          <cell r="BG1147" t="str">
            <v>Budowa kanału sanitarnego Dn 200 mm o długości 390 m w rejonie ul. Żelaznej, wraz z przyłączami 2022 - 2024 - dokumentacja projektowa 2025 - 2026 - roboty budowlano - montażowe</v>
          </cell>
          <cell r="BH1147" t="str">
            <v>-</v>
          </cell>
          <cell r="BI1147" t="str">
            <v>-</v>
          </cell>
          <cell r="BJ1147">
            <v>0</v>
          </cell>
          <cell r="BK1147">
            <v>1008374</v>
          </cell>
          <cell r="BL1147"/>
          <cell r="BM1147"/>
          <cell r="BN1147"/>
        </row>
        <row r="1148">
          <cell r="B1148" t="str">
            <v>5-05-16-031-1</v>
          </cell>
          <cell r="C1148" t="str">
            <v>5</v>
          </cell>
          <cell r="D1148" t="str">
            <v>Poznań - kanalizacja sanitarna w ul. Opawskiej i Woźnickiej</v>
          </cell>
          <cell r="E1148" t="str">
            <v>Realizowane-dokumentacja-w toku</v>
          </cell>
          <cell r="G1148" t="str">
            <v>rezerwa "białe plamy"</v>
          </cell>
          <cell r="H1148" t="str">
            <v>druga</v>
          </cell>
          <cell r="I1148" t="str">
            <v>sieci rozdzielcze</v>
          </cell>
          <cell r="J1148" t="str">
            <v>rozwojowe</v>
          </cell>
          <cell r="K1148" t="str">
            <v>nieopłacalne nie</v>
          </cell>
          <cell r="L1148" t="str">
            <v>Poznań</v>
          </cell>
          <cell r="M1148" t="str">
            <v>Kamilla Oberenkowska</v>
          </cell>
          <cell r="N1148" t="str">
            <v>Anna Szaszczak</v>
          </cell>
          <cell r="O1148" t="str">
            <v>Jolanta Kowalczyk</v>
          </cell>
          <cell r="P1148">
            <v>0</v>
          </cell>
          <cell r="Q1148">
            <v>0</v>
          </cell>
          <cell r="R1148" t="str">
            <v>05</v>
          </cell>
          <cell r="S1148" t="str">
            <v>nd</v>
          </cell>
          <cell r="T1148">
            <v>4837.38</v>
          </cell>
          <cell r="U1148">
            <v>1404.14</v>
          </cell>
          <cell r="V1148">
            <v>16000</v>
          </cell>
          <cell r="W1148">
            <v>32000</v>
          </cell>
          <cell r="X1148">
            <v>32000</v>
          </cell>
          <cell r="Y1148">
            <v>665000</v>
          </cell>
          <cell r="Z1148">
            <v>104000</v>
          </cell>
          <cell r="AA1148">
            <v>0</v>
          </cell>
          <cell r="AB1148">
            <v>0</v>
          </cell>
          <cell r="AC1148">
            <v>0</v>
          </cell>
          <cell r="AD1148">
            <v>0</v>
          </cell>
          <cell r="AE1148">
            <v>0</v>
          </cell>
          <cell r="AF1148">
            <v>850404.14</v>
          </cell>
          <cell r="AG1148">
            <v>1404.14</v>
          </cell>
          <cell r="AH1148">
            <v>1476</v>
          </cell>
          <cell r="AI1148">
            <v>0</v>
          </cell>
          <cell r="AJ1148">
            <v>20000</v>
          </cell>
          <cell r="AK1148">
            <v>20000</v>
          </cell>
          <cell r="AL1148">
            <v>60000</v>
          </cell>
          <cell r="AM1148">
            <v>920000</v>
          </cell>
          <cell r="AN1148">
            <v>0</v>
          </cell>
          <cell r="AO1148">
            <v>0</v>
          </cell>
          <cell r="AP1148">
            <v>0</v>
          </cell>
          <cell r="AQ1148">
            <v>0</v>
          </cell>
          <cell r="AR1148">
            <v>0</v>
          </cell>
          <cell r="AS1148">
            <v>0</v>
          </cell>
          <cell r="AT1148">
            <v>0</v>
          </cell>
          <cell r="AU1148">
            <v>1020000</v>
          </cell>
          <cell r="AV1148">
            <v>0.3</v>
          </cell>
          <cell r="AW1148">
            <v>82</v>
          </cell>
          <cell r="AX1148" t="str">
            <v>1 rozwojowo-modernizacyjne</v>
          </cell>
          <cell r="AY1148">
            <v>7</v>
          </cell>
          <cell r="AZ1148">
            <v>0</v>
          </cell>
          <cell r="BA1148">
            <v>0</v>
          </cell>
          <cell r="BF1148" t="str">
            <v>Odbiór ścieków sanitarnych od nowych klientów.</v>
          </cell>
          <cell r="BG1148" t="str">
            <v>Budowa kanalizacji sanitarnej w ul. Opawskiej i Woźnickiej wraz z przyłączami: - kanały grawitacyjne DN 200 mm, dł. 205m - rurociąg tłoczny dł. 90 m - przepompownia - 1 szt. - zakup działki pod przepompownię 2022-2024 - dokumentacja projektowa 2025-2026 - roboty budowlano-montażowe</v>
          </cell>
          <cell r="BH1148" t="str">
            <v>-</v>
          </cell>
          <cell r="BI1148" t="str">
            <v>-</v>
          </cell>
          <cell r="BJ1148">
            <v>0</v>
          </cell>
          <cell r="BK1148">
            <v>1020000</v>
          </cell>
          <cell r="BL1148"/>
          <cell r="BM1148"/>
          <cell r="BN1148"/>
        </row>
        <row r="1149">
          <cell r="B1149" t="str">
            <v>3-05-15-227-1</v>
          </cell>
          <cell r="C1149" t="str">
            <v>3</v>
          </cell>
          <cell r="D1149" t="str">
            <v>Poznań - sieć wodociągowa w rejonie ul. Przebiśniegowej, Bratkowej i Zawilcowej</v>
          </cell>
          <cell r="E1149" t="str">
            <v>Realizowane-koncepcja-w toku</v>
          </cell>
          <cell r="G1149" t="str">
            <v>rezerwa "białe plamy"</v>
          </cell>
          <cell r="H1149" t="str">
            <v>druga</v>
          </cell>
          <cell r="I1149" t="str">
            <v>sieci rozdzielcze</v>
          </cell>
          <cell r="J1149" t="str">
            <v>rozwojowe</v>
          </cell>
          <cell r="K1149" t="str">
            <v>nieopłacalne tak</v>
          </cell>
          <cell r="L1149" t="str">
            <v>Poznań</v>
          </cell>
          <cell r="M1149" t="str">
            <v>Kamilla Oberenkowska</v>
          </cell>
          <cell r="N1149" t="str">
            <v>Michał Kamiński</v>
          </cell>
          <cell r="O1149" t="str">
            <v>Jolanta Kowalczyk</v>
          </cell>
          <cell r="P1149" t="str">
            <v>Małgorzata Stopińska-Khrystych</v>
          </cell>
          <cell r="Q1149" t="str">
            <v>Michał Plewa</v>
          </cell>
          <cell r="R1149" t="str">
            <v>05</v>
          </cell>
          <cell r="S1149" t="str">
            <v>nd</v>
          </cell>
          <cell r="T1149">
            <v>3735.14</v>
          </cell>
          <cell r="U1149">
            <v>1114.0999999999999</v>
          </cell>
          <cell r="V1149">
            <v>49988</v>
          </cell>
          <cell r="W1149">
            <v>1000000</v>
          </cell>
          <cell r="X1149">
            <v>374841</v>
          </cell>
          <cell r="Y1149">
            <v>0</v>
          </cell>
          <cell r="Z1149">
            <v>0</v>
          </cell>
          <cell r="AA1149">
            <v>0</v>
          </cell>
          <cell r="AB1149">
            <v>0</v>
          </cell>
          <cell r="AC1149">
            <v>0</v>
          </cell>
          <cell r="AD1149">
            <v>0</v>
          </cell>
          <cell r="AE1149">
            <v>0</v>
          </cell>
          <cell r="AF1149">
            <v>1425943.1</v>
          </cell>
          <cell r="AG1149">
            <v>1114.0999999999999</v>
          </cell>
          <cell r="AH1149">
            <v>500</v>
          </cell>
          <cell r="AI1149">
            <v>0</v>
          </cell>
          <cell r="AJ1149">
            <v>0</v>
          </cell>
          <cell r="AK1149">
            <v>14000</v>
          </cell>
          <cell r="AL1149">
            <v>21000</v>
          </cell>
          <cell r="AM1149">
            <v>7000</v>
          </cell>
          <cell r="AN1149">
            <v>640000</v>
          </cell>
          <cell r="AO1149">
            <v>350000</v>
          </cell>
          <cell r="AP1149">
            <v>0</v>
          </cell>
          <cell r="AQ1149">
            <v>0</v>
          </cell>
          <cell r="AR1149">
            <v>0</v>
          </cell>
          <cell r="AS1149">
            <v>0</v>
          </cell>
          <cell r="AT1149">
            <v>0</v>
          </cell>
          <cell r="AU1149">
            <v>1032000</v>
          </cell>
          <cell r="AV1149">
            <v>0.17</v>
          </cell>
          <cell r="AW1149">
            <v>165</v>
          </cell>
          <cell r="AX1149" t="str">
            <v>1 rozwojowo-modernizacyjne</v>
          </cell>
          <cell r="AY1149">
            <v>8</v>
          </cell>
          <cell r="AZ1149">
            <v>2</v>
          </cell>
          <cell r="BA1149">
            <v>3</v>
          </cell>
          <cell r="BF1149" t="str">
            <v>Zaopatrzenie w wodę nowych odbiorców. Z zadania wydzielono zad. nr 22-064.</v>
          </cell>
          <cell r="BG1149" t="str">
            <v>Budowa sieci wodociągowej w ul. Szarotkowej i Kaczeńcowej: DN100, dł. 170m wraz z przyłączami. 2024-2026 - dokumentacja projektowa 2027-2028 - roboty budowlano - montażowe</v>
          </cell>
          <cell r="BH1149" t="str">
            <v>-</v>
          </cell>
          <cell r="BI1149" t="str">
            <v>-</v>
          </cell>
          <cell r="BJ1149">
            <v>0</v>
          </cell>
          <cell r="BK1149">
            <v>1032000</v>
          </cell>
          <cell r="BL1149"/>
          <cell r="BM1149"/>
          <cell r="BN1149"/>
        </row>
        <row r="1150">
          <cell r="B1150" t="str">
            <v>5-11-14-110-1</v>
          </cell>
          <cell r="C1150" t="str">
            <v>5</v>
          </cell>
          <cell r="D1150" t="str">
            <v>Kórnik - kanalizacja sanitarna w ul. Morelowej, Gruszkowej i Śliwkowej w Borówcu</v>
          </cell>
          <cell r="E1150" t="str">
            <v>Realizowane-koncepcja-w toku</v>
          </cell>
          <cell r="G1150" t="str">
            <v>rezerwa "białe plamy"</v>
          </cell>
          <cell r="H1150" t="str">
            <v>druga</v>
          </cell>
          <cell r="I1150" t="str">
            <v>sieci rozdzielcze</v>
          </cell>
          <cell r="J1150" t="str">
            <v>rozwojowe</v>
          </cell>
          <cell r="K1150" t="str">
            <v>nieopłacalne Nie</v>
          </cell>
          <cell r="L1150" t="str">
            <v>Kórnik</v>
          </cell>
          <cell r="M1150" t="str">
            <v>Kamilla Oberenkowska</v>
          </cell>
          <cell r="N1150">
            <v>0</v>
          </cell>
          <cell r="O1150" t="str">
            <v>Jolanta Kowalczyk</v>
          </cell>
          <cell r="P1150">
            <v>0</v>
          </cell>
          <cell r="Q1150">
            <v>0</v>
          </cell>
          <cell r="R1150" t="str">
            <v>11</v>
          </cell>
          <cell r="S1150" t="str">
            <v>nd</v>
          </cell>
          <cell r="T1150">
            <v>0</v>
          </cell>
          <cell r="U1150">
            <v>0</v>
          </cell>
          <cell r="V1150">
            <v>0</v>
          </cell>
          <cell r="W1150">
            <v>0</v>
          </cell>
          <cell r="X1150">
            <v>0</v>
          </cell>
          <cell r="Y1150">
            <v>0</v>
          </cell>
          <cell r="Z1150">
            <v>0</v>
          </cell>
          <cell r="AA1150">
            <v>0</v>
          </cell>
          <cell r="AB1150">
            <v>0</v>
          </cell>
          <cell r="AC1150">
            <v>2000</v>
          </cell>
          <cell r="AD1150">
            <v>5000</v>
          </cell>
          <cell r="AE1150">
            <v>693000</v>
          </cell>
          <cell r="AF1150">
            <v>7000</v>
          </cell>
          <cell r="AG1150">
            <v>0</v>
          </cell>
          <cell r="AH1150">
            <v>0</v>
          </cell>
          <cell r="AI1150">
            <v>0</v>
          </cell>
          <cell r="AJ1150">
            <v>0</v>
          </cell>
          <cell r="AK1150">
            <v>0</v>
          </cell>
          <cell r="AL1150">
            <v>0</v>
          </cell>
          <cell r="AM1150">
            <v>0</v>
          </cell>
          <cell r="AN1150">
            <v>0</v>
          </cell>
          <cell r="AO1150">
            <v>40000</v>
          </cell>
          <cell r="AP1150">
            <v>40000</v>
          </cell>
          <cell r="AQ1150">
            <v>20000</v>
          </cell>
          <cell r="AR1150">
            <v>713000</v>
          </cell>
          <cell r="AS1150">
            <v>227000</v>
          </cell>
          <cell r="AT1150">
            <v>227000</v>
          </cell>
          <cell r="AU1150">
            <v>1040000</v>
          </cell>
          <cell r="AV1150">
            <v>0.59</v>
          </cell>
          <cell r="AW1150">
            <v>0</v>
          </cell>
          <cell r="AX1150" t="str">
            <v>1 rozwojowo-modernizacyjne</v>
          </cell>
          <cell r="AY1150">
            <v>15</v>
          </cell>
          <cell r="AZ1150">
            <v>11</v>
          </cell>
          <cell r="BA1150">
            <v>0</v>
          </cell>
          <cell r="BF1150" t="str">
            <v>Odbiór ścieków sanitarnych od nowych klientów.</v>
          </cell>
          <cell r="BG1150" t="str">
            <v>Budowa kanalizacji sanitarnej wraz z przyłączami w ul. Morelowej, Gruszkowej i Śliwkowej: - kanały grawitacyjne: DN 400 mm, dł. 250 m DN 250 mm, dł. 200m DN 200 mm, dł. 140 m 2028-2030 - dokumentacja projektowa 2030-2032 - roboty budowlano-montażowe</v>
          </cell>
          <cell r="BH1150" t="str">
            <v>-</v>
          </cell>
          <cell r="BI1150" t="str">
            <v>-</v>
          </cell>
          <cell r="BJ1150">
            <v>0</v>
          </cell>
          <cell r="BK1150">
            <v>1040000</v>
          </cell>
          <cell r="BL1150"/>
          <cell r="BM1150"/>
          <cell r="BN1150"/>
        </row>
        <row r="1151">
          <cell r="B1151" t="str">
            <v>5-03-17-145-1</v>
          </cell>
          <cell r="C1151" t="str">
            <v>5</v>
          </cell>
          <cell r="D1151" t="str">
            <v>Mosina - kanalizacja sanitarna w ul. Lema</v>
          </cell>
          <cell r="E1151" t="str">
            <v>Realizowane-koncepcja-w toku</v>
          </cell>
          <cell r="G1151" t="str">
            <v>Plan</v>
          </cell>
          <cell r="H1151" t="str">
            <v>pierwsza</v>
          </cell>
          <cell r="I1151" t="str">
            <v>sieci rozdzielcze</v>
          </cell>
          <cell r="J1151" t="str">
            <v>rozwojowe</v>
          </cell>
          <cell r="K1151" t="str">
            <v>strefa</v>
          </cell>
          <cell r="L1151" t="str">
            <v>Mosina</v>
          </cell>
          <cell r="M1151" t="str">
            <v>Zuzanna Kaczmarek</v>
          </cell>
          <cell r="N1151" t="str">
            <v>Anna Szaszczak</v>
          </cell>
          <cell r="O1151" t="str">
            <v>Jolanta Kowalczyk</v>
          </cell>
          <cell r="P1151">
            <v>0</v>
          </cell>
          <cell r="Q1151">
            <v>0</v>
          </cell>
          <cell r="R1151" t="str">
            <v>03</v>
          </cell>
          <cell r="S1151" t="str">
            <v>nd</v>
          </cell>
          <cell r="T1151">
            <v>0</v>
          </cell>
          <cell r="U1151">
            <v>0</v>
          </cell>
          <cell r="V1151">
            <v>56000</v>
          </cell>
          <cell r="W1151">
            <v>247200</v>
          </cell>
          <cell r="X1151">
            <v>205800</v>
          </cell>
          <cell r="Y1151">
            <v>555000</v>
          </cell>
          <cell r="Z1151">
            <v>0</v>
          </cell>
          <cell r="AA1151">
            <v>0</v>
          </cell>
          <cell r="AB1151">
            <v>0</v>
          </cell>
          <cell r="AC1151">
            <v>0</v>
          </cell>
          <cell r="AD1151">
            <v>0</v>
          </cell>
          <cell r="AE1151">
            <v>0</v>
          </cell>
          <cell r="AF1151">
            <v>1064000</v>
          </cell>
          <cell r="AG1151">
            <v>0</v>
          </cell>
          <cell r="AH1151">
            <v>0</v>
          </cell>
          <cell r="AI1151">
            <v>0</v>
          </cell>
          <cell r="AJ1151">
            <v>0</v>
          </cell>
          <cell r="AK1151">
            <v>0</v>
          </cell>
          <cell r="AL1151">
            <v>0</v>
          </cell>
          <cell r="AM1151">
            <v>56000</v>
          </cell>
          <cell r="AN1151">
            <v>84000</v>
          </cell>
          <cell r="AO1151">
            <v>174000</v>
          </cell>
          <cell r="AP1151">
            <v>750000</v>
          </cell>
          <cell r="AQ1151">
            <v>0</v>
          </cell>
          <cell r="AR1151">
            <v>0</v>
          </cell>
          <cell r="AS1151">
            <v>0</v>
          </cell>
          <cell r="AT1151">
            <v>0</v>
          </cell>
          <cell r="AU1151">
            <v>1064000</v>
          </cell>
          <cell r="AV1151">
            <v>0.67</v>
          </cell>
          <cell r="AW1151">
            <v>0</v>
          </cell>
          <cell r="AX1151" t="str">
            <v>1 rozwojowo-modernizacyjne</v>
          </cell>
          <cell r="AY1151">
            <v>1</v>
          </cell>
          <cell r="AZ1151">
            <v>7</v>
          </cell>
          <cell r="BA1151">
            <v>0</v>
          </cell>
          <cell r="BF1151" t="str">
            <v>Z zadania zostało wydzielone zad. 19-255. Obszar w strefie ochrony pośredniej ujęcia wody Mosina - Krajkowo. Odbiór ścieków sanitarnych od nowych klientów.</v>
          </cell>
          <cell r="BG1151" t="str">
            <v>Budowa kanalizacji sanitarnej w ul. Lema DN250mm dł.670m wraz z przyłączami 2026 - 2028- dokumentacja projektowa 2029 - 2030 - roboty budowlano-montażowe</v>
          </cell>
          <cell r="BH1151" t="str">
            <v>-</v>
          </cell>
          <cell r="BI1151" t="str">
            <v>-</v>
          </cell>
          <cell r="BJ1151">
            <v>0</v>
          </cell>
          <cell r="BK1151">
            <v>1064000</v>
          </cell>
          <cell r="BL1151"/>
          <cell r="BM1151"/>
          <cell r="BN1151"/>
        </row>
        <row r="1152">
          <cell r="B1152" t="str">
            <v>5-11-14-093-1</v>
          </cell>
          <cell r="C1152" t="str">
            <v>5</v>
          </cell>
          <cell r="D1152" t="str">
            <v>Kórnik - kanalizacja sanitarna w ul. Leśnej w Borówcu</v>
          </cell>
          <cell r="E1152" t="str">
            <v>Realizowane-koncepcja-w toku</v>
          </cell>
          <cell r="G1152" t="str">
            <v>rezerwa "białe plamy"</v>
          </cell>
          <cell r="H1152" t="str">
            <v>druga</v>
          </cell>
          <cell r="I1152" t="str">
            <v>sieci rozdzielcze</v>
          </cell>
          <cell r="J1152" t="str">
            <v>rozwojowe</v>
          </cell>
          <cell r="K1152" t="str">
            <v>nieopłacalne Nie</v>
          </cell>
          <cell r="L1152" t="str">
            <v>Kórnik</v>
          </cell>
          <cell r="M1152" t="str">
            <v>Kamilla Oberenkowska</v>
          </cell>
          <cell r="N1152">
            <v>0</v>
          </cell>
          <cell r="O1152" t="str">
            <v>Jolanta Kowalczyk</v>
          </cell>
          <cell r="P1152">
            <v>0</v>
          </cell>
          <cell r="Q1152">
            <v>0</v>
          </cell>
          <cell r="R1152" t="str">
            <v>11</v>
          </cell>
          <cell r="S1152" t="str">
            <v>nd</v>
          </cell>
          <cell r="T1152">
            <v>0</v>
          </cell>
          <cell r="U1152">
            <v>0</v>
          </cell>
          <cell r="V1152">
            <v>0</v>
          </cell>
          <cell r="W1152">
            <v>0</v>
          </cell>
          <cell r="X1152">
            <v>0</v>
          </cell>
          <cell r="Y1152">
            <v>0</v>
          </cell>
          <cell r="Z1152">
            <v>0</v>
          </cell>
          <cell r="AA1152">
            <v>0</v>
          </cell>
          <cell r="AB1152">
            <v>0</v>
          </cell>
          <cell r="AC1152">
            <v>4000</v>
          </cell>
          <cell r="AD1152">
            <v>6000</v>
          </cell>
          <cell r="AE1152">
            <v>818000</v>
          </cell>
          <cell r="AF1152">
            <v>10000</v>
          </cell>
          <cell r="AG1152">
            <v>0</v>
          </cell>
          <cell r="AH1152">
            <v>0</v>
          </cell>
          <cell r="AI1152">
            <v>0</v>
          </cell>
          <cell r="AJ1152">
            <v>0</v>
          </cell>
          <cell r="AK1152">
            <v>0</v>
          </cell>
          <cell r="AL1152">
            <v>0</v>
          </cell>
          <cell r="AM1152">
            <v>0</v>
          </cell>
          <cell r="AN1152">
            <v>0</v>
          </cell>
          <cell r="AO1152">
            <v>40000</v>
          </cell>
          <cell r="AP1152">
            <v>40000</v>
          </cell>
          <cell r="AQ1152">
            <v>20000</v>
          </cell>
          <cell r="AR1152">
            <v>752000</v>
          </cell>
          <cell r="AS1152">
            <v>232000</v>
          </cell>
          <cell r="AT1152">
            <v>232000</v>
          </cell>
          <cell r="AU1152">
            <v>1084000</v>
          </cell>
          <cell r="AV1152">
            <v>0.49</v>
          </cell>
          <cell r="AW1152">
            <v>0</v>
          </cell>
          <cell r="AX1152" t="str">
            <v>1 rozwojowo-modernizacyjne</v>
          </cell>
          <cell r="AY1152">
            <v>11</v>
          </cell>
          <cell r="AZ1152">
            <v>0</v>
          </cell>
          <cell r="BA1152">
            <v>0</v>
          </cell>
          <cell r="BF1152" t="str">
            <v>Odbiór ścieków sanitarnych od nowych klientów.</v>
          </cell>
          <cell r="BG1152" t="str">
            <v>Budowa kanalizacji sanitarnej wraz z przyłączami w ulicy Leśnej i Poznańskiej: - kanał grawitacyjny DN 200 mm, dł. 315 m - rurociąg tłoczny DN 100 mm, dł. 410 m - przepompownia - 1 szt. - zakup działki pod przepompownię 2028-2030 - dokumentacja projektowa 2030-2032 - roboty budowlano-montażowe</v>
          </cell>
          <cell r="BH1152" t="str">
            <v>-</v>
          </cell>
          <cell r="BI1152" t="str">
            <v>-</v>
          </cell>
          <cell r="BJ1152">
            <v>0</v>
          </cell>
          <cell r="BK1152">
            <v>1084000</v>
          </cell>
          <cell r="BL1152"/>
          <cell r="BM1152"/>
          <cell r="BN1152"/>
        </row>
        <row r="1153">
          <cell r="B1153" t="str">
            <v>5-09-15-135-1</v>
          </cell>
          <cell r="C1153" t="str">
            <v>5</v>
          </cell>
          <cell r="D1153" t="str">
            <v>Puszczykowo - kanalizacja sanitarna w ul. Janaszka</v>
          </cell>
          <cell r="E1153" t="str">
            <v>Realizowane-koncepcja-w toku</v>
          </cell>
          <cell r="G1153" t="str">
            <v>rezerwa "białe plamy"</v>
          </cell>
          <cell r="H1153" t="str">
            <v>druga</v>
          </cell>
          <cell r="I1153" t="str">
            <v>sieci rozdzielcze</v>
          </cell>
          <cell r="J1153" t="str">
            <v>rozwojowe</v>
          </cell>
          <cell r="K1153" t="str">
            <v>nieopłacalne nie</v>
          </cell>
          <cell r="L1153" t="str">
            <v>Puszczykowo</v>
          </cell>
          <cell r="M1153" t="str">
            <v>Irena Romaszewska-Malak</v>
          </cell>
          <cell r="N1153">
            <v>0</v>
          </cell>
          <cell r="O1153" t="str">
            <v>Monika Mrozińska</v>
          </cell>
          <cell r="P1153">
            <v>0</v>
          </cell>
          <cell r="Q1153">
            <v>0</v>
          </cell>
          <cell r="R1153" t="str">
            <v>09</v>
          </cell>
          <cell r="S1153" t="str">
            <v>nd</v>
          </cell>
          <cell r="T1153">
            <v>0</v>
          </cell>
          <cell r="U1153">
            <v>0</v>
          </cell>
          <cell r="V1153">
            <v>0</v>
          </cell>
          <cell r="W1153">
            <v>0</v>
          </cell>
          <cell r="X1153">
            <v>0</v>
          </cell>
          <cell r="Y1153">
            <v>0</v>
          </cell>
          <cell r="Z1153">
            <v>0</v>
          </cell>
          <cell r="AA1153">
            <v>0</v>
          </cell>
          <cell r="AB1153">
            <v>20000</v>
          </cell>
          <cell r="AC1153">
            <v>30000</v>
          </cell>
          <cell r="AD1153">
            <v>220000</v>
          </cell>
          <cell r="AE1153">
            <v>760000</v>
          </cell>
          <cell r="AF1153">
            <v>270000</v>
          </cell>
          <cell r="AG1153">
            <v>0</v>
          </cell>
          <cell r="AH1153">
            <v>0</v>
          </cell>
          <cell r="AI1153">
            <v>0</v>
          </cell>
          <cell r="AJ1153">
            <v>0</v>
          </cell>
          <cell r="AK1153">
            <v>0</v>
          </cell>
          <cell r="AL1153">
            <v>0</v>
          </cell>
          <cell r="AM1153">
            <v>0</v>
          </cell>
          <cell r="AN1153">
            <v>41200</v>
          </cell>
          <cell r="AO1153">
            <v>41200</v>
          </cell>
          <cell r="AP1153">
            <v>20600</v>
          </cell>
          <cell r="AQ1153">
            <v>234000</v>
          </cell>
          <cell r="AR1153">
            <v>748000</v>
          </cell>
          <cell r="AS1153">
            <v>0</v>
          </cell>
          <cell r="AT1153">
            <v>0</v>
          </cell>
          <cell r="AU1153">
            <v>1085000</v>
          </cell>
          <cell r="AV1153">
            <v>0.79</v>
          </cell>
          <cell r="AW1153">
            <v>4.43</v>
          </cell>
          <cell r="AX1153" t="str">
            <v>1 rozwojowo-modernizacyjne</v>
          </cell>
          <cell r="AY1153">
            <v>1</v>
          </cell>
          <cell r="AZ1153">
            <v>31</v>
          </cell>
          <cell r="BA1153">
            <v>0</v>
          </cell>
          <cell r="BF1153" t="str">
            <v>Odbiór ścieków sanitarnych od nowych klientów.</v>
          </cell>
          <cell r="BG1153" t="str">
            <v>Budowa kanalizacji sanitarnej w ulicy Janaszka DN 200 mm, dł.790 m wraz z przyłączami 2026-2029 - dokumentacja projektowa 2029-2031 - roboty budowlano - montażowe</v>
          </cell>
          <cell r="BH1153" t="str">
            <v>-</v>
          </cell>
          <cell r="BI1153" t="str">
            <v>-</v>
          </cell>
          <cell r="BJ1153">
            <v>0</v>
          </cell>
          <cell r="BK1153">
            <v>1085000</v>
          </cell>
          <cell r="BL1153"/>
          <cell r="BM1153"/>
          <cell r="BN1153"/>
        </row>
        <row r="1154">
          <cell r="B1154" t="str">
            <v>3-03-17-139-1</v>
          </cell>
          <cell r="C1154" t="str">
            <v>3</v>
          </cell>
          <cell r="D1154" t="str">
            <v>Mosina - sieć wodociagowa w ul. Lema</v>
          </cell>
          <cell r="E1154" t="str">
            <v>Realizowane-koncepcja-w toku</v>
          </cell>
          <cell r="G1154" t="str">
            <v>rezerwa "białe plamy"</v>
          </cell>
          <cell r="H1154" t="str">
            <v>druga</v>
          </cell>
          <cell r="I1154" t="str">
            <v>sieci rozdzielcze</v>
          </cell>
          <cell r="J1154" t="str">
            <v>rozwojowe</v>
          </cell>
          <cell r="K1154" t="str">
            <v>nieopłacalne tak</v>
          </cell>
          <cell r="L1154" t="str">
            <v>Mosina</v>
          </cell>
          <cell r="M1154" t="str">
            <v>Zuzanna Kaczmarek</v>
          </cell>
          <cell r="N1154">
            <v>0</v>
          </cell>
          <cell r="O1154" t="str">
            <v>Jolanta Kowalczyk</v>
          </cell>
          <cell r="P1154">
            <v>0</v>
          </cell>
          <cell r="Q1154">
            <v>0</v>
          </cell>
          <cell r="R1154" t="str">
            <v>03</v>
          </cell>
          <cell r="S1154" t="str">
            <v>nd</v>
          </cell>
          <cell r="T1154">
            <v>0</v>
          </cell>
          <cell r="U1154">
            <v>0</v>
          </cell>
          <cell r="V1154">
            <v>40000</v>
          </cell>
          <cell r="W1154">
            <v>237900</v>
          </cell>
          <cell r="X1154">
            <v>759600</v>
          </cell>
          <cell r="Y1154">
            <v>58500</v>
          </cell>
          <cell r="Z1154">
            <v>0</v>
          </cell>
          <cell r="AA1154">
            <v>0</v>
          </cell>
          <cell r="AB1154">
            <v>0</v>
          </cell>
          <cell r="AC1154">
            <v>0</v>
          </cell>
          <cell r="AD1154">
            <v>0</v>
          </cell>
          <cell r="AE1154">
            <v>0</v>
          </cell>
          <cell r="AF1154">
            <v>1096000</v>
          </cell>
          <cell r="AG1154">
            <v>0</v>
          </cell>
          <cell r="AH1154">
            <v>0</v>
          </cell>
          <cell r="AI1154">
            <v>0</v>
          </cell>
          <cell r="AJ1154">
            <v>0</v>
          </cell>
          <cell r="AK1154">
            <v>0</v>
          </cell>
          <cell r="AL1154">
            <v>0</v>
          </cell>
          <cell r="AM1154">
            <v>40000</v>
          </cell>
          <cell r="AN1154">
            <v>60000</v>
          </cell>
          <cell r="AO1154">
            <v>533700</v>
          </cell>
          <cell r="AP1154">
            <v>462300</v>
          </cell>
          <cell r="AQ1154">
            <v>0</v>
          </cell>
          <cell r="AR1154">
            <v>0</v>
          </cell>
          <cell r="AS1154">
            <v>0</v>
          </cell>
          <cell r="AT1154">
            <v>0</v>
          </cell>
          <cell r="AU1154">
            <v>1096000</v>
          </cell>
          <cell r="AV1154">
            <v>0.95</v>
          </cell>
          <cell r="AW1154">
            <v>0</v>
          </cell>
          <cell r="AX1154" t="str">
            <v>1 rozwojowo-modernizacyjne</v>
          </cell>
          <cell r="AY1154">
            <v>0</v>
          </cell>
          <cell r="AZ1154">
            <v>7</v>
          </cell>
          <cell r="BA1154">
            <v>0</v>
          </cell>
          <cell r="BF1154" t="str">
            <v>Zaopatrzenie w wodę nowych odbiorców. Zadanie w strefie ochronnej ujęcia wody Mosina - Krajkowo.</v>
          </cell>
          <cell r="BG1154" t="str">
            <v>Budowa sieci wodociągowej w ulicy Lema DN 150mm, dł. 730m wraz z przyłączami. Gmina opracowuje dokumentacje projektową na własny koszt. 2021 - 2022 - dokumentacja projektowa (uzupełnienie przez AQ) 2022 - 2024 - roboty budowlano - montażowe</v>
          </cell>
          <cell r="BH1154" t="str">
            <v>-</v>
          </cell>
          <cell r="BI1154" t="str">
            <v>-</v>
          </cell>
          <cell r="BJ1154">
            <v>0</v>
          </cell>
          <cell r="BK1154">
            <v>1096000</v>
          </cell>
          <cell r="BL1154"/>
          <cell r="BM1154"/>
          <cell r="BN1154"/>
        </row>
        <row r="1155">
          <cell r="B1155" t="str">
            <v>5-09-15-143-1</v>
          </cell>
          <cell r="C1155" t="str">
            <v>5</v>
          </cell>
          <cell r="D1155" t="str">
            <v>Puszczykowo - kanalizacja sanitarna w ul. Sowiej, Morenowej i Lodowcowej.</v>
          </cell>
          <cell r="E1155" t="str">
            <v>Realizowane-koncepcja-w toku</v>
          </cell>
          <cell r="G1155" t="str">
            <v>rezerwa "białe plamy"</v>
          </cell>
          <cell r="H1155" t="str">
            <v>druga</v>
          </cell>
          <cell r="I1155" t="str">
            <v>sieci rozdzielcze</v>
          </cell>
          <cell r="J1155" t="str">
            <v>rozwojowe</v>
          </cell>
          <cell r="K1155" t="str">
            <v>nieopłacalne nie</v>
          </cell>
          <cell r="L1155" t="str">
            <v>Puszczykowo</v>
          </cell>
          <cell r="M1155" t="str">
            <v>Irena Romaszewska-Malak</v>
          </cell>
          <cell r="N1155">
            <v>0</v>
          </cell>
          <cell r="O1155" t="str">
            <v>Monika Mrozińska</v>
          </cell>
          <cell r="P1155">
            <v>0</v>
          </cell>
          <cell r="Q1155">
            <v>0</v>
          </cell>
          <cell r="R1155" t="str">
            <v>09</v>
          </cell>
          <cell r="S1155" t="str">
            <v>nd</v>
          </cell>
          <cell r="T1155">
            <v>0</v>
          </cell>
          <cell r="U1155">
            <v>0</v>
          </cell>
          <cell r="V1155">
            <v>0</v>
          </cell>
          <cell r="W1155">
            <v>0</v>
          </cell>
          <cell r="X1155">
            <v>0</v>
          </cell>
          <cell r="Y1155">
            <v>0</v>
          </cell>
          <cell r="Z1155">
            <v>42000</v>
          </cell>
          <cell r="AA1155">
            <v>64000</v>
          </cell>
          <cell r="AB1155">
            <v>194000</v>
          </cell>
          <cell r="AC1155">
            <v>824000</v>
          </cell>
          <cell r="AD1155">
            <v>0</v>
          </cell>
          <cell r="AE1155">
            <v>0</v>
          </cell>
          <cell r="AF1155">
            <v>1124000</v>
          </cell>
          <cell r="AG1155">
            <v>0</v>
          </cell>
          <cell r="AH1155">
            <v>0</v>
          </cell>
          <cell r="AI1155">
            <v>0</v>
          </cell>
          <cell r="AJ1155">
            <v>0</v>
          </cell>
          <cell r="AK1155">
            <v>0</v>
          </cell>
          <cell r="AL1155">
            <v>42800</v>
          </cell>
          <cell r="AM1155">
            <v>42800</v>
          </cell>
          <cell r="AN1155">
            <v>21400</v>
          </cell>
          <cell r="AO1155">
            <v>241600</v>
          </cell>
          <cell r="AP1155">
            <v>774400</v>
          </cell>
          <cell r="AQ1155">
            <v>0</v>
          </cell>
          <cell r="AR1155">
            <v>0</v>
          </cell>
          <cell r="AS1155">
            <v>0</v>
          </cell>
          <cell r="AT1155">
            <v>0</v>
          </cell>
          <cell r="AU1155">
            <v>1123000</v>
          </cell>
          <cell r="AV1155">
            <v>0.71</v>
          </cell>
          <cell r="AW1155">
            <v>0</v>
          </cell>
          <cell r="AX1155" t="str">
            <v>1 rozwojowo-modernizacyjne</v>
          </cell>
          <cell r="AY1155">
            <v>0</v>
          </cell>
          <cell r="AZ1155">
            <v>18</v>
          </cell>
          <cell r="BA1155">
            <v>0</v>
          </cell>
          <cell r="BF1155" t="str">
            <v>Z zadania wydzielone zostało zad. 5-09-20-172-1. Odbiór ścieków sanitarnych od nowych klientów.</v>
          </cell>
          <cell r="BG1155" t="str">
            <v>Budowa kanalizacji sanitarnej w ul. Sowia, Morenowa, Lodowcowa DN 200mm, dł. 510m wraz z przyłączami 2024-2027 - dokumentacja projektowa 2027-2029 - roboty budowlano-montażowe</v>
          </cell>
          <cell r="BH1155" t="str">
            <v>-</v>
          </cell>
          <cell r="BI1155" t="str">
            <v>-</v>
          </cell>
          <cell r="BJ1155">
            <v>0</v>
          </cell>
          <cell r="BK1155">
            <v>1123000</v>
          </cell>
          <cell r="BL1155"/>
          <cell r="BM1155"/>
          <cell r="BN1155"/>
        </row>
        <row r="1156">
          <cell r="B1156" t="str">
            <v>2-05-19-314-1</v>
          </cell>
          <cell r="C1156" t="str">
            <v>2</v>
          </cell>
          <cell r="D1156" t="str">
            <v>SUW Wiśniowa - fotowoltaika zakres II</v>
          </cell>
          <cell r="E1156" t="str">
            <v>Realizowane-koncepcja-w toku</v>
          </cell>
          <cell r="G1156" t="str">
            <v>rezerwa zadania wielozakresowe</v>
          </cell>
          <cell r="H1156" t="str">
            <v>pierwsza</v>
          </cell>
          <cell r="I1156" t="str">
            <v>wspólne</v>
          </cell>
          <cell r="J1156" t="str">
            <v>modernizacyjne</v>
          </cell>
          <cell r="K1156" t="str">
            <v>SUW</v>
          </cell>
          <cell r="L1156" t="str">
            <v>Poznań</v>
          </cell>
          <cell r="M1156" t="str">
            <v>Agnieszka Mitura-Grabowska</v>
          </cell>
          <cell r="N1156" t="str">
            <v>Agnieszka Górny</v>
          </cell>
          <cell r="O1156" t="str">
            <v>Anna Padurska</v>
          </cell>
          <cell r="P1156" t="str">
            <v>Daniel Michalik</v>
          </cell>
          <cell r="Q1156" t="str">
            <v>Robert Kołacki</v>
          </cell>
          <cell r="R1156" t="str">
            <v>05</v>
          </cell>
          <cell r="S1156" t="str">
            <v>nd</v>
          </cell>
          <cell r="T1156">
            <v>0</v>
          </cell>
          <cell r="U1156">
            <v>0</v>
          </cell>
          <cell r="V1156">
            <v>0</v>
          </cell>
          <cell r="W1156">
            <v>0</v>
          </cell>
          <cell r="X1156">
            <v>0</v>
          </cell>
          <cell r="Y1156">
            <v>0</v>
          </cell>
          <cell r="Z1156">
            <v>429360</v>
          </cell>
          <cell r="AA1156">
            <v>0</v>
          </cell>
          <cell r="AB1156">
            <v>0</v>
          </cell>
          <cell r="AC1156">
            <v>0</v>
          </cell>
          <cell r="AD1156">
            <v>0</v>
          </cell>
          <cell r="AE1156">
            <v>0</v>
          </cell>
          <cell r="AF1156">
            <v>429360</v>
          </cell>
          <cell r="AG1156">
            <v>0</v>
          </cell>
          <cell r="AH1156">
            <v>0</v>
          </cell>
          <cell r="AI1156">
            <v>0</v>
          </cell>
          <cell r="AJ1156">
            <v>100000</v>
          </cell>
          <cell r="AK1156">
            <v>0</v>
          </cell>
          <cell r="AL1156">
            <v>329360</v>
          </cell>
          <cell r="AM1156">
            <v>0</v>
          </cell>
          <cell r="AN1156">
            <v>0</v>
          </cell>
          <cell r="AO1156">
            <v>0</v>
          </cell>
          <cell r="AP1156">
            <v>0</v>
          </cell>
          <cell r="AQ1156">
            <v>0</v>
          </cell>
          <cell r="AR1156">
            <v>0</v>
          </cell>
          <cell r="AS1156">
            <v>0</v>
          </cell>
          <cell r="AT1156">
            <v>0</v>
          </cell>
          <cell r="AU1156">
            <v>429360</v>
          </cell>
          <cell r="AV1156">
            <v>0</v>
          </cell>
          <cell r="AW1156">
            <v>0</v>
          </cell>
          <cell r="AX1156" t="str">
            <v>3 inne</v>
          </cell>
          <cell r="AY1156">
            <v>0</v>
          </cell>
          <cell r="AZ1156">
            <v>0</v>
          </cell>
          <cell r="BA1156">
            <v>0</v>
          </cell>
          <cell r="BF1156" t="str">
            <v>Zadanie zostało wydzielone z zadania nr 17-118. Oszczędności energetyczne w Spółce. Produkcja energii ze źródeł odnawialnych.</v>
          </cell>
          <cell r="BG1156" t="str">
            <v>Budowa instalacji fotowoltaicznych na SUW Wiśniowa. 2025 - roboty budowlano-montażowe</v>
          </cell>
          <cell r="BH1156" t="str">
            <v>-</v>
          </cell>
          <cell r="BI1156" t="str">
            <v>-</v>
          </cell>
          <cell r="BJ1156">
            <v>0</v>
          </cell>
          <cell r="BK1156">
            <v>429360</v>
          </cell>
          <cell r="BL1156"/>
          <cell r="BM1156"/>
          <cell r="BN1156"/>
        </row>
        <row r="1157">
          <cell r="B1157" t="str">
            <v>3-16-18-056-1</v>
          </cell>
          <cell r="C1157" t="str">
            <v>3</v>
          </cell>
          <cell r="D1157" t="str">
            <v>Suchy Las - sieć wodociągowa w ul. Perłowej, Rubinowej, Świerkowej i Sucholeskiej.</v>
          </cell>
          <cell r="E1157" t="str">
            <v>Realizowane-koncepcja-w toku</v>
          </cell>
          <cell r="G1157" t="str">
            <v>rezerwa "białe plamy"</v>
          </cell>
          <cell r="H1157" t="str">
            <v>druga</v>
          </cell>
          <cell r="I1157" t="str">
            <v>sieci rozdzielcze</v>
          </cell>
          <cell r="J1157" t="str">
            <v>rozwojowe</v>
          </cell>
          <cell r="K1157" t="str">
            <v>nieopłacalne tak</v>
          </cell>
          <cell r="L1157" t="str">
            <v>Suchy Las</v>
          </cell>
          <cell r="M1157" t="str">
            <v>Agnieszka Mitura-Grabowska</v>
          </cell>
          <cell r="N1157">
            <v>0</v>
          </cell>
          <cell r="O1157" t="str">
            <v>Mariusz Dados</v>
          </cell>
          <cell r="P1157" t="str">
            <v>Łukasz Dąbrowski</v>
          </cell>
          <cell r="Q1157">
            <v>0</v>
          </cell>
          <cell r="R1157" t="str">
            <v>16</v>
          </cell>
          <cell r="S1157" t="str">
            <v>nd</v>
          </cell>
          <cell r="T1157">
            <v>0</v>
          </cell>
          <cell r="U1157">
            <v>0</v>
          </cell>
          <cell r="V1157">
            <v>0</v>
          </cell>
          <cell r="W1157">
            <v>0</v>
          </cell>
          <cell r="X1157">
            <v>0</v>
          </cell>
          <cell r="Y1157">
            <v>0</v>
          </cell>
          <cell r="Z1157">
            <v>0</v>
          </cell>
          <cell r="AA1157">
            <v>0</v>
          </cell>
          <cell r="AB1157">
            <v>0</v>
          </cell>
          <cell r="AC1157">
            <v>11000</v>
          </cell>
          <cell r="AD1157">
            <v>11000</v>
          </cell>
          <cell r="AE1157">
            <v>1139000</v>
          </cell>
          <cell r="AF1157">
            <v>22000</v>
          </cell>
          <cell r="AG1157">
            <v>0</v>
          </cell>
          <cell r="AH1157">
            <v>0</v>
          </cell>
          <cell r="AI1157">
            <v>0</v>
          </cell>
          <cell r="AJ1157">
            <v>0</v>
          </cell>
          <cell r="AK1157">
            <v>0</v>
          </cell>
          <cell r="AL1157">
            <v>0</v>
          </cell>
          <cell r="AM1157">
            <v>0</v>
          </cell>
          <cell r="AN1157">
            <v>0</v>
          </cell>
          <cell r="AO1157">
            <v>11000</v>
          </cell>
          <cell r="AP1157">
            <v>11000</v>
          </cell>
          <cell r="AQ1157">
            <v>31000</v>
          </cell>
          <cell r="AR1157">
            <v>264000</v>
          </cell>
          <cell r="AS1157">
            <v>844000</v>
          </cell>
          <cell r="AT1157">
            <v>844000</v>
          </cell>
          <cell r="AU1157">
            <v>1161000</v>
          </cell>
          <cell r="AV1157">
            <v>0</v>
          </cell>
          <cell r="AW1157">
            <v>0</v>
          </cell>
          <cell r="AX1157" t="str">
            <v>1 rozwojowo-modernizacyjne</v>
          </cell>
          <cell r="AY1157">
            <v>3</v>
          </cell>
          <cell r="AZ1157">
            <v>19</v>
          </cell>
          <cell r="BA1157">
            <v>0</v>
          </cell>
          <cell r="BF1157" t="str">
            <v>Zaopatrzenie w wodę nowych odbiorców.</v>
          </cell>
          <cell r="BG1157" t="str">
            <v>Budowa sieci wodociągowej w ulicy Perłowej, Rubinowej, Świerkowej i Sucholeskiej DN 125 mm, dł. 1400 m i DN 180 mm, dł. 490 m wraz z przyłączami 2028-2030 - dokumentacja projektowa 2030-2032 - roboty budowlano-montażowe</v>
          </cell>
          <cell r="BH1157" t="str">
            <v>-</v>
          </cell>
          <cell r="BI1157" t="str">
            <v>-</v>
          </cell>
          <cell r="BJ1157">
            <v>0</v>
          </cell>
          <cell r="BK1157">
            <v>1161000</v>
          </cell>
          <cell r="BL1157"/>
          <cell r="BM1157"/>
          <cell r="BN1157"/>
        </row>
        <row r="1158">
          <cell r="B1158" t="str">
            <v>5-05-17-054-1</v>
          </cell>
          <cell r="C1158" t="str">
            <v>5</v>
          </cell>
          <cell r="D1158" t="str">
            <v>Poznań - kanalizacja sanitarna w ul. Jarzębowej</v>
          </cell>
          <cell r="E1158" t="str">
            <v>Realizowane-koncepcja-w toku</v>
          </cell>
          <cell r="G1158" t="str">
            <v>Pule</v>
          </cell>
          <cell r="H1158" t="str">
            <v>druga</v>
          </cell>
          <cell r="I1158" t="str">
            <v>sieci rozdzielcze</v>
          </cell>
          <cell r="J1158" t="str">
            <v>rozwojowe</v>
          </cell>
          <cell r="K1158" t="str">
            <v>opłacalne</v>
          </cell>
          <cell r="L1158" t="str">
            <v>Poznań</v>
          </cell>
          <cell r="M1158" t="str">
            <v>Zuzanna Kaczmarek</v>
          </cell>
          <cell r="N1158">
            <v>0</v>
          </cell>
          <cell r="O1158" t="str">
            <v>Jolanta Kowalczyk</v>
          </cell>
          <cell r="P1158">
            <v>0</v>
          </cell>
          <cell r="Q1158">
            <v>0</v>
          </cell>
          <cell r="R1158" t="str">
            <v>05</v>
          </cell>
          <cell r="S1158" t="str">
            <v>nd</v>
          </cell>
          <cell r="T1158">
            <v>0</v>
          </cell>
          <cell r="U1158">
            <v>0</v>
          </cell>
          <cell r="V1158">
            <v>0</v>
          </cell>
          <cell r="W1158">
            <v>38000</v>
          </cell>
          <cell r="X1158">
            <v>57000</v>
          </cell>
          <cell r="Y1158">
            <v>651600</v>
          </cell>
          <cell r="Z1158">
            <v>566400</v>
          </cell>
          <cell r="AA1158">
            <v>0</v>
          </cell>
          <cell r="AB1158">
            <v>0</v>
          </cell>
          <cell r="AC1158">
            <v>0</v>
          </cell>
          <cell r="AD1158">
            <v>0</v>
          </cell>
          <cell r="AE1158">
            <v>0</v>
          </cell>
          <cell r="AF1158">
            <v>1313000</v>
          </cell>
          <cell r="AG1158">
            <v>0</v>
          </cell>
          <cell r="AH1158">
            <v>0</v>
          </cell>
          <cell r="AI1158">
            <v>0</v>
          </cell>
          <cell r="AJ1158">
            <v>24000</v>
          </cell>
          <cell r="AK1158">
            <v>407400</v>
          </cell>
          <cell r="AL1158">
            <v>753600</v>
          </cell>
          <cell r="AM1158">
            <v>0</v>
          </cell>
          <cell r="AN1158">
            <v>0</v>
          </cell>
          <cell r="AO1158">
            <v>0</v>
          </cell>
          <cell r="AP1158">
            <v>0</v>
          </cell>
          <cell r="AQ1158">
            <v>0</v>
          </cell>
          <cell r="AR1158">
            <v>0</v>
          </cell>
          <cell r="AS1158">
            <v>0</v>
          </cell>
          <cell r="AT1158">
            <v>0</v>
          </cell>
          <cell r="AU1158">
            <v>1185000</v>
          </cell>
          <cell r="AV1158">
            <v>0.24</v>
          </cell>
          <cell r="AW1158">
            <v>0</v>
          </cell>
          <cell r="AX1158" t="str">
            <v>1 rozwojowo-modernizacyjne</v>
          </cell>
          <cell r="AY1158">
            <v>0</v>
          </cell>
          <cell r="AZ1158">
            <v>7</v>
          </cell>
          <cell r="BA1158">
            <v>0</v>
          </cell>
          <cell r="BF1158" t="str">
            <v>Odbiór ścieków sanitarnych od nowych klientów - planowana budowa budynków mieszkalnych przez ZKZL</v>
          </cell>
          <cell r="BG1158" t="str">
            <v>Budowa sieci kanalizacji sanitarnej w ul. Jarzębowej wraz z przyłączami: - kanał grawitacyjny DN 200mm, dł. 200m - rurociąg tłoczny DN 90mm, dł. 40m - przepompownia ścieków - 1 szt. 2023 - 2024 dokumentacja projektowa (ZKZL IZ dla AQ) 2024 - 2025 roboty budowlano - montażowe</v>
          </cell>
          <cell r="BH1158" t="str">
            <v>-</v>
          </cell>
          <cell r="BI1158" t="str">
            <v>-</v>
          </cell>
          <cell r="BJ1158">
            <v>0</v>
          </cell>
          <cell r="BK1158">
            <v>1185000</v>
          </cell>
          <cell r="BL1158"/>
          <cell r="BM1158"/>
          <cell r="BN1158"/>
        </row>
        <row r="1159">
          <cell r="B1159" t="str">
            <v>4-05-20-177-0</v>
          </cell>
          <cell r="C1159" t="str">
            <v>4</v>
          </cell>
          <cell r="D1159" t="str">
            <v>COŚ - pochodnia biogazu</v>
          </cell>
          <cell r="E1159" t="str">
            <v>Realizowane-koncepcja-w toku</v>
          </cell>
          <cell r="H1159" t="str">
            <v>pierwsza</v>
          </cell>
          <cell r="I1159" t="str">
            <v>wspólne</v>
          </cell>
          <cell r="J1159" t="str">
            <v>modernizacyjne</v>
          </cell>
          <cell r="K1159" t="str">
            <v>OŚ</v>
          </cell>
          <cell r="L1159" t="str">
            <v>Poznań</v>
          </cell>
          <cell r="M1159" t="str">
            <v>Agnieszka Mitura-Grabowska</v>
          </cell>
          <cell r="N1159" t="str">
            <v>Michał Kamiński</v>
          </cell>
          <cell r="O1159" t="str">
            <v>Anna Padurska</v>
          </cell>
          <cell r="P1159" t="str">
            <v>Julita Płomińska</v>
          </cell>
          <cell r="Q1159" t="str">
            <v>Julita Płomińska</v>
          </cell>
          <cell r="R1159" t="str">
            <v>05</v>
          </cell>
          <cell r="S1159" t="str">
            <v>nd</v>
          </cell>
          <cell r="T1159">
            <v>0</v>
          </cell>
          <cell r="U1159">
            <v>0</v>
          </cell>
          <cell r="V1159">
            <v>50000</v>
          </cell>
          <cell r="W1159">
            <v>150000</v>
          </cell>
          <cell r="X1159">
            <v>150000</v>
          </cell>
          <cell r="Y1159">
            <v>100000</v>
          </cell>
          <cell r="Z1159">
            <v>0</v>
          </cell>
          <cell r="AA1159">
            <v>0</v>
          </cell>
          <cell r="AB1159">
            <v>0</v>
          </cell>
          <cell r="AC1159">
            <v>0</v>
          </cell>
          <cell r="AD1159">
            <v>0</v>
          </cell>
          <cell r="AE1159">
            <v>0</v>
          </cell>
          <cell r="AF1159">
            <v>450000</v>
          </cell>
          <cell r="AG1159">
            <v>0</v>
          </cell>
          <cell r="AH1159">
            <v>0</v>
          </cell>
          <cell r="AI1159">
            <v>0</v>
          </cell>
          <cell r="AJ1159">
            <v>70000</v>
          </cell>
          <cell r="AK1159">
            <v>180000</v>
          </cell>
          <cell r="AL1159">
            <v>200000</v>
          </cell>
          <cell r="AM1159">
            <v>0</v>
          </cell>
          <cell r="AN1159">
            <v>0</v>
          </cell>
          <cell r="AO1159">
            <v>0</v>
          </cell>
          <cell r="AP1159">
            <v>0</v>
          </cell>
          <cell r="AQ1159">
            <v>0</v>
          </cell>
          <cell r="AR1159">
            <v>0</v>
          </cell>
          <cell r="AS1159">
            <v>0</v>
          </cell>
          <cell r="AT1159">
            <v>0</v>
          </cell>
          <cell r="AU1159">
            <v>450000</v>
          </cell>
          <cell r="AV1159">
            <v>0</v>
          </cell>
          <cell r="AW1159">
            <v>0</v>
          </cell>
          <cell r="AX1159" t="str">
            <v>1 rozwojowo-modernizacyjne</v>
          </cell>
          <cell r="AY1159">
            <v>0</v>
          </cell>
          <cell r="AZ1159">
            <v>0</v>
          </cell>
          <cell r="BA1159">
            <v>0</v>
          </cell>
          <cell r="BF1159" t="str">
            <v>Zadanie wydzielone z zadania 12-046 - zakres VI.Wzrost produkcji energii "zielonej" na COŚ</v>
          </cell>
          <cell r="BG1159" t="str">
            <v>Zwiększenie wydajności pochodni i budowa dodatkowego rurociągu do pochodni. 2021 - dokumentacja projektowa 2022 - 2024 - roboty budowlano-montażowe</v>
          </cell>
          <cell r="BH1159" t="str">
            <v>-</v>
          </cell>
          <cell r="BI1159" t="str">
            <v>-</v>
          </cell>
          <cell r="BJ1159">
            <v>0</v>
          </cell>
          <cell r="BK1159">
            <v>450000</v>
          </cell>
          <cell r="BL1159"/>
          <cell r="BM1159"/>
          <cell r="BN1159"/>
        </row>
        <row r="1160">
          <cell r="B1160" t="str">
            <v>5-05-15-032-1</v>
          </cell>
          <cell r="C1160" t="str">
            <v>5</v>
          </cell>
          <cell r="D1160" t="str">
            <v>Poznań - kanalizacja sanitarna w ul. Łopianowej</v>
          </cell>
          <cell r="E1160" t="str">
            <v>Realizowane-koncepcja-w toku</v>
          </cell>
          <cell r="G1160" t="str">
            <v>rezerwa "białe plamy"</v>
          </cell>
          <cell r="H1160" t="str">
            <v>druga</v>
          </cell>
          <cell r="I1160" t="str">
            <v>sieci rozdzielcze</v>
          </cell>
          <cell r="J1160" t="str">
            <v>rozwojowe</v>
          </cell>
          <cell r="K1160" t="str">
            <v>nieopłacalne nie</v>
          </cell>
          <cell r="L1160" t="str">
            <v>Poznań</v>
          </cell>
          <cell r="M1160" t="str">
            <v>Katarzyna Stawińska</v>
          </cell>
          <cell r="N1160">
            <v>0</v>
          </cell>
          <cell r="O1160" t="str">
            <v>Monika Mrozińska</v>
          </cell>
          <cell r="P1160">
            <v>0</v>
          </cell>
          <cell r="Q1160">
            <v>0</v>
          </cell>
          <cell r="R1160" t="str">
            <v>05</v>
          </cell>
          <cell r="S1160" t="str">
            <v>nd</v>
          </cell>
          <cell r="T1160">
            <v>0</v>
          </cell>
          <cell r="U1160">
            <v>0</v>
          </cell>
          <cell r="V1160">
            <v>0</v>
          </cell>
          <cell r="W1160">
            <v>0</v>
          </cell>
          <cell r="X1160">
            <v>0</v>
          </cell>
          <cell r="Y1160">
            <v>0</v>
          </cell>
          <cell r="Z1160">
            <v>7000</v>
          </cell>
          <cell r="AA1160">
            <v>7000</v>
          </cell>
          <cell r="AB1160">
            <v>21000</v>
          </cell>
          <cell r="AC1160">
            <v>117000</v>
          </cell>
          <cell r="AD1160">
            <v>268000</v>
          </cell>
          <cell r="AE1160">
            <v>0</v>
          </cell>
          <cell r="AF1160">
            <v>420000</v>
          </cell>
          <cell r="AG1160">
            <v>0</v>
          </cell>
          <cell r="AH1160">
            <v>0</v>
          </cell>
          <cell r="AI1160">
            <v>0</v>
          </cell>
          <cell r="AJ1160">
            <v>0</v>
          </cell>
          <cell r="AK1160">
            <v>0</v>
          </cell>
          <cell r="AL1160">
            <v>0</v>
          </cell>
          <cell r="AM1160">
            <v>0</v>
          </cell>
          <cell r="AN1160">
            <v>32000</v>
          </cell>
          <cell r="AO1160">
            <v>46000</v>
          </cell>
          <cell r="AP1160">
            <v>0</v>
          </cell>
          <cell r="AQ1160">
            <v>299000</v>
          </cell>
          <cell r="AR1160">
            <v>854000</v>
          </cell>
          <cell r="AS1160">
            <v>0</v>
          </cell>
          <cell r="AT1160">
            <v>0</v>
          </cell>
          <cell r="AU1160">
            <v>1231000</v>
          </cell>
          <cell r="AV1160">
            <v>0.65</v>
          </cell>
          <cell r="AW1160">
            <v>75</v>
          </cell>
          <cell r="AX1160" t="str">
            <v>1 rozwojowo-modernizacyjne</v>
          </cell>
          <cell r="AY1160">
            <v>15</v>
          </cell>
          <cell r="AZ1160">
            <v>9</v>
          </cell>
          <cell r="BA1160">
            <v>0</v>
          </cell>
          <cell r="BF1160" t="str">
            <v>Odbiór ścieków sanitarnych od nowych klientów.</v>
          </cell>
          <cell r="BG1160" t="str">
            <v>Budowa kanalizacji sanitarnej w ul. Łopianowej i w drodze bocznej od ul. Łopianowej: - kanał tłoczny PE 63, dł. 60m - przepompownia ścieków - kanał grawitacyjny DN 200mm, dł. 590m wraz z przyłączami 2026-2028 - dokumentacja projektowa 2030-2031 - roboty budowlano-montażowe</v>
          </cell>
          <cell r="BH1160" t="str">
            <v>-</v>
          </cell>
          <cell r="BI1160" t="str">
            <v>-</v>
          </cell>
          <cell r="BJ1160">
            <v>0</v>
          </cell>
          <cell r="BK1160">
            <v>1231000</v>
          </cell>
          <cell r="BL1160"/>
          <cell r="BM1160"/>
          <cell r="BN1160"/>
        </row>
        <row r="1161">
          <cell r="B1161" t="str">
            <v>5-03-20-147-1</v>
          </cell>
          <cell r="C1161" t="str">
            <v>5</v>
          </cell>
          <cell r="D1161" t="str">
            <v>Mosina - kanalizacja sanitarna w ul ulicy bocznej od Sowinieckiej w kierunku do ZUK</v>
          </cell>
          <cell r="E1161" t="str">
            <v>Realizowane-koncepcja-w toku</v>
          </cell>
          <cell r="H1161" t="str">
            <v>pierwsza</v>
          </cell>
          <cell r="I1161" t="str">
            <v>sieci rozdzielcze</v>
          </cell>
          <cell r="J1161" t="str">
            <v>rozwojowe</v>
          </cell>
          <cell r="K1161" t="str">
            <v>strefa</v>
          </cell>
          <cell r="L1161" t="str">
            <v>Mosina</v>
          </cell>
          <cell r="M1161" t="str">
            <v>Zuzanna Kaczmarek</v>
          </cell>
          <cell r="N1161">
            <v>0</v>
          </cell>
          <cell r="O1161">
            <v>0</v>
          </cell>
          <cell r="P1161">
            <v>0</v>
          </cell>
          <cell r="Q1161">
            <v>0</v>
          </cell>
          <cell r="R1161" t="str">
            <v>03</v>
          </cell>
          <cell r="S1161" t="str">
            <v>nd</v>
          </cell>
          <cell r="T1161">
            <v>0</v>
          </cell>
          <cell r="U1161">
            <v>0</v>
          </cell>
          <cell r="V1161">
            <v>40000</v>
          </cell>
          <cell r="W1161">
            <v>328000</v>
          </cell>
          <cell r="X1161">
            <v>482000</v>
          </cell>
          <cell r="Y1161">
            <v>0</v>
          </cell>
          <cell r="Z1161">
            <v>0</v>
          </cell>
          <cell r="AA1161">
            <v>0</v>
          </cell>
          <cell r="AB1161">
            <v>0</v>
          </cell>
          <cell r="AC1161">
            <v>0</v>
          </cell>
          <cell r="AD1161">
            <v>0</v>
          </cell>
          <cell r="AE1161">
            <v>0</v>
          </cell>
          <cell r="AF1161">
            <v>850000</v>
          </cell>
          <cell r="AG1161">
            <v>0</v>
          </cell>
          <cell r="AH1161">
            <v>0</v>
          </cell>
          <cell r="AI1161">
            <v>0</v>
          </cell>
          <cell r="AJ1161">
            <v>50000</v>
          </cell>
          <cell r="AK1161">
            <v>0</v>
          </cell>
          <cell r="AL1161">
            <v>310000</v>
          </cell>
          <cell r="AM1161">
            <v>886000</v>
          </cell>
          <cell r="AN1161">
            <v>0</v>
          </cell>
          <cell r="AO1161">
            <v>0</v>
          </cell>
          <cell r="AP1161">
            <v>0</v>
          </cell>
          <cell r="AQ1161">
            <v>0</v>
          </cell>
          <cell r="AR1161">
            <v>0</v>
          </cell>
          <cell r="AS1161">
            <v>0</v>
          </cell>
          <cell r="AT1161">
            <v>0</v>
          </cell>
          <cell r="AU1161">
            <v>1246000</v>
          </cell>
          <cell r="AV1161">
            <v>0.42</v>
          </cell>
          <cell r="AW1161">
            <v>66.7</v>
          </cell>
          <cell r="AX1161" t="str">
            <v>1 rozwojowo-modernizacyjne</v>
          </cell>
          <cell r="AY1161">
            <v>6</v>
          </cell>
          <cell r="AZ1161">
            <v>0</v>
          </cell>
          <cell r="BA1161">
            <v>0</v>
          </cell>
          <cell r="BF1161" t="str">
            <v>Odbiór ścieków od nowych Klientów. Wniosek Gminy. Zadanie w strefie ochronnej ujęcia wody Mosina - Krajkowo.</v>
          </cell>
          <cell r="BG1161" t="str">
            <v>Budowa kanalizacji sanitarnej w rej. ul. Sowinieckiej: - kanał grawitacyjny DN200 dł. 420m - rurociąg toczny DN 90mm dł. 50m - przepompownia ścieków - 1 szt. wraz z przyłączami. 2023 - dokumentacja projektowa (wykup) 2024 - 2026 - roboty budowlano - montażowe</v>
          </cell>
          <cell r="BH1161" t="str">
            <v>-</v>
          </cell>
          <cell r="BI1161" t="str">
            <v>-</v>
          </cell>
          <cell r="BJ1161">
            <v>0</v>
          </cell>
          <cell r="BK1161">
            <v>1246000</v>
          </cell>
          <cell r="BL1161"/>
          <cell r="BM1161"/>
          <cell r="BN1161"/>
        </row>
        <row r="1162">
          <cell r="B1162" t="str">
            <v>5-01-20-090-1</v>
          </cell>
          <cell r="C1162" t="str">
            <v>5</v>
          </cell>
          <cell r="D1162" t="str">
            <v>Czerwonak - kanalizacja sanitarna w ulicach Szarotkowa, Narcyzowa, Zawilcowa, Irysowa w Miękowie</v>
          </cell>
          <cell r="E1162" t="str">
            <v>Realizowane-dokumentacja-w toku</v>
          </cell>
          <cell r="H1162" t="str">
            <v>pierwsza</v>
          </cell>
          <cell r="I1162" t="str">
            <v>sieci rozdzielcze</v>
          </cell>
          <cell r="J1162" t="str">
            <v>rozwojowe</v>
          </cell>
          <cell r="K1162" t="str">
            <v>KPOŚK</v>
          </cell>
          <cell r="L1162" t="str">
            <v>Czerwonak</v>
          </cell>
          <cell r="M1162" t="str">
            <v>Przemysław Jasiński</v>
          </cell>
          <cell r="N1162" t="str">
            <v>Agnieszka Górny</v>
          </cell>
          <cell r="O1162">
            <v>0</v>
          </cell>
          <cell r="P1162">
            <v>0</v>
          </cell>
          <cell r="Q1162">
            <v>0</v>
          </cell>
          <cell r="R1162" t="str">
            <v>01</v>
          </cell>
          <cell r="S1162" t="str">
            <v>nd</v>
          </cell>
          <cell r="T1162">
            <v>0</v>
          </cell>
          <cell r="U1162">
            <v>0</v>
          </cell>
          <cell r="V1162">
            <v>0</v>
          </cell>
          <cell r="W1162">
            <v>0</v>
          </cell>
          <cell r="X1162">
            <v>32000</v>
          </cell>
          <cell r="Y1162">
            <v>48000</v>
          </cell>
          <cell r="Z1162">
            <v>260000</v>
          </cell>
          <cell r="AA1162">
            <v>410000</v>
          </cell>
          <cell r="AB1162">
            <v>0</v>
          </cell>
          <cell r="AC1162">
            <v>0</v>
          </cell>
          <cell r="AD1162">
            <v>0</v>
          </cell>
          <cell r="AE1162">
            <v>0</v>
          </cell>
          <cell r="AF1162">
            <v>750000</v>
          </cell>
          <cell r="AG1162">
            <v>0</v>
          </cell>
          <cell r="AH1162">
            <v>0</v>
          </cell>
          <cell r="AI1162">
            <v>0</v>
          </cell>
          <cell r="AJ1162">
            <v>18007.2</v>
          </cell>
          <cell r="AK1162">
            <v>72028.800000000003</v>
          </cell>
          <cell r="AL1162">
            <v>206883</v>
          </cell>
          <cell r="AM1162">
            <v>871532</v>
          </cell>
          <cell r="AN1162">
            <v>113235</v>
          </cell>
          <cell r="AO1162">
            <v>0</v>
          </cell>
          <cell r="AP1162">
            <v>0</v>
          </cell>
          <cell r="AQ1162">
            <v>0</v>
          </cell>
          <cell r="AR1162">
            <v>0</v>
          </cell>
          <cell r="AS1162">
            <v>0</v>
          </cell>
          <cell r="AT1162">
            <v>0</v>
          </cell>
          <cell r="AU1162">
            <v>1281686</v>
          </cell>
          <cell r="AV1162">
            <v>0.45</v>
          </cell>
          <cell r="AW1162">
            <v>342</v>
          </cell>
          <cell r="AX1162" t="str">
            <v>1 rozwojowo-modernizacyjne</v>
          </cell>
          <cell r="AY1162">
            <v>44</v>
          </cell>
          <cell r="AZ1162">
            <v>0</v>
          </cell>
          <cell r="BA1162">
            <v>0</v>
          </cell>
          <cell r="BF1162" t="str">
            <v>Odbiór ścieków sanitarnych od nowych klientów.</v>
          </cell>
          <cell r="BG1162" t="str">
            <v>Budowa kanalizacji sanitarnej DN200mm o dł. 450m wraz z przyłączami. 2022 - 2024 dokumentacja techniczna 2025 - 2027 roboty budowlano montażowe</v>
          </cell>
          <cell r="BH1162" t="str">
            <v>-</v>
          </cell>
          <cell r="BI1162" t="str">
            <v>-</v>
          </cell>
          <cell r="BJ1162">
            <v>0</v>
          </cell>
          <cell r="BK1162">
            <v>1281686</v>
          </cell>
          <cell r="BL1162"/>
          <cell r="BM1162"/>
          <cell r="BN1162"/>
        </row>
        <row r="1163">
          <cell r="B1163" t="str">
            <v>5-05-20-042-1</v>
          </cell>
          <cell r="C1163" t="str">
            <v>5</v>
          </cell>
          <cell r="D1163" t="str">
            <v>Poznań – kanalizacja sanitarna w ul. Grunwaldzkiej nr 352-356</v>
          </cell>
          <cell r="E1163" t="str">
            <v>Realizowane-koncepcja-w toku</v>
          </cell>
          <cell r="G1163" t="str">
            <v xml:space="preserve">rezerwa na inwestycje nieprzewidziane </v>
          </cell>
          <cell r="H1163" t="str">
            <v>pierwsza</v>
          </cell>
          <cell r="I1163" t="str">
            <v>sieci rozdzielcze</v>
          </cell>
          <cell r="J1163" t="str">
            <v>rozwojowe</v>
          </cell>
          <cell r="K1163" t="str">
            <v>KPOŚK</v>
          </cell>
          <cell r="L1163" t="str">
            <v>Poznań</v>
          </cell>
          <cell r="M1163" t="str">
            <v>Kamilla Oberenkowska</v>
          </cell>
          <cell r="N1163">
            <v>0</v>
          </cell>
          <cell r="O1163">
            <v>0</v>
          </cell>
          <cell r="P1163">
            <v>0</v>
          </cell>
          <cell r="Q1163">
            <v>0</v>
          </cell>
          <cell r="R1163" t="str">
            <v>05</v>
          </cell>
          <cell r="S1163" t="str">
            <v>nd</v>
          </cell>
          <cell r="T1163">
            <v>0</v>
          </cell>
          <cell r="U1163">
            <v>0</v>
          </cell>
          <cell r="V1163">
            <v>0</v>
          </cell>
          <cell r="W1163">
            <v>0</v>
          </cell>
          <cell r="X1163">
            <v>28000</v>
          </cell>
          <cell r="Y1163">
            <v>42000</v>
          </cell>
          <cell r="Z1163">
            <v>48000</v>
          </cell>
          <cell r="AA1163">
            <v>111000</v>
          </cell>
          <cell r="AB1163">
            <v>0</v>
          </cell>
          <cell r="AC1163">
            <v>0</v>
          </cell>
          <cell r="AD1163">
            <v>0</v>
          </cell>
          <cell r="AE1163">
            <v>0</v>
          </cell>
          <cell r="AF1163">
            <v>229000</v>
          </cell>
          <cell r="AG1163">
            <v>0</v>
          </cell>
          <cell r="AH1163">
            <v>0</v>
          </cell>
          <cell r="AI1163">
            <v>0</v>
          </cell>
          <cell r="AJ1163">
            <v>0</v>
          </cell>
          <cell r="AK1163">
            <v>10000</v>
          </cell>
          <cell r="AL1163">
            <v>10000</v>
          </cell>
          <cell r="AM1163">
            <v>5000</v>
          </cell>
          <cell r="AN1163">
            <v>441000</v>
          </cell>
          <cell r="AO1163">
            <v>681000</v>
          </cell>
          <cell r="AP1163">
            <v>137000</v>
          </cell>
          <cell r="AQ1163">
            <v>0</v>
          </cell>
          <cell r="AR1163">
            <v>0</v>
          </cell>
          <cell r="AS1163">
            <v>0</v>
          </cell>
          <cell r="AT1163">
            <v>0</v>
          </cell>
          <cell r="AU1163">
            <v>1284000</v>
          </cell>
          <cell r="AV1163">
            <v>0.21</v>
          </cell>
          <cell r="AW1163">
            <v>34</v>
          </cell>
          <cell r="AX1163" t="str">
            <v>1 rozwojowo-modernizacyjne</v>
          </cell>
          <cell r="AY1163">
            <v>2</v>
          </cell>
          <cell r="AZ1163">
            <v>0</v>
          </cell>
          <cell r="BA1163">
            <v>5</v>
          </cell>
          <cell r="BF1163" t="str">
            <v>Odbiór ścieków sanitarnych od nowych klientów. Uporządkowanie systemu odbioru ścieków.</v>
          </cell>
          <cell r="BG1163" t="str">
            <v>Budowa kanalizacji sanitarnej w ul. Grunwaldzkiej DN250 dł. 205m wraz z przyłączami. 2024-2026 - dokumentacja projektowa 2027-2029 - roboty budowlano - montażowe</v>
          </cell>
          <cell r="BH1163" t="str">
            <v>-</v>
          </cell>
          <cell r="BI1163" t="str">
            <v>-</v>
          </cell>
          <cell r="BJ1163">
            <v>0</v>
          </cell>
          <cell r="BK1163">
            <v>1284000</v>
          </cell>
          <cell r="BL1163"/>
          <cell r="BM1163"/>
          <cell r="BN1163"/>
        </row>
        <row r="1164">
          <cell r="B1164" t="str">
            <v>5-03-16-054-0</v>
          </cell>
          <cell r="C1164" t="str">
            <v>5</v>
          </cell>
          <cell r="D1164" t="str">
            <v>Mosina - sieć kanalizacyjna w ul. Wiosny Ludów i Sowińskiego</v>
          </cell>
          <cell r="E1164" t="str">
            <v>Realizowane-koncepcja-w toku</v>
          </cell>
          <cell r="G1164" t="str">
            <v>budżet - modernizacja PSK</v>
          </cell>
          <cell r="H1164" t="str">
            <v>pierwsza</v>
          </cell>
          <cell r="I1164" t="str">
            <v>sieci rozdzielcze</v>
          </cell>
          <cell r="J1164" t="str">
            <v>modernizacyjne</v>
          </cell>
          <cell r="K1164" t="str">
            <v>PSK</v>
          </cell>
          <cell r="L1164" t="str">
            <v>Mosina</v>
          </cell>
          <cell r="M1164" t="str">
            <v>Zuzanna Kaczmarek</v>
          </cell>
          <cell r="N1164">
            <v>0</v>
          </cell>
          <cell r="O1164" t="str">
            <v>Jolanta Kowalczyk</v>
          </cell>
          <cell r="P1164">
            <v>0</v>
          </cell>
          <cell r="Q1164">
            <v>0</v>
          </cell>
          <cell r="R1164" t="str">
            <v>03</v>
          </cell>
          <cell r="S1164" t="str">
            <v>nd</v>
          </cell>
          <cell r="T1164">
            <v>0</v>
          </cell>
          <cell r="U1164">
            <v>0</v>
          </cell>
          <cell r="V1164">
            <v>0</v>
          </cell>
          <cell r="W1164">
            <v>0</v>
          </cell>
          <cell r="X1164">
            <v>0</v>
          </cell>
          <cell r="Y1164">
            <v>0</v>
          </cell>
          <cell r="Z1164">
            <v>26000</v>
          </cell>
          <cell r="AA1164">
            <v>39000</v>
          </cell>
          <cell r="AB1164">
            <v>252000</v>
          </cell>
          <cell r="AC1164">
            <v>1008000</v>
          </cell>
          <cell r="AD1164">
            <v>0</v>
          </cell>
          <cell r="AE1164">
            <v>0</v>
          </cell>
          <cell r="AF1164">
            <v>1325000</v>
          </cell>
          <cell r="AG1164">
            <v>0</v>
          </cell>
          <cell r="AH1164">
            <v>0</v>
          </cell>
          <cell r="AI1164">
            <v>0</v>
          </cell>
          <cell r="AJ1164">
            <v>0</v>
          </cell>
          <cell r="AK1164">
            <v>0</v>
          </cell>
          <cell r="AL1164">
            <v>26000</v>
          </cell>
          <cell r="AM1164">
            <v>39000</v>
          </cell>
          <cell r="AN1164">
            <v>252000</v>
          </cell>
          <cell r="AO1164">
            <v>1008000</v>
          </cell>
          <cell r="AP1164">
            <v>0</v>
          </cell>
          <cell r="AQ1164">
            <v>0</v>
          </cell>
          <cell r="AR1164">
            <v>0</v>
          </cell>
          <cell r="AS1164">
            <v>0</v>
          </cell>
          <cell r="AT1164">
            <v>0</v>
          </cell>
          <cell r="AU1164">
            <v>1325000</v>
          </cell>
          <cell r="AV1164">
            <v>0</v>
          </cell>
          <cell r="AW1164">
            <v>0</v>
          </cell>
          <cell r="AX1164" t="str">
            <v>1 rozwojowo-modernizacyjne</v>
          </cell>
          <cell r="AY1164">
            <v>0</v>
          </cell>
          <cell r="AZ1164">
            <v>0</v>
          </cell>
          <cell r="BA1164">
            <v>0</v>
          </cell>
          <cell r="BF1164" t="str">
            <v>Wymiana istniejących kanałów o złym stanie technicznym. Wniosek wewnętrzny.</v>
          </cell>
          <cell r="BG1164" t="str">
            <v>Wymiana kolektorów i kanałów sanitarnych w ulicach: Wiosny Ludów (od Sowinieckiej do Marcinkowskiego) kolektor betonowy DN600mm dł. 310m, Wiosny Ludów (od Marcinkowskiego do Targowej) kolektor betonowy DN800mm; dł. 339m , Sowińskiego (od Targowej do końca) kanał kamionkowy DN200mm dł. 94m oraz DN250mm dł.168m . 2025 - 2026 dokumentacja projektowa 2027 - 2028 roboty budowlano - montażowe</v>
          </cell>
          <cell r="BH1164" t="str">
            <v>-</v>
          </cell>
          <cell r="BI1164" t="str">
            <v>-</v>
          </cell>
          <cell r="BJ1164">
            <v>0</v>
          </cell>
          <cell r="BK1164">
            <v>1325000</v>
          </cell>
          <cell r="BL1164"/>
          <cell r="BM1164"/>
          <cell r="BN1164"/>
        </row>
        <row r="1165">
          <cell r="B1165" t="str">
            <v>5-05-21-053-1</v>
          </cell>
          <cell r="C1165" t="str">
            <v>5</v>
          </cell>
          <cell r="D1165" t="str">
            <v>Poznań - kanalizacja sanitarna w rejonie ul. Deszczowej</v>
          </cell>
          <cell r="E1165" t="str">
            <v>Realizowane-koncepcja-w toku</v>
          </cell>
          <cell r="G1165" t="str">
            <v>rezerwa zadania wielozakresowe</v>
          </cell>
          <cell r="H1165" t="str">
            <v>druga</v>
          </cell>
          <cell r="I1165" t="str">
            <v>sieci rozdzielcze</v>
          </cell>
          <cell r="J1165" t="str">
            <v>rozwojowe</v>
          </cell>
          <cell r="K1165" t="str">
            <v>nieopłacalne nie</v>
          </cell>
          <cell r="L1165" t="str">
            <v>Poznań</v>
          </cell>
          <cell r="R1165" t="str">
            <v>05</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48000</v>
          </cell>
          <cell r="AQ1165">
            <v>48000</v>
          </cell>
          <cell r="AR1165">
            <v>228728</v>
          </cell>
          <cell r="AS1165">
            <v>1011272</v>
          </cell>
          <cell r="AT1165">
            <v>1011272</v>
          </cell>
          <cell r="AU1165">
            <v>1336000</v>
          </cell>
          <cell r="AV1165">
            <v>0.99</v>
          </cell>
          <cell r="AW1165">
            <v>17.8</v>
          </cell>
          <cell r="AX1165" t="str">
            <v>1 rozwojowo-modernizacyjne</v>
          </cell>
          <cell r="AY1165">
            <v>5</v>
          </cell>
          <cell r="AZ1165">
            <v>30</v>
          </cell>
          <cell r="BA1165">
            <v>0</v>
          </cell>
          <cell r="BF1165" t="str">
            <v>Zadanie wydzielone z zadania 5-05-14-191-1. Odbiór ścieków sanitarnych od nowych klientów.</v>
          </cell>
          <cell r="BG1165" t="str">
            <v>Budowa kanalizacji sanitarnej w rejonie ul. Deszczowej wraz z przyłączami kanał grawitacyjny: DN200mm, dł. 985m 2028 - 2030 dokumentacja projektowa 2031 - 2032 roboty budowlano-montażowe</v>
          </cell>
          <cell r="BH1165" t="str">
            <v>-</v>
          </cell>
          <cell r="BI1165" t="str">
            <v>-</v>
          </cell>
          <cell r="BJ1165">
            <v>0</v>
          </cell>
          <cell r="BK1165">
            <v>1336000</v>
          </cell>
          <cell r="BL1165"/>
          <cell r="BM1165"/>
          <cell r="BN1165"/>
        </row>
        <row r="1166">
          <cell r="B1166" t="str">
            <v>3-05-19-125-1</v>
          </cell>
          <cell r="C1166" t="str">
            <v>3</v>
          </cell>
          <cell r="D1166" t="str">
            <v>Poznań - sieć wodociagowa dla projektowanego osiedla mieszkaniowego ZKZL w rejonie ulic Darzyborska - Darzyńska (zad III)</v>
          </cell>
          <cell r="E1166" t="str">
            <v>Realizowane-koncepcja-w toku</v>
          </cell>
          <cell r="G1166" t="str">
            <v>Pule</v>
          </cell>
          <cell r="H1166" t="str">
            <v>druga</v>
          </cell>
          <cell r="I1166" t="str">
            <v>sieci rozdzielcze</v>
          </cell>
          <cell r="J1166" t="str">
            <v>rozwojowe</v>
          </cell>
          <cell r="K1166" t="str">
            <v>opłacalne</v>
          </cell>
          <cell r="L1166" t="str">
            <v>Poznań</v>
          </cell>
          <cell r="M1166" t="str">
            <v>Przemysław Jasiński</v>
          </cell>
          <cell r="N1166">
            <v>0</v>
          </cell>
          <cell r="O1166" t="str">
            <v>Mariusz Dados</v>
          </cell>
          <cell r="P1166">
            <v>0</v>
          </cell>
          <cell r="Q1166">
            <v>0</v>
          </cell>
          <cell r="R1166" t="str">
            <v>05</v>
          </cell>
          <cell r="S1166" t="str">
            <v>nd</v>
          </cell>
          <cell r="T1166">
            <v>0</v>
          </cell>
          <cell r="U1166">
            <v>0</v>
          </cell>
          <cell r="V1166">
            <v>0</v>
          </cell>
          <cell r="W1166">
            <v>34000</v>
          </cell>
          <cell r="X1166">
            <v>51000</v>
          </cell>
          <cell r="Y1166">
            <v>234000</v>
          </cell>
          <cell r="Z1166">
            <v>1031000</v>
          </cell>
          <cell r="AA1166">
            <v>0</v>
          </cell>
          <cell r="AB1166">
            <v>0</v>
          </cell>
          <cell r="AC1166">
            <v>0</v>
          </cell>
          <cell r="AD1166">
            <v>0</v>
          </cell>
          <cell r="AE1166">
            <v>0</v>
          </cell>
          <cell r="AF1166">
            <v>1350000</v>
          </cell>
          <cell r="AG1166">
            <v>0</v>
          </cell>
          <cell r="AH1166">
            <v>0</v>
          </cell>
          <cell r="AI1166">
            <v>0</v>
          </cell>
          <cell r="AJ1166">
            <v>0</v>
          </cell>
          <cell r="AK1166">
            <v>0</v>
          </cell>
          <cell r="AL1166">
            <v>0</v>
          </cell>
          <cell r="AM1166">
            <v>34000</v>
          </cell>
          <cell r="AN1166">
            <v>34000</v>
          </cell>
          <cell r="AO1166">
            <v>17000</v>
          </cell>
          <cell r="AP1166">
            <v>797000</v>
          </cell>
          <cell r="AQ1166">
            <v>468000</v>
          </cell>
          <cell r="AR1166">
            <v>0</v>
          </cell>
          <cell r="AS1166">
            <v>0</v>
          </cell>
          <cell r="AT1166">
            <v>0</v>
          </cell>
          <cell r="AU1166">
            <v>1350000</v>
          </cell>
          <cell r="AV1166">
            <v>1.2</v>
          </cell>
          <cell r="AW1166">
            <v>0</v>
          </cell>
          <cell r="AX1166" t="str">
            <v>1 rozwojowo-modernizacyjne</v>
          </cell>
          <cell r="AY1166">
            <v>0</v>
          </cell>
          <cell r="AZ1166">
            <v>11</v>
          </cell>
          <cell r="BA1166">
            <v>0</v>
          </cell>
          <cell r="BF1166" t="str">
            <v>Zaopatrzenie w wodę nowych odbiorców - planowana budowa osiedla mieszkaniowego przez ZKZL</v>
          </cell>
          <cell r="BG1166" t="str">
            <v>Budowa sieci wodociągowej Dn 250 mm o długości 320 m oraz Dn 150 mm o długości 880 m w planowanych ulicach wraz z przyłączami 2022-2023 - dokumentacja projektowa 2024-2025 - roboty budowlano - montażowe</v>
          </cell>
          <cell r="BH1166" t="str">
            <v>-</v>
          </cell>
          <cell r="BI1166" t="str">
            <v>-</v>
          </cell>
          <cell r="BJ1166">
            <v>0</v>
          </cell>
          <cell r="BK1166">
            <v>1350000</v>
          </cell>
          <cell r="BL1166"/>
          <cell r="BM1166"/>
          <cell r="BN1166"/>
        </row>
        <row r="1167">
          <cell r="B1167" t="str">
            <v>5-05-19-040-1</v>
          </cell>
          <cell r="C1167" t="str">
            <v>5</v>
          </cell>
          <cell r="D1167" t="str">
            <v>Poznań - kanalizacja sanitarna w ul. Burtowej</v>
          </cell>
          <cell r="E1167" t="str">
            <v>Realizowane-dokumentacja-w toku</v>
          </cell>
          <cell r="G1167" t="str">
            <v>rezerwa "białe plamy"</v>
          </cell>
          <cell r="H1167" t="str">
            <v>druga</v>
          </cell>
          <cell r="I1167" t="str">
            <v>sieci rozdzielcze</v>
          </cell>
          <cell r="J1167" t="str">
            <v>rozwojowe</v>
          </cell>
          <cell r="K1167" t="str">
            <v>nieopłacalne nie</v>
          </cell>
          <cell r="L1167" t="str">
            <v>Poznań</v>
          </cell>
          <cell r="M1167" t="str">
            <v>Sylwia Białous</v>
          </cell>
          <cell r="N1167" t="str">
            <v>Michał Kamiński</v>
          </cell>
          <cell r="O1167" t="str">
            <v>Jolanta Kowalczyk</v>
          </cell>
          <cell r="P1167">
            <v>0</v>
          </cell>
          <cell r="Q1167">
            <v>0</v>
          </cell>
          <cell r="R1167" t="str">
            <v>05</v>
          </cell>
          <cell r="S1167" t="str">
            <v>nd</v>
          </cell>
          <cell r="T1167">
            <v>0</v>
          </cell>
          <cell r="U1167">
            <v>0</v>
          </cell>
          <cell r="V1167">
            <v>0</v>
          </cell>
          <cell r="W1167">
            <v>0</v>
          </cell>
          <cell r="X1167">
            <v>40000</v>
          </cell>
          <cell r="Y1167">
            <v>60000</v>
          </cell>
          <cell r="Z1167">
            <v>122134</v>
          </cell>
          <cell r="AA1167">
            <v>824804</v>
          </cell>
          <cell r="AB1167">
            <v>61062</v>
          </cell>
          <cell r="AC1167">
            <v>0</v>
          </cell>
          <cell r="AD1167">
            <v>0</v>
          </cell>
          <cell r="AE1167">
            <v>0</v>
          </cell>
          <cell r="AF1167">
            <v>1108000</v>
          </cell>
          <cell r="AG1167">
            <v>0</v>
          </cell>
          <cell r="AH1167">
            <v>0</v>
          </cell>
          <cell r="AI1167">
            <v>0</v>
          </cell>
          <cell r="AJ1167">
            <v>32000</v>
          </cell>
          <cell r="AK1167">
            <v>32000</v>
          </cell>
          <cell r="AL1167">
            <v>16000</v>
          </cell>
          <cell r="AM1167">
            <v>577598</v>
          </cell>
          <cell r="AN1167">
            <v>692402</v>
          </cell>
          <cell r="AO1167">
            <v>0</v>
          </cell>
          <cell r="AP1167">
            <v>0</v>
          </cell>
          <cell r="AQ1167">
            <v>0</v>
          </cell>
          <cell r="AR1167">
            <v>0</v>
          </cell>
          <cell r="AS1167">
            <v>0</v>
          </cell>
          <cell r="AT1167">
            <v>0</v>
          </cell>
          <cell r="AU1167">
            <v>1350000</v>
          </cell>
          <cell r="AV1167">
            <v>0.55000000000000004</v>
          </cell>
          <cell r="AW1167">
            <v>32.1</v>
          </cell>
          <cell r="AX1167" t="str">
            <v>1 rozwojowo-modernizacyjne</v>
          </cell>
          <cell r="AY1167">
            <v>5</v>
          </cell>
          <cell r="AZ1167">
            <v>32</v>
          </cell>
          <cell r="BA1167">
            <v>0</v>
          </cell>
          <cell r="BF1167" t="str">
            <v>Odbiór ścieków sanitarnych od nowych klientów.</v>
          </cell>
          <cell r="BG1167" t="str">
            <v>Budowa kanalizacji sanitarnej w ul. Burtowej DN 200 dł. 545 m wraz z przyłączami 2023-2025 - dokumentacja projektowa 2026-2027 - roboty budowlano-montażowe</v>
          </cell>
          <cell r="BH1167" t="str">
            <v>-</v>
          </cell>
          <cell r="BI1167" t="str">
            <v>-</v>
          </cell>
          <cell r="BJ1167">
            <v>0</v>
          </cell>
          <cell r="BK1167">
            <v>1350000</v>
          </cell>
          <cell r="BL1167"/>
          <cell r="BM1167"/>
          <cell r="BN1167"/>
        </row>
        <row r="1168">
          <cell r="B1168" t="str">
            <v>5-11-14-102-1</v>
          </cell>
          <cell r="C1168" t="str">
            <v>5</v>
          </cell>
          <cell r="D1168" t="str">
            <v>Kórnik - kanalizacja sanitarna w rejonie ul. Warzywnej i Polnej w Borówcu</v>
          </cell>
          <cell r="E1168" t="str">
            <v>Realizowane-koncepcja-w toku</v>
          </cell>
          <cell r="G1168" t="str">
            <v>rezerwa "białe plamy"</v>
          </cell>
          <cell r="H1168" t="str">
            <v>druga</v>
          </cell>
          <cell r="I1168" t="str">
            <v>sieci rozdzielcze</v>
          </cell>
          <cell r="J1168" t="str">
            <v>rozwojowe</v>
          </cell>
          <cell r="K1168" t="str">
            <v>nieopłacalne Nie</v>
          </cell>
          <cell r="L1168" t="str">
            <v>Kórnik</v>
          </cell>
          <cell r="M1168" t="str">
            <v>Kamilla Oberenkowska</v>
          </cell>
          <cell r="N1168">
            <v>0</v>
          </cell>
          <cell r="O1168" t="str">
            <v>Jolanta Kowalczyk</v>
          </cell>
          <cell r="P1168">
            <v>0</v>
          </cell>
          <cell r="Q1168">
            <v>0</v>
          </cell>
          <cell r="R1168" t="str">
            <v>11</v>
          </cell>
          <cell r="S1168" t="str">
            <v>nd</v>
          </cell>
          <cell r="T1168">
            <v>0</v>
          </cell>
          <cell r="U1168">
            <v>0</v>
          </cell>
          <cell r="V1168">
            <v>0</v>
          </cell>
          <cell r="W1168">
            <v>0</v>
          </cell>
          <cell r="X1168">
            <v>0</v>
          </cell>
          <cell r="Y1168">
            <v>0</v>
          </cell>
          <cell r="Z1168">
            <v>0</v>
          </cell>
          <cell r="AA1168">
            <v>0</v>
          </cell>
          <cell r="AB1168">
            <v>0</v>
          </cell>
          <cell r="AC1168">
            <v>6000</v>
          </cell>
          <cell r="AD1168">
            <v>12000</v>
          </cell>
          <cell r="AE1168">
            <v>1049000</v>
          </cell>
          <cell r="AF1168">
            <v>18000</v>
          </cell>
          <cell r="AG1168">
            <v>0</v>
          </cell>
          <cell r="AH1168">
            <v>0</v>
          </cell>
          <cell r="AI1168">
            <v>0</v>
          </cell>
          <cell r="AJ1168">
            <v>0</v>
          </cell>
          <cell r="AK1168">
            <v>0</v>
          </cell>
          <cell r="AL1168">
            <v>0</v>
          </cell>
          <cell r="AM1168">
            <v>0</v>
          </cell>
          <cell r="AN1168">
            <v>0</v>
          </cell>
          <cell r="AO1168">
            <v>28000</v>
          </cell>
          <cell r="AP1168">
            <v>31000</v>
          </cell>
          <cell r="AQ1168">
            <v>14000</v>
          </cell>
          <cell r="AR1168">
            <v>998000</v>
          </cell>
          <cell r="AS1168">
            <v>313000</v>
          </cell>
          <cell r="AT1168">
            <v>313000</v>
          </cell>
          <cell r="AU1168">
            <v>1384000</v>
          </cell>
          <cell r="AV1168">
            <v>0.75</v>
          </cell>
          <cell r="AW1168">
            <v>0</v>
          </cell>
          <cell r="AX1168" t="str">
            <v>1 rozwojowo-modernizacyjne</v>
          </cell>
          <cell r="AY1168">
            <v>14</v>
          </cell>
          <cell r="AZ1168">
            <v>6</v>
          </cell>
          <cell r="BA1168">
            <v>0</v>
          </cell>
          <cell r="BF1168" t="str">
            <v>Odbiór ścieków sanitarnych od nowych klientów.</v>
          </cell>
          <cell r="BG1168" t="str">
            <v>Budowa kanalizacji sanitarnej wraz z przyłączami w ul. Leśnej, Polnej i Warzywnej oraz dz. 244/2 (Ark.8 Borówiec): - kanały grawitacyjne DN 200 mm, dł. 605 m - rurociąg tłoczny DN 100 mm, dł. 175 m - przepompownia - 1 szt. - zakup działki pod przepompownię 2028-2030 - dokumentacja projektowa 2030-2032 - roboty budowlano-montażowe</v>
          </cell>
          <cell r="BH1168" t="str">
            <v>-</v>
          </cell>
          <cell r="BI1168" t="str">
            <v>-</v>
          </cell>
          <cell r="BJ1168">
            <v>0</v>
          </cell>
          <cell r="BK1168">
            <v>1384000</v>
          </cell>
          <cell r="BL1168"/>
          <cell r="BM1168"/>
          <cell r="BN1168"/>
        </row>
        <row r="1169">
          <cell r="B1169" t="str">
            <v>3-05-17-098-0</v>
          </cell>
          <cell r="C1169" t="str">
            <v>3</v>
          </cell>
          <cell r="D1169" t="str">
            <v>Poznań - sieć wodociagowa w ul.Ostrowskiej</v>
          </cell>
          <cell r="E1169" t="str">
            <v>Realizowane-koncepcja-w toku</v>
          </cell>
          <cell r="G1169" t="str">
            <v>budżet - modernizacja PSW</v>
          </cell>
          <cell r="H1169" t="str">
            <v>pierwsza</v>
          </cell>
          <cell r="I1169" t="str">
            <v>sieci rozdzielcze</v>
          </cell>
          <cell r="J1169" t="str">
            <v>modernizacyjne</v>
          </cell>
          <cell r="K1169" t="str">
            <v>PSW</v>
          </cell>
          <cell r="L1169" t="str">
            <v>Poznań</v>
          </cell>
          <cell r="M1169" t="str">
            <v>Przemysław Jasiński</v>
          </cell>
          <cell r="N1169">
            <v>0</v>
          </cell>
          <cell r="O1169" t="str">
            <v>Mariusz Dados</v>
          </cell>
          <cell r="P1169">
            <v>0</v>
          </cell>
          <cell r="Q1169">
            <v>0</v>
          </cell>
          <cell r="R1169" t="str">
            <v>05</v>
          </cell>
          <cell r="S1169" t="str">
            <v>nd</v>
          </cell>
          <cell r="T1169">
            <v>0</v>
          </cell>
          <cell r="U1169">
            <v>0</v>
          </cell>
          <cell r="V1169">
            <v>0</v>
          </cell>
          <cell r="W1169">
            <v>0</v>
          </cell>
          <cell r="X1169">
            <v>0</v>
          </cell>
          <cell r="Y1169">
            <v>0</v>
          </cell>
          <cell r="Z1169">
            <v>0</v>
          </cell>
          <cell r="AA1169">
            <v>0</v>
          </cell>
          <cell r="AB1169">
            <v>0</v>
          </cell>
          <cell r="AC1169">
            <v>0</v>
          </cell>
          <cell r="AD1169">
            <v>0</v>
          </cell>
          <cell r="AE1169">
            <v>1411000</v>
          </cell>
          <cell r="AF1169">
            <v>0</v>
          </cell>
          <cell r="AG1169">
            <v>0</v>
          </cell>
          <cell r="AH1169">
            <v>0</v>
          </cell>
          <cell r="AI1169">
            <v>0</v>
          </cell>
          <cell r="AJ1169">
            <v>0</v>
          </cell>
          <cell r="AK1169">
            <v>0</v>
          </cell>
          <cell r="AL1169">
            <v>0</v>
          </cell>
          <cell r="AM1169">
            <v>0</v>
          </cell>
          <cell r="AN1169">
            <v>0</v>
          </cell>
          <cell r="AO1169">
            <v>0</v>
          </cell>
          <cell r="AP1169">
            <v>0</v>
          </cell>
          <cell r="AQ1169">
            <v>710500</v>
          </cell>
          <cell r="AR1169">
            <v>700500</v>
          </cell>
          <cell r="AS1169">
            <v>0</v>
          </cell>
          <cell r="AT1169">
            <v>0</v>
          </cell>
          <cell r="AU1169">
            <v>1411000</v>
          </cell>
          <cell r="AV1169">
            <v>0</v>
          </cell>
          <cell r="AW1169">
            <v>0</v>
          </cell>
          <cell r="AX1169" t="str">
            <v>1 rozwojowo-modernizacyjne</v>
          </cell>
          <cell r="AY1169">
            <v>0</v>
          </cell>
          <cell r="AZ1169">
            <v>0</v>
          </cell>
          <cell r="BA1169">
            <v>27</v>
          </cell>
          <cell r="BF1169" t="str">
            <v>Modernizacja sieci z uwagi na zły stan techniczny istniejącego wodociągu.</v>
          </cell>
          <cell r="BG1169" t="str">
            <v>Modernizacja wodociągu w ul. Ostrowskiej: DN400mm dł. 330 m, DN300mm dł. 420 m wraz z przyłączami po 2029 - dokumentacja projektowa i roboty budowlano-montażowe</v>
          </cell>
          <cell r="BH1169" t="str">
            <v>-</v>
          </cell>
          <cell r="BI1169" t="str">
            <v>-</v>
          </cell>
          <cell r="BJ1169">
            <v>0</v>
          </cell>
          <cell r="BK1169">
            <v>1411000</v>
          </cell>
          <cell r="BL1169"/>
          <cell r="BM1169"/>
          <cell r="BN1169"/>
        </row>
        <row r="1170">
          <cell r="B1170" t="str">
            <v>3-07-03-348-0</v>
          </cell>
          <cell r="C1170" t="str">
            <v>3</v>
          </cell>
          <cell r="D1170" t="str">
            <v>Swarzędz - sieć wodociągowa w Placu Niezłomnych</v>
          </cell>
          <cell r="E1170" t="str">
            <v>Realizowane-dokumentacja-w toku</v>
          </cell>
          <cell r="G1170" t="str">
            <v>budżet - modernizacja PSW</v>
          </cell>
          <cell r="H1170" t="str">
            <v>pierwsza</v>
          </cell>
          <cell r="I1170" t="str">
            <v>sieci rozdzielcze</v>
          </cell>
          <cell r="J1170" t="str">
            <v>modernizacyjne</v>
          </cell>
          <cell r="K1170" t="str">
            <v>PSW</v>
          </cell>
          <cell r="L1170" t="str">
            <v>Swarzędz</v>
          </cell>
          <cell r="M1170" t="str">
            <v>Przemysław Jasiński</v>
          </cell>
          <cell r="N1170" t="str">
            <v>Alina Wachowska</v>
          </cell>
          <cell r="O1170" t="str">
            <v>Mariusz Dados</v>
          </cell>
          <cell r="P1170" t="str">
            <v>Julita Andrzejewska</v>
          </cell>
          <cell r="Q1170" t="str">
            <v>Michał Plewa</v>
          </cell>
          <cell r="R1170" t="str">
            <v>07</v>
          </cell>
          <cell r="S1170" t="str">
            <v>nd</v>
          </cell>
          <cell r="T1170">
            <v>34818.710000000006</v>
          </cell>
          <cell r="U1170">
            <v>18198.879999999997</v>
          </cell>
          <cell r="V1170">
            <v>149222</v>
          </cell>
          <cell r="W1170">
            <v>385118</v>
          </cell>
          <cell r="X1170">
            <v>450714</v>
          </cell>
          <cell r="Y1170">
            <v>0</v>
          </cell>
          <cell r="Z1170">
            <v>0</v>
          </cell>
          <cell r="AA1170">
            <v>0</v>
          </cell>
          <cell r="AB1170">
            <v>0</v>
          </cell>
          <cell r="AC1170">
            <v>0</v>
          </cell>
          <cell r="AD1170">
            <v>0</v>
          </cell>
          <cell r="AE1170">
            <v>0</v>
          </cell>
          <cell r="AF1170">
            <v>1003252.88</v>
          </cell>
          <cell r="AG1170">
            <v>1276.0700000000002</v>
          </cell>
          <cell r="AH1170">
            <v>0</v>
          </cell>
          <cell r="AI1170">
            <v>0</v>
          </cell>
          <cell r="AJ1170">
            <v>37650</v>
          </cell>
          <cell r="AK1170">
            <v>407100</v>
          </cell>
          <cell r="AL1170">
            <v>970920</v>
          </cell>
          <cell r="AM1170">
            <v>0</v>
          </cell>
          <cell r="AN1170">
            <v>0</v>
          </cell>
          <cell r="AO1170">
            <v>0</v>
          </cell>
          <cell r="AP1170">
            <v>0</v>
          </cell>
          <cell r="AQ1170">
            <v>0</v>
          </cell>
          <cell r="AR1170">
            <v>0</v>
          </cell>
          <cell r="AS1170">
            <v>0</v>
          </cell>
          <cell r="AT1170">
            <v>0</v>
          </cell>
          <cell r="AU1170">
            <v>1415670</v>
          </cell>
          <cell r="AV1170">
            <v>0</v>
          </cell>
          <cell r="AW1170">
            <v>0</v>
          </cell>
          <cell r="AX1170" t="str">
            <v>1 rozwojowo-modernizacyjne</v>
          </cell>
          <cell r="AY1170">
            <v>0</v>
          </cell>
          <cell r="AZ1170">
            <v>0</v>
          </cell>
          <cell r="BA1170">
            <v>27</v>
          </cell>
          <cell r="BF1170" t="str">
            <v>Wymiana, ze względu na dużą awaryjność (materiał: częściowo ołów) i zbyt małą średnicę.</v>
          </cell>
          <cell r="BG1170" t="str">
            <v>Budowa sieci wodociągowej DN150mm o łącznej dł. 460 m, wraz z przyłączami 2018 - 2021 - dokumentacja projektowa 2021 - 2023 - roboty budowlano-montażowe</v>
          </cell>
          <cell r="BH1170" t="str">
            <v>-</v>
          </cell>
          <cell r="BI1170" t="str">
            <v>-</v>
          </cell>
          <cell r="BJ1170">
            <v>0</v>
          </cell>
          <cell r="BK1170">
            <v>1415670</v>
          </cell>
          <cell r="BL1170"/>
          <cell r="BM1170"/>
          <cell r="BN1170"/>
        </row>
        <row r="1171">
          <cell r="B1171" t="str">
            <v>5-05-15-111-1</v>
          </cell>
          <cell r="C1171" t="str">
            <v>5</v>
          </cell>
          <cell r="D1171" t="str">
            <v>Poznań - kanalizacja sanitarna w ul. Ku Dębinie</v>
          </cell>
          <cell r="E1171" t="str">
            <v>Realizowane-koncepcja-w toku</v>
          </cell>
          <cell r="G1171" t="str">
            <v>rezerwa "białe plamy"</v>
          </cell>
          <cell r="H1171" t="str">
            <v>druga</v>
          </cell>
          <cell r="I1171" t="str">
            <v>sieci rozdzielcze</v>
          </cell>
          <cell r="J1171" t="str">
            <v>rozwojowe</v>
          </cell>
          <cell r="K1171" t="str">
            <v>nieopłacalne nie</v>
          </cell>
          <cell r="L1171" t="str">
            <v>Poznań</v>
          </cell>
          <cell r="M1171" t="str">
            <v>Kamilla Oberenkowska</v>
          </cell>
          <cell r="N1171">
            <v>0</v>
          </cell>
          <cell r="O1171" t="str">
            <v>Jolanta Kowalczyk</v>
          </cell>
          <cell r="P1171">
            <v>0</v>
          </cell>
          <cell r="Q1171">
            <v>0</v>
          </cell>
          <cell r="R1171" t="str">
            <v>05</v>
          </cell>
          <cell r="S1171" t="str">
            <v>nd</v>
          </cell>
          <cell r="T1171">
            <v>0</v>
          </cell>
          <cell r="U1171">
            <v>0</v>
          </cell>
          <cell r="V1171">
            <v>0</v>
          </cell>
          <cell r="W1171">
            <v>0</v>
          </cell>
          <cell r="X1171">
            <v>0</v>
          </cell>
          <cell r="Y1171">
            <v>0</v>
          </cell>
          <cell r="Z1171">
            <v>31000</v>
          </cell>
          <cell r="AA1171">
            <v>93000</v>
          </cell>
          <cell r="AB1171">
            <v>325000</v>
          </cell>
          <cell r="AC1171">
            <v>1176000</v>
          </cell>
          <cell r="AD1171">
            <v>105000</v>
          </cell>
          <cell r="AE1171">
            <v>0</v>
          </cell>
          <cell r="AF1171">
            <v>1730000</v>
          </cell>
          <cell r="AG1171">
            <v>0</v>
          </cell>
          <cell r="AH1171">
            <v>0</v>
          </cell>
          <cell r="AI1171">
            <v>0</v>
          </cell>
          <cell r="AJ1171">
            <v>0</v>
          </cell>
          <cell r="AK1171">
            <v>0</v>
          </cell>
          <cell r="AL1171">
            <v>24000</v>
          </cell>
          <cell r="AM1171">
            <v>24000</v>
          </cell>
          <cell r="AN1171">
            <v>72000</v>
          </cell>
          <cell r="AO1171">
            <v>546000</v>
          </cell>
          <cell r="AP1171">
            <v>771000</v>
          </cell>
          <cell r="AQ1171">
            <v>0</v>
          </cell>
          <cell r="AR1171">
            <v>0</v>
          </cell>
          <cell r="AS1171">
            <v>0</v>
          </cell>
          <cell r="AT1171">
            <v>0</v>
          </cell>
          <cell r="AU1171">
            <v>1437000</v>
          </cell>
          <cell r="AV1171">
            <v>1.1499999999999999</v>
          </cell>
          <cell r="AW1171">
            <v>0</v>
          </cell>
          <cell r="AX1171" t="str">
            <v>1 rozwojowo-modernizacyjne</v>
          </cell>
          <cell r="AY1171">
            <v>3</v>
          </cell>
          <cell r="AZ1171">
            <v>0</v>
          </cell>
          <cell r="BA1171">
            <v>0</v>
          </cell>
          <cell r="BF1171" t="str">
            <v>Odbiór ścieków sanitarnych od nowych klientów.</v>
          </cell>
          <cell r="BG1171" t="str">
            <v>Budowa kanalizacji sanitarnej w ul. Ku Dębinie i Piastowska wraz z przyłączami: - kanały grawitacyjne DN 200 mm, dł. 150m - rurociąg tłoczny DN 80 mm, dł. 1000 m - przepompownia - 1 szt. - zakup działki pod przepompownię 2025-2027 - dokumentacja projektowa 2028-2029 - roboty budowlano-montażowe</v>
          </cell>
          <cell r="BH1171" t="str">
            <v>-</v>
          </cell>
          <cell r="BI1171" t="str">
            <v>-</v>
          </cell>
          <cell r="BJ1171">
            <v>0</v>
          </cell>
          <cell r="BK1171">
            <v>1437000</v>
          </cell>
          <cell r="BL1171"/>
          <cell r="BM1171"/>
          <cell r="BN1171"/>
        </row>
        <row r="1172">
          <cell r="B1172" t="str">
            <v>5-03-19-024-1</v>
          </cell>
          <cell r="C1172" t="str">
            <v>5</v>
          </cell>
          <cell r="D1172" t="str">
            <v>Mosina - kanalizacja sanitarna w Sowinkach etap II</v>
          </cell>
          <cell r="E1172" t="str">
            <v>Realizowane-koncepcja-w toku</v>
          </cell>
          <cell r="G1172" t="str">
            <v>Plan</v>
          </cell>
          <cell r="H1172" t="str">
            <v>pierwsza</v>
          </cell>
          <cell r="I1172" t="str">
            <v>sieci rozdzielcze</v>
          </cell>
          <cell r="J1172" t="str">
            <v>rozwojowe</v>
          </cell>
          <cell r="K1172" t="str">
            <v>strefa</v>
          </cell>
          <cell r="L1172" t="str">
            <v>Mosina</v>
          </cell>
          <cell r="M1172" t="str">
            <v>Zuzanna Kaczmarek</v>
          </cell>
          <cell r="N1172">
            <v>0</v>
          </cell>
          <cell r="O1172" t="str">
            <v>Jolanta Kowalczyk</v>
          </cell>
          <cell r="P1172">
            <v>0</v>
          </cell>
          <cell r="Q1172">
            <v>0</v>
          </cell>
          <cell r="R1172" t="str">
            <v>03</v>
          </cell>
          <cell r="S1172" t="str">
            <v>nd</v>
          </cell>
          <cell r="T1172">
            <v>0</v>
          </cell>
          <cell r="U1172">
            <v>0</v>
          </cell>
          <cell r="V1172">
            <v>0</v>
          </cell>
          <cell r="W1172">
            <v>0</v>
          </cell>
          <cell r="X1172">
            <v>0</v>
          </cell>
          <cell r="Y1172">
            <v>0</v>
          </cell>
          <cell r="Z1172">
            <v>0</v>
          </cell>
          <cell r="AA1172">
            <v>0</v>
          </cell>
          <cell r="AB1172">
            <v>0</v>
          </cell>
          <cell r="AC1172">
            <v>0</v>
          </cell>
          <cell r="AD1172">
            <v>38000</v>
          </cell>
          <cell r="AE1172">
            <v>1079000</v>
          </cell>
          <cell r="AF1172">
            <v>38000</v>
          </cell>
          <cell r="AG1172">
            <v>0</v>
          </cell>
          <cell r="AH1172">
            <v>0</v>
          </cell>
          <cell r="AI1172">
            <v>0</v>
          </cell>
          <cell r="AJ1172">
            <v>28000</v>
          </cell>
          <cell r="AK1172">
            <v>28000</v>
          </cell>
          <cell r="AL1172">
            <v>14000</v>
          </cell>
          <cell r="AM1172">
            <v>180000</v>
          </cell>
          <cell r="AN1172">
            <v>0</v>
          </cell>
          <cell r="AO1172">
            <v>0</v>
          </cell>
          <cell r="AP1172">
            <v>40000</v>
          </cell>
          <cell r="AQ1172">
            <v>60000</v>
          </cell>
          <cell r="AR1172">
            <v>210000</v>
          </cell>
          <cell r="AS1172">
            <v>879000</v>
          </cell>
          <cell r="AT1172">
            <v>879000</v>
          </cell>
          <cell r="AU1172">
            <v>1439000</v>
          </cell>
          <cell r="AV1172">
            <v>0.79</v>
          </cell>
          <cell r="AW1172">
            <v>13.9</v>
          </cell>
          <cell r="AX1172" t="str">
            <v>1 rozwojowo-modernizacyjne</v>
          </cell>
          <cell r="AY1172">
            <v>3</v>
          </cell>
          <cell r="AZ1172">
            <v>15</v>
          </cell>
          <cell r="BA1172">
            <v>0</v>
          </cell>
          <cell r="BF1172" t="str">
            <v>Zadanie wydzielone z zad. 13-131. Obszar w strefie ochrony pośredniej ujęcia wody Mosina - Krajkowo. Odbiór ścieków sanitarnych od nowych klientów.</v>
          </cell>
          <cell r="BG1172" t="str">
            <v>Budowa sieci kanalizacji sanitarnej we wsi Sowinki: Etap A - ul. Makowa: DN 200mm dł. 90m wraz z przyłączami 2023 - 2025 - dokumentacja projektowa 2025 - 2026 - roboty budowlano - montażowe Etap B - pozostały zakres DN200mm, dł. 700m wraz z przyłączami 2028 - 2030 - dokumentacja projektowa po 2030 - roboty budowlano-montażowe</v>
          </cell>
          <cell r="BH1172" t="str">
            <v>-</v>
          </cell>
          <cell r="BI1172" t="str">
            <v>-</v>
          </cell>
          <cell r="BJ1172">
            <v>0</v>
          </cell>
          <cell r="BK1172">
            <v>1439000</v>
          </cell>
          <cell r="BL1172"/>
          <cell r="BM1172"/>
          <cell r="BN1172"/>
        </row>
        <row r="1173">
          <cell r="B1173" t="str">
            <v>5-04-17-083-1</v>
          </cell>
          <cell r="C1173" t="str">
            <v>5</v>
          </cell>
          <cell r="D1173" t="str">
            <v>Murowana Goślina - kanalizacja sanitarna w Białężynie etap II</v>
          </cell>
          <cell r="E1173" t="str">
            <v>Realizowane-koncepcja-w toku</v>
          </cell>
          <cell r="G1173" t="str">
            <v>rezerwa "białe plamy"</v>
          </cell>
          <cell r="H1173" t="str">
            <v>druga</v>
          </cell>
          <cell r="I1173" t="str">
            <v>sieci rozdzielcze</v>
          </cell>
          <cell r="J1173" t="str">
            <v>rozwojowe</v>
          </cell>
          <cell r="K1173" t="str">
            <v>nieopłacalne nie</v>
          </cell>
          <cell r="L1173" t="str">
            <v>Murowana Goślina</v>
          </cell>
          <cell r="M1173" t="str">
            <v>Agnieszka Mitura-Grabowska</v>
          </cell>
          <cell r="N1173">
            <v>0</v>
          </cell>
          <cell r="O1173" t="str">
            <v>Monika Mrozińska</v>
          </cell>
          <cell r="P1173" t="str">
            <v>Anna Ossig</v>
          </cell>
          <cell r="Q1173">
            <v>0</v>
          </cell>
          <cell r="R1173" t="str">
            <v>04</v>
          </cell>
          <cell r="S1173" t="str">
            <v>nd</v>
          </cell>
          <cell r="T1173">
            <v>0</v>
          </cell>
          <cell r="U1173">
            <v>2611.46</v>
          </cell>
          <cell r="V1173">
            <v>0</v>
          </cell>
          <cell r="W1173">
            <v>0</v>
          </cell>
          <cell r="X1173">
            <v>0</v>
          </cell>
          <cell r="Y1173">
            <v>0</v>
          </cell>
          <cell r="Z1173">
            <v>0</v>
          </cell>
          <cell r="AA1173">
            <v>0</v>
          </cell>
          <cell r="AB1173">
            <v>0</v>
          </cell>
          <cell r="AC1173">
            <v>0</v>
          </cell>
          <cell r="AD1173">
            <v>0</v>
          </cell>
          <cell r="AE1173">
            <v>2797000</v>
          </cell>
          <cell r="AF1173">
            <v>2611.46</v>
          </cell>
          <cell r="AG1173">
            <v>2913.79</v>
          </cell>
          <cell r="AH1173">
            <v>0</v>
          </cell>
          <cell r="AI1173">
            <v>0</v>
          </cell>
          <cell r="AJ1173">
            <v>0</v>
          </cell>
          <cell r="AK1173">
            <v>0</v>
          </cell>
          <cell r="AL1173">
            <v>0</v>
          </cell>
          <cell r="AM1173">
            <v>0</v>
          </cell>
          <cell r="AN1173">
            <v>0</v>
          </cell>
          <cell r="AO1173">
            <v>0</v>
          </cell>
          <cell r="AP1173">
            <v>0</v>
          </cell>
          <cell r="AQ1173">
            <v>135000</v>
          </cell>
          <cell r="AR1173">
            <v>91000</v>
          </cell>
          <cell r="AS1173">
            <v>1238000</v>
          </cell>
          <cell r="AT1173">
            <v>2501000</v>
          </cell>
          <cell r="AU1173">
            <v>1464000</v>
          </cell>
          <cell r="AV1173">
            <v>1.405</v>
          </cell>
          <cell r="AW1173">
            <v>0</v>
          </cell>
          <cell r="AX1173" t="str">
            <v>1 rozwojowo-modernizacyjne</v>
          </cell>
          <cell r="AY1173">
            <v>6</v>
          </cell>
          <cell r="AZ1173">
            <v>45</v>
          </cell>
          <cell r="BA1173">
            <v>0</v>
          </cell>
          <cell r="BF1173" t="str">
            <v>Odbiór ścieków sanitarnych od nowych klientów.</v>
          </cell>
          <cell r="BG1173" t="str">
            <v>Budowa sieci kanalizacji sanitarnej kanał grawitacyjny DN200mm, dł. 1325m rurociąg tłoczny DN80mm, dł. 20m przepompownia ścieków- 1 szt. zakup działki pod przepompownię przyłącza sanitarne UCHOROWO kanał grawitacyjny DN200mm, dł. 60m wraz z przyłączami po 2029 - dokumentacja projektowa po 2029 - roboty budowlano-montażowe</v>
          </cell>
          <cell r="BH1173" t="str">
            <v>-</v>
          </cell>
          <cell r="BI1173" t="str">
            <v>-</v>
          </cell>
          <cell r="BJ1173">
            <v>0</v>
          </cell>
          <cell r="BK1173">
            <v>1464000</v>
          </cell>
          <cell r="BL1173"/>
          <cell r="BM1173"/>
          <cell r="BN1173"/>
        </row>
        <row r="1174">
          <cell r="B1174" t="str">
            <v>3-05-20-230-0</v>
          </cell>
          <cell r="C1174" t="str">
            <v>3</v>
          </cell>
          <cell r="D1174" t="str">
            <v>Poznań - sieć wodociągowa w ul. Miodowej, Hożej i Bukowskiej</v>
          </cell>
          <cell r="E1174" t="str">
            <v>Realizowane-koncepcja-w toku</v>
          </cell>
          <cell r="H1174" t="str">
            <v>pierwsza</v>
          </cell>
          <cell r="I1174" t="str">
            <v>sieci rozdzielcze</v>
          </cell>
          <cell r="J1174" t="str">
            <v>modernizacyjne</v>
          </cell>
          <cell r="K1174" t="str">
            <v>azbestocement</v>
          </cell>
          <cell r="L1174" t="str">
            <v>Poznań</v>
          </cell>
          <cell r="M1174" t="str">
            <v>Agata Chmurzyńska</v>
          </cell>
          <cell r="N1174" t="str">
            <v>Wioletta Frankowska</v>
          </cell>
          <cell r="O1174" t="str">
            <v>Jolanta Kowalczyk</v>
          </cell>
          <cell r="P1174" t="str">
            <v>Monika Mazurczak-Sadowska</v>
          </cell>
          <cell r="Q1174" t="str">
            <v>Maciej Urbaniak</v>
          </cell>
          <cell r="R1174" t="str">
            <v>05</v>
          </cell>
          <cell r="S1174" t="str">
            <v>nd</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40000</v>
          </cell>
          <cell r="AL1174">
            <v>1494449</v>
          </cell>
          <cell r="AM1174">
            <v>0</v>
          </cell>
          <cell r="AN1174">
            <v>0</v>
          </cell>
          <cell r="AO1174">
            <v>0</v>
          </cell>
          <cell r="AP1174">
            <v>0</v>
          </cell>
          <cell r="AQ1174">
            <v>0</v>
          </cell>
          <cell r="AR1174">
            <v>0</v>
          </cell>
          <cell r="AS1174">
            <v>0</v>
          </cell>
          <cell r="AT1174">
            <v>0</v>
          </cell>
          <cell r="AU1174">
            <v>1534449</v>
          </cell>
          <cell r="AV1174">
            <v>0</v>
          </cell>
          <cell r="AW1174">
            <v>0</v>
          </cell>
          <cell r="AX1174" t="str">
            <v>1 rozwojowo-modernizacyjne</v>
          </cell>
          <cell r="AY1174">
            <v>0</v>
          </cell>
          <cell r="AZ1174">
            <v>0</v>
          </cell>
          <cell r="BA1174">
            <v>0</v>
          </cell>
          <cell r="BF1174" t="str">
            <v>Regulacja prawna - wymiana sieci azbestocementowych. Zły stan techniczny sieci.</v>
          </cell>
          <cell r="BG1174" t="str">
            <v>- ulica Bukowska - wymiana sieci DN 150 na odcinku około 100mb wraz z przełączeniem; - ul. Miodowa - wymiana sieci DN 150 - 95 mb i DN 100 - 56 mb wraz z przełączeniem; - ul. Hoża - wymiana sieci DN 150 - 176 mb wraz z przełączeniem; - przełaczenie wszystkich przyłączy wodociągowych; 2017-2023 dokumentacja projektowa 2024-2026 roboty budowlano-montażowe</v>
          </cell>
          <cell r="BH1174" t="str">
            <v>-</v>
          </cell>
          <cell r="BI1174" t="str">
            <v>-</v>
          </cell>
          <cell r="BJ1174">
            <v>0</v>
          </cell>
          <cell r="BK1174">
            <v>1534449</v>
          </cell>
          <cell r="BL1174"/>
          <cell r="BM1174"/>
          <cell r="BN1174"/>
        </row>
        <row r="1175">
          <cell r="B1175" t="str">
            <v>5-03-19-255-1</v>
          </cell>
          <cell r="C1175" t="str">
            <v>5</v>
          </cell>
          <cell r="D1175" t="str">
            <v>Mosina - sieć kanalizacyjna w ul. bocznej od Lema.</v>
          </cell>
          <cell r="E1175" t="str">
            <v>Realizowane-koncepcja-w toku</v>
          </cell>
          <cell r="G1175" t="str">
            <v>rezerwa zadania wielozakresowe</v>
          </cell>
          <cell r="H1175" t="str">
            <v>pierwsza</v>
          </cell>
          <cell r="I1175" t="str">
            <v>sieci rozdzielcze</v>
          </cell>
          <cell r="J1175" t="str">
            <v>rozwojowe</v>
          </cell>
          <cell r="K1175" t="str">
            <v>strefa</v>
          </cell>
          <cell r="L1175" t="str">
            <v>Mosina</v>
          </cell>
          <cell r="M1175" t="str">
            <v>Zuzanna Kaczmarek</v>
          </cell>
          <cell r="N1175" t="str">
            <v>Anna Szaszczak</v>
          </cell>
          <cell r="O1175" t="str">
            <v>Jolanta Kowalczyk</v>
          </cell>
          <cell r="P1175">
            <v>0</v>
          </cell>
          <cell r="Q1175">
            <v>0</v>
          </cell>
          <cell r="R1175" t="str">
            <v>03</v>
          </cell>
          <cell r="S1175" t="str">
            <v>nd</v>
          </cell>
          <cell r="T1175">
            <v>0</v>
          </cell>
          <cell r="U1175">
            <v>0</v>
          </cell>
          <cell r="V1175">
            <v>0</v>
          </cell>
          <cell r="W1175">
            <v>20000</v>
          </cell>
          <cell r="X1175">
            <v>20000</v>
          </cell>
          <cell r="Y1175">
            <v>60000</v>
          </cell>
          <cell r="Z1175">
            <v>890400</v>
          </cell>
          <cell r="AA1175">
            <v>377600</v>
          </cell>
          <cell r="AB1175">
            <v>0</v>
          </cell>
          <cell r="AC1175">
            <v>0</v>
          </cell>
          <cell r="AD1175">
            <v>0</v>
          </cell>
          <cell r="AE1175">
            <v>0</v>
          </cell>
          <cell r="AF1175">
            <v>1368000</v>
          </cell>
          <cell r="AG1175">
            <v>0</v>
          </cell>
          <cell r="AH1175">
            <v>0</v>
          </cell>
          <cell r="AI1175">
            <v>0</v>
          </cell>
          <cell r="AJ1175">
            <v>0</v>
          </cell>
          <cell r="AK1175">
            <v>0</v>
          </cell>
          <cell r="AL1175">
            <v>0</v>
          </cell>
          <cell r="AM1175">
            <v>0</v>
          </cell>
          <cell r="AN1175">
            <v>0</v>
          </cell>
          <cell r="AO1175">
            <v>0</v>
          </cell>
          <cell r="AP1175">
            <v>40000</v>
          </cell>
          <cell r="AQ1175">
            <v>40000</v>
          </cell>
          <cell r="AR1175">
            <v>20000</v>
          </cell>
          <cell r="AS1175">
            <v>1443000</v>
          </cell>
          <cell r="AT1175">
            <v>1443000</v>
          </cell>
          <cell r="AU1175">
            <v>1543000</v>
          </cell>
          <cell r="AV1175">
            <v>0.79</v>
          </cell>
          <cell r="AW1175">
            <v>0</v>
          </cell>
          <cell r="AX1175" t="str">
            <v>1 rozwojowo-modernizacyjne</v>
          </cell>
          <cell r="AY1175">
            <v>0</v>
          </cell>
          <cell r="AZ1175">
            <v>3</v>
          </cell>
          <cell r="BA1175">
            <v>1</v>
          </cell>
          <cell r="BF1175" t="str">
            <v>Zadanie zostało wydzielone z zadania nr 17-145. Odbiór ścieków sanitarnych od nowych klientów. Zadanie w strefie ochronnej ujęcia wody Mosina - Krajkowo.</v>
          </cell>
          <cell r="BG1175" t="str">
            <v>Budowa kanalizacji sanitarnej w ul. bocznych od ul. Lema DN200mm dł.700m wraz z przyłączami. Budowa rurociągu tłocznego DN90mm dł.180m wraz z przepompownią ścieków 1 szt. 2029 - 2031 dokumentacja projektowa 2031 - 2032 - roboty budowlano-montażowe</v>
          </cell>
          <cell r="BH1175" t="str">
            <v>-</v>
          </cell>
          <cell r="BI1175" t="str">
            <v>-</v>
          </cell>
          <cell r="BJ1175">
            <v>0</v>
          </cell>
          <cell r="BK1175">
            <v>1543000</v>
          </cell>
          <cell r="BL1175"/>
          <cell r="BM1175"/>
          <cell r="BN1175"/>
        </row>
        <row r="1176">
          <cell r="B1176" t="str">
            <v>5-03-16-138-1</v>
          </cell>
          <cell r="C1176" t="str">
            <v>5</v>
          </cell>
          <cell r="D1176" t="str">
            <v>Mosina - kanalizacja sanitarna w ul. Leśnej w Daszewicach</v>
          </cell>
          <cell r="E1176" t="str">
            <v>Realizowane-dokumentacja-w toku</v>
          </cell>
          <cell r="G1176" t="str">
            <v>rezerwa "białe plamy"</v>
          </cell>
          <cell r="H1176" t="str">
            <v>pierwsza</v>
          </cell>
          <cell r="I1176" t="str">
            <v>sieci rozdzielcze</v>
          </cell>
          <cell r="J1176" t="str">
            <v>rozwojowe</v>
          </cell>
          <cell r="K1176" t="str">
            <v>KPOŚK</v>
          </cell>
          <cell r="L1176" t="str">
            <v>Mosina</v>
          </cell>
          <cell r="M1176" t="str">
            <v>Zuzanna Kaczmarek</v>
          </cell>
          <cell r="N1176" t="str">
            <v>Aleksandra Wąsiak-Piechota</v>
          </cell>
          <cell r="O1176" t="str">
            <v>Jolanta Kowalczyk</v>
          </cell>
          <cell r="P1176" t="str">
            <v>Aleksandra Wąsiak-Piechota</v>
          </cell>
          <cell r="Q1176" t="str">
            <v>Jacek Bielicki</v>
          </cell>
          <cell r="R1176" t="str">
            <v>03</v>
          </cell>
          <cell r="S1176" t="str">
            <v>Gmina Mosina</v>
          </cell>
          <cell r="T1176">
            <v>7577.33</v>
          </cell>
          <cell r="U1176">
            <v>18264</v>
          </cell>
          <cell r="V1176">
            <v>100000</v>
          </cell>
          <cell r="W1176">
            <v>1467039.22</v>
          </cell>
          <cell r="X1176">
            <v>0</v>
          </cell>
          <cell r="Y1176">
            <v>0</v>
          </cell>
          <cell r="Z1176">
            <v>0</v>
          </cell>
          <cell r="AA1176">
            <v>0</v>
          </cell>
          <cell r="AB1176">
            <v>0</v>
          </cell>
          <cell r="AC1176">
            <v>0</v>
          </cell>
          <cell r="AD1176">
            <v>0</v>
          </cell>
          <cell r="AE1176">
            <v>0</v>
          </cell>
          <cell r="AF1176">
            <v>1585303.22</v>
          </cell>
          <cell r="AG1176">
            <v>764</v>
          </cell>
          <cell r="AH1176">
            <v>0</v>
          </cell>
          <cell r="AI1176">
            <v>0</v>
          </cell>
          <cell r="AJ1176">
            <v>1544508.52</v>
          </cell>
          <cell r="AK1176">
            <v>0</v>
          </cell>
          <cell r="AL1176">
            <v>0</v>
          </cell>
          <cell r="AM1176">
            <v>0</v>
          </cell>
          <cell r="AN1176">
            <v>0</v>
          </cell>
          <cell r="AO1176">
            <v>0</v>
          </cell>
          <cell r="AP1176">
            <v>0</v>
          </cell>
          <cell r="AQ1176">
            <v>0</v>
          </cell>
          <cell r="AR1176">
            <v>0</v>
          </cell>
          <cell r="AS1176">
            <v>0</v>
          </cell>
          <cell r="AT1176">
            <v>0</v>
          </cell>
          <cell r="AU1176">
            <v>1544508.52</v>
          </cell>
          <cell r="AV1176">
            <v>0.34</v>
          </cell>
          <cell r="AW1176">
            <v>0</v>
          </cell>
          <cell r="AX1176" t="str">
            <v>1 rozwojowo-modernizacyjne</v>
          </cell>
          <cell r="AY1176">
            <v>17</v>
          </cell>
          <cell r="AZ1176">
            <v>0</v>
          </cell>
          <cell r="BA1176">
            <v>0</v>
          </cell>
          <cell r="BF1176" t="str">
            <v>Odbiór ścieków sanitarnych od nowych klientów.</v>
          </cell>
          <cell r="BG1176" t="str">
            <v>Budowa kanalizacji sanitarnej w ul. Leśnej DN200mm, dł. 340m wraz z przyłączami. 2017 - 2018 - dokumentacja projektowa (Gmina opracowała dokumentację projektową z własnych środków) 2019 - 2020 - przejęcie i aktualizacja dokumentacji projektowej opracowanej przez Gminę Mosina 2021 - 2022- roboty budowlano - montażowe</v>
          </cell>
          <cell r="BH1176" t="str">
            <v>-</v>
          </cell>
          <cell r="BI1176" t="str">
            <v>-</v>
          </cell>
          <cell r="BJ1176">
            <v>0</v>
          </cell>
          <cell r="BK1176">
            <v>1544508.52</v>
          </cell>
          <cell r="BL1176"/>
          <cell r="BM1176"/>
          <cell r="BN1176"/>
        </row>
        <row r="1177">
          <cell r="B1177" t="str">
            <v>5-11-14-114-1</v>
          </cell>
          <cell r="C1177" t="str">
            <v>5</v>
          </cell>
          <cell r="D1177" t="str">
            <v>Zadanie wstrzymane na etapie RBM. Kórnik - kanalizacja sanitarna w rejonie ul. Kempingowej w Borówcu</v>
          </cell>
          <cell r="E1177" t="str">
            <v>Realizowane-koncepcja-w toku</v>
          </cell>
          <cell r="H1177" t="str">
            <v>druga</v>
          </cell>
          <cell r="I1177" t="str">
            <v>sieci rozdzielcze</v>
          </cell>
          <cell r="J1177" t="str">
            <v>rozwojowe</v>
          </cell>
          <cell r="K1177" t="str">
            <v>nieopłacalne Nie</v>
          </cell>
          <cell r="L1177" t="str">
            <v>Kórnik</v>
          </cell>
          <cell r="M1177" t="str">
            <v>Kamilla Oberenkowska</v>
          </cell>
          <cell r="N1177" t="str">
            <v>Anna Szaszczak</v>
          </cell>
          <cell r="O1177">
            <v>0</v>
          </cell>
          <cell r="P1177">
            <v>0</v>
          </cell>
          <cell r="Q1177">
            <v>0</v>
          </cell>
          <cell r="R1177" t="str">
            <v>11</v>
          </cell>
          <cell r="S1177" t="str">
            <v>nd</v>
          </cell>
          <cell r="T1177">
            <v>0</v>
          </cell>
          <cell r="U1177">
            <v>0</v>
          </cell>
          <cell r="V1177">
            <v>0</v>
          </cell>
          <cell r="W1177">
            <v>0</v>
          </cell>
          <cell r="X1177">
            <v>75000</v>
          </cell>
          <cell r="Y1177">
            <v>256000</v>
          </cell>
          <cell r="Z1177">
            <v>824000</v>
          </cell>
          <cell r="AA1177">
            <v>0</v>
          </cell>
          <cell r="AB1177">
            <v>0</v>
          </cell>
          <cell r="AC1177">
            <v>0</v>
          </cell>
          <cell r="AD1177">
            <v>0</v>
          </cell>
          <cell r="AE1177">
            <v>0</v>
          </cell>
          <cell r="AF1177">
            <v>1155000</v>
          </cell>
          <cell r="AG1177">
            <v>0</v>
          </cell>
          <cell r="AH1177">
            <v>0</v>
          </cell>
          <cell r="AI1177">
            <v>0</v>
          </cell>
          <cell r="AJ1177">
            <v>20000</v>
          </cell>
          <cell r="AK1177">
            <v>60000</v>
          </cell>
          <cell r="AL1177">
            <v>20000</v>
          </cell>
          <cell r="AM1177">
            <v>688000</v>
          </cell>
          <cell r="AN1177">
            <v>764000</v>
          </cell>
          <cell r="AO1177">
            <v>0</v>
          </cell>
          <cell r="AP1177">
            <v>0</v>
          </cell>
          <cell r="AQ1177">
            <v>0</v>
          </cell>
          <cell r="AR1177">
            <v>0</v>
          </cell>
          <cell r="AS1177">
            <v>0</v>
          </cell>
          <cell r="AT1177">
            <v>0</v>
          </cell>
          <cell r="AU1177">
            <v>1552000</v>
          </cell>
          <cell r="AV1177">
            <v>0.67</v>
          </cell>
          <cell r="AW1177">
            <v>0</v>
          </cell>
          <cell r="AX1177" t="str">
            <v>1 rozwojowo-modernizacyjne</v>
          </cell>
          <cell r="AY1177">
            <v>9</v>
          </cell>
          <cell r="AZ1177">
            <v>1</v>
          </cell>
          <cell r="BA1177">
            <v>0</v>
          </cell>
          <cell r="BF1177" t="str">
            <v>Odbiór ścieków sanitarnych od nowych klientów.</v>
          </cell>
          <cell r="BG1177" t="str">
            <v>Budowa kanalizacji sanitarnej w rejonie ul. Kempingowej wraz z przyłączami. 2023-2025 - dokumentacja projektowa 2026-2027 - roboty budowlano-montażowe</v>
          </cell>
          <cell r="BH1177" t="str">
            <v>-</v>
          </cell>
          <cell r="BI1177" t="str">
            <v>-</v>
          </cell>
          <cell r="BJ1177">
            <v>0</v>
          </cell>
          <cell r="BK1177">
            <v>1552000</v>
          </cell>
          <cell r="BL1177"/>
          <cell r="BM1177"/>
          <cell r="BN1177"/>
        </row>
        <row r="1178">
          <cell r="B1178" t="str">
            <v>5-16-20-123-1</v>
          </cell>
          <cell r="C1178" t="str">
            <v>5</v>
          </cell>
          <cell r="D1178" t="str">
            <v>Suchy Las - kanalizacja sanitarna w ul. Miodowej</v>
          </cell>
          <cell r="E1178" t="str">
            <v>Realizowane-koncepcja-w toku</v>
          </cell>
          <cell r="H1178" t="str">
            <v>druga</v>
          </cell>
          <cell r="I1178" t="str">
            <v>sieci rozdzielcze</v>
          </cell>
          <cell r="J1178" t="str">
            <v>rozwojowe</v>
          </cell>
          <cell r="K1178" t="str">
            <v>nieopłacalne nie</v>
          </cell>
          <cell r="L1178" t="str">
            <v>Suchy Las</v>
          </cell>
          <cell r="M1178" t="str">
            <v>Agnieszka Mitura-Grabowska</v>
          </cell>
          <cell r="N1178" t="str">
            <v>Joanna Matysiak-Olek</v>
          </cell>
          <cell r="O1178">
            <v>0</v>
          </cell>
          <cell r="P1178">
            <v>0</v>
          </cell>
          <cell r="Q1178">
            <v>0</v>
          </cell>
          <cell r="R1178" t="str">
            <v>16</v>
          </cell>
          <cell r="S1178" t="str">
            <v>nd</v>
          </cell>
          <cell r="T1178">
            <v>0</v>
          </cell>
          <cell r="U1178">
            <v>0</v>
          </cell>
          <cell r="V1178">
            <v>0</v>
          </cell>
          <cell r="W1178">
            <v>46000</v>
          </cell>
          <cell r="X1178">
            <v>70000</v>
          </cell>
          <cell r="Y1178">
            <v>355000</v>
          </cell>
          <cell r="Z1178">
            <v>934000</v>
          </cell>
          <cell r="AA1178">
            <v>0</v>
          </cell>
          <cell r="AB1178">
            <v>0</v>
          </cell>
          <cell r="AC1178">
            <v>0</v>
          </cell>
          <cell r="AD1178">
            <v>0</v>
          </cell>
          <cell r="AE1178">
            <v>0</v>
          </cell>
          <cell r="AF1178">
            <v>1405000</v>
          </cell>
          <cell r="AG1178">
            <v>0</v>
          </cell>
          <cell r="AH1178">
            <v>0</v>
          </cell>
          <cell r="AI1178">
            <v>0</v>
          </cell>
          <cell r="AJ1178">
            <v>52000</v>
          </cell>
          <cell r="AK1178">
            <v>52000</v>
          </cell>
          <cell r="AL1178">
            <v>107062</v>
          </cell>
          <cell r="AM1178">
            <v>1108736</v>
          </cell>
          <cell r="AN1178">
            <v>242816</v>
          </cell>
          <cell r="AO1178">
            <v>0</v>
          </cell>
          <cell r="AP1178">
            <v>0</v>
          </cell>
          <cell r="AQ1178">
            <v>0</v>
          </cell>
          <cell r="AR1178">
            <v>0</v>
          </cell>
          <cell r="AS1178">
            <v>0</v>
          </cell>
          <cell r="AT1178">
            <v>0</v>
          </cell>
          <cell r="AU1178">
            <v>1562614</v>
          </cell>
          <cell r="AV1178">
            <v>0.53</v>
          </cell>
          <cell r="AW1178">
            <v>0</v>
          </cell>
          <cell r="AX1178" t="str">
            <v xml:space="preserve"> </v>
          </cell>
          <cell r="AY1178">
            <v>15</v>
          </cell>
          <cell r="AZ1178">
            <v>23</v>
          </cell>
          <cell r="BA1178">
            <v>0</v>
          </cell>
          <cell r="BF1178" t="str">
            <v>Odbiór ścieków od nowych klientów.</v>
          </cell>
          <cell r="BG1178" t="str">
            <v>Budowa sieci kanalizacji sanitarnej o średnicy DN 200 mm i długości 525 m wraz z przyłączami. 2023-2024 - dokumentacja projektowa 2025-2026 - roboty budowlano-montażowe</v>
          </cell>
          <cell r="BH1178" t="str">
            <v>-</v>
          </cell>
          <cell r="BI1178" t="str">
            <v>-</v>
          </cell>
          <cell r="BJ1178">
            <v>0</v>
          </cell>
          <cell r="BK1178">
            <v>1562614</v>
          </cell>
          <cell r="BL1178"/>
          <cell r="BM1178"/>
          <cell r="BN1178"/>
        </row>
        <row r="1179">
          <cell r="B1179" t="str">
            <v>5-03-19-254-1</v>
          </cell>
          <cell r="C1179" t="str">
            <v>5</v>
          </cell>
          <cell r="D1179" t="str">
            <v>Mosina - kanalizacja sanitarna w części wsi Baranowo - Etap III</v>
          </cell>
          <cell r="E1179" t="str">
            <v>Realizowane-koncepcja-w toku</v>
          </cell>
          <cell r="G1179" t="str">
            <v>rezerwa zadania wielozakresowe</v>
          </cell>
          <cell r="H1179" t="str">
            <v>pierwsza</v>
          </cell>
          <cell r="I1179" t="str">
            <v>sieci rozdzielcze</v>
          </cell>
          <cell r="J1179" t="str">
            <v>rozwojowe</v>
          </cell>
          <cell r="K1179" t="str">
            <v>strefa</v>
          </cell>
          <cell r="L1179" t="str">
            <v>Mosina</v>
          </cell>
          <cell r="M1179" t="str">
            <v>Zuzanna Kaczmarek</v>
          </cell>
          <cell r="N1179">
            <v>0</v>
          </cell>
          <cell r="O1179" t="str">
            <v>Jolanta Kowalczyk</v>
          </cell>
          <cell r="P1179" t="str">
            <v>Aleksandra Wąsiak-Piechota</v>
          </cell>
          <cell r="Q1179" t="str">
            <v>Jacek Bielicki</v>
          </cell>
          <cell r="R1179" t="str">
            <v>03</v>
          </cell>
          <cell r="S1179" t="str">
            <v>nd</v>
          </cell>
          <cell r="T1179">
            <v>0</v>
          </cell>
          <cell r="U1179">
            <v>0</v>
          </cell>
          <cell r="V1179">
            <v>0</v>
          </cell>
          <cell r="W1179">
            <v>0</v>
          </cell>
          <cell r="X1179">
            <v>0</v>
          </cell>
          <cell r="Y1179">
            <v>17000</v>
          </cell>
          <cell r="Z1179">
            <v>52000</v>
          </cell>
          <cell r="AA1179">
            <v>18000</v>
          </cell>
          <cell r="AB1179">
            <v>1162000</v>
          </cell>
          <cell r="AC1179">
            <v>0</v>
          </cell>
          <cell r="AD1179">
            <v>0</v>
          </cell>
          <cell r="AE1179">
            <v>0</v>
          </cell>
          <cell r="AF1179">
            <v>1249000</v>
          </cell>
          <cell r="AG1179">
            <v>0</v>
          </cell>
          <cell r="AH1179">
            <v>0</v>
          </cell>
          <cell r="AI1179">
            <v>0</v>
          </cell>
          <cell r="AJ1179">
            <v>0</v>
          </cell>
          <cell r="AK1179">
            <v>22000</v>
          </cell>
          <cell r="AL1179">
            <v>66000</v>
          </cell>
          <cell r="AM1179">
            <v>22000</v>
          </cell>
          <cell r="AN1179">
            <v>358000</v>
          </cell>
          <cell r="AO1179">
            <v>1102000</v>
          </cell>
          <cell r="AP1179">
            <v>0</v>
          </cell>
          <cell r="AQ1179">
            <v>0</v>
          </cell>
          <cell r="AR1179">
            <v>0</v>
          </cell>
          <cell r="AS1179">
            <v>0</v>
          </cell>
          <cell r="AT1179">
            <v>0</v>
          </cell>
          <cell r="AU1179">
            <v>1570000</v>
          </cell>
          <cell r="AV1179">
            <v>0.8</v>
          </cell>
          <cell r="AW1179">
            <v>0</v>
          </cell>
          <cell r="AX1179" t="str">
            <v>1 rozwojowo-modernizacyjne</v>
          </cell>
          <cell r="AY1179">
            <v>0</v>
          </cell>
          <cell r="AZ1179">
            <v>42</v>
          </cell>
          <cell r="BA1179">
            <v>0</v>
          </cell>
          <cell r="BF1179" t="str">
            <v>Zadanie zostało wydzielone z zadania nr 13-130. Odbiór ścieków bytowo - gospodarczych od nowych Klientów. Obszar w strefie ochrony pośredniej ujęcia wody Mosina - Krajkowo.</v>
          </cell>
          <cell r="BG1179" t="str">
            <v>Budowa kanalizacji sanitarnej DN200mm, dł. 885m wraz z przyłączami. 2024 - 2026 - dokumentacja projektowa etap III 2027 - 2028 - roboty budowlano - montażowe etap III</v>
          </cell>
          <cell r="BH1179" t="str">
            <v>-</v>
          </cell>
          <cell r="BI1179" t="str">
            <v>-</v>
          </cell>
          <cell r="BJ1179">
            <v>0</v>
          </cell>
          <cell r="BK1179">
            <v>1570000</v>
          </cell>
          <cell r="BL1179"/>
          <cell r="BM1179"/>
          <cell r="BN1179"/>
        </row>
        <row r="1180">
          <cell r="B1180" t="str">
            <v>3-07-12-028-1</v>
          </cell>
          <cell r="C1180" t="str">
            <v>3</v>
          </cell>
          <cell r="D1180" t="str">
            <v>Swarzędz- sieć wodociągowa w ul. Rabowickiej</v>
          </cell>
          <cell r="E1180" t="str">
            <v>Realizowane-koncepcja-w toku</v>
          </cell>
          <cell r="G1180" t="str">
            <v>rezerwa "białe plamy"</v>
          </cell>
          <cell r="H1180" t="str">
            <v>druga</v>
          </cell>
          <cell r="I1180" t="str">
            <v>sieci rozdzielcze</v>
          </cell>
          <cell r="J1180" t="str">
            <v>rozwojowe</v>
          </cell>
          <cell r="K1180" t="str">
            <v>nieopłacalne tak</v>
          </cell>
          <cell r="L1180" t="str">
            <v>Swarzędz</v>
          </cell>
          <cell r="M1180" t="str">
            <v>Przemysław Jasiński</v>
          </cell>
          <cell r="N1180" t="str">
            <v>Honorata Łoza</v>
          </cell>
          <cell r="O1180" t="str">
            <v>Mariusz Dados</v>
          </cell>
          <cell r="P1180" t="str">
            <v>Julita Andrzejewska</v>
          </cell>
          <cell r="Q1180">
            <v>0</v>
          </cell>
          <cell r="R1180" t="str">
            <v>07</v>
          </cell>
          <cell r="S1180" t="str">
            <v>nd</v>
          </cell>
          <cell r="T1180">
            <v>649322.56999999995</v>
          </cell>
          <cell r="U1180">
            <v>0</v>
          </cell>
          <cell r="V1180">
            <v>16000</v>
          </cell>
          <cell r="W1180">
            <v>16000</v>
          </cell>
          <cell r="X1180">
            <v>48000</v>
          </cell>
          <cell r="Y1180">
            <v>662804</v>
          </cell>
          <cell r="Z1180">
            <v>761196</v>
          </cell>
          <cell r="AA1180">
            <v>0</v>
          </cell>
          <cell r="AB1180">
            <v>0</v>
          </cell>
          <cell r="AC1180">
            <v>0</v>
          </cell>
          <cell r="AD1180">
            <v>0</v>
          </cell>
          <cell r="AE1180">
            <v>0</v>
          </cell>
          <cell r="AF1180">
            <v>1504000</v>
          </cell>
          <cell r="AG1180">
            <v>0</v>
          </cell>
          <cell r="AH1180">
            <v>0</v>
          </cell>
          <cell r="AI1180">
            <v>0</v>
          </cell>
          <cell r="AJ1180">
            <v>0</v>
          </cell>
          <cell r="AK1180">
            <v>32000</v>
          </cell>
          <cell r="AL1180">
            <v>32000</v>
          </cell>
          <cell r="AM1180">
            <v>16000</v>
          </cell>
          <cell r="AN1180">
            <v>985000</v>
          </cell>
          <cell r="AO1180">
            <v>510000</v>
          </cell>
          <cell r="AP1180">
            <v>0</v>
          </cell>
          <cell r="AQ1180">
            <v>0</v>
          </cell>
          <cell r="AR1180">
            <v>0</v>
          </cell>
          <cell r="AS1180">
            <v>0</v>
          </cell>
          <cell r="AT1180">
            <v>0</v>
          </cell>
          <cell r="AU1180">
            <v>1575000</v>
          </cell>
          <cell r="AV1180">
            <v>0</v>
          </cell>
          <cell r="AW1180">
            <v>0</v>
          </cell>
          <cell r="AX1180" t="str">
            <v>1 rozwojowo-modernizacyjne</v>
          </cell>
          <cell r="AY1180">
            <v>0</v>
          </cell>
          <cell r="AZ1180">
            <v>0</v>
          </cell>
          <cell r="BA1180">
            <v>0</v>
          </cell>
          <cell r="BF1180" t="str">
            <v>Realizacja wodociągu pozwoli na: - perspektywiczne pozyskanie nowych klientów w wyniku stworzenia warunków rozwoju dla terenów aktywizacji gospodarczej, zlokalizowanych przy ulicy Rabowickiej, jak również przewidzianych pod zabudowę terenów wsi Rabowice -poprawę hydrauliki systemu (docelowo, poprzez pierścieniowe połączenie systemu wodociągowego z wodociągiem ulicy Rabowickiej) z poprawą ciśnienia w sieci i zagwarantowaniem pewności dostawy wody odbiorcom (dwustronne zasilanie), w przypadku awarii sieci</v>
          </cell>
          <cell r="BG1180" t="str">
            <v>Etap II wodociąg DN 225 mm o dł. 670 m wraz z przyłączami 2021 - 2023 dokumentacja projektowa 2024 - 2025 roboty budowlano - montażowe</v>
          </cell>
          <cell r="BH1180" t="str">
            <v>-</v>
          </cell>
          <cell r="BI1180" t="str">
            <v>-</v>
          </cell>
          <cell r="BJ1180">
            <v>0</v>
          </cell>
          <cell r="BK1180">
            <v>1575000</v>
          </cell>
          <cell r="BL1180"/>
          <cell r="BM1180"/>
          <cell r="BN1180"/>
        </row>
        <row r="1181">
          <cell r="B1181" t="str">
            <v>3-05-16-209-1</v>
          </cell>
          <cell r="C1181" t="str">
            <v>3</v>
          </cell>
          <cell r="D1181" t="str">
            <v>Poznań - sieć wodociagowa w ul. Dojazd i ul. Jasielskiej</v>
          </cell>
          <cell r="E1181" t="str">
            <v>Realizowane-koncepcja-w toku</v>
          </cell>
          <cell r="G1181" t="str">
            <v>koordynacja z innymi jednostkami</v>
          </cell>
          <cell r="H1181" t="str">
            <v>pierwsza</v>
          </cell>
          <cell r="I1181" t="str">
            <v>sieci rozdzielcze</v>
          </cell>
          <cell r="J1181" t="str">
            <v>modernizacyjne</v>
          </cell>
          <cell r="K1181" t="str">
            <v>PSW</v>
          </cell>
          <cell r="L1181" t="str">
            <v>Poznań</v>
          </cell>
          <cell r="M1181" t="str">
            <v>Agata Chmurzyńska</v>
          </cell>
          <cell r="N1181" t="str">
            <v>Joanna Matysiak-Olek</v>
          </cell>
          <cell r="O1181" t="str">
            <v>Mariusz Dados</v>
          </cell>
          <cell r="P1181">
            <v>0</v>
          </cell>
          <cell r="Q1181">
            <v>0</v>
          </cell>
          <cell r="R1181" t="str">
            <v>05</v>
          </cell>
          <cell r="S1181" t="str">
            <v>nd</v>
          </cell>
          <cell r="T1181">
            <v>0</v>
          </cell>
          <cell r="U1181">
            <v>0</v>
          </cell>
          <cell r="V1181">
            <v>28200</v>
          </cell>
          <cell r="W1181">
            <v>84600</v>
          </cell>
          <cell r="X1181">
            <v>296601</v>
          </cell>
          <cell r="Y1181">
            <v>1180599</v>
          </cell>
          <cell r="Z1181">
            <v>0</v>
          </cell>
          <cell r="AA1181">
            <v>0</v>
          </cell>
          <cell r="AB1181">
            <v>0</v>
          </cell>
          <cell r="AC1181">
            <v>0</v>
          </cell>
          <cell r="AD1181">
            <v>0</v>
          </cell>
          <cell r="AE1181">
            <v>0</v>
          </cell>
          <cell r="AF1181">
            <v>1590000</v>
          </cell>
          <cell r="AG1181">
            <v>0</v>
          </cell>
          <cell r="AH1181">
            <v>0</v>
          </cell>
          <cell r="AI1181">
            <v>0</v>
          </cell>
          <cell r="AJ1181">
            <v>0</v>
          </cell>
          <cell r="AK1181">
            <v>56400</v>
          </cell>
          <cell r="AL1181">
            <v>56400</v>
          </cell>
          <cell r="AM1181">
            <v>28200</v>
          </cell>
          <cell r="AN1181">
            <v>912198</v>
          </cell>
          <cell r="AO1181">
            <v>536802</v>
          </cell>
          <cell r="AP1181">
            <v>0</v>
          </cell>
          <cell r="AQ1181">
            <v>0</v>
          </cell>
          <cell r="AR1181">
            <v>0</v>
          </cell>
          <cell r="AS1181">
            <v>0</v>
          </cell>
          <cell r="AT1181">
            <v>0</v>
          </cell>
          <cell r="AU1181">
            <v>1590000</v>
          </cell>
          <cell r="AV1181">
            <v>0</v>
          </cell>
          <cell r="AW1181">
            <v>0</v>
          </cell>
          <cell r="AX1181" t="str">
            <v>1 rozwojowo-modernizacyjne</v>
          </cell>
          <cell r="AY1181">
            <v>0</v>
          </cell>
          <cell r="AZ1181">
            <v>0</v>
          </cell>
          <cell r="BA1181">
            <v>0</v>
          </cell>
          <cell r="BF1181" t="str">
            <v>Wykonanie połączenia pierścieniowego, Likwidacja końcówek sieci wodociągowej.</v>
          </cell>
          <cell r="BG1181" t="str">
            <v>Budowa sieci wodociągowej w: ul. Dojazd, DN150mm, dł. 610 m. ul. Jasielskiej, DN150mm, dł. 245m oraz DN150mm, dł.270m 2024 - 2026 - dokumentacja projektowa 2027 - 2028 - roboty budowlano-montażowe</v>
          </cell>
          <cell r="BH1181" t="str">
            <v>-</v>
          </cell>
          <cell r="BI1181" t="str">
            <v>-</v>
          </cell>
          <cell r="BJ1181">
            <v>0</v>
          </cell>
          <cell r="BK1181">
            <v>1590000</v>
          </cell>
          <cell r="BL1181"/>
          <cell r="BM1181"/>
          <cell r="BN1181"/>
        </row>
        <row r="1182">
          <cell r="B1182" t="str">
            <v>5-04-17-045-1</v>
          </cell>
          <cell r="C1182" t="str">
            <v>5</v>
          </cell>
          <cell r="D1182" t="str">
            <v>Murowana Goślina - kanalizacja sanitarna w ul. Radzimskiej w Mściszewie</v>
          </cell>
          <cell r="E1182" t="str">
            <v>Realizowane-koncepcja-w toku</v>
          </cell>
          <cell r="G1182" t="str">
            <v>rezerwa "białe plamy"</v>
          </cell>
          <cell r="H1182" t="str">
            <v>druga</v>
          </cell>
          <cell r="I1182" t="str">
            <v>sieci rozdzielcze</v>
          </cell>
          <cell r="J1182" t="str">
            <v>rozwojowe</v>
          </cell>
          <cell r="K1182" t="str">
            <v>nieopłacalne nie</v>
          </cell>
          <cell r="L1182" t="str">
            <v>Murowana Goślina</v>
          </cell>
          <cell r="M1182" t="str">
            <v>Agnieszka Mitura-Grabowska</v>
          </cell>
          <cell r="N1182">
            <v>0</v>
          </cell>
          <cell r="O1182" t="str">
            <v>Monika Mrozińska</v>
          </cell>
          <cell r="P1182">
            <v>0</v>
          </cell>
          <cell r="Q1182">
            <v>0</v>
          </cell>
          <cell r="R1182" t="str">
            <v>04</v>
          </cell>
          <cell r="S1182" t="str">
            <v>nd</v>
          </cell>
          <cell r="T1182">
            <v>0</v>
          </cell>
          <cell r="U1182">
            <v>0</v>
          </cell>
          <cell r="V1182">
            <v>0</v>
          </cell>
          <cell r="W1182">
            <v>0</v>
          </cell>
          <cell r="X1182">
            <v>0</v>
          </cell>
          <cell r="Y1182">
            <v>0</v>
          </cell>
          <cell r="Z1182">
            <v>0</v>
          </cell>
          <cell r="AA1182">
            <v>0</v>
          </cell>
          <cell r="AB1182">
            <v>0</v>
          </cell>
          <cell r="AC1182">
            <v>0</v>
          </cell>
          <cell r="AD1182">
            <v>0</v>
          </cell>
          <cell r="AE1182">
            <v>1875000</v>
          </cell>
          <cell r="AF1182">
            <v>0</v>
          </cell>
          <cell r="AG1182">
            <v>0</v>
          </cell>
          <cell r="AH1182">
            <v>0</v>
          </cell>
          <cell r="AI1182">
            <v>0</v>
          </cell>
          <cell r="AJ1182">
            <v>0</v>
          </cell>
          <cell r="AK1182">
            <v>0</v>
          </cell>
          <cell r="AL1182">
            <v>0</v>
          </cell>
          <cell r="AM1182">
            <v>0</v>
          </cell>
          <cell r="AN1182">
            <v>0</v>
          </cell>
          <cell r="AO1182">
            <v>0</v>
          </cell>
          <cell r="AP1182">
            <v>0</v>
          </cell>
          <cell r="AQ1182">
            <v>121000</v>
          </cell>
          <cell r="AR1182">
            <v>181500</v>
          </cell>
          <cell r="AS1182">
            <v>1300000</v>
          </cell>
          <cell r="AT1182">
            <v>3343500</v>
          </cell>
          <cell r="AU1182">
            <v>1602500</v>
          </cell>
          <cell r="AV1182">
            <v>2.2000000000000002</v>
          </cell>
          <cell r="AW1182">
            <v>0</v>
          </cell>
          <cell r="AX1182" t="str">
            <v>1 rozwojowo-modernizacyjne</v>
          </cell>
          <cell r="AY1182">
            <v>30</v>
          </cell>
          <cell r="AZ1182">
            <v>10</v>
          </cell>
          <cell r="BA1182">
            <v>0</v>
          </cell>
          <cell r="BF1182" t="str">
            <v>Odbiór ścieków sanitarnych od nowych klientów.</v>
          </cell>
          <cell r="BG1182" t="str">
            <v>Budowa sieci kanalizacji sanitarnej w ulicy Radzimskiej -kanał grawitacyjny DN 200mm, dł. 1100 m -rurociąg tłoczny DN 80mm, dł. 1100 m -przepompownia ścieków - 1 szt. -zakup działki pod przepompownię -przyłącza sanitarne 2030-2031 - dokumentacja projektowa 2032-2033 - roboty budowlano-montażowe</v>
          </cell>
          <cell r="BH1182" t="str">
            <v>-</v>
          </cell>
          <cell r="BI1182" t="str">
            <v>-</v>
          </cell>
          <cell r="BJ1182">
            <v>0</v>
          </cell>
          <cell r="BK1182">
            <v>1602500</v>
          </cell>
          <cell r="BL1182"/>
          <cell r="BM1182"/>
          <cell r="BN1182"/>
        </row>
        <row r="1183">
          <cell r="B1183" t="str">
            <v>3-04-15-152-1</v>
          </cell>
          <cell r="C1183" t="str">
            <v>3</v>
          </cell>
          <cell r="D1183" t="str">
            <v>Murowana Goślina - sieć wodociągowa do Starczanowa</v>
          </cell>
          <cell r="E1183" t="str">
            <v>Realizowane-koncepcja-w toku</v>
          </cell>
          <cell r="G1183" t="str">
            <v>rezerwa "białe plamy"</v>
          </cell>
          <cell r="H1183" t="str">
            <v>druga</v>
          </cell>
          <cell r="I1183" t="str">
            <v>sieci rozdzielcze</v>
          </cell>
          <cell r="J1183" t="str">
            <v>rozwojowe</v>
          </cell>
          <cell r="K1183" t="str">
            <v>nieopłacalne tak</v>
          </cell>
          <cell r="L1183" t="str">
            <v>Murowana Goślina</v>
          </cell>
          <cell r="M1183" t="str">
            <v>Agnieszka Mitura-Grabowska</v>
          </cell>
          <cell r="N1183" t="str">
            <v>Anna Szaszczak</v>
          </cell>
          <cell r="O1183" t="str">
            <v>Monika Mrozińska</v>
          </cell>
          <cell r="P1183" t="str">
            <v>Monika Mrozińska</v>
          </cell>
          <cell r="Q1183">
            <v>0</v>
          </cell>
          <cell r="R1183" t="str">
            <v>04</v>
          </cell>
          <cell r="S1183" t="str">
            <v>nd</v>
          </cell>
          <cell r="T1183">
            <v>0</v>
          </cell>
          <cell r="U1183">
            <v>0</v>
          </cell>
          <cell r="V1183">
            <v>0</v>
          </cell>
          <cell r="W1183">
            <v>0</v>
          </cell>
          <cell r="X1183">
            <v>0</v>
          </cell>
          <cell r="Y1183">
            <v>0</v>
          </cell>
          <cell r="Z1183">
            <v>0</v>
          </cell>
          <cell r="AA1183">
            <v>0</v>
          </cell>
          <cell r="AB1183">
            <v>0</v>
          </cell>
          <cell r="AC1183">
            <v>0</v>
          </cell>
          <cell r="AD1183">
            <v>0</v>
          </cell>
          <cell r="AE1183">
            <v>2965000</v>
          </cell>
          <cell r="AF1183">
            <v>0</v>
          </cell>
          <cell r="AG1183">
            <v>0</v>
          </cell>
          <cell r="AH1183">
            <v>0</v>
          </cell>
          <cell r="AI1183">
            <v>0</v>
          </cell>
          <cell r="AJ1183">
            <v>0</v>
          </cell>
          <cell r="AK1183">
            <v>0</v>
          </cell>
          <cell r="AL1183">
            <v>0</v>
          </cell>
          <cell r="AM1183">
            <v>0</v>
          </cell>
          <cell r="AN1183">
            <v>0</v>
          </cell>
          <cell r="AO1183">
            <v>0</v>
          </cell>
          <cell r="AP1183">
            <v>0</v>
          </cell>
          <cell r="AQ1183">
            <v>98000</v>
          </cell>
          <cell r="AR1183">
            <v>147000</v>
          </cell>
          <cell r="AS1183">
            <v>1406250</v>
          </cell>
          <cell r="AT1183">
            <v>2720000</v>
          </cell>
          <cell r="AU1183">
            <v>1651250</v>
          </cell>
          <cell r="AV1183">
            <v>0</v>
          </cell>
          <cell r="AW1183">
            <v>0</v>
          </cell>
          <cell r="AX1183" t="str">
            <v>1 rozwojowo-modernizacyjne</v>
          </cell>
          <cell r="AY1183">
            <v>17</v>
          </cell>
          <cell r="AZ1183">
            <v>3</v>
          </cell>
          <cell r="BA1183">
            <v>0</v>
          </cell>
          <cell r="BF1183" t="str">
            <v>Zaopatrzenie w wodę nowych odbiorców.</v>
          </cell>
          <cell r="BG1183" t="str">
            <v>Budowa sieci wodociągowej w Starczanowie DN 100 mm, dł.3 500 m wraz z przyłączami 2030-2031 - dokumentacja projektowa 2032-2033 - roboty budowlano-montażowe</v>
          </cell>
          <cell r="BH1183" t="str">
            <v>-</v>
          </cell>
          <cell r="BI1183" t="str">
            <v>-</v>
          </cell>
          <cell r="BJ1183">
            <v>0</v>
          </cell>
          <cell r="BK1183">
            <v>1651250</v>
          </cell>
          <cell r="BL1183"/>
          <cell r="BM1183"/>
          <cell r="BN1183"/>
        </row>
        <row r="1184">
          <cell r="B1184" t="str">
            <v>5-03-19-110-1</v>
          </cell>
          <cell r="C1184" t="str">
            <v>5</v>
          </cell>
          <cell r="D1184" t="str">
            <v>Mosina - kanalizacja sanitarna na oś, Leśnym w Czapurach</v>
          </cell>
          <cell r="E1184" t="str">
            <v>Realizowane-koncepcja-w toku</v>
          </cell>
          <cell r="G1184" t="str">
            <v>rezerwa "białe plamy"</v>
          </cell>
          <cell r="H1184" t="str">
            <v>pierwsza</v>
          </cell>
          <cell r="I1184" t="str">
            <v>sieci rozdzielcze</v>
          </cell>
          <cell r="J1184" t="str">
            <v>rozwojowe</v>
          </cell>
          <cell r="K1184" t="str">
            <v>KPOŚK</v>
          </cell>
          <cell r="L1184" t="str">
            <v>Mosina</v>
          </cell>
          <cell r="M1184" t="str">
            <v>Zuzanna Kaczmarek</v>
          </cell>
          <cell r="N1184">
            <v>0</v>
          </cell>
          <cell r="O1184" t="str">
            <v>Jolanta Kowalczyk</v>
          </cell>
          <cell r="P1184">
            <v>0</v>
          </cell>
          <cell r="Q1184">
            <v>0</v>
          </cell>
          <cell r="R1184" t="str">
            <v>03</v>
          </cell>
          <cell r="S1184" t="str">
            <v>nd</v>
          </cell>
          <cell r="T1184">
            <v>0</v>
          </cell>
          <cell r="U1184">
            <v>0</v>
          </cell>
          <cell r="V1184">
            <v>0</v>
          </cell>
          <cell r="W1184">
            <v>0</v>
          </cell>
          <cell r="X1184">
            <v>0</v>
          </cell>
          <cell r="Y1184">
            <v>0</v>
          </cell>
          <cell r="Z1184">
            <v>0</v>
          </cell>
          <cell r="AA1184">
            <v>0</v>
          </cell>
          <cell r="AB1184">
            <v>0</v>
          </cell>
          <cell r="AC1184">
            <v>0</v>
          </cell>
          <cell r="AD1184">
            <v>30000</v>
          </cell>
          <cell r="AE1184">
            <v>1665000</v>
          </cell>
          <cell r="AF1184">
            <v>30000</v>
          </cell>
          <cell r="AG1184">
            <v>0</v>
          </cell>
          <cell r="AH1184">
            <v>0</v>
          </cell>
          <cell r="AI1184">
            <v>0</v>
          </cell>
          <cell r="AJ1184">
            <v>0</v>
          </cell>
          <cell r="AK1184">
            <v>0</v>
          </cell>
          <cell r="AL1184">
            <v>0</v>
          </cell>
          <cell r="AM1184">
            <v>0</v>
          </cell>
          <cell r="AN1184">
            <v>0</v>
          </cell>
          <cell r="AO1184">
            <v>0</v>
          </cell>
          <cell r="AP1184">
            <v>30000</v>
          </cell>
          <cell r="AQ1184">
            <v>45000</v>
          </cell>
          <cell r="AR1184">
            <v>300000</v>
          </cell>
          <cell r="AS1184">
            <v>1320000</v>
          </cell>
          <cell r="AT1184">
            <v>1320000</v>
          </cell>
          <cell r="AU1184">
            <v>1695000</v>
          </cell>
          <cell r="AV1184">
            <v>0.63500000000000001</v>
          </cell>
          <cell r="AW1184">
            <v>0</v>
          </cell>
          <cell r="AX1184" t="str">
            <v>1 rozwojowo-modernizacyjne</v>
          </cell>
          <cell r="AY1184">
            <v>42</v>
          </cell>
          <cell r="AZ1184">
            <v>20</v>
          </cell>
          <cell r="BA1184">
            <v>0</v>
          </cell>
          <cell r="BF1184" t="str">
            <v>Odbiór ścieków sanitarnych od nowych Klientów.</v>
          </cell>
          <cell r="BG1184" t="str">
            <v>Budowa kanalizacji sanitarnej na oś. Leśnym w Czapurach: - kanał sanitarny DN200mm dł. 550m - rurociąg tłoczny DN90mm dł. 85m, - przepompownia ścieków - 1 szt. wraz z przyłączami. 2029 - 2030 dokumentacja projektowa po 2030 - roboty budowlano-montażowe</v>
          </cell>
          <cell r="BH1184" t="str">
            <v>-</v>
          </cell>
          <cell r="BI1184" t="str">
            <v>-</v>
          </cell>
          <cell r="BJ1184">
            <v>0</v>
          </cell>
          <cell r="BK1184">
            <v>1695000</v>
          </cell>
          <cell r="BL1184"/>
          <cell r="BM1184"/>
          <cell r="BN1184"/>
        </row>
        <row r="1185">
          <cell r="B1185" t="str">
            <v>3-02-15-220-1</v>
          </cell>
          <cell r="C1185" t="str">
            <v>3</v>
          </cell>
          <cell r="D1185" t="str">
            <v>Luboń - sieć wodociagowa w ul. Ogrodowej</v>
          </cell>
          <cell r="E1185" t="str">
            <v>Realizowane-koncepcja-w toku</v>
          </cell>
          <cell r="G1185" t="str">
            <v>rezerwa "białe plamy"</v>
          </cell>
          <cell r="H1185" t="str">
            <v>pierwsza</v>
          </cell>
          <cell r="I1185" t="str">
            <v>wspólne</v>
          </cell>
          <cell r="J1185" t="str">
            <v>rozwojowe</v>
          </cell>
          <cell r="K1185" t="str">
            <v>magistrale wodociągowe</v>
          </cell>
          <cell r="L1185" t="str">
            <v>Luboń</v>
          </cell>
          <cell r="M1185" t="str">
            <v>Agata Chmurzyńska</v>
          </cell>
          <cell r="N1185">
            <v>0</v>
          </cell>
          <cell r="O1185" t="str">
            <v>Monika Mrozińska</v>
          </cell>
          <cell r="P1185">
            <v>0</v>
          </cell>
          <cell r="Q1185">
            <v>0</v>
          </cell>
          <cell r="R1185" t="str">
            <v>02</v>
          </cell>
          <cell r="S1185" t="str">
            <v>nd</v>
          </cell>
          <cell r="T1185">
            <v>0</v>
          </cell>
          <cell r="U1185">
            <v>0</v>
          </cell>
          <cell r="V1185">
            <v>0</v>
          </cell>
          <cell r="W1185">
            <v>0</v>
          </cell>
          <cell r="X1185">
            <v>0</v>
          </cell>
          <cell r="Y1185">
            <v>16000</v>
          </cell>
          <cell r="Z1185">
            <v>23000</v>
          </cell>
          <cell r="AA1185">
            <v>96000</v>
          </cell>
          <cell r="AB1185">
            <v>458000</v>
          </cell>
          <cell r="AC1185">
            <v>0</v>
          </cell>
          <cell r="AD1185">
            <v>0</v>
          </cell>
          <cell r="AE1185">
            <v>0</v>
          </cell>
          <cell r="AF1185">
            <v>593000</v>
          </cell>
          <cell r="AG1185">
            <v>0</v>
          </cell>
          <cell r="AH1185">
            <v>0</v>
          </cell>
          <cell r="AI1185">
            <v>0</v>
          </cell>
          <cell r="AJ1185">
            <v>0</v>
          </cell>
          <cell r="AK1185">
            <v>40000</v>
          </cell>
          <cell r="AL1185">
            <v>40000</v>
          </cell>
          <cell r="AM1185">
            <v>20000</v>
          </cell>
          <cell r="AN1185">
            <v>1215200</v>
          </cell>
          <cell r="AO1185">
            <v>388800</v>
          </cell>
          <cell r="AP1185">
            <v>0</v>
          </cell>
          <cell r="AQ1185">
            <v>0</v>
          </cell>
          <cell r="AR1185">
            <v>0</v>
          </cell>
          <cell r="AS1185">
            <v>0</v>
          </cell>
          <cell r="AT1185">
            <v>0</v>
          </cell>
          <cell r="AU1185">
            <v>1704000</v>
          </cell>
          <cell r="AV1185">
            <v>0</v>
          </cell>
          <cell r="AW1185">
            <v>0</v>
          </cell>
          <cell r="AX1185" t="str">
            <v>1 rozwojowo-modernizacyjne</v>
          </cell>
          <cell r="AY1185">
            <v>0</v>
          </cell>
          <cell r="AZ1185">
            <v>2</v>
          </cell>
          <cell r="BA1185">
            <v>0</v>
          </cell>
          <cell r="BF1185" t="str">
            <v>Układ pierścieniowy. Jest to fragment docelowego zasilania Lubonia w wodę od strony magistrali wschodniej. Zaopatrzenie w wodę nowych odbiorców.</v>
          </cell>
          <cell r="BG1185" t="str">
            <v>Budowa sieci wodociągowej w ul. Ogrodowej (od ul. 1 Maja do ul. Kalinowej) DN 400 mm, dł. 700 m oraz odcinek ok. 40 m w ul. Kalinowej o średnicy 150 mm wraz z przyłączami 2024-2026 - dokumentacja projektowa 2027-2028 - roboty budowlano-montażowe</v>
          </cell>
          <cell r="BH1185" t="str">
            <v>-</v>
          </cell>
          <cell r="BI1185" t="str">
            <v>-</v>
          </cell>
          <cell r="BJ1185">
            <v>0</v>
          </cell>
          <cell r="BK1185">
            <v>1704000</v>
          </cell>
          <cell r="BL1185"/>
          <cell r="BM1185"/>
          <cell r="BN1185"/>
        </row>
        <row r="1186">
          <cell r="B1186" t="str">
            <v>5-16-15-004-1</v>
          </cell>
          <cell r="C1186" t="str">
            <v>5</v>
          </cell>
          <cell r="D1186" t="str">
            <v>Suchy Las - kanalizacja sanitarna w ul. Spacerowej, Pagórkowej w Złotnikach</v>
          </cell>
          <cell r="E1186" t="str">
            <v>Realizowane-koncepcja-w toku</v>
          </cell>
          <cell r="G1186" t="str">
            <v>rezerwa "białe plamy"</v>
          </cell>
          <cell r="H1186" t="str">
            <v>druga</v>
          </cell>
          <cell r="I1186" t="str">
            <v>sieci rozdzielcze</v>
          </cell>
          <cell r="J1186" t="str">
            <v>rozwojowe</v>
          </cell>
          <cell r="K1186" t="str">
            <v>nieopłacalne nie</v>
          </cell>
          <cell r="L1186" t="str">
            <v>Suchy Las</v>
          </cell>
          <cell r="M1186" t="str">
            <v>Agnieszka Mitura-Grabowska</v>
          </cell>
          <cell r="N1186">
            <v>0</v>
          </cell>
          <cell r="O1186" t="str">
            <v>Mariusz Dados</v>
          </cell>
          <cell r="P1186">
            <v>0</v>
          </cell>
          <cell r="Q1186">
            <v>0</v>
          </cell>
          <cell r="R1186" t="str">
            <v>16</v>
          </cell>
          <cell r="S1186" t="str">
            <v>nd</v>
          </cell>
          <cell r="T1186">
            <v>0</v>
          </cell>
          <cell r="U1186">
            <v>0</v>
          </cell>
          <cell r="V1186">
            <v>0</v>
          </cell>
          <cell r="W1186">
            <v>0</v>
          </cell>
          <cell r="X1186">
            <v>0</v>
          </cell>
          <cell r="Y1186">
            <v>0</v>
          </cell>
          <cell r="Z1186">
            <v>0</v>
          </cell>
          <cell r="AA1186">
            <v>0</v>
          </cell>
          <cell r="AB1186">
            <v>0</v>
          </cell>
          <cell r="AC1186">
            <v>393000</v>
          </cell>
          <cell r="AD1186">
            <v>1258000</v>
          </cell>
          <cell r="AE1186">
            <v>0</v>
          </cell>
          <cell r="AF1186">
            <v>1651000</v>
          </cell>
          <cell r="AG1186">
            <v>0</v>
          </cell>
          <cell r="AH1186">
            <v>0</v>
          </cell>
          <cell r="AI1186">
            <v>0</v>
          </cell>
          <cell r="AJ1186">
            <v>0</v>
          </cell>
          <cell r="AK1186">
            <v>0</v>
          </cell>
          <cell r="AL1186">
            <v>0</v>
          </cell>
          <cell r="AM1186">
            <v>0</v>
          </cell>
          <cell r="AN1186">
            <v>0</v>
          </cell>
          <cell r="AO1186">
            <v>769000</v>
          </cell>
          <cell r="AP1186">
            <v>1000000</v>
          </cell>
          <cell r="AQ1186">
            <v>0</v>
          </cell>
          <cell r="AR1186">
            <v>0</v>
          </cell>
          <cell r="AS1186">
            <v>0</v>
          </cell>
          <cell r="AT1186">
            <v>0</v>
          </cell>
          <cell r="AU1186">
            <v>1769000</v>
          </cell>
          <cell r="AV1186">
            <v>0.64</v>
          </cell>
          <cell r="AW1186">
            <v>0</v>
          </cell>
          <cell r="AX1186" t="str">
            <v>1 rozwojowo-modernizacyjne</v>
          </cell>
          <cell r="AY1186">
            <v>10</v>
          </cell>
          <cell r="AZ1186">
            <v>11</v>
          </cell>
          <cell r="BA1186">
            <v>0</v>
          </cell>
          <cell r="BF1186" t="str">
            <v>Odbiór ścieków sanitarnych od nowych klientów.</v>
          </cell>
          <cell r="BG1186" t="str">
            <v>Budowa: kanalizacji sanitarnej w ulicach Spacerowej, Pagórkowej w Złotnikach, DN 250 mm, dł. 639 m; kanalizacji sanitarnej tłocznej DN 110 mm, dł.113 m; przepompowni ścieków wraz z przyłączami. Gmina zleci dokumentację projektową 2028-2029 roboty budowlano-montażowe</v>
          </cell>
          <cell r="BH1186" t="str">
            <v>-</v>
          </cell>
          <cell r="BI1186" t="str">
            <v>-</v>
          </cell>
          <cell r="BJ1186">
            <v>0</v>
          </cell>
          <cell r="BK1186">
            <v>1769000</v>
          </cell>
          <cell r="BL1186"/>
          <cell r="BM1186"/>
          <cell r="BN1186"/>
        </row>
        <row r="1187">
          <cell r="B1187" t="str">
            <v>5-05-18-094-1</v>
          </cell>
          <cell r="C1187" t="str">
            <v>5</v>
          </cell>
          <cell r="D1187" t="str">
            <v>Poznań - kanalizacja sanitarna w ul. Śmigi</v>
          </cell>
          <cell r="E1187" t="str">
            <v>Realizowane-koncepcja-w toku</v>
          </cell>
          <cell r="G1187" t="str">
            <v>rezerwa "białe plamy"</v>
          </cell>
          <cell r="H1187" t="str">
            <v>druga</v>
          </cell>
          <cell r="I1187" t="str">
            <v>sieci rozdzielcze</v>
          </cell>
          <cell r="J1187" t="str">
            <v>rozwojowe</v>
          </cell>
          <cell r="K1187" t="str">
            <v>nieopłacalne nie</v>
          </cell>
          <cell r="L1187" t="str">
            <v>Poznań</v>
          </cell>
          <cell r="M1187" t="str">
            <v>Przemysław Jasiński</v>
          </cell>
          <cell r="N1187">
            <v>0</v>
          </cell>
          <cell r="O1187" t="str">
            <v>Mariusz Dados</v>
          </cell>
          <cell r="P1187">
            <v>0</v>
          </cell>
          <cell r="Q1187">
            <v>0</v>
          </cell>
          <cell r="R1187" t="str">
            <v>05</v>
          </cell>
          <cell r="S1187" t="str">
            <v>nd</v>
          </cell>
          <cell r="T1187">
            <v>0</v>
          </cell>
          <cell r="U1187">
            <v>0</v>
          </cell>
          <cell r="V1187">
            <v>0</v>
          </cell>
          <cell r="W1187">
            <v>0</v>
          </cell>
          <cell r="X1187">
            <v>0</v>
          </cell>
          <cell r="Y1187">
            <v>0</v>
          </cell>
          <cell r="Z1187">
            <v>0</v>
          </cell>
          <cell r="AA1187">
            <v>0</v>
          </cell>
          <cell r="AB1187">
            <v>0</v>
          </cell>
          <cell r="AC1187">
            <v>56000</v>
          </cell>
          <cell r="AD1187">
            <v>84000</v>
          </cell>
          <cell r="AE1187">
            <v>1565000</v>
          </cell>
          <cell r="AF1187">
            <v>140000</v>
          </cell>
          <cell r="AG1187">
            <v>0</v>
          </cell>
          <cell r="AH1187">
            <v>0</v>
          </cell>
          <cell r="AI1187">
            <v>0</v>
          </cell>
          <cell r="AJ1187">
            <v>0</v>
          </cell>
          <cell r="AK1187">
            <v>0</v>
          </cell>
          <cell r="AL1187">
            <v>0</v>
          </cell>
          <cell r="AM1187">
            <v>0</v>
          </cell>
          <cell r="AN1187">
            <v>0</v>
          </cell>
          <cell r="AO1187">
            <v>60000</v>
          </cell>
          <cell r="AP1187">
            <v>60000</v>
          </cell>
          <cell r="AQ1187">
            <v>30000</v>
          </cell>
          <cell r="AR1187">
            <v>1255000</v>
          </cell>
          <cell r="AS1187">
            <v>370000</v>
          </cell>
          <cell r="AT1187">
            <v>370000</v>
          </cell>
          <cell r="AU1187">
            <v>1775000</v>
          </cell>
          <cell r="AV1187">
            <v>0.9</v>
          </cell>
          <cell r="AW1187">
            <v>0</v>
          </cell>
          <cell r="AX1187" t="str">
            <v>1 rozwojowo-modernizacyjne</v>
          </cell>
          <cell r="AY1187">
            <v>16</v>
          </cell>
          <cell r="AZ1187">
            <v>0</v>
          </cell>
          <cell r="BA1187">
            <v>0</v>
          </cell>
          <cell r="BF1187" t="str">
            <v>Odbiór ścieków sanitarnych od nowych klientów.</v>
          </cell>
          <cell r="BG1187" t="str">
            <v>Budowa kanału sanitarnego Dn 200 mm o długości 650 m w ul. Śmigi, wraz z r. tłocznym Dn 75 mm o długości 600 m i przepompownią ścieków Q=4,0 dm3/s; przyłącza sanitarne 2028 - 2029 dokumentacja techniczna 2030 - 2031 roboty budowlano-montażowe</v>
          </cell>
          <cell r="BH1187" t="str">
            <v>-</v>
          </cell>
          <cell r="BI1187" t="str">
            <v>-</v>
          </cell>
          <cell r="BJ1187">
            <v>0</v>
          </cell>
          <cell r="BK1187">
            <v>1775000</v>
          </cell>
          <cell r="BL1187"/>
          <cell r="BM1187"/>
          <cell r="BN1187"/>
        </row>
        <row r="1188">
          <cell r="B1188" t="str">
            <v>3-05-21-138-1</v>
          </cell>
          <cell r="C1188" t="str">
            <v>3</v>
          </cell>
          <cell r="D1188" t="str">
            <v>Poznań - sieć wodociągowa na terenie osiedla Kiekrz</v>
          </cell>
          <cell r="E1188" t="str">
            <v>Realizowane-dokumentacja-w toku</v>
          </cell>
          <cell r="G1188" t="str">
            <v>rezerwa zadania wielozakresowe</v>
          </cell>
          <cell r="H1188" t="str">
            <v>druga</v>
          </cell>
          <cell r="I1188" t="str">
            <v>sieci rozdzielcze</v>
          </cell>
          <cell r="J1188" t="str">
            <v>rozwojowe</v>
          </cell>
          <cell r="K1188" t="str">
            <v>opłacalne</v>
          </cell>
          <cell r="L1188" t="str">
            <v>Poznań</v>
          </cell>
          <cell r="O1188" t="str">
            <v>Jolanta Kowalczyk</v>
          </cell>
          <cell r="P1188" t="str">
            <v>Monika Mazurczak-Sadowska</v>
          </cell>
          <cell r="Q1188" t="str">
            <v>Łukasz Bil</v>
          </cell>
          <cell r="R1188" t="str">
            <v>05</v>
          </cell>
          <cell r="S1188" t="str">
            <v>nd</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36000.69</v>
          </cell>
          <cell r="AK1188">
            <v>590157.73</v>
          </cell>
          <cell r="AL1188">
            <v>640729.11</v>
          </cell>
          <cell r="AM1188">
            <v>551112.47</v>
          </cell>
          <cell r="AN1188">
            <v>0</v>
          </cell>
          <cell r="AO1188">
            <v>0</v>
          </cell>
          <cell r="AP1188">
            <v>0</v>
          </cell>
          <cell r="AQ1188">
            <v>0</v>
          </cell>
          <cell r="AR1188">
            <v>0</v>
          </cell>
          <cell r="AS1188">
            <v>0</v>
          </cell>
          <cell r="AT1188">
            <v>0</v>
          </cell>
          <cell r="AU1188">
            <v>1817999.9999999998</v>
          </cell>
          <cell r="AV1188">
            <v>1.82</v>
          </cell>
          <cell r="AW1188">
            <v>0</v>
          </cell>
          <cell r="AX1188" t="str">
            <v xml:space="preserve"> </v>
          </cell>
          <cell r="AY1188">
            <v>0</v>
          </cell>
          <cell r="AZ1188">
            <v>0</v>
          </cell>
          <cell r="BA1188">
            <v>0</v>
          </cell>
          <cell r="BC1188"/>
          <cell r="BF1188" t="str">
            <v>Zadanie wydzielone z zadania nr 5-05-12-111-1.</v>
          </cell>
          <cell r="BG1188" t="str">
            <v>Budowa sieci wodociągowej na terenie os. Kiekrz ("Michałkowo") w ul. Biwakowej, ul. Admirała Józefa Urunga oraz częsci ul. Bojerowej o długości 1 818,00 km łącznie z przyłączami w ilości 30 szt. 2017-2021 - dokumentacja projektowa 2023-2025 - roboty budowlano-montażowe Spółka Aquanet jest inwestorem zastępczym dla ZDM w zakresie realizacji kanalizacji deszczowej oraz modernizacji układu drogowego. Planowana jest wspólna realizacja robót z zadaniem inwestycyjnym ZDM polegającym na budowie ul. Admiralskiej wraz z kanalizacją deszczową.</v>
          </cell>
          <cell r="BH1188" t="str">
            <v>-</v>
          </cell>
          <cell r="BI1188" t="str">
            <v>-</v>
          </cell>
          <cell r="BJ1188">
            <v>0</v>
          </cell>
          <cell r="BK1188">
            <v>1817999.9999999998</v>
          </cell>
          <cell r="BL1188"/>
          <cell r="BM1188"/>
          <cell r="BN1188"/>
        </row>
        <row r="1189">
          <cell r="B1189" t="str">
            <v>3-05-18-142-1</v>
          </cell>
          <cell r="C1189" t="str">
            <v>3</v>
          </cell>
          <cell r="D1189" t="str">
            <v>Poznań - sieć wodociągowa w rejonie ul.Żelaznej</v>
          </cell>
          <cell r="E1189" t="str">
            <v>Realizowane-dokumentacja-w toku</v>
          </cell>
          <cell r="G1189" t="str">
            <v>Pule</v>
          </cell>
          <cell r="H1189" t="str">
            <v>druga</v>
          </cell>
          <cell r="I1189" t="str">
            <v>sieci rozdzielcze</v>
          </cell>
          <cell r="J1189" t="str">
            <v>rozwojowe</v>
          </cell>
          <cell r="K1189" t="str">
            <v>opłacalne</v>
          </cell>
          <cell r="L1189" t="str">
            <v>Poznań</v>
          </cell>
          <cell r="M1189" t="str">
            <v>Przemysław Jasiński</v>
          </cell>
          <cell r="N1189" t="str">
            <v>Wioletta Frankowska</v>
          </cell>
          <cell r="O1189" t="str">
            <v>Mariusz Dados</v>
          </cell>
          <cell r="P1189">
            <v>0</v>
          </cell>
          <cell r="Q1189">
            <v>0</v>
          </cell>
          <cell r="R1189" t="str">
            <v>05</v>
          </cell>
          <cell r="S1189" t="str">
            <v>nd</v>
          </cell>
          <cell r="T1189">
            <v>1218</v>
          </cell>
          <cell r="U1189">
            <v>0</v>
          </cell>
          <cell r="V1189">
            <v>0</v>
          </cell>
          <cell r="W1189">
            <v>43200</v>
          </cell>
          <cell r="X1189">
            <v>64800</v>
          </cell>
          <cell r="Y1189">
            <v>0</v>
          </cell>
          <cell r="Z1189">
            <v>558391</v>
          </cell>
          <cell r="AA1189">
            <v>550000</v>
          </cell>
          <cell r="AB1189">
            <v>0</v>
          </cell>
          <cell r="AC1189">
            <v>0</v>
          </cell>
          <cell r="AD1189">
            <v>0</v>
          </cell>
          <cell r="AE1189">
            <v>0</v>
          </cell>
          <cell r="AF1189">
            <v>1216391</v>
          </cell>
          <cell r="AG1189">
            <v>0</v>
          </cell>
          <cell r="AH1189">
            <v>0</v>
          </cell>
          <cell r="AI1189">
            <v>0</v>
          </cell>
          <cell r="AJ1189">
            <v>48000</v>
          </cell>
          <cell r="AK1189">
            <v>72000</v>
          </cell>
          <cell r="AL1189">
            <v>1703475</v>
          </cell>
          <cell r="AM1189">
            <v>0</v>
          </cell>
          <cell r="AN1189">
            <v>0</v>
          </cell>
          <cell r="AO1189">
            <v>0</v>
          </cell>
          <cell r="AP1189">
            <v>0</v>
          </cell>
          <cell r="AQ1189">
            <v>0</v>
          </cell>
          <cell r="AR1189">
            <v>0</v>
          </cell>
          <cell r="AS1189">
            <v>0</v>
          </cell>
          <cell r="AT1189">
            <v>0</v>
          </cell>
          <cell r="AU1189">
            <v>1823475</v>
          </cell>
          <cell r="AV1189">
            <v>0.9</v>
          </cell>
          <cell r="AW1189">
            <v>0</v>
          </cell>
          <cell r="AX1189" t="str">
            <v>1 rozwojowo-modernizacyjne</v>
          </cell>
          <cell r="AY1189">
            <v>15</v>
          </cell>
          <cell r="AZ1189">
            <v>0</v>
          </cell>
          <cell r="BA1189">
            <v>0</v>
          </cell>
          <cell r="BF1189" t="str">
            <v>Zaopatrzenie w wodę nowych odbiorców - planowana budowa osiedla mieszkaniowego</v>
          </cell>
          <cell r="BG1189" t="str">
            <v>Budowa sieci wodociągowej Dn 180 mm o długości 900 m w rejonie ul. Żelaznej wraz z przyłączami 2022 - 2024 - dokumentacja projektowa 2025 - 2026 - roboty budowlano - montażowe</v>
          </cell>
          <cell r="BH1189" t="str">
            <v>-</v>
          </cell>
          <cell r="BI1189" t="str">
            <v>-</v>
          </cell>
          <cell r="BJ1189">
            <v>0</v>
          </cell>
          <cell r="BK1189">
            <v>1823475</v>
          </cell>
          <cell r="BL1189"/>
          <cell r="BM1189"/>
          <cell r="BN1189"/>
        </row>
        <row r="1190">
          <cell r="B1190" t="str">
            <v>4-05-20-118-1</v>
          </cell>
          <cell r="C1190" t="str">
            <v>4</v>
          </cell>
          <cell r="D1190" t="str">
            <v>COŚ - zbiornik retencyjny ścieków</v>
          </cell>
          <cell r="E1190" t="str">
            <v>Realizowane-koncepcja-w toku</v>
          </cell>
          <cell r="H1190" t="str">
            <v>pierwsza</v>
          </cell>
          <cell r="I1190" t="str">
            <v>wspólne</v>
          </cell>
          <cell r="J1190" t="str">
            <v>modernizacyjne</v>
          </cell>
          <cell r="K1190" t="str">
            <v>OŚ</v>
          </cell>
          <cell r="L1190" t="str">
            <v>Poznań</v>
          </cell>
          <cell r="M1190" t="str">
            <v>Agnieszka Mitura-Grabowska</v>
          </cell>
          <cell r="N1190">
            <v>0</v>
          </cell>
          <cell r="O1190" t="str">
            <v>Anna Padurska</v>
          </cell>
          <cell r="P1190" t="str">
            <v>Julita Płomińska</v>
          </cell>
          <cell r="Q1190" t="str">
            <v>Julita Płomińska</v>
          </cell>
          <cell r="R1190" t="str">
            <v>05</v>
          </cell>
          <cell r="S1190" t="str">
            <v>nd</v>
          </cell>
          <cell r="T1190">
            <v>0</v>
          </cell>
          <cell r="U1190">
            <v>0</v>
          </cell>
          <cell r="V1190">
            <v>350000</v>
          </cell>
          <cell r="W1190">
            <v>350000</v>
          </cell>
          <cell r="X1190">
            <v>0</v>
          </cell>
          <cell r="Y1190">
            <v>0</v>
          </cell>
          <cell r="Z1190">
            <v>0</v>
          </cell>
          <cell r="AA1190">
            <v>0</v>
          </cell>
          <cell r="AB1190">
            <v>0</v>
          </cell>
          <cell r="AC1190">
            <v>0</v>
          </cell>
          <cell r="AD1190">
            <v>0</v>
          </cell>
          <cell r="AE1190">
            <v>0</v>
          </cell>
          <cell r="AF1190">
            <v>700000</v>
          </cell>
          <cell r="AG1190">
            <v>0</v>
          </cell>
          <cell r="AH1190">
            <v>0</v>
          </cell>
          <cell r="AI1190">
            <v>0</v>
          </cell>
          <cell r="AJ1190">
            <v>100000</v>
          </cell>
          <cell r="AK1190">
            <v>350000</v>
          </cell>
          <cell r="AL1190">
            <v>250000</v>
          </cell>
          <cell r="AM1190">
            <v>0</v>
          </cell>
          <cell r="AN1190">
            <v>0</v>
          </cell>
          <cell r="AO1190">
            <v>0</v>
          </cell>
          <cell r="AP1190">
            <v>0</v>
          </cell>
          <cell r="AQ1190">
            <v>0</v>
          </cell>
          <cell r="AR1190">
            <v>0</v>
          </cell>
          <cell r="AS1190">
            <v>0</v>
          </cell>
          <cell r="AT1190">
            <v>0</v>
          </cell>
          <cell r="AU1190">
            <v>700000</v>
          </cell>
          <cell r="AV1190">
            <v>0</v>
          </cell>
          <cell r="AW1190">
            <v>0</v>
          </cell>
          <cell r="AX1190" t="str">
            <v>1 rozwojowo-modernizacyjne</v>
          </cell>
          <cell r="AY1190">
            <v>0</v>
          </cell>
          <cell r="AZ1190">
            <v>0</v>
          </cell>
          <cell r="BA1190">
            <v>0</v>
          </cell>
          <cell r="BF1190" t="str">
            <v>Odbiór całości ścieków w czasie dużych napływów - eliminacja uruchamiania przelewów do Warty przed COŚ.</v>
          </cell>
          <cell r="BG1190" t="str">
            <v>Budowa zbiornika retencyjnego 2022 - koncepcja 2023-2024 - dokumentacja projektowa</v>
          </cell>
          <cell r="BH1190" t="str">
            <v>-</v>
          </cell>
          <cell r="BI1190" t="str">
            <v>-</v>
          </cell>
          <cell r="BJ1190">
            <v>0</v>
          </cell>
          <cell r="BK1190">
            <v>700000</v>
          </cell>
          <cell r="BL1190"/>
          <cell r="BM1190"/>
          <cell r="BN1190"/>
        </row>
        <row r="1191">
          <cell r="B1191" t="str">
            <v>5-04-17-075-1</v>
          </cell>
          <cell r="C1191" t="str">
            <v>5</v>
          </cell>
          <cell r="D1191" t="str">
            <v>Murowana Goślina - kanalizacja sanitarna w ul. Wołodyjowskiego i Zagłoby</v>
          </cell>
          <cell r="E1191" t="str">
            <v>Realizowane-koncepcja-w toku</v>
          </cell>
          <cell r="G1191" t="str">
            <v>rezerwa "białe plamy"</v>
          </cell>
          <cell r="H1191" t="str">
            <v>druga</v>
          </cell>
          <cell r="I1191" t="str">
            <v>sieci rozdzielcze</v>
          </cell>
          <cell r="J1191" t="str">
            <v>rozwojowe</v>
          </cell>
          <cell r="K1191" t="str">
            <v>nieopłacalne nie</v>
          </cell>
          <cell r="L1191" t="str">
            <v>Murowana Goślina</v>
          </cell>
          <cell r="M1191" t="str">
            <v>Agnieszka Mitura-Grabowska</v>
          </cell>
          <cell r="N1191">
            <v>0</v>
          </cell>
          <cell r="O1191" t="str">
            <v>Monika Mrozińska</v>
          </cell>
          <cell r="P1191">
            <v>0</v>
          </cell>
          <cell r="Q1191">
            <v>0</v>
          </cell>
          <cell r="R1191" t="str">
            <v>04</v>
          </cell>
          <cell r="S1191" t="str">
            <v>nd</v>
          </cell>
          <cell r="T1191">
            <v>0</v>
          </cell>
          <cell r="U1191">
            <v>0</v>
          </cell>
          <cell r="V1191">
            <v>0</v>
          </cell>
          <cell r="W1191">
            <v>0</v>
          </cell>
          <cell r="X1191">
            <v>0</v>
          </cell>
          <cell r="Y1191">
            <v>0</v>
          </cell>
          <cell r="Z1191">
            <v>0</v>
          </cell>
          <cell r="AA1191">
            <v>0</v>
          </cell>
          <cell r="AB1191">
            <v>0</v>
          </cell>
          <cell r="AC1191">
            <v>0</v>
          </cell>
          <cell r="AD1191">
            <v>0</v>
          </cell>
          <cell r="AE1191">
            <v>2180000</v>
          </cell>
          <cell r="AF1191">
            <v>0</v>
          </cell>
          <cell r="AG1191">
            <v>0</v>
          </cell>
          <cell r="AH1191">
            <v>0</v>
          </cell>
          <cell r="AI1191">
            <v>0</v>
          </cell>
          <cell r="AJ1191">
            <v>0</v>
          </cell>
          <cell r="AK1191">
            <v>0</v>
          </cell>
          <cell r="AL1191">
            <v>0</v>
          </cell>
          <cell r="AM1191">
            <v>0</v>
          </cell>
          <cell r="AN1191">
            <v>0</v>
          </cell>
          <cell r="AO1191">
            <v>0</v>
          </cell>
          <cell r="AP1191">
            <v>0</v>
          </cell>
          <cell r="AQ1191">
            <v>78000</v>
          </cell>
          <cell r="AR1191">
            <v>119000</v>
          </cell>
          <cell r="AS1191">
            <v>1683000</v>
          </cell>
          <cell r="AT1191">
            <v>2178000</v>
          </cell>
          <cell r="AU1191">
            <v>1880000</v>
          </cell>
          <cell r="AV1191">
            <v>1.1599999999999999</v>
          </cell>
          <cell r="AW1191">
            <v>0</v>
          </cell>
          <cell r="AX1191" t="str">
            <v>1 rozwojowo-modernizacyjne</v>
          </cell>
          <cell r="AY1191">
            <v>0</v>
          </cell>
          <cell r="AZ1191">
            <v>49</v>
          </cell>
          <cell r="BA1191">
            <v>0</v>
          </cell>
          <cell r="BF1191" t="str">
            <v>Odbiór ścieków sanitarnych od nowych klientów.</v>
          </cell>
          <cell r="BG1191" t="str">
            <v>Budowa sieci kanalizacji sanitarnej w ul. Wołodyjowskiego i Zagłoby kanał grawitacyjny DN200mm, dł.1080m rurociąg tłoczny DN80mm, dł. 75m przepompownia ścieków - 1 szt. zakup działki pod przepompownię przyłącza sanitarne realizacja uzależniona od regulacji stanu prawnego gruntu 2030-2031 - dokumentacja projektowa 2032-2033 - roboty budowlano- montażowe</v>
          </cell>
          <cell r="BH1191" t="str">
            <v>-</v>
          </cell>
          <cell r="BI1191" t="str">
            <v>-</v>
          </cell>
          <cell r="BJ1191">
            <v>0</v>
          </cell>
          <cell r="BK1191">
            <v>1880000</v>
          </cell>
          <cell r="BL1191"/>
          <cell r="BM1191"/>
          <cell r="BN1191"/>
        </row>
        <row r="1192">
          <cell r="B1192" t="str">
            <v>5-05-19-129-1</v>
          </cell>
          <cell r="C1192" t="str">
            <v>5</v>
          </cell>
          <cell r="D1192" t="str">
            <v>Poznań - kanalizacja sanitarna dla projektowanego osiedla mieszkaniowego ZKZL w rejonie ulic Darzyborska - Darzyńska (zad. III)</v>
          </cell>
          <cell r="E1192" t="str">
            <v>Realizowane-koncepcja-w toku</v>
          </cell>
          <cell r="G1192" t="str">
            <v>Pule</v>
          </cell>
          <cell r="H1192" t="str">
            <v>druga</v>
          </cell>
          <cell r="I1192" t="str">
            <v>sieci rozdzielcze</v>
          </cell>
          <cell r="J1192" t="str">
            <v>rozwojowe</v>
          </cell>
          <cell r="K1192" t="str">
            <v>opłacalne</v>
          </cell>
          <cell r="L1192" t="str">
            <v>Poznań</v>
          </cell>
          <cell r="M1192" t="str">
            <v>Przemysław Jasiński</v>
          </cell>
          <cell r="N1192">
            <v>0</v>
          </cell>
          <cell r="O1192" t="str">
            <v>Mariusz Dados</v>
          </cell>
          <cell r="P1192">
            <v>0</v>
          </cell>
          <cell r="Q1192">
            <v>0</v>
          </cell>
          <cell r="R1192" t="str">
            <v>05</v>
          </cell>
          <cell r="S1192" t="str">
            <v>nd</v>
          </cell>
          <cell r="T1192">
            <v>0</v>
          </cell>
          <cell r="U1192">
            <v>0</v>
          </cell>
          <cell r="V1192">
            <v>0</v>
          </cell>
          <cell r="W1192">
            <v>52000</v>
          </cell>
          <cell r="X1192">
            <v>78000</v>
          </cell>
          <cell r="Y1192">
            <v>330000</v>
          </cell>
          <cell r="Z1192">
            <v>450000</v>
          </cell>
          <cell r="AA1192">
            <v>1000000</v>
          </cell>
          <cell r="AB1192">
            <v>0</v>
          </cell>
          <cell r="AC1192">
            <v>0</v>
          </cell>
          <cell r="AD1192">
            <v>0</v>
          </cell>
          <cell r="AE1192">
            <v>0</v>
          </cell>
          <cell r="AF1192">
            <v>1910000</v>
          </cell>
          <cell r="AG1192">
            <v>0</v>
          </cell>
          <cell r="AH1192">
            <v>0</v>
          </cell>
          <cell r="AI1192">
            <v>0</v>
          </cell>
          <cell r="AJ1192">
            <v>0</v>
          </cell>
          <cell r="AK1192">
            <v>0</v>
          </cell>
          <cell r="AL1192">
            <v>0</v>
          </cell>
          <cell r="AM1192">
            <v>52000</v>
          </cell>
          <cell r="AN1192">
            <v>52000</v>
          </cell>
          <cell r="AO1192">
            <v>26000</v>
          </cell>
          <cell r="AP1192">
            <v>1120000</v>
          </cell>
          <cell r="AQ1192">
            <v>660000</v>
          </cell>
          <cell r="AR1192">
            <v>0</v>
          </cell>
          <cell r="AS1192">
            <v>0</v>
          </cell>
          <cell r="AT1192">
            <v>0</v>
          </cell>
          <cell r="AU1192">
            <v>1910000</v>
          </cell>
          <cell r="AV1192">
            <v>1.1499999999999999</v>
          </cell>
          <cell r="AW1192">
            <v>0</v>
          </cell>
          <cell r="AX1192" t="str">
            <v>1 rozwojowo-modernizacyjne</v>
          </cell>
          <cell r="AY1192">
            <v>0</v>
          </cell>
          <cell r="AZ1192">
            <v>11</v>
          </cell>
          <cell r="BA1192">
            <v>0</v>
          </cell>
          <cell r="BF1192" t="str">
            <v>Odbiór ścieków od nowych klientów - planowana budowa osiedla mieszkaniowego przez ZKZL</v>
          </cell>
          <cell r="BG1192" t="str">
            <v>Budowa kanalizacji sanitarnej Dn 200 mm o długości 1 150 m wraz z przyłączami 2022-2023 dokumentacja projektowa 2024-2026 roboty budowlano montażowe</v>
          </cell>
          <cell r="BH1192" t="str">
            <v>-</v>
          </cell>
          <cell r="BI1192" t="str">
            <v>-</v>
          </cell>
          <cell r="BJ1192">
            <v>0</v>
          </cell>
          <cell r="BK1192">
            <v>1910000</v>
          </cell>
          <cell r="BL1192"/>
          <cell r="BM1192"/>
          <cell r="BN1192"/>
        </row>
        <row r="1193">
          <cell r="B1193" t="str">
            <v>5-04-15-188-1</v>
          </cell>
          <cell r="C1193" t="str">
            <v>5</v>
          </cell>
          <cell r="D1193" t="str">
            <v>Murowana Goślina - kanalizacja sanitarna na terenie Nieszawy</v>
          </cell>
          <cell r="E1193" t="str">
            <v>Realizowane-koncepcja-w toku</v>
          </cell>
          <cell r="G1193" t="str">
            <v>rezerwa "białe plamy"</v>
          </cell>
          <cell r="H1193" t="str">
            <v>druga</v>
          </cell>
          <cell r="I1193" t="str">
            <v>sieci rozdzielcze</v>
          </cell>
          <cell r="J1193" t="str">
            <v>rozwojowe</v>
          </cell>
          <cell r="K1193" t="str">
            <v>nieopłacalne nie</v>
          </cell>
          <cell r="L1193" t="str">
            <v>Murowana Goślina</v>
          </cell>
          <cell r="M1193" t="str">
            <v>Agnieszka Mitura-Grabowska</v>
          </cell>
          <cell r="N1193" t="str">
            <v>Magdalena Daszkiewicz-Jankowska</v>
          </cell>
          <cell r="O1193" t="str">
            <v>Monika Mrozińska</v>
          </cell>
          <cell r="P1193" t="str">
            <v>Anna Ossig</v>
          </cell>
          <cell r="Q1193" t="str">
            <v>Maciej Urbaniak</v>
          </cell>
          <cell r="R1193" t="str">
            <v>04</v>
          </cell>
          <cell r="S1193" t="str">
            <v>nd</v>
          </cell>
          <cell r="T1193">
            <v>117032.71</v>
          </cell>
          <cell r="U1193">
            <v>39400</v>
          </cell>
          <cell r="V1193">
            <v>39400</v>
          </cell>
          <cell r="W1193">
            <v>148171</v>
          </cell>
          <cell r="X1193">
            <v>0</v>
          </cell>
          <cell r="Y1193">
            <v>0</v>
          </cell>
          <cell r="Z1193">
            <v>0</v>
          </cell>
          <cell r="AA1193">
            <v>0</v>
          </cell>
          <cell r="AB1193">
            <v>0</v>
          </cell>
          <cell r="AC1193">
            <v>0</v>
          </cell>
          <cell r="AD1193">
            <v>0</v>
          </cell>
          <cell r="AE1193">
            <v>3487633</v>
          </cell>
          <cell r="AF1193">
            <v>226971</v>
          </cell>
          <cell r="AG1193">
            <v>6128.62</v>
          </cell>
          <cell r="AH1193">
            <v>0</v>
          </cell>
          <cell r="AI1193">
            <v>0</v>
          </cell>
          <cell r="AJ1193">
            <v>0</v>
          </cell>
          <cell r="AK1193">
            <v>0</v>
          </cell>
          <cell r="AL1193">
            <v>0</v>
          </cell>
          <cell r="AM1193">
            <v>0</v>
          </cell>
          <cell r="AN1193">
            <v>0</v>
          </cell>
          <cell r="AO1193">
            <v>0</v>
          </cell>
          <cell r="AP1193">
            <v>0</v>
          </cell>
          <cell r="AQ1193">
            <v>138000</v>
          </cell>
          <cell r="AR1193">
            <v>138000</v>
          </cell>
          <cell r="AS1193">
            <v>1672000</v>
          </cell>
          <cell r="AT1193">
            <v>3622000</v>
          </cell>
          <cell r="AU1193">
            <v>1948000</v>
          </cell>
          <cell r="AV1193">
            <v>0</v>
          </cell>
          <cell r="AW1193">
            <v>0</v>
          </cell>
          <cell r="AX1193" t="str">
            <v>1 rozwojowo-modernizacyjne</v>
          </cell>
          <cell r="AY1193">
            <v>12</v>
          </cell>
          <cell r="AZ1193">
            <v>20</v>
          </cell>
          <cell r="BA1193">
            <v>0</v>
          </cell>
          <cell r="BF1193" t="str">
            <v>Odbiór ścieków sanitarnych od nowych klientów.</v>
          </cell>
          <cell r="BG1193" t="str">
            <v>Budowa sieci kanalizacji sanitarnej DN 200mm o długości 910 m, r. tłocznego DN 75 mm o dł. 1200 m, przepompowni ścieków 1 szt., przyłącza kanalizacyjne 2020-2022 - dokumentacja projektowa po 2029 - roboty budowlano - montażowe</v>
          </cell>
          <cell r="BH1193" t="str">
            <v>-</v>
          </cell>
          <cell r="BI1193" t="str">
            <v>-</v>
          </cell>
          <cell r="BJ1193">
            <v>0</v>
          </cell>
          <cell r="BK1193">
            <v>1948000</v>
          </cell>
          <cell r="BL1193"/>
          <cell r="BM1193"/>
          <cell r="BN1193"/>
        </row>
        <row r="1194">
          <cell r="B1194" t="str">
            <v>5-05-16-083-1</v>
          </cell>
          <cell r="C1194" t="str">
            <v>5</v>
          </cell>
          <cell r="D1194" t="str">
            <v>Poznań - kanalizacja sanitarna w ulicy Borowikowej, Leśnej i Bałtyckiej</v>
          </cell>
          <cell r="E1194" t="str">
            <v>Realizowane-koncepcja-w toku</v>
          </cell>
          <cell r="G1194" t="str">
            <v>rezerwa "białe plamy"</v>
          </cell>
          <cell r="H1194" t="str">
            <v>druga</v>
          </cell>
          <cell r="I1194" t="str">
            <v>sieci rozdzielcze</v>
          </cell>
          <cell r="J1194" t="str">
            <v>rozwojowe</v>
          </cell>
          <cell r="K1194" t="str">
            <v>nieopłacalne nie</v>
          </cell>
          <cell r="L1194" t="str">
            <v>Poznań</v>
          </cell>
          <cell r="M1194" t="str">
            <v>Przemysław Jasiński</v>
          </cell>
          <cell r="N1194">
            <v>0</v>
          </cell>
          <cell r="O1194" t="str">
            <v>Mariusz Dados</v>
          </cell>
          <cell r="P1194">
            <v>0</v>
          </cell>
          <cell r="Q1194">
            <v>0</v>
          </cell>
          <cell r="R1194" t="str">
            <v>05</v>
          </cell>
          <cell r="S1194" t="str">
            <v>nd</v>
          </cell>
          <cell r="T1194">
            <v>0</v>
          </cell>
          <cell r="U1194">
            <v>0</v>
          </cell>
          <cell r="V1194">
            <v>0</v>
          </cell>
          <cell r="W1194">
            <v>0</v>
          </cell>
          <cell r="X1194">
            <v>0</v>
          </cell>
          <cell r="Y1194">
            <v>18000</v>
          </cell>
          <cell r="Z1194">
            <v>18000</v>
          </cell>
          <cell r="AA1194">
            <v>54000</v>
          </cell>
          <cell r="AB1194">
            <v>725000</v>
          </cell>
          <cell r="AC1194">
            <v>320000</v>
          </cell>
          <cell r="AD1194">
            <v>0</v>
          </cell>
          <cell r="AE1194">
            <v>0</v>
          </cell>
          <cell r="AF1194">
            <v>1135000</v>
          </cell>
          <cell r="AG1194">
            <v>0</v>
          </cell>
          <cell r="AH1194">
            <v>0</v>
          </cell>
          <cell r="AI1194">
            <v>0</v>
          </cell>
          <cell r="AJ1194">
            <v>0</v>
          </cell>
          <cell r="AK1194">
            <v>24000</v>
          </cell>
          <cell r="AL1194">
            <v>24000</v>
          </cell>
          <cell r="AM1194">
            <v>72000</v>
          </cell>
          <cell r="AN1194">
            <v>417500</v>
          </cell>
          <cell r="AO1194">
            <v>1417500</v>
          </cell>
          <cell r="AP1194">
            <v>0</v>
          </cell>
          <cell r="AQ1194">
            <v>0</v>
          </cell>
          <cell r="AR1194">
            <v>0</v>
          </cell>
          <cell r="AS1194">
            <v>0</v>
          </cell>
          <cell r="AT1194">
            <v>0</v>
          </cell>
          <cell r="AU1194">
            <v>1955000</v>
          </cell>
          <cell r="AV1194">
            <v>1.25</v>
          </cell>
          <cell r="AW1194">
            <v>0</v>
          </cell>
          <cell r="AX1194" t="str">
            <v>1 rozwojowo-modernizacyjne</v>
          </cell>
          <cell r="AY1194">
            <v>8</v>
          </cell>
          <cell r="AZ1194">
            <v>2</v>
          </cell>
          <cell r="BA1194">
            <v>0</v>
          </cell>
          <cell r="BF1194" t="str">
            <v>Odbiór ścieków sanitarnych od nowych klientów.</v>
          </cell>
          <cell r="BG1194" t="str">
            <v>Budowa kanału sanitarnego DN 200 mm dł. 400 m w ulicach Borowikowej, Leśnej i Bałtyckiej wraz z przyłączami, r. tłoczny DN 75 mm o dł. 900 m, przepompownia ścieków (4 dm3/s) - 1 szt. 2024 - 2026 dokumentacja projektowa 2027 - 2028 roboty budowlano - montażowe</v>
          </cell>
          <cell r="BH1194" t="str">
            <v>-</v>
          </cell>
          <cell r="BI1194" t="str">
            <v>-</v>
          </cell>
          <cell r="BJ1194">
            <v>0</v>
          </cell>
          <cell r="BK1194">
            <v>1955000</v>
          </cell>
          <cell r="BL1194"/>
          <cell r="BM1194"/>
          <cell r="BN1194"/>
        </row>
        <row r="1195">
          <cell r="B1195" t="str">
            <v>5-04-17-050-1</v>
          </cell>
          <cell r="C1195" t="str">
            <v>5</v>
          </cell>
          <cell r="D1195" t="str">
            <v>Murowana Goślina - kanalizacja sanitarna w Boduszewie dz. nr 169</v>
          </cell>
          <cell r="E1195" t="str">
            <v>Realizowane-koncepcja-w toku</v>
          </cell>
          <cell r="G1195" t="str">
            <v>rezerwa "białe plamy"</v>
          </cell>
          <cell r="H1195" t="str">
            <v>druga</v>
          </cell>
          <cell r="I1195" t="str">
            <v>sieci rozdzielcze</v>
          </cell>
          <cell r="J1195" t="str">
            <v>rozwojowe</v>
          </cell>
          <cell r="K1195" t="str">
            <v>nieopłacalne nie</v>
          </cell>
          <cell r="L1195" t="str">
            <v>Murowana Goślina</v>
          </cell>
          <cell r="M1195" t="str">
            <v>Agnieszka Mitura-Grabowska</v>
          </cell>
          <cell r="N1195">
            <v>0</v>
          </cell>
          <cell r="O1195" t="str">
            <v>Monika Mrozińska</v>
          </cell>
          <cell r="P1195">
            <v>0</v>
          </cell>
          <cell r="Q1195">
            <v>0</v>
          </cell>
          <cell r="R1195" t="str">
            <v>04</v>
          </cell>
          <cell r="S1195" t="str">
            <v>nd</v>
          </cell>
          <cell r="T1195">
            <v>0</v>
          </cell>
          <cell r="U1195">
            <v>0</v>
          </cell>
          <cell r="V1195">
            <v>0</v>
          </cell>
          <cell r="W1195">
            <v>0</v>
          </cell>
          <cell r="X1195">
            <v>0</v>
          </cell>
          <cell r="Y1195">
            <v>0</v>
          </cell>
          <cell r="Z1195">
            <v>0</v>
          </cell>
          <cell r="AA1195">
            <v>0</v>
          </cell>
          <cell r="AB1195">
            <v>0</v>
          </cell>
          <cell r="AC1195">
            <v>0</v>
          </cell>
          <cell r="AD1195">
            <v>0</v>
          </cell>
          <cell r="AE1195">
            <v>2146000</v>
          </cell>
          <cell r="AF1195">
            <v>0</v>
          </cell>
          <cell r="AG1195">
            <v>0</v>
          </cell>
          <cell r="AH1195">
            <v>0</v>
          </cell>
          <cell r="AI1195">
            <v>0</v>
          </cell>
          <cell r="AJ1195">
            <v>0</v>
          </cell>
          <cell r="AK1195">
            <v>0</v>
          </cell>
          <cell r="AL1195">
            <v>0</v>
          </cell>
          <cell r="AM1195">
            <v>0</v>
          </cell>
          <cell r="AN1195">
            <v>0</v>
          </cell>
          <cell r="AO1195">
            <v>0</v>
          </cell>
          <cell r="AP1195">
            <v>0</v>
          </cell>
          <cell r="AQ1195">
            <v>158800</v>
          </cell>
          <cell r="AR1195">
            <v>238200</v>
          </cell>
          <cell r="AS1195">
            <v>1571000</v>
          </cell>
          <cell r="AT1195">
            <v>4388000</v>
          </cell>
          <cell r="AU1195">
            <v>1968000</v>
          </cell>
          <cell r="AV1195">
            <v>0</v>
          </cell>
          <cell r="AW1195">
            <v>0</v>
          </cell>
          <cell r="AX1195" t="str">
            <v>1 rozwojowo-modernizacyjne</v>
          </cell>
          <cell r="AY1195">
            <v>12</v>
          </cell>
          <cell r="AZ1195">
            <v>82</v>
          </cell>
          <cell r="BA1195">
            <v>0</v>
          </cell>
          <cell r="BF1195" t="str">
            <v>Odbiór ścieków sanitarnych od nowych klientów.</v>
          </cell>
          <cell r="BG1195" t="str">
            <v>Budowa sieci kanalizacji sanitarnej w działkach nr 169, 167/12, 287,167/14,167/13 kanał grawitacyjny DN200mm, dł.1300m rurociąg tłoczny DN80mm, dł. 580m przepompownia ścieków - 1 szt. zakup działki pod przepompownię przyłącza sanitarne 2030-2031 - dokumentacja projektowa 2032-2033 - roboty budowlano-montażowe</v>
          </cell>
          <cell r="BH1195" t="str">
            <v>-</v>
          </cell>
          <cell r="BI1195" t="str">
            <v>-</v>
          </cell>
          <cell r="BJ1195">
            <v>0</v>
          </cell>
          <cell r="BK1195">
            <v>1968000</v>
          </cell>
          <cell r="BL1195"/>
          <cell r="BM1195"/>
          <cell r="BN1195"/>
        </row>
        <row r="1196">
          <cell r="B1196" t="str">
            <v>3-09-19-146-1</v>
          </cell>
          <cell r="C1196" t="str">
            <v>3</v>
          </cell>
          <cell r="D1196" t="str">
            <v>Puszczykowo - sieć wodociągowa w rejonie pomiędzy ulicami: Cicha, Sobieskiego i Janaszka</v>
          </cell>
          <cell r="E1196" t="str">
            <v>Realizowane-koncepcja-w toku</v>
          </cell>
          <cell r="G1196" t="str">
            <v>rezerwa "białe plamy"</v>
          </cell>
          <cell r="H1196" t="str">
            <v>druga</v>
          </cell>
          <cell r="I1196" t="str">
            <v>sieci rozdzielcze</v>
          </cell>
          <cell r="J1196" t="str">
            <v>rozwojowe</v>
          </cell>
          <cell r="K1196" t="str">
            <v>nieopłacalne tak</v>
          </cell>
          <cell r="L1196" t="str">
            <v>Puszczykowo</v>
          </cell>
          <cell r="M1196" t="str">
            <v>Irena Romaszewska-Malak</v>
          </cell>
          <cell r="N1196">
            <v>0</v>
          </cell>
          <cell r="O1196" t="str">
            <v>Monika Mrozińska</v>
          </cell>
          <cell r="P1196">
            <v>0</v>
          </cell>
          <cell r="Q1196">
            <v>0</v>
          </cell>
          <cell r="R1196" t="str">
            <v>09</v>
          </cell>
          <cell r="S1196" t="str">
            <v>nd</v>
          </cell>
          <cell r="T1196">
            <v>0</v>
          </cell>
          <cell r="U1196">
            <v>0</v>
          </cell>
          <cell r="V1196">
            <v>0</v>
          </cell>
          <cell r="W1196">
            <v>0</v>
          </cell>
          <cell r="X1196">
            <v>0</v>
          </cell>
          <cell r="Y1196">
            <v>0</v>
          </cell>
          <cell r="Z1196">
            <v>0</v>
          </cell>
          <cell r="AA1196">
            <v>0</v>
          </cell>
          <cell r="AB1196">
            <v>0</v>
          </cell>
          <cell r="AC1196">
            <v>0</v>
          </cell>
          <cell r="AD1196">
            <v>74000</v>
          </cell>
          <cell r="AE1196">
            <v>2442000</v>
          </cell>
          <cell r="AF1196">
            <v>74000</v>
          </cell>
          <cell r="AG1196">
            <v>0</v>
          </cell>
          <cell r="AH1196">
            <v>0</v>
          </cell>
          <cell r="AI1196">
            <v>0</v>
          </cell>
          <cell r="AJ1196">
            <v>0</v>
          </cell>
          <cell r="AK1196">
            <v>0</v>
          </cell>
          <cell r="AL1196">
            <v>0</v>
          </cell>
          <cell r="AM1196">
            <v>0</v>
          </cell>
          <cell r="AN1196">
            <v>0</v>
          </cell>
          <cell r="AO1196">
            <v>32400</v>
          </cell>
          <cell r="AP1196">
            <v>32400</v>
          </cell>
          <cell r="AQ1196">
            <v>97200</v>
          </cell>
          <cell r="AR1196">
            <v>347400</v>
          </cell>
          <cell r="AS1196">
            <v>1476600</v>
          </cell>
          <cell r="AT1196">
            <v>1476600</v>
          </cell>
          <cell r="AU1196">
            <v>1986000</v>
          </cell>
          <cell r="AV1196">
            <v>2.2999999999999998</v>
          </cell>
          <cell r="AW1196">
            <v>0</v>
          </cell>
          <cell r="AX1196" t="str">
            <v>1 rozwojowo-modernizacyjne</v>
          </cell>
          <cell r="AY1196">
            <v>0</v>
          </cell>
          <cell r="AZ1196">
            <v>43</v>
          </cell>
          <cell r="BA1196">
            <v>0</v>
          </cell>
          <cell r="BF1196" t="str">
            <v>Zaopatrzenie w wodę nowych Odbiorców.</v>
          </cell>
          <cell r="BG1196" t="str">
            <v>Budowa sieci wodociągowej DN 100mm, dł. L = 2300m wraz z przyłączami 2028-2031 - dokumentacja projektowa 2031-2033 - roboty budowlano - montażowe</v>
          </cell>
          <cell r="BH1196" t="str">
            <v>-</v>
          </cell>
          <cell r="BI1196" t="str">
            <v>-</v>
          </cell>
          <cell r="BJ1196">
            <v>0</v>
          </cell>
          <cell r="BK1196">
            <v>1986000</v>
          </cell>
          <cell r="BL1196"/>
          <cell r="BM1196"/>
          <cell r="BN1196"/>
        </row>
        <row r="1197">
          <cell r="B1197" t="str">
            <v>3-05-18-141-0</v>
          </cell>
          <cell r="C1197" t="str">
            <v>3</v>
          </cell>
          <cell r="D1197" t="str">
            <v>Poznań - sieć wodociągowa w ul.Lutyckiej od nr 93 do ul.Obornickiej</v>
          </cell>
          <cell r="E1197" t="str">
            <v>Realizowane-koncepcja-w toku</v>
          </cell>
          <cell r="G1197" t="str">
            <v>koordynacja z innymi jednostkami</v>
          </cell>
          <cell r="H1197" t="str">
            <v>pierwsza</v>
          </cell>
          <cell r="I1197" t="str">
            <v>sieci rozdzielcze</v>
          </cell>
          <cell r="J1197" t="str">
            <v>modernizacyjne</v>
          </cell>
          <cell r="K1197" t="str">
            <v>PSW</v>
          </cell>
          <cell r="L1197" t="str">
            <v>Poznań</v>
          </cell>
          <cell r="M1197" t="str">
            <v>Agata Chmurzyńska</v>
          </cell>
          <cell r="N1197" t="str">
            <v>Joanna Matysiak-Olek</v>
          </cell>
          <cell r="O1197" t="str">
            <v>Mariusz Dados</v>
          </cell>
          <cell r="P1197">
            <v>0</v>
          </cell>
          <cell r="Q1197">
            <v>0</v>
          </cell>
          <cell r="R1197" t="str">
            <v>05</v>
          </cell>
          <cell r="S1197" t="str">
            <v>nd</v>
          </cell>
          <cell r="T1197">
            <v>10884.679999999998</v>
          </cell>
          <cell r="U1197">
            <v>443.62</v>
          </cell>
          <cell r="V1197">
            <v>28000</v>
          </cell>
          <cell r="W1197">
            <v>84000</v>
          </cell>
          <cell r="X1197">
            <v>361999</v>
          </cell>
          <cell r="Y1197">
            <v>553501</v>
          </cell>
          <cell r="Z1197">
            <v>1000000</v>
          </cell>
          <cell r="AA1197">
            <v>0</v>
          </cell>
          <cell r="AB1197">
            <v>0</v>
          </cell>
          <cell r="AC1197">
            <v>0</v>
          </cell>
          <cell r="AD1197">
            <v>0</v>
          </cell>
          <cell r="AE1197">
            <v>0</v>
          </cell>
          <cell r="AF1197">
            <v>2027943.62</v>
          </cell>
          <cell r="AG1197">
            <v>443.62</v>
          </cell>
          <cell r="AH1197">
            <v>0</v>
          </cell>
          <cell r="AI1197">
            <v>0</v>
          </cell>
          <cell r="AJ1197">
            <v>0</v>
          </cell>
          <cell r="AK1197">
            <v>0</v>
          </cell>
          <cell r="AL1197">
            <v>56000</v>
          </cell>
          <cell r="AM1197">
            <v>56000</v>
          </cell>
          <cell r="AN1197">
            <v>28000</v>
          </cell>
          <cell r="AO1197">
            <v>1330835</v>
          </cell>
          <cell r="AP1197">
            <v>556665</v>
          </cell>
          <cell r="AQ1197">
            <v>0</v>
          </cell>
          <cell r="AR1197">
            <v>0</v>
          </cell>
          <cell r="AS1197">
            <v>0</v>
          </cell>
          <cell r="AT1197">
            <v>0</v>
          </cell>
          <cell r="AU1197">
            <v>2027500</v>
          </cell>
          <cell r="AV1197">
            <v>0</v>
          </cell>
          <cell r="AW1197">
            <v>0</v>
          </cell>
          <cell r="AX1197" t="str">
            <v>1 rozwojowo-modernizacyjne</v>
          </cell>
          <cell r="AY1197">
            <v>0</v>
          </cell>
          <cell r="AZ1197">
            <v>0</v>
          </cell>
          <cell r="BA1197">
            <v>9</v>
          </cell>
          <cell r="BF1197" t="str">
            <v>Modernizacja sieci wodociągowej ze względu na zły stan techniczny.</v>
          </cell>
          <cell r="BG1197" t="str">
            <v>Wymiana sieci wodociągowej w ul. Lutyckiej. DN150, dł. ok. 1190m wraz z przyłączami. 2024- 2027 - dokumentacja projektowa 2027 - 2029 - roboty budowlano-montażowe</v>
          </cell>
          <cell r="BH1197" t="str">
            <v>-</v>
          </cell>
          <cell r="BI1197" t="str">
            <v>-</v>
          </cell>
          <cell r="BJ1197">
            <v>0</v>
          </cell>
          <cell r="BK1197">
            <v>2027500</v>
          </cell>
          <cell r="BL1197"/>
          <cell r="BM1197"/>
          <cell r="BN1197"/>
        </row>
        <row r="1198">
          <cell r="B1198" t="str">
            <v>5-11-17-185-1</v>
          </cell>
          <cell r="C1198" t="str">
            <v>5</v>
          </cell>
          <cell r="D1198" t="str">
            <v>Kórnik – kanalizacja sanitarna na os. Azaliowym w Kamionkach</v>
          </cell>
          <cell r="E1198" t="str">
            <v>Realizowane-dokumentacja-w toku</v>
          </cell>
          <cell r="H1198" t="str">
            <v>pierwsza</v>
          </cell>
          <cell r="I1198" t="str">
            <v>sieci rozdzielcze</v>
          </cell>
          <cell r="J1198" t="str">
            <v>rozwojowe</v>
          </cell>
          <cell r="K1198" t="str">
            <v>KPOŚK</v>
          </cell>
          <cell r="L1198" t="str">
            <v>Kórnik</v>
          </cell>
          <cell r="M1198" t="str">
            <v>Kamilla Oberenkowska</v>
          </cell>
          <cell r="N1198" t="str">
            <v>Julia Szczepańska</v>
          </cell>
          <cell r="O1198">
            <v>0</v>
          </cell>
          <cell r="P1198">
            <v>0</v>
          </cell>
          <cell r="Q1198">
            <v>0</v>
          </cell>
          <cell r="R1198" t="str">
            <v>11</v>
          </cell>
          <cell r="S1198" t="str">
            <v>nd</v>
          </cell>
          <cell r="T1198">
            <v>0</v>
          </cell>
          <cell r="U1198">
            <v>0</v>
          </cell>
          <cell r="V1198">
            <v>0</v>
          </cell>
          <cell r="W1198">
            <v>0</v>
          </cell>
          <cell r="X1198">
            <v>40000</v>
          </cell>
          <cell r="Y1198">
            <v>63000</v>
          </cell>
          <cell r="Z1198">
            <v>616000</v>
          </cell>
          <cell r="AA1198">
            <v>687000</v>
          </cell>
          <cell r="AB1198">
            <v>0</v>
          </cell>
          <cell r="AC1198">
            <v>0</v>
          </cell>
          <cell r="AD1198">
            <v>0</v>
          </cell>
          <cell r="AE1198">
            <v>0</v>
          </cell>
          <cell r="AF1198">
            <v>1406000</v>
          </cell>
          <cell r="AG1198">
            <v>0</v>
          </cell>
          <cell r="AH1198">
            <v>0</v>
          </cell>
          <cell r="AI1198">
            <v>0</v>
          </cell>
          <cell r="AJ1198">
            <v>40000</v>
          </cell>
          <cell r="AK1198">
            <v>63000</v>
          </cell>
          <cell r="AL1198">
            <v>0</v>
          </cell>
          <cell r="AM1198">
            <v>1480000</v>
          </cell>
          <cell r="AN1198">
            <v>521973</v>
          </cell>
          <cell r="AO1198">
            <v>0</v>
          </cell>
          <cell r="AP1198">
            <v>0</v>
          </cell>
          <cell r="AQ1198">
            <v>0</v>
          </cell>
          <cell r="AR1198">
            <v>0</v>
          </cell>
          <cell r="AS1198">
            <v>0</v>
          </cell>
          <cell r="AT1198">
            <v>0</v>
          </cell>
          <cell r="AU1198">
            <v>2104973</v>
          </cell>
          <cell r="AV1198">
            <v>0.87</v>
          </cell>
          <cell r="AW1198">
            <v>250</v>
          </cell>
          <cell r="AX1198" t="str">
            <v>1 rozwojowo-modernizacyjne</v>
          </cell>
          <cell r="AY1198">
            <v>62</v>
          </cell>
          <cell r="AZ1198">
            <v>0</v>
          </cell>
          <cell r="BA1198">
            <v>0</v>
          </cell>
          <cell r="BF1198" t="str">
            <v>Odbiór ścieków sanitarnych od nowych klientów.</v>
          </cell>
          <cell r="BG1198" t="str">
            <v>Budowa kanalizacji sanitarnej na os. Azaliowym: kanały grawitacyjne DN200mm dł. 665 m, rurociąg tłoczny DN80mm dł. 200 m, przepompownia - 1 szt. wraz z przyłączami 2022 - 2024 - dokumentacja projektowa 2025 - 2027 - roboty budowlano - montażowe</v>
          </cell>
          <cell r="BH1198" t="str">
            <v>-</v>
          </cell>
          <cell r="BI1198" t="str">
            <v>-</v>
          </cell>
          <cell r="BJ1198">
            <v>0</v>
          </cell>
          <cell r="BK1198">
            <v>2104973</v>
          </cell>
          <cell r="BL1198"/>
          <cell r="BM1198"/>
          <cell r="BN1198"/>
        </row>
        <row r="1199">
          <cell r="B1199" t="str">
            <v>5-05-16-132-1</v>
          </cell>
          <cell r="C1199" t="str">
            <v>5</v>
          </cell>
          <cell r="D1199" t="str">
            <v>Poznań - kanalizacja ogólnospławna w ul. Zachodniej - etap II</v>
          </cell>
          <cell r="E1199" t="str">
            <v>Realizowane-koncepcja-w toku</v>
          </cell>
          <cell r="G1199" t="str">
            <v>budżet - modernizacja PSK</v>
          </cell>
          <cell r="H1199" t="str">
            <v>pierwsza</v>
          </cell>
          <cell r="I1199" t="str">
            <v>sieci rozdzielcze</v>
          </cell>
          <cell r="J1199" t="str">
            <v>modernizacyjne</v>
          </cell>
          <cell r="K1199" t="str">
            <v>PSK</v>
          </cell>
          <cell r="L1199" t="str">
            <v>Poznań</v>
          </cell>
          <cell r="M1199" t="str">
            <v>Katarzyna Józefiak</v>
          </cell>
          <cell r="N1199" t="str">
            <v>Magdalena Daszkiewicz-Jankowska</v>
          </cell>
          <cell r="O1199" t="str">
            <v>Mariusz Dados</v>
          </cell>
          <cell r="P1199" t="str">
            <v>Anna Danek</v>
          </cell>
          <cell r="Q1199">
            <v>0</v>
          </cell>
          <cell r="R1199" t="str">
            <v>05</v>
          </cell>
          <cell r="S1199" t="str">
            <v>nd</v>
          </cell>
          <cell r="T1199">
            <v>0</v>
          </cell>
          <cell r="U1199">
            <v>0</v>
          </cell>
          <cell r="V1199">
            <v>66000</v>
          </cell>
          <cell r="W1199">
            <v>44000</v>
          </cell>
          <cell r="X1199">
            <v>635000</v>
          </cell>
          <cell r="Y1199">
            <v>1275000</v>
          </cell>
          <cell r="Z1199">
            <v>0</v>
          </cell>
          <cell r="AA1199">
            <v>0</v>
          </cell>
          <cell r="AB1199">
            <v>0</v>
          </cell>
          <cell r="AC1199">
            <v>0</v>
          </cell>
          <cell r="AD1199">
            <v>0</v>
          </cell>
          <cell r="AE1199">
            <v>0</v>
          </cell>
          <cell r="AF1199">
            <v>2020000</v>
          </cell>
          <cell r="AG1199">
            <v>0</v>
          </cell>
          <cell r="AH1199">
            <v>0</v>
          </cell>
          <cell r="AI1199">
            <v>0</v>
          </cell>
          <cell r="AJ1199">
            <v>0</v>
          </cell>
          <cell r="AK1199">
            <v>60000</v>
          </cell>
          <cell r="AL1199">
            <v>90000</v>
          </cell>
          <cell r="AM1199">
            <v>0</v>
          </cell>
          <cell r="AN1199">
            <v>1990000</v>
          </cell>
          <cell r="AO1199">
            <v>0</v>
          </cell>
          <cell r="AP1199">
            <v>0</v>
          </cell>
          <cell r="AQ1199">
            <v>0</v>
          </cell>
          <cell r="AR1199">
            <v>0</v>
          </cell>
          <cell r="AS1199">
            <v>0</v>
          </cell>
          <cell r="AT1199">
            <v>0</v>
          </cell>
          <cell r="AU1199">
            <v>2140000</v>
          </cell>
          <cell r="AV1199">
            <v>0</v>
          </cell>
          <cell r="AW1199">
            <v>0</v>
          </cell>
          <cell r="AX1199" t="str">
            <v>1 rozwojowo-modernizacyjne</v>
          </cell>
          <cell r="AY1199">
            <v>0</v>
          </cell>
          <cell r="AZ1199">
            <v>0</v>
          </cell>
          <cell r="BA1199">
            <v>0</v>
          </cell>
          <cell r="BF1199" t="str">
            <v>Przełączenie GEOMATU z sieci należącej do PKP bezpośrednia do sieci będącej własnością Spółki</v>
          </cell>
          <cell r="BG1199" t="str">
            <v>Budowa przepompowni ścieków, rurociągu tłocznego o dł. 100 m, kanału sanitarnego DN 400 mm o dł. ok 90 m. Wykup gruntu pod przepompownię. 2024 - 2025 - dokumentacja projektowa 2026 - 2027 - roboty budowlano - montażowe</v>
          </cell>
          <cell r="BH1199" t="str">
            <v>-</v>
          </cell>
          <cell r="BI1199" t="str">
            <v>-</v>
          </cell>
          <cell r="BJ1199">
            <v>0</v>
          </cell>
          <cell r="BK1199">
            <v>2140000</v>
          </cell>
          <cell r="BL1199"/>
          <cell r="BM1199"/>
          <cell r="BN1199"/>
        </row>
        <row r="1200">
          <cell r="B1200" t="str">
            <v>3-05-15-244-1</v>
          </cell>
          <cell r="C1200" t="str">
            <v>3</v>
          </cell>
          <cell r="D1200" t="str">
            <v>Poznań - sieć wodociągowa w rejonie ul. Stobnickiej</v>
          </cell>
          <cell r="E1200" t="str">
            <v>Realizowane-koncepcja-w toku</v>
          </cell>
          <cell r="G1200" t="str">
            <v>rezerwa "białe plamy"</v>
          </cell>
          <cell r="H1200" t="str">
            <v>druga</v>
          </cell>
          <cell r="I1200" t="str">
            <v>sieci rozdzielcze</v>
          </cell>
          <cell r="J1200" t="str">
            <v>rozwojowe</v>
          </cell>
          <cell r="K1200" t="str">
            <v>nieopłacalne tak</v>
          </cell>
          <cell r="L1200" t="str">
            <v>Poznań</v>
          </cell>
          <cell r="M1200" t="str">
            <v>Sylwia Białous</v>
          </cell>
          <cell r="N1200">
            <v>0</v>
          </cell>
          <cell r="O1200" t="str">
            <v>Monika Mrozińska</v>
          </cell>
          <cell r="P1200">
            <v>0</v>
          </cell>
          <cell r="Q1200">
            <v>0</v>
          </cell>
          <cell r="R1200" t="str">
            <v>05</v>
          </cell>
          <cell r="S1200" t="str">
            <v>nd</v>
          </cell>
          <cell r="T1200">
            <v>0</v>
          </cell>
          <cell r="U1200">
            <v>0</v>
          </cell>
          <cell r="V1200">
            <v>0</v>
          </cell>
          <cell r="W1200">
            <v>0</v>
          </cell>
          <cell r="X1200">
            <v>0</v>
          </cell>
          <cell r="Y1200">
            <v>46400</v>
          </cell>
          <cell r="Z1200">
            <v>69600</v>
          </cell>
          <cell r="AA1200">
            <v>527000</v>
          </cell>
          <cell r="AB1200">
            <v>1688000</v>
          </cell>
          <cell r="AC1200">
            <v>0</v>
          </cell>
          <cell r="AD1200">
            <v>0</v>
          </cell>
          <cell r="AE1200">
            <v>0</v>
          </cell>
          <cell r="AF1200">
            <v>2331000</v>
          </cell>
          <cell r="AG1200">
            <v>0</v>
          </cell>
          <cell r="AH1200">
            <v>0</v>
          </cell>
          <cell r="AI1200">
            <v>0</v>
          </cell>
          <cell r="AJ1200">
            <v>0</v>
          </cell>
          <cell r="AK1200">
            <v>28200</v>
          </cell>
          <cell r="AL1200">
            <v>28200</v>
          </cell>
          <cell r="AM1200">
            <v>84600</v>
          </cell>
          <cell r="AN1200">
            <v>793000</v>
          </cell>
          <cell r="AO1200">
            <v>1220000</v>
          </cell>
          <cell r="AP1200">
            <v>0</v>
          </cell>
          <cell r="AQ1200">
            <v>0</v>
          </cell>
          <cell r="AR1200">
            <v>0</v>
          </cell>
          <cell r="AS1200">
            <v>0</v>
          </cell>
          <cell r="AT1200">
            <v>0</v>
          </cell>
          <cell r="AU1200">
            <v>2154000</v>
          </cell>
          <cell r="AV1200">
            <v>0</v>
          </cell>
          <cell r="AW1200">
            <v>0</v>
          </cell>
          <cell r="AX1200" t="str">
            <v>1 rozwojowo-modernizacyjne</v>
          </cell>
          <cell r="AY1200">
            <v>10</v>
          </cell>
          <cell r="AZ1200">
            <v>36</v>
          </cell>
          <cell r="BA1200">
            <v>0</v>
          </cell>
          <cell r="BF1200" t="str">
            <v>Zaopatrzenie w wodę nowych odbiorców.</v>
          </cell>
          <cell r="BG1200" t="str">
            <v>Budowa sieci wodociągowej DN 150 mm o dł. 1,277 km wraz z przyłączami 2024-2026 - dokumentacja projektowa 2027-2028 - roboty budowlano-montażowe</v>
          </cell>
          <cell r="BH1200" t="str">
            <v>-</v>
          </cell>
          <cell r="BI1200" t="str">
            <v>-</v>
          </cell>
          <cell r="BJ1200">
            <v>0</v>
          </cell>
          <cell r="BK1200">
            <v>2154000</v>
          </cell>
          <cell r="BL1200"/>
          <cell r="BM1200"/>
          <cell r="BN1200"/>
        </row>
        <row r="1201">
          <cell r="B1201" t="str">
            <v>5-05-15-184-1</v>
          </cell>
          <cell r="C1201" t="str">
            <v>5</v>
          </cell>
          <cell r="D1201" t="str">
            <v>Poznań - kanalizacja sanitarna w ul. Jaśkowiaka i ul. Celichowskich</v>
          </cell>
          <cell r="E1201" t="str">
            <v>Realizowane-koncepcja-w toku</v>
          </cell>
          <cell r="G1201" t="str">
            <v>rezerwa "białe plamy"</v>
          </cell>
          <cell r="H1201" t="str">
            <v>druga</v>
          </cell>
          <cell r="I1201" t="str">
            <v>sieci rozdzielcze</v>
          </cell>
          <cell r="J1201" t="str">
            <v>rozwojowe</v>
          </cell>
          <cell r="K1201" t="str">
            <v>nieopłacalne nie</v>
          </cell>
          <cell r="L1201" t="str">
            <v>Poznań</v>
          </cell>
          <cell r="M1201" t="str">
            <v>Sylwia Białous</v>
          </cell>
          <cell r="N1201">
            <v>0</v>
          </cell>
          <cell r="O1201" t="str">
            <v>Monika Mrozińska</v>
          </cell>
          <cell r="P1201">
            <v>0</v>
          </cell>
          <cell r="Q1201">
            <v>0</v>
          </cell>
          <cell r="R1201" t="str">
            <v>05</v>
          </cell>
          <cell r="S1201" t="str">
            <v>nd</v>
          </cell>
          <cell r="T1201">
            <v>0</v>
          </cell>
          <cell r="U1201">
            <v>0</v>
          </cell>
          <cell r="V1201">
            <v>0</v>
          </cell>
          <cell r="W1201">
            <v>0</v>
          </cell>
          <cell r="X1201">
            <v>0</v>
          </cell>
          <cell r="Y1201">
            <v>20000</v>
          </cell>
          <cell r="Z1201">
            <v>20000</v>
          </cell>
          <cell r="AA1201">
            <v>60000</v>
          </cell>
          <cell r="AB1201">
            <v>450000</v>
          </cell>
          <cell r="AC1201">
            <v>840000</v>
          </cell>
          <cell r="AD1201">
            <v>280000</v>
          </cell>
          <cell r="AE1201">
            <v>0</v>
          </cell>
          <cell r="AF1201">
            <v>1670000</v>
          </cell>
          <cell r="AG1201">
            <v>0</v>
          </cell>
          <cell r="AH1201">
            <v>6775.23</v>
          </cell>
          <cell r="AI1201">
            <v>0</v>
          </cell>
          <cell r="AJ1201">
            <v>0</v>
          </cell>
          <cell r="AK1201">
            <v>0</v>
          </cell>
          <cell r="AL1201">
            <v>14400</v>
          </cell>
          <cell r="AM1201">
            <v>43200</v>
          </cell>
          <cell r="AN1201">
            <v>14400</v>
          </cell>
          <cell r="AO1201">
            <v>384200</v>
          </cell>
          <cell r="AP1201">
            <v>1709800</v>
          </cell>
          <cell r="AQ1201">
            <v>0</v>
          </cell>
          <cell r="AR1201">
            <v>0</v>
          </cell>
          <cell r="AS1201">
            <v>0</v>
          </cell>
          <cell r="AT1201">
            <v>0</v>
          </cell>
          <cell r="AU1201">
            <v>2166000</v>
          </cell>
          <cell r="AV1201">
            <v>1.1399999999999999</v>
          </cell>
          <cell r="AW1201">
            <v>27.6</v>
          </cell>
          <cell r="AX1201" t="str">
            <v>1 rozwojowo-modernizacyjne</v>
          </cell>
          <cell r="AY1201">
            <v>11</v>
          </cell>
          <cell r="AZ1201">
            <v>13</v>
          </cell>
          <cell r="BA1201">
            <v>0</v>
          </cell>
          <cell r="BF1201" t="str">
            <v>Odbiór ścieków sanitarnych od nowych klientów.</v>
          </cell>
          <cell r="BG1201" t="str">
            <v>Budowa kanalizacji sanitarnej w ul. Jaśkowiaka i w ul. Celichowskich wraz z przyłączami: - rurociąg tłoczny 160 PE dł. 107 m - przepompownia ścieków 1 szt. - kanał grawitacyjny DN 200mm, dł. 1034m 2025-2027 - dokumentacja projektowa 2028-2029 - roboty budowlano-montażowe</v>
          </cell>
          <cell r="BH1201" t="str">
            <v>-</v>
          </cell>
          <cell r="BI1201" t="str">
            <v>-</v>
          </cell>
          <cell r="BJ1201">
            <v>0</v>
          </cell>
          <cell r="BK1201">
            <v>2166000</v>
          </cell>
          <cell r="BL1201"/>
          <cell r="BM1201"/>
          <cell r="BN1201"/>
        </row>
        <row r="1202">
          <cell r="B1202" t="str">
            <v>5-04-16-131-1</v>
          </cell>
          <cell r="C1202" t="str">
            <v>5</v>
          </cell>
          <cell r="D1202" t="str">
            <v>Murowana Goślina - kanalizacja sanitarna w Głębocku</v>
          </cell>
          <cell r="E1202" t="str">
            <v>Realizowane-koncepcja-w toku</v>
          </cell>
          <cell r="G1202" t="str">
            <v>rezerwa "białe plamy"</v>
          </cell>
          <cell r="H1202" t="str">
            <v>druga</v>
          </cell>
          <cell r="I1202" t="str">
            <v>sieci rozdzielcze</v>
          </cell>
          <cell r="J1202" t="str">
            <v>rozwojowe</v>
          </cell>
          <cell r="K1202" t="str">
            <v>nieopłacalne nie</v>
          </cell>
          <cell r="L1202" t="str">
            <v>Murowana Goślina</v>
          </cell>
          <cell r="M1202" t="str">
            <v>Agnieszka Mitura-Grabowska</v>
          </cell>
          <cell r="N1202">
            <v>0</v>
          </cell>
          <cell r="O1202" t="str">
            <v>Monika Mrozińska</v>
          </cell>
          <cell r="P1202">
            <v>0</v>
          </cell>
          <cell r="Q1202">
            <v>0</v>
          </cell>
          <cell r="R1202" t="str">
            <v>04</v>
          </cell>
          <cell r="S1202" t="str">
            <v>nd</v>
          </cell>
          <cell r="T1202">
            <v>0</v>
          </cell>
          <cell r="U1202">
            <v>0</v>
          </cell>
          <cell r="V1202">
            <v>0</v>
          </cell>
          <cell r="W1202">
            <v>0</v>
          </cell>
          <cell r="X1202">
            <v>0</v>
          </cell>
          <cell r="Y1202">
            <v>0</v>
          </cell>
          <cell r="Z1202">
            <v>0</v>
          </cell>
          <cell r="AA1202">
            <v>0</v>
          </cell>
          <cell r="AB1202">
            <v>0</v>
          </cell>
          <cell r="AC1202">
            <v>0</v>
          </cell>
          <cell r="AD1202">
            <v>0</v>
          </cell>
          <cell r="AE1202">
            <v>2497000</v>
          </cell>
          <cell r="AF1202">
            <v>0</v>
          </cell>
          <cell r="AG1202">
            <v>0</v>
          </cell>
          <cell r="AH1202">
            <v>0</v>
          </cell>
          <cell r="AI1202">
            <v>0</v>
          </cell>
          <cell r="AJ1202">
            <v>0</v>
          </cell>
          <cell r="AK1202">
            <v>0</v>
          </cell>
          <cell r="AL1202">
            <v>0</v>
          </cell>
          <cell r="AM1202">
            <v>0</v>
          </cell>
          <cell r="AN1202">
            <v>0</v>
          </cell>
          <cell r="AO1202">
            <v>0</v>
          </cell>
          <cell r="AP1202">
            <v>0</v>
          </cell>
          <cell r="AQ1202">
            <v>160000</v>
          </cell>
          <cell r="AR1202">
            <v>196000</v>
          </cell>
          <cell r="AS1202">
            <v>1874000</v>
          </cell>
          <cell r="AT1202">
            <v>3934000</v>
          </cell>
          <cell r="AU1202">
            <v>2230000</v>
          </cell>
          <cell r="AV1202">
            <v>1.45</v>
          </cell>
          <cell r="AW1202">
            <v>0</v>
          </cell>
          <cell r="AX1202" t="str">
            <v>1 rozwojowo-modernizacyjne</v>
          </cell>
          <cell r="AY1202">
            <v>21</v>
          </cell>
          <cell r="AZ1202">
            <v>26</v>
          </cell>
          <cell r="BA1202">
            <v>0</v>
          </cell>
          <cell r="BF1202" t="str">
            <v>Odbiór ścieków sanitarnych od nowych klientów.</v>
          </cell>
          <cell r="BG1202" t="str">
            <v>Budowa sieci kanalizacji sanitarnej w Głębocku: - kanał grawitacyjny DN 200 mm, dł. 1410 m, - przepompownia ścieków - 1 szt., - zakup działki pod przepompownie - rurociąg tłoczny DN 80 mm, dł. 840 m, - przyłącza sanitarne 2030-2031 dokumentacja projektowa 2032-2033 roboty budowlano-montażowe</v>
          </cell>
          <cell r="BH1202" t="str">
            <v>-</v>
          </cell>
          <cell r="BI1202" t="str">
            <v>-</v>
          </cell>
          <cell r="BJ1202">
            <v>0</v>
          </cell>
          <cell r="BK1202">
            <v>2230000</v>
          </cell>
          <cell r="BL1202"/>
          <cell r="BM1202"/>
          <cell r="BN1202"/>
        </row>
        <row r="1203">
          <cell r="B1203" t="str">
            <v>5-05-16-096-0</v>
          </cell>
          <cell r="C1203" t="str">
            <v>5</v>
          </cell>
          <cell r="D1203" t="str">
            <v>Poznań - kanalizacja ogólnospławna w ul. Zachodniej</v>
          </cell>
          <cell r="E1203" t="str">
            <v>Realizowane-koncepcja-w toku</v>
          </cell>
          <cell r="G1203" t="str">
            <v>budżet - modernizacja PSK</v>
          </cell>
          <cell r="H1203" t="str">
            <v>pierwsza</v>
          </cell>
          <cell r="I1203" t="str">
            <v>sieci rozdzielcze</v>
          </cell>
          <cell r="J1203" t="str">
            <v>modernizacyjne</v>
          </cell>
          <cell r="K1203" t="str">
            <v>PSK</v>
          </cell>
          <cell r="L1203" t="str">
            <v>Poznań</v>
          </cell>
          <cell r="M1203" t="str">
            <v>Katarzyna Józefiak</v>
          </cell>
          <cell r="N1203" t="str">
            <v>Magdalena Daszkiewicz-Jankowska</v>
          </cell>
          <cell r="O1203" t="str">
            <v>Mariusz Dados</v>
          </cell>
          <cell r="P1203" t="str">
            <v>Anna Danek</v>
          </cell>
          <cell r="Q1203">
            <v>0</v>
          </cell>
          <cell r="R1203" t="str">
            <v>05</v>
          </cell>
          <cell r="S1203" t="str">
            <v>nd</v>
          </cell>
          <cell r="T1203">
            <v>49150.64</v>
          </cell>
          <cell r="U1203">
            <v>0</v>
          </cell>
          <cell r="V1203">
            <v>68000</v>
          </cell>
          <cell r="W1203">
            <v>102000</v>
          </cell>
          <cell r="X1203">
            <v>300000</v>
          </cell>
          <cell r="Y1203">
            <v>1100000</v>
          </cell>
          <cell r="Z1203">
            <v>700000</v>
          </cell>
          <cell r="AA1203">
            <v>0</v>
          </cell>
          <cell r="AB1203">
            <v>0</v>
          </cell>
          <cell r="AC1203">
            <v>0</v>
          </cell>
          <cell r="AD1203">
            <v>0</v>
          </cell>
          <cell r="AE1203">
            <v>0</v>
          </cell>
          <cell r="AF1203">
            <v>2270000</v>
          </cell>
          <cell r="AG1203">
            <v>0</v>
          </cell>
          <cell r="AH1203">
            <v>0</v>
          </cell>
          <cell r="AI1203">
            <v>0</v>
          </cell>
          <cell r="AJ1203">
            <v>0</v>
          </cell>
          <cell r="AK1203">
            <v>70000</v>
          </cell>
          <cell r="AL1203">
            <v>100000</v>
          </cell>
          <cell r="AM1203">
            <v>0</v>
          </cell>
          <cell r="AN1203">
            <v>2230000</v>
          </cell>
          <cell r="AO1203">
            <v>0</v>
          </cell>
          <cell r="AP1203">
            <v>0</v>
          </cell>
          <cell r="AQ1203">
            <v>0</v>
          </cell>
          <cell r="AR1203">
            <v>0</v>
          </cell>
          <cell r="AS1203">
            <v>0</v>
          </cell>
          <cell r="AT1203">
            <v>0</v>
          </cell>
          <cell r="AU1203">
            <v>2400000</v>
          </cell>
          <cell r="AV1203">
            <v>0</v>
          </cell>
          <cell r="AW1203">
            <v>0</v>
          </cell>
          <cell r="AX1203" t="str">
            <v>1 rozwojowo-modernizacyjne</v>
          </cell>
          <cell r="AY1203">
            <v>0</v>
          </cell>
          <cell r="AZ1203">
            <v>0</v>
          </cell>
          <cell r="BA1203">
            <v>0</v>
          </cell>
          <cell r="BF1203" t="str">
            <v>Odłączenie kanałów ogólnospławnych będących własnością Spółki od istniejącego kanału będącego własnością PKP.</v>
          </cell>
          <cell r="BG1203" t="str">
            <v>Budowa kanału o DN300 i dł. ok 40 m , rurociąg tłoczny o dł. ok 15 m studnia rozprężna , przepompownia ścieków . 2024 - 2025 - dokumentacja projektowa 2026 - 2027 - roboty budowlano-montażowe</v>
          </cell>
          <cell r="BH1203" t="str">
            <v>-</v>
          </cell>
          <cell r="BI1203" t="str">
            <v>-</v>
          </cell>
          <cell r="BJ1203">
            <v>0</v>
          </cell>
          <cell r="BK1203">
            <v>2400000</v>
          </cell>
          <cell r="BL1203"/>
          <cell r="BM1203"/>
          <cell r="BN1203"/>
        </row>
        <row r="1204">
          <cell r="B1204" t="str">
            <v>5-02-14-107-1</v>
          </cell>
          <cell r="C1204" t="str">
            <v>5</v>
          </cell>
          <cell r="D1204" t="str">
            <v>Luboń - kanalizacja sanitarna w ul. Traugutta i Cmentarnej, Skowronkowej, bocznej od Traugutta oraz w ul. Uradzkiej w Poznaniu</v>
          </cell>
          <cell r="E1204" t="str">
            <v>Realizowane-koncepcja-w toku</v>
          </cell>
          <cell r="G1204" t="str">
            <v>rezerwa "białe plamy"</v>
          </cell>
          <cell r="H1204" t="str">
            <v>druga</v>
          </cell>
          <cell r="I1204" t="str">
            <v>sieci rozdzielcze</v>
          </cell>
          <cell r="J1204" t="str">
            <v>rozwojowe</v>
          </cell>
          <cell r="K1204" t="str">
            <v>nieopłacalne nie</v>
          </cell>
          <cell r="L1204" t="str">
            <v>Luboń</v>
          </cell>
          <cell r="M1204" t="str">
            <v>Agata Chmurzyńska</v>
          </cell>
          <cell r="N1204">
            <v>0</v>
          </cell>
          <cell r="O1204" t="str">
            <v>Monika Mrozińska</v>
          </cell>
          <cell r="P1204">
            <v>0</v>
          </cell>
          <cell r="Q1204">
            <v>0</v>
          </cell>
          <cell r="R1204" t="str">
            <v>02</v>
          </cell>
          <cell r="S1204" t="str">
            <v>nd</v>
          </cell>
          <cell r="T1204">
            <v>0</v>
          </cell>
          <cell r="U1204">
            <v>0</v>
          </cell>
          <cell r="V1204">
            <v>0</v>
          </cell>
          <cell r="W1204">
            <v>0</v>
          </cell>
          <cell r="X1204">
            <v>0</v>
          </cell>
          <cell r="Y1204">
            <v>28000</v>
          </cell>
          <cell r="Z1204">
            <v>28000</v>
          </cell>
          <cell r="AA1204">
            <v>84000</v>
          </cell>
          <cell r="AB1204">
            <v>1347997</v>
          </cell>
          <cell r="AC1204">
            <v>770003</v>
          </cell>
          <cell r="AD1204">
            <v>0</v>
          </cell>
          <cell r="AE1204">
            <v>0</v>
          </cell>
          <cell r="AF1204">
            <v>2258000</v>
          </cell>
          <cell r="AG1204">
            <v>0</v>
          </cell>
          <cell r="AH1204">
            <v>0</v>
          </cell>
          <cell r="AI1204">
            <v>0</v>
          </cell>
          <cell r="AJ1204">
            <v>0</v>
          </cell>
          <cell r="AK1204">
            <v>24000</v>
          </cell>
          <cell r="AL1204">
            <v>24000</v>
          </cell>
          <cell r="AM1204">
            <v>72000</v>
          </cell>
          <cell r="AN1204">
            <v>414999</v>
          </cell>
          <cell r="AO1204">
            <v>1868001</v>
          </cell>
          <cell r="AP1204">
            <v>0</v>
          </cell>
          <cell r="AQ1204">
            <v>0</v>
          </cell>
          <cell r="AR1204">
            <v>0</v>
          </cell>
          <cell r="AS1204">
            <v>0</v>
          </cell>
          <cell r="AT1204">
            <v>0</v>
          </cell>
          <cell r="AU1204">
            <v>2403000</v>
          </cell>
          <cell r="AV1204">
            <v>1.31</v>
          </cell>
          <cell r="AW1204">
            <v>118</v>
          </cell>
          <cell r="AX1204" t="str">
            <v>1 rozwojowo-modernizacyjne</v>
          </cell>
          <cell r="AY1204">
            <v>24</v>
          </cell>
          <cell r="AZ1204">
            <v>20</v>
          </cell>
          <cell r="BA1204">
            <v>0</v>
          </cell>
          <cell r="BF1204" t="str">
            <v>Odbiór ścieków sanitarnych od nowych klientów.</v>
          </cell>
          <cell r="BG1204" t="str">
            <v>Budowa sieci kanalizacji sanitarnej: ul. Traugutta DN200mm dł. 390m wraz z przyłączami ul. Cmentarna DN250mm dł. 360m wraz z przyłączami ul. Skowronkowa DN200mm, dł. 290m wraz z przyłączami boczna od ul. Traugutta (dz.nr 4/2, 3/1) DN200 mm dł. 127m wraz z przyłączami ul. Uradzka DN200, dł. 140m wraz z przyłączami 2024-2026 - dokumentacja projektowa 2027-2029 - roboty budowlano-montażowe</v>
          </cell>
          <cell r="BH1204" t="str">
            <v>-</v>
          </cell>
          <cell r="BI1204" t="str">
            <v>-</v>
          </cell>
          <cell r="BJ1204">
            <v>0</v>
          </cell>
          <cell r="BK1204">
            <v>2403000</v>
          </cell>
          <cell r="BL1204"/>
          <cell r="BM1204"/>
          <cell r="BN1204"/>
        </row>
        <row r="1205">
          <cell r="B1205" t="str">
            <v>5-09-19-145-1</v>
          </cell>
          <cell r="C1205" t="str">
            <v>5</v>
          </cell>
          <cell r="D1205" t="str">
            <v>Puszczykowo - kanalizacja sanitarna w rejonie pomiędzy ulicami: Cicha, Sobieskiego i Janaszka</v>
          </cell>
          <cell r="E1205" t="str">
            <v>Realizowane-koncepcja-w toku</v>
          </cell>
          <cell r="G1205" t="str">
            <v>rezerwa "białe plamy"</v>
          </cell>
          <cell r="H1205" t="str">
            <v>druga</v>
          </cell>
          <cell r="I1205" t="str">
            <v>sieci rozdzielcze</v>
          </cell>
          <cell r="J1205" t="str">
            <v>rozwojowe</v>
          </cell>
          <cell r="K1205" t="str">
            <v>nieopłacalne nie</v>
          </cell>
          <cell r="L1205" t="str">
            <v>Puszczykowo</v>
          </cell>
          <cell r="M1205" t="str">
            <v>Irena Romaszewska-Malak</v>
          </cell>
          <cell r="N1205">
            <v>0</v>
          </cell>
          <cell r="O1205" t="str">
            <v>Monika Mrozińska</v>
          </cell>
          <cell r="P1205">
            <v>0</v>
          </cell>
          <cell r="Q1205">
            <v>0</v>
          </cell>
          <cell r="R1205" t="str">
            <v>09</v>
          </cell>
          <cell r="S1205" t="str">
            <v>nd</v>
          </cell>
          <cell r="T1205">
            <v>0</v>
          </cell>
          <cell r="U1205">
            <v>0</v>
          </cell>
          <cell r="V1205">
            <v>0</v>
          </cell>
          <cell r="W1205">
            <v>0</v>
          </cell>
          <cell r="X1205">
            <v>0</v>
          </cell>
          <cell r="Y1205">
            <v>0</v>
          </cell>
          <cell r="Z1205">
            <v>0</v>
          </cell>
          <cell r="AA1205">
            <v>0</v>
          </cell>
          <cell r="AB1205">
            <v>0</v>
          </cell>
          <cell r="AC1205">
            <v>0</v>
          </cell>
          <cell r="AD1205">
            <v>58000</v>
          </cell>
          <cell r="AE1205">
            <v>2405000</v>
          </cell>
          <cell r="AF1205">
            <v>58000</v>
          </cell>
          <cell r="AG1205">
            <v>0</v>
          </cell>
          <cell r="AH1205">
            <v>0</v>
          </cell>
          <cell r="AI1205">
            <v>0</v>
          </cell>
          <cell r="AJ1205">
            <v>0</v>
          </cell>
          <cell r="AK1205">
            <v>0</v>
          </cell>
          <cell r="AL1205">
            <v>0</v>
          </cell>
          <cell r="AM1205">
            <v>0</v>
          </cell>
          <cell r="AN1205">
            <v>0</v>
          </cell>
          <cell r="AO1205">
            <v>0</v>
          </cell>
          <cell r="AP1205">
            <v>57200</v>
          </cell>
          <cell r="AQ1205">
            <v>85800</v>
          </cell>
          <cell r="AR1205">
            <v>437400</v>
          </cell>
          <cell r="AS1205">
            <v>1881600</v>
          </cell>
          <cell r="AT1205">
            <v>1881600</v>
          </cell>
          <cell r="AU1205">
            <v>2462000</v>
          </cell>
          <cell r="AV1205">
            <v>1.75</v>
          </cell>
          <cell r="AW1205">
            <v>0</v>
          </cell>
          <cell r="AX1205" t="str">
            <v>1 rozwojowo-modernizacyjne</v>
          </cell>
          <cell r="AY1205">
            <v>0</v>
          </cell>
          <cell r="AZ1205">
            <v>43</v>
          </cell>
          <cell r="BA1205">
            <v>0</v>
          </cell>
          <cell r="BF1205" t="str">
            <v>Odbiór ścieków bytowych od nowych Klientów.</v>
          </cell>
          <cell r="BG1205" t="str">
            <v>Budowa kanalizacji sanitarnej na obszarze pomiędzy ulicami Cicha, Sobieskiego i Janaszka - DN 200mm dł. L = 1750m wraz z przyłączami 2028 - 2030 - dokumentacja projektowa 2031 - 2032 - roboty budowlano - montażowe</v>
          </cell>
          <cell r="BH1205" t="str">
            <v>-</v>
          </cell>
          <cell r="BI1205" t="str">
            <v>-</v>
          </cell>
          <cell r="BJ1205">
            <v>0</v>
          </cell>
          <cell r="BK1205">
            <v>2462000</v>
          </cell>
          <cell r="BL1205"/>
          <cell r="BM1205"/>
          <cell r="BN1205"/>
        </row>
        <row r="1206">
          <cell r="B1206" t="str">
            <v>3-05-20-205-0</v>
          </cell>
          <cell r="C1206" t="str">
            <v>3</v>
          </cell>
          <cell r="D1206" t="str">
            <v>Poznań - sieć wodociągowa w ul. w ulicy Dąbrowskiego (Od ul. Polskiej do Pętli Ogrody)</v>
          </cell>
          <cell r="E1206" t="str">
            <v>Realizowane-koncepcja-w toku</v>
          </cell>
          <cell r="G1206" t="str">
            <v>budżet - modernizacja PSW</v>
          </cell>
          <cell r="H1206" t="str">
            <v>pierwsza</v>
          </cell>
          <cell r="I1206" t="str">
            <v>sieci rozdzielcze</v>
          </cell>
          <cell r="J1206" t="str">
            <v>modernizacyjne</v>
          </cell>
          <cell r="K1206" t="str">
            <v>PSW</v>
          </cell>
          <cell r="L1206" t="str">
            <v>Poznań</v>
          </cell>
          <cell r="M1206" t="str">
            <v>Katarzyna Józefiak</v>
          </cell>
          <cell r="N1206">
            <v>0</v>
          </cell>
          <cell r="O1206">
            <v>0</v>
          </cell>
          <cell r="P1206" t="str">
            <v>Anna Danek</v>
          </cell>
          <cell r="Q1206" t="str">
            <v>Maciej Urbaniak</v>
          </cell>
          <cell r="R1206" t="str">
            <v>05</v>
          </cell>
          <cell r="S1206" t="str">
            <v>nd</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24000</v>
          </cell>
          <cell r="AK1206">
            <v>72000</v>
          </cell>
          <cell r="AL1206">
            <v>24000</v>
          </cell>
          <cell r="AM1206">
            <v>1890000</v>
          </cell>
          <cell r="AN1206">
            <v>650000</v>
          </cell>
          <cell r="AO1206">
            <v>0</v>
          </cell>
          <cell r="AP1206">
            <v>0</v>
          </cell>
          <cell r="AQ1206">
            <v>0</v>
          </cell>
          <cell r="AR1206">
            <v>0</v>
          </cell>
          <cell r="AS1206">
            <v>0</v>
          </cell>
          <cell r="AT1206">
            <v>0</v>
          </cell>
          <cell r="AU1206">
            <v>2660000</v>
          </cell>
          <cell r="AV1206">
            <v>0</v>
          </cell>
          <cell r="AW1206">
            <v>0</v>
          </cell>
          <cell r="AX1206" t="str">
            <v>1 rozwojowo-modernizacyjne</v>
          </cell>
          <cell r="AY1206">
            <v>0</v>
          </cell>
          <cell r="AZ1206">
            <v>0</v>
          </cell>
          <cell r="BA1206">
            <v>0</v>
          </cell>
          <cell r="BF1206" t="str">
            <v>Zły stan techniczny. Przedmiotowy odcinek sieci wodociągowej stanowi kluczowy element zasilania w wodę dużego, północno-zachodniego obszaru miasta Poznania</v>
          </cell>
          <cell r="BG1206" t="str">
            <v>Wymiana wodociągu DN 400 mm o dł. ok 710 m w ul. Dąbrowskiego Dokumentacja projektowa 2023 - 2025 Roboty budowlano - montażowe 2026 - 2027</v>
          </cell>
          <cell r="BH1206" t="str">
            <v>-</v>
          </cell>
          <cell r="BI1206" t="str">
            <v>-</v>
          </cell>
          <cell r="BJ1206">
            <v>0</v>
          </cell>
          <cell r="BK1206">
            <v>2660000</v>
          </cell>
          <cell r="BL1206"/>
          <cell r="BM1206"/>
          <cell r="BN1206"/>
        </row>
        <row r="1207">
          <cell r="B1207" t="str">
            <v>2-07-19-236-0</v>
          </cell>
          <cell r="C1207" t="str">
            <v>2</v>
          </cell>
          <cell r="D1207" t="str">
            <v>SUW Gruszczyn - zaopatrzenie w ciepło</v>
          </cell>
          <cell r="E1207" t="str">
            <v>Realizowane-koncepcja-w toku</v>
          </cell>
          <cell r="G1207" t="str">
            <v>rezerwa zadania wielozakresowe</v>
          </cell>
          <cell r="H1207" t="str">
            <v>pierwsza</v>
          </cell>
          <cell r="I1207" t="str">
            <v>wspólne</v>
          </cell>
          <cell r="J1207" t="str">
            <v>modernizacyjne</v>
          </cell>
          <cell r="K1207" t="str">
            <v>SUW</v>
          </cell>
          <cell r="L1207" t="str">
            <v>Swarzędz</v>
          </cell>
          <cell r="M1207" t="str">
            <v>Irena Romaszewska-Malak</v>
          </cell>
          <cell r="N1207" t="str">
            <v>Agnieszka Górny</v>
          </cell>
          <cell r="O1207" t="str">
            <v>Anna Padurska</v>
          </cell>
          <cell r="P1207" t="str">
            <v>Olga Szaj-Jędraszczyk</v>
          </cell>
          <cell r="Q1207" t="str">
            <v>Jerzy Rykała</v>
          </cell>
          <cell r="R1207" t="str">
            <v>07</v>
          </cell>
          <cell r="S1207" t="str">
            <v>nd</v>
          </cell>
          <cell r="T1207">
            <v>0</v>
          </cell>
          <cell r="U1207">
            <v>0</v>
          </cell>
          <cell r="V1207">
            <v>40000</v>
          </cell>
          <cell r="W1207">
            <v>70000</v>
          </cell>
          <cell r="X1207">
            <v>400000</v>
          </cell>
          <cell r="Y1207">
            <v>0</v>
          </cell>
          <cell r="Z1207">
            <v>0</v>
          </cell>
          <cell r="AA1207">
            <v>0</v>
          </cell>
          <cell r="AB1207">
            <v>0</v>
          </cell>
          <cell r="AC1207">
            <v>0</v>
          </cell>
          <cell r="AD1207">
            <v>0</v>
          </cell>
          <cell r="AE1207">
            <v>0</v>
          </cell>
          <cell r="AF1207">
            <v>510000</v>
          </cell>
          <cell r="AG1207">
            <v>0</v>
          </cell>
          <cell r="AH1207">
            <v>0</v>
          </cell>
          <cell r="AI1207">
            <v>0</v>
          </cell>
          <cell r="AJ1207">
            <v>25000</v>
          </cell>
          <cell r="AK1207">
            <v>75000</v>
          </cell>
          <cell r="AL1207">
            <v>900000</v>
          </cell>
          <cell r="AM1207">
            <v>0</v>
          </cell>
          <cell r="AN1207">
            <v>0</v>
          </cell>
          <cell r="AO1207">
            <v>0</v>
          </cell>
          <cell r="AP1207">
            <v>0</v>
          </cell>
          <cell r="AQ1207">
            <v>0</v>
          </cell>
          <cell r="AR1207">
            <v>0</v>
          </cell>
          <cell r="AS1207">
            <v>0</v>
          </cell>
          <cell r="AT1207">
            <v>0</v>
          </cell>
          <cell r="AU1207">
            <v>1000000</v>
          </cell>
          <cell r="AV1207">
            <v>0</v>
          </cell>
          <cell r="AW1207">
            <v>0</v>
          </cell>
          <cell r="AX1207" t="str">
            <v>1 rozwojowo-modernizacyjne</v>
          </cell>
          <cell r="AY1207">
            <v>0</v>
          </cell>
          <cell r="AZ1207">
            <v>0</v>
          </cell>
          <cell r="BA1207">
            <v>0</v>
          </cell>
          <cell r="BF1207" t="str">
            <v>Zadanie zostało wydzielone z zadania nr 17-006. Zwiększenie bezpieczeństwa cieplnego obiektu.</v>
          </cell>
          <cell r="BG1207" t="str">
            <v>Przebudowa źródła ciepła dla SUW Gruszczyn 2022-2024 - opracowanie PFU 2025 - zaprojektuj-wybuduj</v>
          </cell>
          <cell r="BH1207" t="str">
            <v>-</v>
          </cell>
          <cell r="BI1207" t="str">
            <v>-</v>
          </cell>
          <cell r="BJ1207">
            <v>0</v>
          </cell>
          <cell r="BK1207">
            <v>1000000</v>
          </cell>
          <cell r="BL1207"/>
          <cell r="BM1207"/>
          <cell r="BN1207"/>
        </row>
        <row r="1208">
          <cell r="B1208" t="str">
            <v>5-07-15-053-1</v>
          </cell>
          <cell r="C1208" t="str">
            <v>5</v>
          </cell>
          <cell r="D1208" t="str">
            <v>Swarzędz - kanalizacja w ul. Poznańskiej w Jasiniu</v>
          </cell>
          <cell r="E1208" t="str">
            <v>Realizowane-dokumentacja-w toku</v>
          </cell>
          <cell r="G1208" t="str">
            <v>rezerwa "białe plamy"</v>
          </cell>
          <cell r="H1208" t="str">
            <v>druga</v>
          </cell>
          <cell r="I1208" t="str">
            <v>sieci rozdzielcze</v>
          </cell>
          <cell r="J1208" t="str">
            <v>rozwojowe</v>
          </cell>
          <cell r="K1208" t="str">
            <v>nieopłacalne tak</v>
          </cell>
          <cell r="L1208" t="str">
            <v>Swarzędz</v>
          </cell>
          <cell r="M1208" t="str">
            <v>Przemysław Jasiński</v>
          </cell>
          <cell r="N1208" t="str">
            <v>Alina Wachowska</v>
          </cell>
          <cell r="O1208" t="str">
            <v>Mariusz Dados</v>
          </cell>
          <cell r="P1208" t="str">
            <v>Julita Andrzejewska</v>
          </cell>
          <cell r="Q1208">
            <v>0</v>
          </cell>
          <cell r="R1208" t="str">
            <v>07</v>
          </cell>
          <cell r="S1208" t="str">
            <v>Gmina Swarzędz</v>
          </cell>
          <cell r="T1208">
            <v>35552.959999999999</v>
          </cell>
          <cell r="U1208">
            <v>7186.68</v>
          </cell>
          <cell r="V1208">
            <v>0</v>
          </cell>
          <cell r="W1208">
            <v>103075</v>
          </cell>
          <cell r="X1208">
            <v>572177</v>
          </cell>
          <cell r="Y1208">
            <v>1966752</v>
          </cell>
          <cell r="Z1208">
            <v>0</v>
          </cell>
          <cell r="AA1208">
            <v>0</v>
          </cell>
          <cell r="AB1208">
            <v>0</v>
          </cell>
          <cell r="AC1208">
            <v>0</v>
          </cell>
          <cell r="AD1208">
            <v>0</v>
          </cell>
          <cell r="AE1208">
            <v>0</v>
          </cell>
          <cell r="AF1208">
            <v>2649190.6799999997</v>
          </cell>
          <cell r="AG1208">
            <v>8425.06</v>
          </cell>
          <cell r="AH1208">
            <v>137.63999999999999</v>
          </cell>
          <cell r="AI1208">
            <v>0</v>
          </cell>
          <cell r="AJ1208">
            <v>0</v>
          </cell>
          <cell r="AK1208">
            <v>103075</v>
          </cell>
          <cell r="AL1208">
            <v>5425</v>
          </cell>
          <cell r="AM1208">
            <v>1764323</v>
          </cell>
          <cell r="AN1208">
            <v>801965</v>
          </cell>
          <cell r="AO1208">
            <v>0</v>
          </cell>
          <cell r="AP1208">
            <v>0</v>
          </cell>
          <cell r="AQ1208">
            <v>0</v>
          </cell>
          <cell r="AR1208">
            <v>0</v>
          </cell>
          <cell r="AS1208">
            <v>0</v>
          </cell>
          <cell r="AT1208">
            <v>0</v>
          </cell>
          <cell r="AU1208">
            <v>2674788</v>
          </cell>
          <cell r="AV1208">
            <v>0.95</v>
          </cell>
          <cell r="AW1208">
            <v>40.5</v>
          </cell>
          <cell r="AX1208" t="str">
            <v>1 rozwojowo-modernizacyjne</v>
          </cell>
          <cell r="AY1208">
            <v>11</v>
          </cell>
          <cell r="AZ1208">
            <v>9</v>
          </cell>
          <cell r="BA1208">
            <v>0</v>
          </cell>
          <cell r="BF1208" t="str">
            <v>Odbiór ścieków sanitarnych od nowych klientów.</v>
          </cell>
          <cell r="BG1208" t="str">
            <v>Budowa kanalizacji sanitarnej DN 200 mm o dł. ok. 950 m, 1 przepompownia ścieków , przyłącza kanalizacji sanitarnej 2018-2024 - dokumentacja projektowa, Gmina inwestorem zastępczym 2025-2026 - roboty budowlano-montażowe</v>
          </cell>
          <cell r="BH1208" t="str">
            <v>-</v>
          </cell>
          <cell r="BI1208" t="str">
            <v>-</v>
          </cell>
          <cell r="BJ1208">
            <v>0</v>
          </cell>
          <cell r="BK1208">
            <v>2674788</v>
          </cell>
          <cell r="BL1208"/>
          <cell r="BM1208"/>
          <cell r="BN1208"/>
        </row>
        <row r="1209">
          <cell r="B1209" t="str">
            <v>3-03-19-261-1</v>
          </cell>
          <cell r="C1209" t="str">
            <v>3</v>
          </cell>
          <cell r="D1209" t="str">
            <v>Mosina - sieć wodociągowa w Borkowicach - Etap II</v>
          </cell>
          <cell r="E1209" t="str">
            <v>Realizowane-koncepcja-w toku</v>
          </cell>
          <cell r="G1209" t="str">
            <v>rezerwa zadania wielozakresowe</v>
          </cell>
          <cell r="H1209" t="str">
            <v>druga</v>
          </cell>
          <cell r="I1209" t="str">
            <v>sieci rozdzielcze</v>
          </cell>
          <cell r="J1209" t="str">
            <v>rozwojowe</v>
          </cell>
          <cell r="K1209" t="str">
            <v>nieopłacalne tak</v>
          </cell>
          <cell r="L1209" t="str">
            <v>Mosina</v>
          </cell>
          <cell r="M1209" t="str">
            <v>Zuzanna Kaczmarek</v>
          </cell>
          <cell r="N1209">
            <v>0</v>
          </cell>
          <cell r="O1209">
            <v>0</v>
          </cell>
          <cell r="P1209">
            <v>0</v>
          </cell>
          <cell r="Q1209">
            <v>0</v>
          </cell>
          <cell r="R1209" t="str">
            <v>03</v>
          </cell>
          <cell r="S1209" t="str">
            <v>nd</v>
          </cell>
          <cell r="T1209">
            <v>0</v>
          </cell>
          <cell r="U1209">
            <v>0</v>
          </cell>
          <cell r="V1209">
            <v>0</v>
          </cell>
          <cell r="W1209">
            <v>0</v>
          </cell>
          <cell r="X1209">
            <v>0</v>
          </cell>
          <cell r="Y1209">
            <v>0</v>
          </cell>
          <cell r="Z1209">
            <v>0</v>
          </cell>
          <cell r="AA1209">
            <v>0</v>
          </cell>
          <cell r="AB1209">
            <v>56000</v>
          </cell>
          <cell r="AC1209">
            <v>84000</v>
          </cell>
          <cell r="AD1209">
            <v>433000</v>
          </cell>
          <cell r="AE1209">
            <v>1384000</v>
          </cell>
          <cell r="AF1209">
            <v>573000</v>
          </cell>
          <cell r="AG1209">
            <v>0</v>
          </cell>
          <cell r="AH1209">
            <v>0</v>
          </cell>
          <cell r="AI1209">
            <v>0</v>
          </cell>
          <cell r="AJ1209">
            <v>0</v>
          </cell>
          <cell r="AK1209">
            <v>0</v>
          </cell>
          <cell r="AL1209">
            <v>48000</v>
          </cell>
          <cell r="AM1209">
            <v>49000</v>
          </cell>
          <cell r="AN1209">
            <v>25000</v>
          </cell>
          <cell r="AO1209">
            <v>623000</v>
          </cell>
          <cell r="AP1209">
            <v>1992000</v>
          </cell>
          <cell r="AQ1209">
            <v>0</v>
          </cell>
          <cell r="AR1209">
            <v>0</v>
          </cell>
          <cell r="AS1209">
            <v>0</v>
          </cell>
          <cell r="AT1209">
            <v>0</v>
          </cell>
          <cell r="AU1209">
            <v>2737000</v>
          </cell>
          <cell r="AV1209">
            <v>1.68</v>
          </cell>
          <cell r="AW1209">
            <v>8.3000000000000007</v>
          </cell>
          <cell r="AX1209" t="str">
            <v>1 rozwojowo-modernizacyjne</v>
          </cell>
          <cell r="AY1209">
            <v>4</v>
          </cell>
          <cell r="AZ1209">
            <v>62</v>
          </cell>
          <cell r="BA1209">
            <v>0</v>
          </cell>
          <cell r="BF1209" t="str">
            <v>Zadanie zostało wydzielone z zadania nr 11-091. Zaopatrzenie w wodę nowych odbiorców.</v>
          </cell>
          <cell r="BG1209" t="str">
            <v>Budowa sieci wodociągowej DN 180 mm, dł.1680 m we wsi Borkowice wraz z przyłączami. 2025 - 2027 - dokumentacja projektowa 2027 - 2029 - roboty budowlano-montażowe (strona zachodnia od głównej ul. Łubinowej)</v>
          </cell>
          <cell r="BH1209" t="str">
            <v>-</v>
          </cell>
          <cell r="BI1209" t="str">
            <v>-</v>
          </cell>
          <cell r="BJ1209">
            <v>0</v>
          </cell>
          <cell r="BK1209">
            <v>2737000</v>
          </cell>
          <cell r="BL1209"/>
          <cell r="BM1209"/>
          <cell r="BN1209"/>
        </row>
        <row r="1210">
          <cell r="B1210" t="str">
            <v>5-05-15-200-1</v>
          </cell>
          <cell r="C1210" t="str">
            <v>5</v>
          </cell>
          <cell r="D1210" t="str">
            <v>Poznań - kanalizacja sanitarna w rejonie ul. Stobnickiej i ul. Słupskiej</v>
          </cell>
          <cell r="E1210" t="str">
            <v>Realizowane-koncepcja-w toku</v>
          </cell>
          <cell r="G1210" t="str">
            <v>rezerwa "białe plamy"</v>
          </cell>
          <cell r="H1210" t="str">
            <v>druga</v>
          </cell>
          <cell r="I1210" t="str">
            <v>sieci rozdzielcze</v>
          </cell>
          <cell r="J1210" t="str">
            <v>rozwojowe</v>
          </cell>
          <cell r="K1210" t="str">
            <v>nieopłacalne nie</v>
          </cell>
          <cell r="L1210" t="str">
            <v>Poznań</v>
          </cell>
          <cell r="M1210" t="str">
            <v>Sylwia Białous</v>
          </cell>
          <cell r="N1210">
            <v>0</v>
          </cell>
          <cell r="O1210" t="str">
            <v>Monika Mrozińska</v>
          </cell>
          <cell r="P1210">
            <v>0</v>
          </cell>
          <cell r="Q1210">
            <v>0</v>
          </cell>
          <cell r="R1210" t="str">
            <v>05</v>
          </cell>
          <cell r="S1210" t="str">
            <v>nd</v>
          </cell>
          <cell r="T1210">
            <v>0</v>
          </cell>
          <cell r="U1210">
            <v>0</v>
          </cell>
          <cell r="V1210">
            <v>0</v>
          </cell>
          <cell r="W1210">
            <v>0</v>
          </cell>
          <cell r="X1210">
            <v>0</v>
          </cell>
          <cell r="Y1210">
            <v>0</v>
          </cell>
          <cell r="Z1210">
            <v>72400</v>
          </cell>
          <cell r="AA1210">
            <v>108600</v>
          </cell>
          <cell r="AB1210">
            <v>927600</v>
          </cell>
          <cell r="AC1210">
            <v>3226400</v>
          </cell>
          <cell r="AD1210">
            <v>0</v>
          </cell>
          <cell r="AE1210">
            <v>0</v>
          </cell>
          <cell r="AF1210">
            <v>4335000</v>
          </cell>
          <cell r="AG1210">
            <v>0</v>
          </cell>
          <cell r="AH1210">
            <v>0</v>
          </cell>
          <cell r="AI1210">
            <v>0</v>
          </cell>
          <cell r="AJ1210">
            <v>0</v>
          </cell>
          <cell r="AK1210">
            <v>40000</v>
          </cell>
          <cell r="AL1210">
            <v>70000</v>
          </cell>
          <cell r="AM1210">
            <v>0</v>
          </cell>
          <cell r="AN1210">
            <v>0</v>
          </cell>
          <cell r="AO1210">
            <v>0</v>
          </cell>
          <cell r="AP1210">
            <v>56800</v>
          </cell>
          <cell r="AQ1210">
            <v>56800</v>
          </cell>
          <cell r="AR1210">
            <v>28400</v>
          </cell>
          <cell r="AS1210">
            <v>2493736</v>
          </cell>
          <cell r="AT1210">
            <v>4331005</v>
          </cell>
          <cell r="AU1210">
            <v>2745736</v>
          </cell>
          <cell r="AV1210">
            <v>1.98</v>
          </cell>
          <cell r="AW1210">
            <v>57</v>
          </cell>
          <cell r="AX1210" t="str">
            <v>1 rozwojowo-modernizacyjne</v>
          </cell>
          <cell r="AY1210">
            <v>32</v>
          </cell>
          <cell r="AZ1210">
            <v>36</v>
          </cell>
          <cell r="BA1210">
            <v>0</v>
          </cell>
          <cell r="BF1210" t="str">
            <v>Odbiór ścieków sanitarnych od nowych klientów.</v>
          </cell>
          <cell r="BG1210" t="str">
            <v>Budowa kanalizacji sanitarnej w rejonie ul. Stobnickiej i w ul. Słupskiej wraz z przyłączami: - kanał grawitacyjny DN 200 mm, dł. 2 km - rurociąg tłoczny DN 90 mm, dł. 590 m - przepompownie - 3 szt. - zakup działek pod przepompownię 2024-2025 - koncepcja programowo-przestrzenna 2029-2031 - dokumentacja projektowa 2032-2033 - roboty budowlano-montażowe</v>
          </cell>
          <cell r="BH1210" t="str">
            <v>-</v>
          </cell>
          <cell r="BI1210" t="str">
            <v>-</v>
          </cell>
          <cell r="BJ1210">
            <v>0</v>
          </cell>
          <cell r="BK1210">
            <v>2745736</v>
          </cell>
          <cell r="BL1210"/>
          <cell r="BM1210"/>
          <cell r="BN1210"/>
        </row>
        <row r="1211">
          <cell r="B1211" t="str">
            <v>4-05-19-036-1</v>
          </cell>
          <cell r="C1211" t="str">
            <v>4</v>
          </cell>
          <cell r="D1211" t="str">
            <v>COŚ - turbina wodna</v>
          </cell>
          <cell r="E1211" t="str">
            <v>Realizowane-koncepcja-w toku</v>
          </cell>
          <cell r="G1211" t="str">
            <v>OŚ - sieci i obiekty</v>
          </cell>
          <cell r="H1211" t="str">
            <v>pierwsza</v>
          </cell>
          <cell r="I1211" t="str">
            <v>wspólne</v>
          </cell>
          <cell r="J1211" t="str">
            <v>rozwojowe</v>
          </cell>
          <cell r="K1211" t="str">
            <v>OŚ</v>
          </cell>
          <cell r="L1211" t="str">
            <v>Poznań</v>
          </cell>
          <cell r="M1211" t="str">
            <v>Krzysztof Kowalczyk</v>
          </cell>
          <cell r="N1211" t="str">
            <v>Krzysztof Kowalczyk</v>
          </cell>
          <cell r="O1211" t="str">
            <v>Anna Padurska</v>
          </cell>
          <cell r="P1211" t="str">
            <v>Olga Szaj-Jędraszczyk</v>
          </cell>
          <cell r="Q1211" t="str">
            <v>Maciej Drajkowski</v>
          </cell>
          <cell r="R1211" t="str">
            <v>05</v>
          </cell>
          <cell r="S1211" t="str">
            <v>nd</v>
          </cell>
          <cell r="T1211">
            <v>0</v>
          </cell>
          <cell r="U1211">
            <v>0</v>
          </cell>
          <cell r="V1211">
            <v>0</v>
          </cell>
          <cell r="W1211">
            <v>0</v>
          </cell>
          <cell r="X1211">
            <v>0</v>
          </cell>
          <cell r="Y1211">
            <v>150000</v>
          </cell>
          <cell r="Z1211">
            <v>540000</v>
          </cell>
          <cell r="AA1211">
            <v>360000</v>
          </cell>
          <cell r="AB1211">
            <v>0</v>
          </cell>
          <cell r="AC1211">
            <v>0</v>
          </cell>
          <cell r="AD1211">
            <v>0</v>
          </cell>
          <cell r="AE1211">
            <v>0</v>
          </cell>
          <cell r="AF1211">
            <v>1050000</v>
          </cell>
          <cell r="AG1211">
            <v>0</v>
          </cell>
          <cell r="AH1211">
            <v>0</v>
          </cell>
          <cell r="AI1211">
            <v>0</v>
          </cell>
          <cell r="AJ1211">
            <v>0</v>
          </cell>
          <cell r="AK1211">
            <v>150000</v>
          </cell>
          <cell r="AL1211">
            <v>540000</v>
          </cell>
          <cell r="AM1211">
            <v>360000</v>
          </cell>
          <cell r="AN1211">
            <v>0</v>
          </cell>
          <cell r="AO1211">
            <v>0</v>
          </cell>
          <cell r="AP1211">
            <v>0</v>
          </cell>
          <cell r="AQ1211">
            <v>0</v>
          </cell>
          <cell r="AR1211">
            <v>0</v>
          </cell>
          <cell r="AS1211">
            <v>0</v>
          </cell>
          <cell r="AT1211">
            <v>0</v>
          </cell>
          <cell r="AU1211">
            <v>1050000</v>
          </cell>
          <cell r="AV1211">
            <v>0</v>
          </cell>
          <cell r="AW1211">
            <v>0</v>
          </cell>
          <cell r="AX1211" t="str">
            <v xml:space="preserve"> </v>
          </cell>
          <cell r="AY1211">
            <v>0</v>
          </cell>
          <cell r="AZ1211">
            <v>0</v>
          </cell>
          <cell r="BA1211">
            <v>0</v>
          </cell>
          <cell r="BF1211" t="str">
            <v>Wykorzystanie potencjału ścieków oczyszczonych i produkcja energii elektrycznej.</v>
          </cell>
          <cell r="BG1211" t="str">
            <v>Budowa zastawek, zwężek, komory pomiarowej wraz z przepływomierzami oraz komory turbiny wraz z turbiną na odpływie z oczyszczalni. 2024 - 2025 - dokumentacja projektowa 2025 - 2026 - roboty budowlano-montażowe</v>
          </cell>
          <cell r="BH1211" t="str">
            <v>-</v>
          </cell>
          <cell r="BI1211" t="str">
            <v>-</v>
          </cell>
          <cell r="BJ1211">
            <v>0</v>
          </cell>
          <cell r="BK1211">
            <v>1050000</v>
          </cell>
          <cell r="BL1211"/>
          <cell r="BM1211"/>
          <cell r="BN1211"/>
        </row>
        <row r="1212">
          <cell r="B1212" t="str">
            <v>5-05-19-089-1</v>
          </cell>
          <cell r="C1212" t="str">
            <v>5</v>
          </cell>
          <cell r="D1212" t="str">
            <v>Poznań - kanalizacja sanitarna dla zabudowy ZKZL przy ul. Opolskiej (strona wschodnia - ETAP A)</v>
          </cell>
          <cell r="E1212" t="str">
            <v>Realizowane-koncepcja-w toku</v>
          </cell>
          <cell r="G1212" t="str">
            <v>Pule</v>
          </cell>
          <cell r="H1212" t="str">
            <v>druga</v>
          </cell>
          <cell r="I1212" t="str">
            <v>sieci rozdzielcze</v>
          </cell>
          <cell r="J1212" t="str">
            <v>rozwojowe</v>
          </cell>
          <cell r="K1212" t="str">
            <v>opłacalne</v>
          </cell>
          <cell r="L1212" t="str">
            <v>Poznań</v>
          </cell>
          <cell r="M1212" t="str">
            <v>Zuzanna Kaczmarek</v>
          </cell>
          <cell r="N1212">
            <v>0</v>
          </cell>
          <cell r="O1212" t="str">
            <v>Jolanta Kowalczyk</v>
          </cell>
          <cell r="P1212">
            <v>0</v>
          </cell>
          <cell r="Q1212">
            <v>0</v>
          </cell>
          <cell r="R1212" t="str">
            <v>05</v>
          </cell>
          <cell r="S1212" t="str">
            <v>nd</v>
          </cell>
          <cell r="T1212">
            <v>0</v>
          </cell>
          <cell r="U1212">
            <v>0</v>
          </cell>
          <cell r="V1212">
            <v>48000</v>
          </cell>
          <cell r="W1212">
            <v>145000</v>
          </cell>
          <cell r="X1212">
            <v>380800</v>
          </cell>
          <cell r="Y1212">
            <v>1243800</v>
          </cell>
          <cell r="Z1212">
            <v>1332400</v>
          </cell>
          <cell r="AA1212">
            <v>0</v>
          </cell>
          <cell r="AB1212">
            <v>0</v>
          </cell>
          <cell r="AC1212">
            <v>0</v>
          </cell>
          <cell r="AD1212">
            <v>0</v>
          </cell>
          <cell r="AE1212">
            <v>0</v>
          </cell>
          <cell r="AF1212">
            <v>3150000</v>
          </cell>
          <cell r="AG1212">
            <v>0</v>
          </cell>
          <cell r="AH1212">
            <v>0</v>
          </cell>
          <cell r="AI1212">
            <v>0</v>
          </cell>
          <cell r="AJ1212">
            <v>0</v>
          </cell>
          <cell r="AK1212">
            <v>0</v>
          </cell>
          <cell r="AL1212">
            <v>0</v>
          </cell>
          <cell r="AM1212">
            <v>0</v>
          </cell>
          <cell r="AN1212">
            <v>0</v>
          </cell>
          <cell r="AO1212">
            <v>60000</v>
          </cell>
          <cell r="AP1212">
            <v>61000</v>
          </cell>
          <cell r="AQ1212">
            <v>185700</v>
          </cell>
          <cell r="AR1212">
            <v>2106400</v>
          </cell>
          <cell r="AS1212">
            <v>466900</v>
          </cell>
          <cell r="AT1212">
            <v>466900</v>
          </cell>
          <cell r="AU1212">
            <v>2880000</v>
          </cell>
          <cell r="AV1212">
            <v>1.1399999999999999</v>
          </cell>
          <cell r="AW1212">
            <v>0</v>
          </cell>
          <cell r="AX1212" t="str">
            <v>1 rozwojowo-modernizacyjne</v>
          </cell>
          <cell r="AY1212">
            <v>0</v>
          </cell>
          <cell r="AZ1212">
            <v>13</v>
          </cell>
          <cell r="BA1212">
            <v>0</v>
          </cell>
          <cell r="BF1212" t="str">
            <v>Odbiór ścieków od nowych klientów z zabudowy planowanej przez ZKZL.</v>
          </cell>
          <cell r="BG1212" t="str">
            <v>Budowa kanalizacji sanitarnej na terenie planowanej zabudowy przez ZKZL ul. Będzińska DN 200mm, dł. L=120m; ul. Czeladzka DN 400mm dł. L=255m; ul. Opolska DN 200mm, dł. L = 95m, DN 400mm, dł. L=140m; boczna od Opolskiej DN 400m, dł. L=530m - wraz z przyłączami 2028-2030 - dokumentacja projektowa 2030-2032 - roboty budowlano - montażowe</v>
          </cell>
          <cell r="BH1212" t="str">
            <v>-</v>
          </cell>
          <cell r="BI1212" t="str">
            <v>-</v>
          </cell>
          <cell r="BJ1212">
            <v>0</v>
          </cell>
          <cell r="BK1212">
            <v>2880000</v>
          </cell>
          <cell r="BL1212"/>
          <cell r="BM1212"/>
          <cell r="BN1212"/>
        </row>
        <row r="1213">
          <cell r="B1213" t="str">
            <v>3-03-11-091-1</v>
          </cell>
          <cell r="C1213" t="str">
            <v>3</v>
          </cell>
          <cell r="D1213" t="str">
            <v>Mosina - sieć wodociągowa w Borkowicach -Etap I</v>
          </cell>
          <cell r="E1213" t="str">
            <v>Realizowane-koncepcja-w toku</v>
          </cell>
          <cell r="G1213" t="str">
            <v>rezerwa "białe plamy"</v>
          </cell>
          <cell r="H1213" t="str">
            <v>druga</v>
          </cell>
          <cell r="I1213" t="str">
            <v>sieci rozdzielcze</v>
          </cell>
          <cell r="J1213" t="str">
            <v>rozwojowe</v>
          </cell>
          <cell r="K1213" t="str">
            <v>nieopłacalne tak</v>
          </cell>
          <cell r="L1213" t="str">
            <v>Mosina</v>
          </cell>
          <cell r="M1213" t="str">
            <v>Zuzanna Kaczmarek</v>
          </cell>
          <cell r="N1213">
            <v>0</v>
          </cell>
          <cell r="O1213" t="str">
            <v>Jolanta Kowalczyk</v>
          </cell>
          <cell r="P1213">
            <v>0</v>
          </cell>
          <cell r="Q1213">
            <v>0</v>
          </cell>
          <cell r="R1213" t="str">
            <v>03</v>
          </cell>
          <cell r="S1213" t="str">
            <v>Gmina Mosina</v>
          </cell>
          <cell r="T1213">
            <v>0</v>
          </cell>
          <cell r="U1213">
            <v>0</v>
          </cell>
          <cell r="V1213">
            <v>0</v>
          </cell>
          <cell r="W1213">
            <v>0</v>
          </cell>
          <cell r="X1213">
            <v>0</v>
          </cell>
          <cell r="Y1213">
            <v>0</v>
          </cell>
          <cell r="Z1213">
            <v>0</v>
          </cell>
          <cell r="AA1213">
            <v>0</v>
          </cell>
          <cell r="AB1213">
            <v>56000</v>
          </cell>
          <cell r="AC1213">
            <v>84000</v>
          </cell>
          <cell r="AD1213">
            <v>626000</v>
          </cell>
          <cell r="AE1213">
            <v>2004000</v>
          </cell>
          <cell r="AF1213">
            <v>766000</v>
          </cell>
          <cell r="AG1213">
            <v>0</v>
          </cell>
          <cell r="AH1213">
            <v>0</v>
          </cell>
          <cell r="AI1213">
            <v>0</v>
          </cell>
          <cell r="AJ1213">
            <v>0</v>
          </cell>
          <cell r="AK1213">
            <v>0</v>
          </cell>
          <cell r="AL1213">
            <v>50000</v>
          </cell>
          <cell r="AM1213">
            <v>50000</v>
          </cell>
          <cell r="AN1213">
            <v>25000</v>
          </cell>
          <cell r="AO1213">
            <v>715000</v>
          </cell>
          <cell r="AP1213">
            <v>2282000</v>
          </cell>
          <cell r="AQ1213">
            <v>0</v>
          </cell>
          <cell r="AR1213">
            <v>0</v>
          </cell>
          <cell r="AS1213">
            <v>0</v>
          </cell>
          <cell r="AT1213">
            <v>0</v>
          </cell>
          <cell r="AU1213">
            <v>3122000</v>
          </cell>
          <cell r="AV1213">
            <v>1.77</v>
          </cell>
          <cell r="AW1213">
            <v>21.8</v>
          </cell>
          <cell r="AX1213" t="str">
            <v>1 rozwojowo-modernizacyjne</v>
          </cell>
          <cell r="AY1213">
            <v>11</v>
          </cell>
          <cell r="AZ1213">
            <v>57</v>
          </cell>
          <cell r="BA1213">
            <v>0</v>
          </cell>
          <cell r="BF1213" t="str">
            <v>Z zadania zostało wydzielone zad. 19-261. Zaopatrzenie w wodę nowych odbiorców.</v>
          </cell>
          <cell r="BG1213" t="str">
            <v>Budowa sieci wodociągowej DN 180 mm, dł.1770 m we wsi Borkowice wraz z przyłączami. 2025 - 2027 - dokumentacja projektowa 2027 - 2029 - roboty budowlano-montażowe (strona wschodnia od głównej drogi)</v>
          </cell>
          <cell r="BH1213" t="str">
            <v>-</v>
          </cell>
          <cell r="BI1213" t="str">
            <v>-</v>
          </cell>
          <cell r="BJ1213">
            <v>0</v>
          </cell>
          <cell r="BK1213">
            <v>3122000</v>
          </cell>
          <cell r="BL1213"/>
          <cell r="BM1213"/>
          <cell r="BN1213"/>
        </row>
        <row r="1214">
          <cell r="B1214" t="str">
            <v>5-05-16-202-1</v>
          </cell>
          <cell r="C1214" t="str">
            <v>5</v>
          </cell>
          <cell r="D1214" t="str">
            <v>Poznań - kanalizacja sanitarna w ul. Złotowskiej i Rezedowej w Poznaniu</v>
          </cell>
          <cell r="E1214" t="str">
            <v>Realizowane-koncepcja-w toku</v>
          </cell>
          <cell r="G1214" t="str">
            <v>rezerwa "białe plamy"</v>
          </cell>
          <cell r="H1214" t="str">
            <v>pierwsza</v>
          </cell>
          <cell r="I1214" t="str">
            <v>sieci rozdzielcze</v>
          </cell>
          <cell r="J1214" t="str">
            <v>rozwojowe</v>
          </cell>
          <cell r="K1214" t="str">
            <v>KPOŚK</v>
          </cell>
          <cell r="L1214" t="str">
            <v>Poznań</v>
          </cell>
          <cell r="M1214" t="str">
            <v>Kamilla Oberenkowska</v>
          </cell>
          <cell r="N1214">
            <v>0</v>
          </cell>
          <cell r="O1214" t="str">
            <v>Jolanta Kowalczyk</v>
          </cell>
          <cell r="P1214">
            <v>0</v>
          </cell>
          <cell r="Q1214">
            <v>0</v>
          </cell>
          <cell r="R1214" t="str">
            <v>05</v>
          </cell>
          <cell r="S1214" t="str">
            <v>nd</v>
          </cell>
          <cell r="T1214">
            <v>0</v>
          </cell>
          <cell r="U1214">
            <v>0</v>
          </cell>
          <cell r="V1214">
            <v>0</v>
          </cell>
          <cell r="W1214">
            <v>0</v>
          </cell>
          <cell r="X1214">
            <v>24000</v>
          </cell>
          <cell r="Y1214">
            <v>24000</v>
          </cell>
          <cell r="Z1214">
            <v>72000</v>
          </cell>
          <cell r="AA1214">
            <v>1769000</v>
          </cell>
          <cell r="AB1214">
            <v>725000</v>
          </cell>
          <cell r="AC1214">
            <v>0</v>
          </cell>
          <cell r="AD1214">
            <v>0</v>
          </cell>
          <cell r="AE1214">
            <v>0</v>
          </cell>
          <cell r="AF1214">
            <v>2614000</v>
          </cell>
          <cell r="AG1214">
            <v>0</v>
          </cell>
          <cell r="AH1214">
            <v>0</v>
          </cell>
          <cell r="AI1214">
            <v>0</v>
          </cell>
          <cell r="AJ1214">
            <v>16000</v>
          </cell>
          <cell r="AK1214">
            <v>48000</v>
          </cell>
          <cell r="AL1214">
            <v>16000</v>
          </cell>
          <cell r="AM1214">
            <v>768000</v>
          </cell>
          <cell r="AN1214">
            <v>1751000</v>
          </cell>
          <cell r="AO1214">
            <v>775000</v>
          </cell>
          <cell r="AP1214">
            <v>0</v>
          </cell>
          <cell r="AQ1214">
            <v>0</v>
          </cell>
          <cell r="AR1214">
            <v>0</v>
          </cell>
          <cell r="AS1214">
            <v>0</v>
          </cell>
          <cell r="AT1214">
            <v>0</v>
          </cell>
          <cell r="AU1214">
            <v>3374000</v>
          </cell>
          <cell r="AV1214">
            <v>1</v>
          </cell>
          <cell r="AW1214">
            <v>144</v>
          </cell>
          <cell r="AX1214" t="str">
            <v>1 rozwojowo-modernizacyjne</v>
          </cell>
          <cell r="AY1214">
            <v>41</v>
          </cell>
          <cell r="AZ1214">
            <v>13</v>
          </cell>
          <cell r="BA1214">
            <v>0</v>
          </cell>
          <cell r="BF1214" t="str">
            <v>Odbiór ścieków sanitarnych od nowych klientów.</v>
          </cell>
          <cell r="BG1214" t="str">
            <v>Budowa sieci kanalizacji sanitarnej wraz z przyłączami w ul. Rezedowej, Złotowskiej i Malwowej w Poznaniu: - kanały grawitacyjne DN200 dł. 700m - przepompownia ścieków - 1 szt. - rurociąg tłoczny DN80 dł. 300m - zakup terenu pod przepompownię 2023 - 2025 - dokumentacja projektowa 2026 - 2028 - roboty budowlano-montażowe</v>
          </cell>
          <cell r="BH1214" t="str">
            <v>-</v>
          </cell>
          <cell r="BI1214" t="str">
            <v>-</v>
          </cell>
          <cell r="BJ1214">
            <v>0</v>
          </cell>
          <cell r="BK1214">
            <v>3374000</v>
          </cell>
          <cell r="BL1214"/>
          <cell r="BM1214"/>
          <cell r="BN1214"/>
        </row>
        <row r="1215">
          <cell r="B1215" t="str">
            <v>5-05-15-112-1</v>
          </cell>
          <cell r="C1215" t="str">
            <v>5</v>
          </cell>
          <cell r="D1215" t="str">
            <v>Poznań - kanalizacja sanitarna w ul. 28 czerwca 1956r. 419-441 i ul. bocznej od Armii Poznań w Luboniu</v>
          </cell>
          <cell r="E1215" t="str">
            <v>Realizowane-koncepcja-w toku</v>
          </cell>
          <cell r="G1215" t="str">
            <v>rezerwa "białe plamy"</v>
          </cell>
          <cell r="H1215" t="str">
            <v>druga</v>
          </cell>
          <cell r="I1215" t="str">
            <v>sieci rozdzielcze</v>
          </cell>
          <cell r="J1215" t="str">
            <v>rozwojowe</v>
          </cell>
          <cell r="K1215" t="str">
            <v>nieopłacalne nie</v>
          </cell>
          <cell r="L1215" t="str">
            <v>Poznań</v>
          </cell>
          <cell r="M1215" t="str">
            <v>Kamilla Oberenkowska</v>
          </cell>
          <cell r="N1215" t="str">
            <v>Anita Jałoszyńska</v>
          </cell>
          <cell r="O1215" t="str">
            <v>Mariusz Dados</v>
          </cell>
          <cell r="P1215">
            <v>0</v>
          </cell>
          <cell r="Q1215">
            <v>0</v>
          </cell>
          <cell r="R1215" t="str">
            <v>05</v>
          </cell>
          <cell r="S1215" t="str">
            <v>nd</v>
          </cell>
          <cell r="T1215">
            <v>0</v>
          </cell>
          <cell r="U1215">
            <v>0</v>
          </cell>
          <cell r="V1215">
            <v>0</v>
          </cell>
          <cell r="W1215">
            <v>0</v>
          </cell>
          <cell r="X1215">
            <v>0</v>
          </cell>
          <cell r="Y1215">
            <v>40000</v>
          </cell>
          <cell r="Z1215">
            <v>40000</v>
          </cell>
          <cell r="AA1215">
            <v>496000</v>
          </cell>
          <cell r="AB1215">
            <v>1424000</v>
          </cell>
          <cell r="AC1215">
            <v>0</v>
          </cell>
          <cell r="AD1215">
            <v>0</v>
          </cell>
          <cell r="AE1215">
            <v>0</v>
          </cell>
          <cell r="AF1215">
            <v>2000000</v>
          </cell>
          <cell r="AG1215">
            <v>0</v>
          </cell>
          <cell r="AH1215">
            <v>0</v>
          </cell>
          <cell r="AI1215">
            <v>0</v>
          </cell>
          <cell r="AJ1215">
            <v>0</v>
          </cell>
          <cell r="AK1215">
            <v>24000</v>
          </cell>
          <cell r="AL1215">
            <v>72000</v>
          </cell>
          <cell r="AM1215">
            <v>24000</v>
          </cell>
          <cell r="AN1215">
            <v>1568000</v>
          </cell>
          <cell r="AO1215">
            <v>1758000</v>
          </cell>
          <cell r="AP1215">
            <v>0</v>
          </cell>
          <cell r="AQ1215">
            <v>0</v>
          </cell>
          <cell r="AR1215">
            <v>0</v>
          </cell>
          <cell r="AS1215">
            <v>0</v>
          </cell>
          <cell r="AT1215">
            <v>0</v>
          </cell>
          <cell r="AU1215">
            <v>3446000</v>
          </cell>
          <cell r="AV1215">
            <v>1.22</v>
          </cell>
          <cell r="AW1215">
            <v>48.8</v>
          </cell>
          <cell r="AX1215" t="str">
            <v>1 rozwojowo-modernizacyjne</v>
          </cell>
          <cell r="AY1215">
            <v>15</v>
          </cell>
          <cell r="AZ1215">
            <v>2</v>
          </cell>
          <cell r="BA1215">
            <v>0</v>
          </cell>
          <cell r="BF1215" t="str">
            <v>Odbiór ścieków sanitarnych od nowych klientów.</v>
          </cell>
          <cell r="BG1215" t="str">
            <v>Budowa kanalizacji sanitarnej w ul. 28 czerwca 1956r. 419-441 i ul. bocznej od Armii Poznań w Luboniu: - kanały grawitacyjne DN 200 mm, dł. 620 m - rurociąg tłoczny DN 80 mm, dł. 600 m - przepompownia - 1 szt. - zakup działki pod przepompownię - przyłącza sanitarne 2024-2026 - dokumentacja projektowa 2027-2028 - roboty budowlano-montażowe</v>
          </cell>
          <cell r="BH1215" t="str">
            <v>-</v>
          </cell>
          <cell r="BI1215" t="str">
            <v>-</v>
          </cell>
          <cell r="BJ1215">
            <v>0</v>
          </cell>
          <cell r="BK1215">
            <v>3446000</v>
          </cell>
          <cell r="BL1215"/>
          <cell r="BM1215"/>
          <cell r="BN1215"/>
        </row>
        <row r="1216">
          <cell r="B1216" t="str">
            <v>3-05-17-207-0</v>
          </cell>
          <cell r="C1216" t="str">
            <v>3</v>
          </cell>
          <cell r="D1216" t="str">
            <v>Poznań - sieć wodociągowa na osiedlu Zielony Dębiec</v>
          </cell>
          <cell r="E1216" t="str">
            <v>Realizowane-koncepcja-w toku</v>
          </cell>
          <cell r="G1216" t="str">
            <v>rury azbestowo-cementowe</v>
          </cell>
          <cell r="H1216" t="str">
            <v>pierwsza</v>
          </cell>
          <cell r="I1216" t="str">
            <v>sieci rozdzielcze</v>
          </cell>
          <cell r="J1216" t="str">
            <v>modernizacyjne</v>
          </cell>
          <cell r="K1216" t="str">
            <v>azbestocement</v>
          </cell>
          <cell r="L1216" t="str">
            <v>Poznań</v>
          </cell>
          <cell r="M1216" t="str">
            <v>Agata Chmurzyńska</v>
          </cell>
          <cell r="N1216" t="str">
            <v>Michał Kamiński</v>
          </cell>
          <cell r="O1216">
            <v>0</v>
          </cell>
          <cell r="P1216">
            <v>0</v>
          </cell>
          <cell r="Q1216">
            <v>0</v>
          </cell>
          <cell r="R1216" t="str">
            <v>05</v>
          </cell>
          <cell r="S1216" t="str">
            <v>nd</v>
          </cell>
          <cell r="T1216">
            <v>0</v>
          </cell>
          <cell r="U1216">
            <v>0</v>
          </cell>
          <cell r="V1216">
            <v>0</v>
          </cell>
          <cell r="W1216">
            <v>0</v>
          </cell>
          <cell r="X1216">
            <v>85000</v>
          </cell>
          <cell r="Y1216">
            <v>100000</v>
          </cell>
          <cell r="Z1216">
            <v>1273000</v>
          </cell>
          <cell r="AA1216">
            <v>2000000</v>
          </cell>
          <cell r="AB1216">
            <v>0</v>
          </cell>
          <cell r="AC1216">
            <v>0</v>
          </cell>
          <cell r="AD1216">
            <v>0</v>
          </cell>
          <cell r="AE1216">
            <v>0</v>
          </cell>
          <cell r="AF1216">
            <v>3458000</v>
          </cell>
          <cell r="AG1216">
            <v>0</v>
          </cell>
          <cell r="AH1216">
            <v>0</v>
          </cell>
          <cell r="AI1216">
            <v>0</v>
          </cell>
          <cell r="AJ1216">
            <v>25400</v>
          </cell>
          <cell r="AK1216">
            <v>76200</v>
          </cell>
          <cell r="AL1216">
            <v>25400</v>
          </cell>
          <cell r="AM1216">
            <v>2069936</v>
          </cell>
          <cell r="AN1216">
            <v>1413064</v>
          </cell>
          <cell r="AO1216">
            <v>0</v>
          </cell>
          <cell r="AP1216">
            <v>0</v>
          </cell>
          <cell r="AQ1216">
            <v>0</v>
          </cell>
          <cell r="AR1216">
            <v>0</v>
          </cell>
          <cell r="AS1216">
            <v>0</v>
          </cell>
          <cell r="AT1216">
            <v>0</v>
          </cell>
          <cell r="AU1216">
            <v>3610000</v>
          </cell>
          <cell r="AV1216">
            <v>0</v>
          </cell>
          <cell r="AW1216">
            <v>0</v>
          </cell>
          <cell r="AX1216" t="str">
            <v>1 rozwojowo-modernizacyjne</v>
          </cell>
          <cell r="AY1216">
            <v>0</v>
          </cell>
          <cell r="AZ1216">
            <v>0</v>
          </cell>
          <cell r="BA1216">
            <v>72</v>
          </cell>
          <cell r="BF1216" t="str">
            <v>Wymiana sieci wodociągowych z rur azbestocementowych.</v>
          </cell>
          <cell r="BG1216" t="str">
            <v>Wymiana sieci wodociągowej z azbestocementu DN150mm dł.947m, DN100mm dł.478m wraz z przyłączami w złym stanie technicznym w ulicach: Chmielna DN100mm, dł.137m, Dębowa DN150mm, dł.305m, Klonowa DN150mm, dł.195m, Makowa DN100nn, dł.284m, Osinowa DN150mm, dł.298m, Wiklinowa DN150mml dł.276m; DN100mm dł.57m oraz sieci wodociągowej z żeliwa szarego: Klonowa DN 150, dł 87 m Wiklinowa (włączenie do ul. Czechosłowackiej) DN 150, dł. 50m 2023 - 2025 - dokumentacja projektowa 2026 - 2027 - roboty budowlano-montażowe</v>
          </cell>
          <cell r="BH1216" t="str">
            <v>-</v>
          </cell>
          <cell r="BI1216" t="str">
            <v>-</v>
          </cell>
          <cell r="BJ1216">
            <v>0</v>
          </cell>
          <cell r="BK1216">
            <v>3610000</v>
          </cell>
          <cell r="BL1216"/>
          <cell r="BM1216"/>
          <cell r="BN1216"/>
        </row>
        <row r="1217">
          <cell r="B1217" t="str">
            <v>5-11-17-134-1</v>
          </cell>
          <cell r="C1217" t="str">
            <v>5</v>
          </cell>
          <cell r="D1217" t="str">
            <v>Kórnik - kanalizacja sanitarna w rejonie Owocowego Wzgórza w Dziećmierowie</v>
          </cell>
          <cell r="E1217" t="str">
            <v>Realizowane-koncepcja-w toku</v>
          </cell>
          <cell r="G1217" t="str">
            <v>rezerwa "białe plamy"</v>
          </cell>
          <cell r="H1217" t="str">
            <v>druga</v>
          </cell>
          <cell r="I1217" t="str">
            <v>sieci rozdzielcze</v>
          </cell>
          <cell r="J1217" t="str">
            <v>rozwojowe</v>
          </cell>
          <cell r="K1217" t="str">
            <v>nieopłacalne Nie</v>
          </cell>
          <cell r="L1217" t="str">
            <v>Kórnik</v>
          </cell>
          <cell r="M1217" t="str">
            <v>Kamilla Oberenkowska</v>
          </cell>
          <cell r="N1217">
            <v>0</v>
          </cell>
          <cell r="O1217" t="str">
            <v>Jolanta Kowalczyk</v>
          </cell>
          <cell r="P1217">
            <v>0</v>
          </cell>
          <cell r="Q1217">
            <v>0</v>
          </cell>
          <cell r="R1217" t="str">
            <v>11</v>
          </cell>
          <cell r="S1217" t="str">
            <v>nd</v>
          </cell>
          <cell r="T1217">
            <v>0</v>
          </cell>
          <cell r="U1217">
            <v>0</v>
          </cell>
          <cell r="V1217">
            <v>0</v>
          </cell>
          <cell r="W1217">
            <v>0</v>
          </cell>
          <cell r="X1217">
            <v>0</v>
          </cell>
          <cell r="Y1217">
            <v>0</v>
          </cell>
          <cell r="Z1217">
            <v>0</v>
          </cell>
          <cell r="AA1217">
            <v>0</v>
          </cell>
          <cell r="AB1217">
            <v>0</v>
          </cell>
          <cell r="AC1217">
            <v>34000</v>
          </cell>
          <cell r="AD1217">
            <v>34000</v>
          </cell>
          <cell r="AE1217">
            <v>3300000</v>
          </cell>
          <cell r="AF1217">
            <v>68000</v>
          </cell>
          <cell r="AG1217">
            <v>0</v>
          </cell>
          <cell r="AH1217">
            <v>0</v>
          </cell>
          <cell r="AI1217">
            <v>0</v>
          </cell>
          <cell r="AJ1217">
            <v>0</v>
          </cell>
          <cell r="AK1217">
            <v>0</v>
          </cell>
          <cell r="AL1217">
            <v>0</v>
          </cell>
          <cell r="AM1217">
            <v>0</v>
          </cell>
          <cell r="AN1217">
            <v>0</v>
          </cell>
          <cell r="AO1217">
            <v>30000</v>
          </cell>
          <cell r="AP1217">
            <v>30000</v>
          </cell>
          <cell r="AQ1217">
            <v>92000</v>
          </cell>
          <cell r="AR1217">
            <v>1085000</v>
          </cell>
          <cell r="AS1217">
            <v>2587000</v>
          </cell>
          <cell r="AT1217">
            <v>2587000</v>
          </cell>
          <cell r="AU1217">
            <v>3824000</v>
          </cell>
          <cell r="AV1217">
            <v>1.99</v>
          </cell>
          <cell r="AW1217">
            <v>0</v>
          </cell>
          <cell r="AX1217" t="str">
            <v>1 rozwojowo-modernizacyjne</v>
          </cell>
          <cell r="AY1217">
            <v>40</v>
          </cell>
          <cell r="AZ1217">
            <v>45</v>
          </cell>
          <cell r="BA1217">
            <v>0</v>
          </cell>
          <cell r="BF1217" t="str">
            <v>Odbiór ścieków sanitarnych od nowych klientów. Wymagana wcześniejsza realizacja zad. 5-11-14-130-1.</v>
          </cell>
          <cell r="BG1217" t="str">
            <v>Budowa kanalizacji sanitarnej w ul. Głównej i Owocowe Wzgórze w Dziećmierowie oraz w ul. Jeziornej w Skrzynkach wraz z przyłączami: - kanały grawitacyjne DN 200 mm, dł. 1940m - rurociągi tłoczne DN 80 mm, dł. 230 m - przepompownie - 1 szt. - zakup działek pod przepompownie 2028-2030 - dokumentacja projektowa 2031-2032 - roboty budowlano-montażowe</v>
          </cell>
          <cell r="BH1217" t="str">
            <v>-</v>
          </cell>
          <cell r="BI1217" t="str">
            <v>-</v>
          </cell>
          <cell r="BJ1217">
            <v>0</v>
          </cell>
          <cell r="BK1217">
            <v>3824000</v>
          </cell>
          <cell r="BL1217"/>
          <cell r="BM1217"/>
          <cell r="BN1217"/>
        </row>
        <row r="1218">
          <cell r="B1218" t="str">
            <v>3-03-15-255-1</v>
          </cell>
          <cell r="C1218" t="str">
            <v>3</v>
          </cell>
          <cell r="D1218" t="str">
            <v>Mosina - sieć wodociągowa w ul. Wierzbowej i bocznych w Daszewicach</v>
          </cell>
          <cell r="E1218" t="str">
            <v>Realizowane-koncepcja-w toku</v>
          </cell>
          <cell r="G1218" t="str">
            <v>rezerwa "białe plamy"</v>
          </cell>
          <cell r="H1218" t="str">
            <v>druga</v>
          </cell>
          <cell r="I1218" t="str">
            <v>sieci rozdzielcze</v>
          </cell>
          <cell r="J1218" t="str">
            <v>rozwojowe</v>
          </cell>
          <cell r="K1218" t="str">
            <v>nieopłacalne tak</v>
          </cell>
          <cell r="L1218" t="str">
            <v>Mosina</v>
          </cell>
          <cell r="M1218" t="str">
            <v>Zuzanna Kaczmarek</v>
          </cell>
          <cell r="N1218" t="str">
            <v>Honorata Łoza</v>
          </cell>
          <cell r="O1218" t="str">
            <v>Jolanta Kowalczyk</v>
          </cell>
          <cell r="P1218">
            <v>0</v>
          </cell>
          <cell r="Q1218">
            <v>0</v>
          </cell>
          <cell r="R1218" t="str">
            <v>03</v>
          </cell>
          <cell r="S1218" t="str">
            <v>nd</v>
          </cell>
          <cell r="T1218">
            <v>0</v>
          </cell>
          <cell r="U1218">
            <v>0</v>
          </cell>
          <cell r="V1218">
            <v>0</v>
          </cell>
          <cell r="W1218">
            <v>35000</v>
          </cell>
          <cell r="X1218">
            <v>35000</v>
          </cell>
          <cell r="Y1218">
            <v>105000</v>
          </cell>
          <cell r="Z1218">
            <v>2213800</v>
          </cell>
          <cell r="AA1218">
            <v>691200</v>
          </cell>
          <cell r="AB1218">
            <v>0</v>
          </cell>
          <cell r="AC1218">
            <v>0</v>
          </cell>
          <cell r="AD1218">
            <v>0</v>
          </cell>
          <cell r="AE1218">
            <v>0</v>
          </cell>
          <cell r="AF1218">
            <v>3080000</v>
          </cell>
          <cell r="AG1218">
            <v>0</v>
          </cell>
          <cell r="AH1218">
            <v>0</v>
          </cell>
          <cell r="AI1218">
            <v>0</v>
          </cell>
          <cell r="AJ1218">
            <v>35000</v>
          </cell>
          <cell r="AK1218">
            <v>35000</v>
          </cell>
          <cell r="AL1218">
            <v>105000</v>
          </cell>
          <cell r="AM1218">
            <v>1136000</v>
          </cell>
          <cell r="AN1218">
            <v>2681000</v>
          </cell>
          <cell r="AO1218">
            <v>0</v>
          </cell>
          <cell r="AP1218">
            <v>0</v>
          </cell>
          <cell r="AQ1218">
            <v>0</v>
          </cell>
          <cell r="AR1218">
            <v>0</v>
          </cell>
          <cell r="AS1218">
            <v>0</v>
          </cell>
          <cell r="AT1218">
            <v>0</v>
          </cell>
          <cell r="AU1218">
            <v>3992000</v>
          </cell>
          <cell r="AV1218">
            <v>2.5</v>
          </cell>
          <cell r="AW1218">
            <v>0</v>
          </cell>
          <cell r="AX1218" t="str">
            <v>1 rozwojowo-modernizacyjne</v>
          </cell>
          <cell r="AY1218">
            <v>40</v>
          </cell>
          <cell r="AZ1218">
            <v>70</v>
          </cell>
          <cell r="BA1218">
            <v>0</v>
          </cell>
          <cell r="BF1218" t="str">
            <v>Zaopatrzenie w wodę nowych odbiorców.</v>
          </cell>
          <cell r="BG1218" t="str">
            <v>Budowa sieci wodociągowej w ul. Wierzbowej i ulicach bocznych DN 100mm, dł.2500 m wraz z przyłączami 2021 - 2024 - dokumentacja projektowa 2024 - 2026 - roboty budowlano - montażowe</v>
          </cell>
          <cell r="BH1218" t="str">
            <v>-</v>
          </cell>
          <cell r="BI1218" t="str">
            <v>-</v>
          </cell>
          <cell r="BJ1218">
            <v>0</v>
          </cell>
          <cell r="BK1218">
            <v>3992000</v>
          </cell>
          <cell r="BL1218"/>
          <cell r="BM1218"/>
          <cell r="BN1218"/>
        </row>
        <row r="1219">
          <cell r="B1219" t="str">
            <v>3-05-19-090-0</v>
          </cell>
          <cell r="C1219" t="str">
            <v>3</v>
          </cell>
          <cell r="D1219" t="str">
            <v>Poznań - sieć wodociągowa na terenie osiedla Krzyżowniki-Smochowice, etap II.</v>
          </cell>
          <cell r="E1219" t="str">
            <v>Realizowane-koncepcja-w toku</v>
          </cell>
          <cell r="G1219" t="str">
            <v>rury azbestowo-cementowe</v>
          </cell>
          <cell r="H1219" t="str">
            <v>pierwsza</v>
          </cell>
          <cell r="I1219" t="str">
            <v>sieci rozdzielcze</v>
          </cell>
          <cell r="J1219" t="str">
            <v>modernizacyjne</v>
          </cell>
          <cell r="K1219" t="str">
            <v>azbestocement</v>
          </cell>
          <cell r="L1219" t="str">
            <v>Poznań</v>
          </cell>
          <cell r="M1219" t="str">
            <v>Agata Chmurzyńska</v>
          </cell>
          <cell r="N1219" t="str">
            <v>Alina Wachowska</v>
          </cell>
          <cell r="O1219">
            <v>0</v>
          </cell>
          <cell r="P1219">
            <v>0</v>
          </cell>
          <cell r="Q1219">
            <v>0</v>
          </cell>
          <cell r="R1219" t="str">
            <v>05</v>
          </cell>
          <cell r="S1219" t="str">
            <v>nd</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48000</v>
          </cell>
          <cell r="AK1219">
            <v>48000</v>
          </cell>
          <cell r="AL1219">
            <v>24000</v>
          </cell>
          <cell r="AM1219">
            <v>2566197</v>
          </cell>
          <cell r="AN1219">
            <v>1368803</v>
          </cell>
          <cell r="AO1219">
            <v>0</v>
          </cell>
          <cell r="AP1219">
            <v>0</v>
          </cell>
          <cell r="AQ1219">
            <v>0</v>
          </cell>
          <cell r="AR1219">
            <v>0</v>
          </cell>
          <cell r="AS1219">
            <v>0</v>
          </cell>
          <cell r="AT1219">
            <v>0</v>
          </cell>
          <cell r="AU1219">
            <v>4055000</v>
          </cell>
          <cell r="AV1219">
            <v>0</v>
          </cell>
          <cell r="AW1219">
            <v>0</v>
          </cell>
          <cell r="AX1219" t="str">
            <v>1 rozwojowo-modernizacyjne</v>
          </cell>
          <cell r="AY1219">
            <v>0</v>
          </cell>
          <cell r="AZ1219">
            <v>0</v>
          </cell>
          <cell r="BA1219">
            <v>125</v>
          </cell>
          <cell r="BF1219" t="str">
            <v>Wymiana sieci wodociągowej z azbestocementu.</v>
          </cell>
          <cell r="BG1219" t="str">
            <v>Wymiana sieci wodociągowej w ulicach: - Chodzieska DN 150 mm, dł. 564 m, - Budzyńska DN 150 mm, dł 202 m, - Czarnkowska DN 150 mm, dł. 613 m, - Rogozińska DN 150 mm, dł. 287 m i DN 150 dł.20m z żeliwa, wraz z wymianą przyłączy wodociagowych w złym stanie technicznym. 2023-2025 dokumentacja projektowa 2026-2027 roboty budowlano - montażowe</v>
          </cell>
          <cell r="BH1219" t="str">
            <v>-</v>
          </cell>
          <cell r="BI1219" t="str">
            <v>-</v>
          </cell>
          <cell r="BJ1219">
            <v>0</v>
          </cell>
          <cell r="BK1219">
            <v>4055000</v>
          </cell>
          <cell r="BL1219"/>
          <cell r="BM1219"/>
          <cell r="BN1219"/>
        </row>
        <row r="1220">
          <cell r="B1220" t="str">
            <v>5-03-17-146-1</v>
          </cell>
          <cell r="C1220" t="str">
            <v>5</v>
          </cell>
          <cell r="D1220" t="str">
            <v>Mosina - kanalizacja sanitarna w ul. Wierzbowej i bocznych w Daszewicach</v>
          </cell>
          <cell r="E1220" t="str">
            <v>Realizowane-koncepcja-w toku</v>
          </cell>
          <cell r="G1220" t="str">
            <v>rezerwa "białe plamy"</v>
          </cell>
          <cell r="H1220" t="str">
            <v>druga</v>
          </cell>
          <cell r="I1220" t="str">
            <v>sieci rozdzielcze</v>
          </cell>
          <cell r="J1220" t="str">
            <v>rozwojowe</v>
          </cell>
          <cell r="K1220" t="str">
            <v>nieopłacalne nie</v>
          </cell>
          <cell r="L1220" t="str">
            <v>Mosina</v>
          </cell>
          <cell r="M1220" t="str">
            <v>Zuzanna Kaczmarek</v>
          </cell>
          <cell r="N1220" t="str">
            <v>Honorata Łoza</v>
          </cell>
          <cell r="O1220" t="str">
            <v>Jolanta Kowalczyk</v>
          </cell>
          <cell r="P1220">
            <v>0</v>
          </cell>
          <cell r="Q1220">
            <v>0</v>
          </cell>
          <cell r="R1220" t="str">
            <v>03</v>
          </cell>
          <cell r="S1220" t="str">
            <v>nd</v>
          </cell>
          <cell r="T1220">
            <v>0</v>
          </cell>
          <cell r="U1220">
            <v>0</v>
          </cell>
          <cell r="V1220">
            <v>0</v>
          </cell>
          <cell r="W1220">
            <v>28000</v>
          </cell>
          <cell r="X1220">
            <v>28000</v>
          </cell>
          <cell r="Y1220">
            <v>84000</v>
          </cell>
          <cell r="Z1220">
            <v>505600</v>
          </cell>
          <cell r="AA1220">
            <v>2124400</v>
          </cell>
          <cell r="AB1220">
            <v>0</v>
          </cell>
          <cell r="AC1220">
            <v>0</v>
          </cell>
          <cell r="AD1220">
            <v>0</v>
          </cell>
          <cell r="AE1220">
            <v>0</v>
          </cell>
          <cell r="AF1220">
            <v>2770000</v>
          </cell>
          <cell r="AG1220">
            <v>0</v>
          </cell>
          <cell r="AH1220">
            <v>0</v>
          </cell>
          <cell r="AI1220">
            <v>0</v>
          </cell>
          <cell r="AJ1220">
            <v>35000</v>
          </cell>
          <cell r="AK1220">
            <v>35000</v>
          </cell>
          <cell r="AL1220">
            <v>105000</v>
          </cell>
          <cell r="AM1220">
            <v>1300000</v>
          </cell>
          <cell r="AN1220">
            <v>3110000</v>
          </cell>
          <cell r="AO1220">
            <v>0</v>
          </cell>
          <cell r="AP1220">
            <v>0</v>
          </cell>
          <cell r="AQ1220">
            <v>0</v>
          </cell>
          <cell r="AR1220">
            <v>0</v>
          </cell>
          <cell r="AS1220">
            <v>0</v>
          </cell>
          <cell r="AT1220">
            <v>0</v>
          </cell>
          <cell r="AU1220">
            <v>4585000</v>
          </cell>
          <cell r="AV1220">
            <v>2.4500000000000002</v>
          </cell>
          <cell r="AW1220">
            <v>64.3</v>
          </cell>
          <cell r="AX1220" t="str">
            <v>1 rozwojowo-modernizacyjne</v>
          </cell>
          <cell r="AY1220">
            <v>45</v>
          </cell>
          <cell r="AZ1220">
            <v>35</v>
          </cell>
          <cell r="BA1220">
            <v>0</v>
          </cell>
          <cell r="BF1220" t="str">
            <v>Odbiór ścieków sanitarnych od nowych klientów.</v>
          </cell>
          <cell r="BG1220" t="str">
            <v>Budowa kanalizacji sanitarnej w ul. Wierzbowej i bocznych wraz z przyłączami: - kanał grawitacyjny DN 200mm, dł. 1770m,DN 250mm dł. 455m - rurociąg tłoczny DN 90mm, dł. 220m - przepompownia ścieków - 1 szt. 2023 - 2025 - dokumentacja projektowa 2026 - 2027 - roboty budowlano - montażowe</v>
          </cell>
          <cell r="BH1220" t="str">
            <v>-</v>
          </cell>
          <cell r="BI1220" t="str">
            <v>-</v>
          </cell>
          <cell r="BJ1220">
            <v>0</v>
          </cell>
          <cell r="BK1220">
            <v>4585000</v>
          </cell>
          <cell r="BL1220"/>
          <cell r="BM1220"/>
          <cell r="BN1220"/>
        </row>
        <row r="1221">
          <cell r="B1221" t="str">
            <v>3-05-16-130-1</v>
          </cell>
          <cell r="C1221" t="str">
            <v>3</v>
          </cell>
          <cell r="D1221" t="str">
            <v>Poznań - sieć wodociągowa na terenie Podolan - Etap II</v>
          </cell>
          <cell r="E1221" t="str">
            <v>Realizowane-dokumentacja-w toku</v>
          </cell>
          <cell r="G1221" t="str">
            <v>rezerwa "białe plamy"</v>
          </cell>
          <cell r="H1221" t="str">
            <v>druga</v>
          </cell>
          <cell r="I1221" t="str">
            <v>sieci rozdzielcze</v>
          </cell>
          <cell r="J1221" t="str">
            <v>rozwojowe</v>
          </cell>
          <cell r="K1221" t="str">
            <v>nieopłacalne tak</v>
          </cell>
          <cell r="L1221" t="str">
            <v>Poznań</v>
          </cell>
          <cell r="M1221" t="str">
            <v>Sylwia Białous</v>
          </cell>
          <cell r="N1221" t="str">
            <v>Magdalena Daszkiewicz-Jankowska</v>
          </cell>
          <cell r="O1221" t="str">
            <v>Monika Mrozińska</v>
          </cell>
          <cell r="P1221" t="str">
            <v>Anna Ossig</v>
          </cell>
          <cell r="Q1221" t="str">
            <v>Łukasz Bil</v>
          </cell>
          <cell r="R1221" t="str">
            <v>05</v>
          </cell>
          <cell r="S1221" t="str">
            <v>nd</v>
          </cell>
          <cell r="T1221">
            <v>70142.079999999987</v>
          </cell>
          <cell r="U1221">
            <v>1037.5</v>
          </cell>
          <cell r="V1221">
            <v>62040</v>
          </cell>
          <cell r="W1221">
            <v>599680</v>
          </cell>
          <cell r="X1221">
            <v>668200</v>
          </cell>
          <cell r="Y1221">
            <v>1278840</v>
          </cell>
          <cell r="Z1221">
            <v>0</v>
          </cell>
          <cell r="AA1221">
            <v>0</v>
          </cell>
          <cell r="AB1221">
            <v>0</v>
          </cell>
          <cell r="AC1221">
            <v>0</v>
          </cell>
          <cell r="AD1221">
            <v>0</v>
          </cell>
          <cell r="AE1221">
            <v>0</v>
          </cell>
          <cell r="AF1221">
            <v>2609797.5</v>
          </cell>
          <cell r="AG1221">
            <v>1576.5</v>
          </cell>
          <cell r="AH1221">
            <v>0</v>
          </cell>
          <cell r="AI1221">
            <v>0</v>
          </cell>
          <cell r="AJ1221">
            <v>2387578.04</v>
          </cell>
          <cell r="AK1221">
            <v>2387578.04</v>
          </cell>
          <cell r="AL1221">
            <v>0</v>
          </cell>
          <cell r="AM1221">
            <v>0</v>
          </cell>
          <cell r="AN1221">
            <v>0</v>
          </cell>
          <cell r="AO1221">
            <v>0</v>
          </cell>
          <cell r="AP1221">
            <v>0</v>
          </cell>
          <cell r="AQ1221">
            <v>0</v>
          </cell>
          <cell r="AR1221">
            <v>0</v>
          </cell>
          <cell r="AS1221">
            <v>0</v>
          </cell>
          <cell r="AT1221">
            <v>0</v>
          </cell>
          <cell r="AU1221">
            <v>4775156.08</v>
          </cell>
          <cell r="AV1221">
            <v>1.24</v>
          </cell>
          <cell r="AW1221">
            <v>0</v>
          </cell>
          <cell r="AX1221" t="str">
            <v>1 rozwojowo-modernizacyjne</v>
          </cell>
          <cell r="AY1221">
            <v>26</v>
          </cell>
          <cell r="AZ1221">
            <v>17</v>
          </cell>
          <cell r="BA1221">
            <v>0</v>
          </cell>
          <cell r="BF1221" t="str">
            <v>Zaopatrzenie w wodę nowych odbiorców.</v>
          </cell>
          <cell r="BG1221" t="str">
            <v>Budowa sieci wodociągowej w ulicach: Szczawnicka, H. Szafran, Cieszkowskiego o średnicy DN 150 mm, dł. 1,24 km wraz z przyłączami 2017-2022 dokumentacja projektowa 2023-2024 roboty budowlano-montażowe</v>
          </cell>
          <cell r="BH1221" t="str">
            <v>-</v>
          </cell>
          <cell r="BI1221" t="str">
            <v>-</v>
          </cell>
          <cell r="BJ1221">
            <v>0</v>
          </cell>
          <cell r="BK1221">
            <v>4775156.08</v>
          </cell>
          <cell r="BL1221"/>
          <cell r="BM1221"/>
          <cell r="BN1221"/>
        </row>
        <row r="1222">
          <cell r="B1222" t="str">
            <v>5-21-15-204-1</v>
          </cell>
          <cell r="C1222" t="str">
            <v>5</v>
          </cell>
          <cell r="D1222" t="str">
            <v>Dopiewo - kanalizacja sanitarna w rejonie ul. Malwowej w Skórzewie/Poznaniu</v>
          </cell>
          <cell r="E1222" t="str">
            <v>Realizowane-koncepcja-w toku</v>
          </cell>
          <cell r="G1222" t="str">
            <v>Plan</v>
          </cell>
          <cell r="H1222" t="str">
            <v>pierwsza</v>
          </cell>
          <cell r="I1222" t="str">
            <v>inne</v>
          </cell>
          <cell r="J1222" t="str">
            <v>poza obszarem działania</v>
          </cell>
          <cell r="K1222" t="str">
            <v>opłacalne</v>
          </cell>
          <cell r="L1222" t="str">
            <v>Dopiewo</v>
          </cell>
          <cell r="M1222" t="str">
            <v>Kamilla Oberenkowska</v>
          </cell>
          <cell r="N1222">
            <v>0</v>
          </cell>
          <cell r="O1222" t="str">
            <v>Jolanta Kowalczyk</v>
          </cell>
          <cell r="P1222">
            <v>0</v>
          </cell>
          <cell r="Q1222">
            <v>0</v>
          </cell>
          <cell r="R1222" t="str">
            <v>21</v>
          </cell>
          <cell r="S1222" t="str">
            <v>nd</v>
          </cell>
          <cell r="T1222">
            <v>15725.65</v>
          </cell>
          <cell r="U1222">
            <v>0</v>
          </cell>
          <cell r="V1222">
            <v>0</v>
          </cell>
          <cell r="W1222">
            <v>0</v>
          </cell>
          <cell r="X1222">
            <v>230000</v>
          </cell>
          <cell r="Y1222">
            <v>0</v>
          </cell>
          <cell r="Z1222">
            <v>10000</v>
          </cell>
          <cell r="AA1222">
            <v>2911000</v>
          </cell>
          <cell r="AB1222">
            <v>1174000</v>
          </cell>
          <cell r="AC1222">
            <v>0</v>
          </cell>
          <cell r="AD1222">
            <v>0</v>
          </cell>
          <cell r="AE1222">
            <v>0</v>
          </cell>
          <cell r="AF1222">
            <v>4325000</v>
          </cell>
          <cell r="AG1222">
            <v>0</v>
          </cell>
          <cell r="AH1222">
            <v>0</v>
          </cell>
          <cell r="AI1222">
            <v>0</v>
          </cell>
          <cell r="AJ1222">
            <v>25000</v>
          </cell>
          <cell r="AK1222">
            <v>79000</v>
          </cell>
          <cell r="AL1222">
            <v>25000</v>
          </cell>
          <cell r="AM1222">
            <v>1248000</v>
          </cell>
          <cell r="AN1222">
            <v>2796000</v>
          </cell>
          <cell r="AO1222">
            <v>1251000</v>
          </cell>
          <cell r="AP1222">
            <v>0</v>
          </cell>
          <cell r="AQ1222">
            <v>0</v>
          </cell>
          <cell r="AR1222">
            <v>0</v>
          </cell>
          <cell r="AS1222">
            <v>0</v>
          </cell>
          <cell r="AT1222">
            <v>0</v>
          </cell>
          <cell r="AU1222">
            <v>5424000</v>
          </cell>
          <cell r="AV1222">
            <v>1.39</v>
          </cell>
          <cell r="AW1222">
            <v>73</v>
          </cell>
          <cell r="AX1222" t="str">
            <v>1 rozwojowo-modernizacyjne</v>
          </cell>
          <cell r="AY1222">
            <v>29</v>
          </cell>
          <cell r="AZ1222">
            <v>5</v>
          </cell>
          <cell r="BA1222">
            <v>0</v>
          </cell>
          <cell r="BF1222" t="str">
            <v>Odbiór ścieków sanitarnych od nowych klientów. Wniosek mieszkańców Skórzewa w porozumieniu z Gminą Dopiewo.</v>
          </cell>
          <cell r="BG1222" t="str">
            <v>Budowa kanalizacji sanitarnej w ul. Cisowej i Przylesie w Skórzewie i ul. Malwowej w Poznaniu: kanały grawitacyjne DN200 dł. 1390m, DN250 dł. 110m, rurociąg tłoczny DN100 dł. 230m, przepompownia - 1 szt., zakup działki pod przepompownię, przyłącze wodociągowe do przepompowni, przyłącza kanalizacyjne. Montaż przepływomierza na istn. kanale w ul. Jaworowej w Skórzewie. 2023 - 2025 - dokumentacja projektowa 2026 - 2028 - roboty budowlano-montażowe</v>
          </cell>
          <cell r="BH1222" t="str">
            <v>-</v>
          </cell>
          <cell r="BI1222" t="str">
            <v>-</v>
          </cell>
          <cell r="BJ1222">
            <v>0</v>
          </cell>
          <cell r="BK1222">
            <v>5424000</v>
          </cell>
          <cell r="BL1222"/>
          <cell r="BM1222"/>
          <cell r="BN1222"/>
        </row>
        <row r="1223">
          <cell r="B1223" t="str">
            <v>3-03-17-149-1</v>
          </cell>
          <cell r="C1223" t="str">
            <v>3</v>
          </cell>
          <cell r="D1223" t="str">
            <v>Mosina - sieć wodociągowa w Sowinkach</v>
          </cell>
          <cell r="E1223" t="str">
            <v>Realizowane-koncepcja-w toku</v>
          </cell>
          <cell r="G1223" t="str">
            <v>rezerwa "białe plamy"</v>
          </cell>
          <cell r="H1223" t="str">
            <v>druga</v>
          </cell>
          <cell r="I1223" t="str">
            <v>sieci rozdzielcze</v>
          </cell>
          <cell r="J1223" t="str">
            <v>rozwojowe</v>
          </cell>
          <cell r="K1223" t="str">
            <v>nieopłacalne tak</v>
          </cell>
          <cell r="L1223" t="str">
            <v>Mosina</v>
          </cell>
          <cell r="M1223" t="str">
            <v>Zuzanna Kaczmarek</v>
          </cell>
          <cell r="N1223" t="str">
            <v>Anna Szaszczak</v>
          </cell>
          <cell r="O1223" t="str">
            <v>Jolanta Kowalczyk</v>
          </cell>
          <cell r="P1223">
            <v>0</v>
          </cell>
          <cell r="Q1223">
            <v>0</v>
          </cell>
          <cell r="R1223" t="str">
            <v>03</v>
          </cell>
          <cell r="S1223" t="str">
            <v>nd</v>
          </cell>
          <cell r="T1223">
            <v>0</v>
          </cell>
          <cell r="U1223">
            <v>0</v>
          </cell>
          <cell r="V1223">
            <v>164000</v>
          </cell>
          <cell r="W1223">
            <v>246000</v>
          </cell>
          <cell r="X1223">
            <v>1239500</v>
          </cell>
          <cell r="Y1223">
            <v>935500</v>
          </cell>
          <cell r="Z1223">
            <v>2000000</v>
          </cell>
          <cell r="AA1223">
            <v>0</v>
          </cell>
          <cell r="AB1223">
            <v>0</v>
          </cell>
          <cell r="AC1223">
            <v>0</v>
          </cell>
          <cell r="AD1223">
            <v>0</v>
          </cell>
          <cell r="AE1223">
            <v>0</v>
          </cell>
          <cell r="AF1223">
            <v>4585000</v>
          </cell>
          <cell r="AG1223">
            <v>14438.289999999999</v>
          </cell>
          <cell r="AH1223">
            <v>27556.420000000002</v>
          </cell>
          <cell r="AI1223">
            <v>0</v>
          </cell>
          <cell r="AJ1223">
            <v>146000</v>
          </cell>
          <cell r="AK1223">
            <v>146000</v>
          </cell>
          <cell r="AL1223">
            <v>73000</v>
          </cell>
          <cell r="AM1223">
            <v>3972800</v>
          </cell>
          <cell r="AN1223">
            <v>1242200</v>
          </cell>
          <cell r="AO1223">
            <v>0</v>
          </cell>
          <cell r="AP1223">
            <v>0</v>
          </cell>
          <cell r="AQ1223">
            <v>0</v>
          </cell>
          <cell r="AR1223">
            <v>0</v>
          </cell>
          <cell r="AS1223">
            <v>0</v>
          </cell>
          <cell r="AT1223">
            <v>0</v>
          </cell>
          <cell r="AU1223">
            <v>5580000</v>
          </cell>
          <cell r="AV1223">
            <v>5.23</v>
          </cell>
          <cell r="AW1223">
            <v>8.8000000000000007</v>
          </cell>
          <cell r="AX1223" t="str">
            <v>1 rozwojowo-modernizacyjne</v>
          </cell>
          <cell r="AY1223">
            <v>13</v>
          </cell>
          <cell r="AZ1223">
            <v>142</v>
          </cell>
          <cell r="BA1223">
            <v>0</v>
          </cell>
          <cell r="BF1223" t="str">
            <v>Zaopatrzenie w wodę nowych odbiorców. Strefa ochronna ujęcia wody Mosina - Krajkowo.</v>
          </cell>
          <cell r="BG1223" t="str">
            <v>Budowa sieci wodociągowej we wsi Sowinki DN 150mm dł.2165m; DN 100mm dł. 3060m wraz z przyłączami 2022-2025 dokumentacja projektowa 2025-2027 roboty budowlano-montażowe</v>
          </cell>
          <cell r="BH1223" t="str">
            <v>-</v>
          </cell>
          <cell r="BI1223" t="str">
            <v>-</v>
          </cell>
          <cell r="BJ1223">
            <v>0</v>
          </cell>
          <cell r="BK1223">
            <v>5580000</v>
          </cell>
          <cell r="BL1223"/>
          <cell r="BM1223"/>
          <cell r="BN1223"/>
        </row>
        <row r="1224">
          <cell r="B1224" t="str">
            <v>4-05-20-176-0</v>
          </cell>
          <cell r="C1224" t="str">
            <v>4</v>
          </cell>
          <cell r="D1224" t="str">
            <v>COŚ - zbiornik biogazu</v>
          </cell>
          <cell r="E1224" t="str">
            <v>Realizowane-koncepcja-w toku</v>
          </cell>
          <cell r="H1224" t="str">
            <v>pierwsza</v>
          </cell>
          <cell r="I1224" t="str">
            <v>wspólne</v>
          </cell>
          <cell r="J1224" t="str">
            <v>modernizacyjne</v>
          </cell>
          <cell r="K1224" t="str">
            <v>OŚ</v>
          </cell>
          <cell r="L1224" t="str">
            <v>Poznań</v>
          </cell>
          <cell r="M1224" t="str">
            <v>Agnieszka Mitura-Grabowska</v>
          </cell>
          <cell r="N1224" t="str">
            <v>Michał Kamiński</v>
          </cell>
          <cell r="O1224" t="str">
            <v>Anna Padurska</v>
          </cell>
          <cell r="P1224" t="str">
            <v>Julita Płomińska</v>
          </cell>
          <cell r="Q1224" t="str">
            <v>Julita Płomińska</v>
          </cell>
          <cell r="R1224" t="str">
            <v>05</v>
          </cell>
          <cell r="S1224" t="str">
            <v>nd</v>
          </cell>
          <cell r="T1224">
            <v>0</v>
          </cell>
          <cell r="U1224">
            <v>0</v>
          </cell>
          <cell r="V1224">
            <v>300000</v>
          </cell>
          <cell r="W1224">
            <v>1000000</v>
          </cell>
          <cell r="X1224">
            <v>1000000</v>
          </cell>
          <cell r="Y1224">
            <v>0</v>
          </cell>
          <cell r="Z1224">
            <v>0</v>
          </cell>
          <cell r="AA1224">
            <v>0</v>
          </cell>
          <cell r="AB1224">
            <v>0</v>
          </cell>
          <cell r="AC1224">
            <v>0</v>
          </cell>
          <cell r="AD1224">
            <v>0</v>
          </cell>
          <cell r="AE1224">
            <v>0</v>
          </cell>
          <cell r="AF1224">
            <v>2300000</v>
          </cell>
          <cell r="AG1224">
            <v>0</v>
          </cell>
          <cell r="AH1224">
            <v>0</v>
          </cell>
          <cell r="AI1224">
            <v>0</v>
          </cell>
          <cell r="AJ1224">
            <v>100000</v>
          </cell>
          <cell r="AK1224">
            <v>1150000</v>
          </cell>
          <cell r="AL1224">
            <v>1000000</v>
          </cell>
          <cell r="AM1224">
            <v>0</v>
          </cell>
          <cell r="AN1224">
            <v>0</v>
          </cell>
          <cell r="AO1224">
            <v>0</v>
          </cell>
          <cell r="AP1224">
            <v>0</v>
          </cell>
          <cell r="AQ1224">
            <v>0</v>
          </cell>
          <cell r="AR1224">
            <v>0</v>
          </cell>
          <cell r="AS1224">
            <v>0</v>
          </cell>
          <cell r="AT1224">
            <v>0</v>
          </cell>
          <cell r="AU1224">
            <v>2250000</v>
          </cell>
          <cell r="AV1224">
            <v>0</v>
          </cell>
          <cell r="AW1224">
            <v>0</v>
          </cell>
          <cell r="AX1224" t="str">
            <v>1 rozwojowo-modernizacyjne</v>
          </cell>
          <cell r="AY1224">
            <v>0</v>
          </cell>
          <cell r="AZ1224">
            <v>0</v>
          </cell>
          <cell r="BA1224">
            <v>0</v>
          </cell>
          <cell r="BF1224" t="str">
            <v>Zadanie wydzielone z zadania 12-046 - zakres V.Wzrost produkcji energii "zielonej" na COŚ</v>
          </cell>
          <cell r="BG1224" t="str">
            <v>Budowa rurociągu pomiędzy zbiornikami i przepompownią wraz ze zmianą średnicy i odwadniaczami rurociągu 2021 - dokumentacja projektowa 2022 - 2023 - roboty budowlano-montażowe</v>
          </cell>
          <cell r="BH1224" t="str">
            <v>-</v>
          </cell>
          <cell r="BI1224" t="str">
            <v>-</v>
          </cell>
          <cell r="BJ1224">
            <v>0</v>
          </cell>
          <cell r="BK1224">
            <v>2250000</v>
          </cell>
          <cell r="BL1224"/>
          <cell r="BM1224"/>
          <cell r="BN1224"/>
        </row>
        <row r="1225">
          <cell r="B1225" t="str">
            <v>4-05-17-113-1</v>
          </cell>
          <cell r="C1225" t="str">
            <v>4</v>
          </cell>
          <cell r="D1225" t="str">
            <v>COŚ - urządzenie do zwiększania suchej masy osadu</v>
          </cell>
          <cell r="E1225" t="str">
            <v>Realizowane-koncepcja-w toku</v>
          </cell>
          <cell r="F1225" t="str">
            <v>FS 6</v>
          </cell>
          <cell r="G1225" t="str">
            <v>Plan</v>
          </cell>
          <cell r="H1225" t="str">
            <v>pierwsza</v>
          </cell>
          <cell r="I1225" t="str">
            <v>wspólne</v>
          </cell>
          <cell r="J1225" t="str">
            <v>modernizacyjne</v>
          </cell>
          <cell r="K1225" t="str">
            <v>OŚ</v>
          </cell>
          <cell r="L1225" t="str">
            <v>Poznań</v>
          </cell>
          <cell r="M1225" t="str">
            <v>Agnieszka Mitura-Grabowska</v>
          </cell>
          <cell r="N1225">
            <v>0</v>
          </cell>
          <cell r="O1225" t="str">
            <v>Anna Padurska</v>
          </cell>
          <cell r="P1225" t="str">
            <v>Jarosław Majchrzak</v>
          </cell>
          <cell r="Q1225" t="str">
            <v>Jarosław Majchrzak</v>
          </cell>
          <cell r="R1225" t="str">
            <v>05</v>
          </cell>
          <cell r="S1225" t="str">
            <v>nd</v>
          </cell>
          <cell r="T1225">
            <v>918596.44999999984</v>
          </cell>
          <cell r="U1225">
            <v>2020.63</v>
          </cell>
          <cell r="V1225">
            <v>0</v>
          </cell>
          <cell r="W1225">
            <v>0</v>
          </cell>
          <cell r="X1225">
            <v>550000</v>
          </cell>
          <cell r="Y1225">
            <v>2000000</v>
          </cell>
          <cell r="Z1225">
            <v>0</v>
          </cell>
          <cell r="AA1225">
            <v>0</v>
          </cell>
          <cell r="AB1225">
            <v>0</v>
          </cell>
          <cell r="AC1225">
            <v>0</v>
          </cell>
          <cell r="AD1225">
            <v>0</v>
          </cell>
          <cell r="AE1225">
            <v>0</v>
          </cell>
          <cell r="AF1225">
            <v>2552020.63</v>
          </cell>
          <cell r="AG1225">
            <v>5676.9400000000005</v>
          </cell>
          <cell r="AH1225">
            <v>-899129.87000000011</v>
          </cell>
          <cell r="AI1225">
            <v>0</v>
          </cell>
          <cell r="AJ1225">
            <v>550000</v>
          </cell>
          <cell r="AK1225">
            <v>2000000</v>
          </cell>
          <cell r="AL1225">
            <v>0</v>
          </cell>
          <cell r="AM1225">
            <v>0</v>
          </cell>
          <cell r="AN1225">
            <v>0</v>
          </cell>
          <cell r="AO1225">
            <v>0</v>
          </cell>
          <cell r="AP1225">
            <v>0</v>
          </cell>
          <cell r="AQ1225">
            <v>0</v>
          </cell>
          <cell r="AR1225">
            <v>0</v>
          </cell>
          <cell r="AS1225">
            <v>0</v>
          </cell>
          <cell r="AT1225">
            <v>0</v>
          </cell>
          <cell r="AU1225">
            <v>2550000</v>
          </cell>
          <cell r="AV1225">
            <v>0</v>
          </cell>
          <cell r="AW1225">
            <v>0</v>
          </cell>
          <cell r="AX1225" t="str">
            <v>1 rozwojowo-modernizacyjne</v>
          </cell>
          <cell r="AY1225">
            <v>0</v>
          </cell>
          <cell r="AZ1225">
            <v>0</v>
          </cell>
          <cell r="BA1225">
            <v>0</v>
          </cell>
          <cell r="BF1225" t="str">
            <v>Zwiększenie suchej masy osadu odwodnionego poprzez poprawę struktur floków.</v>
          </cell>
          <cell r="BG1225" t="str">
            <v>Urządzenia do wspomagania odwadniania osadu pościekowego na wirówkach dekantacyjnych mająca na celu zwiększenie suchej masy osadu odwodnionego. 2018 - I etap zakończony 2023 - 2024 - roboty budowlano-montażowe II etap</v>
          </cell>
          <cell r="BH1225" t="str">
            <v>-</v>
          </cell>
          <cell r="BI1225" t="str">
            <v>-</v>
          </cell>
          <cell r="BJ1225">
            <v>0</v>
          </cell>
          <cell r="BK1225">
            <v>2550000</v>
          </cell>
          <cell r="BL1225"/>
          <cell r="BM1225"/>
          <cell r="BN1225"/>
        </row>
        <row r="1226">
          <cell r="B1226" t="str">
            <v>5-05-16-142-0</v>
          </cell>
          <cell r="C1226" t="str">
            <v>5</v>
          </cell>
          <cell r="D1226" t="str">
            <v>Poznań - kolektor Junikowski I</v>
          </cell>
          <cell r="E1226" t="str">
            <v>Realizowane-koncepcja-w toku</v>
          </cell>
          <cell r="G1226" t="str">
            <v>budżet - modernizacja PSK</v>
          </cell>
          <cell r="H1226" t="str">
            <v>pierwsza</v>
          </cell>
          <cell r="I1226" t="str">
            <v>wspólne</v>
          </cell>
          <cell r="J1226" t="str">
            <v>modernizacyjne</v>
          </cell>
          <cell r="K1226" t="str">
            <v>kolektory kanalizacyjne</v>
          </cell>
          <cell r="L1226" t="str">
            <v>Poznań</v>
          </cell>
          <cell r="M1226" t="str">
            <v>Kamilla Oberenkowska</v>
          </cell>
          <cell r="N1226">
            <v>0</v>
          </cell>
          <cell r="O1226" t="str">
            <v>Jolanta Kowalczyk</v>
          </cell>
          <cell r="P1226">
            <v>0</v>
          </cell>
          <cell r="Q1226">
            <v>0</v>
          </cell>
          <cell r="R1226" t="str">
            <v>05</v>
          </cell>
          <cell r="S1226" t="str">
            <v>nd</v>
          </cell>
          <cell r="T1226">
            <v>0</v>
          </cell>
          <cell r="U1226">
            <v>0</v>
          </cell>
          <cell r="V1226">
            <v>0</v>
          </cell>
          <cell r="W1226">
            <v>0</v>
          </cell>
          <cell r="X1226">
            <v>0</v>
          </cell>
          <cell r="Y1226">
            <v>0</v>
          </cell>
          <cell r="Z1226">
            <v>0</v>
          </cell>
          <cell r="AA1226">
            <v>50000</v>
          </cell>
          <cell r="AB1226">
            <v>50000</v>
          </cell>
          <cell r="AC1226">
            <v>60000</v>
          </cell>
          <cell r="AD1226">
            <v>180000</v>
          </cell>
          <cell r="AE1226">
            <v>9660000</v>
          </cell>
          <cell r="AF1226">
            <v>340000</v>
          </cell>
          <cell r="AG1226">
            <v>0</v>
          </cell>
          <cell r="AH1226">
            <v>0</v>
          </cell>
          <cell r="AI1226">
            <v>0</v>
          </cell>
          <cell r="AJ1226">
            <v>0</v>
          </cell>
          <cell r="AK1226">
            <v>0</v>
          </cell>
          <cell r="AL1226">
            <v>100000</v>
          </cell>
          <cell r="AM1226">
            <v>100000</v>
          </cell>
          <cell r="AN1226">
            <v>0</v>
          </cell>
          <cell r="AO1226">
            <v>60000</v>
          </cell>
          <cell r="AP1226">
            <v>60000</v>
          </cell>
          <cell r="AQ1226">
            <v>180000</v>
          </cell>
          <cell r="AR1226">
            <v>1584000</v>
          </cell>
          <cell r="AS1226">
            <v>4752000</v>
          </cell>
          <cell r="AT1226">
            <v>7916000</v>
          </cell>
          <cell r="AU1226">
            <v>6836000</v>
          </cell>
          <cell r="AV1226">
            <v>0</v>
          </cell>
          <cell r="AW1226">
            <v>0</v>
          </cell>
          <cell r="AX1226" t="str">
            <v>1 rozwojowo-modernizacyjne</v>
          </cell>
          <cell r="AY1226">
            <v>0</v>
          </cell>
          <cell r="AZ1226">
            <v>0</v>
          </cell>
          <cell r="BA1226">
            <v>0</v>
          </cell>
          <cell r="BF1226" t="str">
            <v>Zły stan techniczny istniejącego kanału sanitarnego DN1000. Podłączenie przepompowni przy ul. Klinkierowej do światłowodowego systemu transmisji danych Aquanet.</v>
          </cell>
          <cell r="BG1226" t="str">
            <v>Modernizacja kanalizacji sanitarnej DN1000mm, dł. 2360m na odc. od autostrady A2 do ul. Głogowskiej wraz z budową drogi eksploatacyjnej po trasie kolektora. Budowa światłowodowego systemu transmisji danych dł. 6400m poprzez umieszczenie przewodów światłowodowych w istn. kolektorach grawitacyjnych. 2025 - 2026 - koncepcja 2028 - 2030 – dokumentacja projektowa 2031 - 2033 - roboty budowlano-montażowe</v>
          </cell>
          <cell r="BH1226" t="str">
            <v>-</v>
          </cell>
          <cell r="BI1226" t="str">
            <v>-</v>
          </cell>
          <cell r="BJ1226">
            <v>0</v>
          </cell>
          <cell r="BK1226">
            <v>6836000</v>
          </cell>
          <cell r="BL1226"/>
          <cell r="BM1226"/>
          <cell r="BN1226"/>
        </row>
        <row r="1227">
          <cell r="B1227" t="str">
            <v>5-05-21-052-1</v>
          </cell>
          <cell r="C1227" t="str">
            <v>5</v>
          </cell>
          <cell r="D1227" t="str">
            <v>Poznań - kanalizacja sanitarna w zlewni kanału w ul. Huby Moraskie</v>
          </cell>
          <cell r="E1227" t="str">
            <v>Realizowane-koncepcja-w toku</v>
          </cell>
          <cell r="G1227" t="str">
            <v>rezerwa na inwestycje nieprzewidziane</v>
          </cell>
          <cell r="H1227" t="str">
            <v>druga</v>
          </cell>
          <cell r="I1227" t="str">
            <v>sieci rozdzielcze</v>
          </cell>
          <cell r="J1227" t="str">
            <v>rozwojowe</v>
          </cell>
          <cell r="K1227" t="str">
            <v>nieopłacalne nie</v>
          </cell>
          <cell r="L1227" t="str">
            <v>Poznań</v>
          </cell>
          <cell r="M1227" t="str">
            <v>Sylwia Białous</v>
          </cell>
          <cell r="N1227">
            <v>0</v>
          </cell>
          <cell r="O1227">
            <v>0</v>
          </cell>
          <cell r="P1227">
            <v>0</v>
          </cell>
          <cell r="Q1227">
            <v>0</v>
          </cell>
          <cell r="R1227" t="str">
            <v>05</v>
          </cell>
          <cell r="S1227" t="str">
            <v>nd</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615</v>
          </cell>
          <cell r="AI1227">
            <v>0</v>
          </cell>
          <cell r="AJ1227">
            <v>0</v>
          </cell>
          <cell r="AK1227">
            <v>56000</v>
          </cell>
          <cell r="AL1227">
            <v>168000</v>
          </cell>
          <cell r="AM1227">
            <v>56000</v>
          </cell>
          <cell r="AN1227">
            <v>2704475</v>
          </cell>
          <cell r="AO1227">
            <v>3377220</v>
          </cell>
          <cell r="AP1227">
            <v>844305</v>
          </cell>
          <cell r="AQ1227">
            <v>0</v>
          </cell>
          <cell r="AR1227">
            <v>0</v>
          </cell>
          <cell r="AS1227">
            <v>0</v>
          </cell>
          <cell r="AT1227">
            <v>0</v>
          </cell>
          <cell r="AU1227">
            <v>7206000</v>
          </cell>
          <cell r="AV1227">
            <v>4</v>
          </cell>
          <cell r="AW1227">
            <v>51.6</v>
          </cell>
          <cell r="AX1227" t="str">
            <v>1 rozwojowo-modernizacyjne</v>
          </cell>
          <cell r="AY1227">
            <v>59</v>
          </cell>
          <cell r="AZ1227">
            <v>70</v>
          </cell>
          <cell r="BA1227">
            <v>0</v>
          </cell>
          <cell r="BF1227" t="str">
            <v>Zadanie wydzielone z zadania 5-05-15-115-1. Odbiór ścieków sanitarnych od nowych klientów.</v>
          </cell>
          <cell r="BG1227" t="str">
            <v>Budowa kanalizacji sanitarnej w zlewni ul. Huby Moraskie wraz z przyłączami. W ulicach: Huby Moraskie, Rumiankowej, Szklarniowej, Porannej Rosy, Babiego Lata oraz dwie drogi boczne od ul. Huby Moraskie (289/4, 298/12 i 298/17) i droga boczna od ul. Szklarniowej (237/10). Kanały grawitacyjne: DN 200 mm, dł. 2275 m; DN 250 mm, dł. 425 m; DN 300 mm, dł. 141 m; DN 350 mm, dł. 442 m; DN 400 mm, dł. 717 m 2024-2026 - dokumentacja projektowa 2027-2029 - roboty budowlano-montażowe</v>
          </cell>
          <cell r="BH1227" t="str">
            <v>-</v>
          </cell>
          <cell r="BI1227" t="str">
            <v>-</v>
          </cell>
          <cell r="BJ1227">
            <v>0</v>
          </cell>
          <cell r="BK1227">
            <v>7206000</v>
          </cell>
          <cell r="BL1227"/>
          <cell r="BM1227"/>
          <cell r="BN1227"/>
        </row>
        <row r="1228">
          <cell r="B1228" t="str">
            <v>5-01-19-248-1</v>
          </cell>
          <cell r="C1228" t="str">
            <v>5</v>
          </cell>
          <cell r="D1228" t="str">
            <v>Czerwonak - kanalizacja sanitarna w ulicach osiedlowych na terenie Bolechówka oraz Potaszy - etap III</v>
          </cell>
          <cell r="E1228" t="str">
            <v>Realizowane-koncepcja-w toku</v>
          </cell>
          <cell r="G1228" t="str">
            <v>rezerwa zadania wielozakresowe</v>
          </cell>
          <cell r="H1228" t="str">
            <v>druga</v>
          </cell>
          <cell r="I1228" t="str">
            <v>sieci rozdzielcze</v>
          </cell>
          <cell r="J1228" t="str">
            <v>rozwojowe</v>
          </cell>
          <cell r="K1228" t="str">
            <v>nieopłacalne nie</v>
          </cell>
          <cell r="L1228" t="str">
            <v>Czerwonak</v>
          </cell>
          <cell r="M1228" t="str">
            <v>Przemysław Jasiński</v>
          </cell>
          <cell r="N1228">
            <v>0</v>
          </cell>
          <cell r="O1228" t="str">
            <v>Mariusz Dados</v>
          </cell>
          <cell r="P1228" t="str">
            <v>Łukasz Dąbrowski</v>
          </cell>
          <cell r="Q1228">
            <v>0</v>
          </cell>
          <cell r="R1228" t="str">
            <v>01</v>
          </cell>
          <cell r="S1228" t="str">
            <v>nd</v>
          </cell>
          <cell r="T1228">
            <v>0</v>
          </cell>
          <cell r="U1228">
            <v>0</v>
          </cell>
          <cell r="V1228">
            <v>0</v>
          </cell>
          <cell r="W1228">
            <v>0</v>
          </cell>
          <cell r="X1228">
            <v>0</v>
          </cell>
          <cell r="Y1228">
            <v>0</v>
          </cell>
          <cell r="Z1228">
            <v>0</v>
          </cell>
          <cell r="AA1228">
            <v>60000</v>
          </cell>
          <cell r="AB1228">
            <v>60000</v>
          </cell>
          <cell r="AC1228">
            <v>180000</v>
          </cell>
          <cell r="AD1228">
            <v>2958692</v>
          </cell>
          <cell r="AE1228">
            <v>2391308</v>
          </cell>
          <cell r="AF1228">
            <v>3258692</v>
          </cell>
          <cell r="AG1228">
            <v>0</v>
          </cell>
          <cell r="AH1228">
            <v>0</v>
          </cell>
          <cell r="AI1228">
            <v>0</v>
          </cell>
          <cell r="AJ1228">
            <v>0</v>
          </cell>
          <cell r="AK1228">
            <v>0</v>
          </cell>
          <cell r="AL1228">
            <v>0</v>
          </cell>
          <cell r="AM1228">
            <v>61000</v>
          </cell>
          <cell r="AN1228">
            <v>61000</v>
          </cell>
          <cell r="AO1228">
            <v>183000</v>
          </cell>
          <cell r="AP1228">
            <v>2246302</v>
          </cell>
          <cell r="AQ1228">
            <v>3542604</v>
          </cell>
          <cell r="AR1228">
            <v>1476094</v>
          </cell>
          <cell r="AS1228">
            <v>0</v>
          </cell>
          <cell r="AT1228">
            <v>0</v>
          </cell>
          <cell r="AU1228">
            <v>7570000</v>
          </cell>
          <cell r="AV1228">
            <v>4.3099999999999996</v>
          </cell>
          <cell r="AW1228">
            <v>0</v>
          </cell>
          <cell r="AX1228" t="str">
            <v>1 rozwojowo-modernizacyjne</v>
          </cell>
          <cell r="AY1228">
            <v>40</v>
          </cell>
          <cell r="AZ1228">
            <v>60</v>
          </cell>
          <cell r="BA1228">
            <v>0</v>
          </cell>
          <cell r="BF1228" t="str">
            <v>Zadanie zostało wydzielone z zadania nr 5-01-15-195-1. Odbiór ścieków sanitarnych od nowych klientów.</v>
          </cell>
          <cell r="BG1228" t="str">
            <v>Kanalizacja sanitarna DN 200 mm o długości 4 190 m, r. tłoczny DN 100 mm o długości 130 m oraz 1 szt. przepompowni ścieków wraz z przyłączami w ulicach: Jodłowa, Jarzębinowa, Jaśminowa, Brzozowa, Olszynowa, Lipowa, Sosnowa, Oczarowa, Leszczynowa, Cedrowa i Dębowa 2026 - 2028 - dokumentacja techniczna 2029 - 2030 - roboty budowlano - montażowe</v>
          </cell>
          <cell r="BH1228" t="str">
            <v>-</v>
          </cell>
          <cell r="BI1228" t="str">
            <v>-</v>
          </cell>
          <cell r="BJ1228">
            <v>0</v>
          </cell>
          <cell r="BK1228">
            <v>7570000</v>
          </cell>
          <cell r="BL1228"/>
          <cell r="BM1228"/>
          <cell r="BN1228"/>
        </row>
        <row r="1229">
          <cell r="B1229" t="str">
            <v>5-11-17-169-1</v>
          </cell>
          <cell r="C1229" t="str">
            <v>5</v>
          </cell>
          <cell r="D1229" t="str">
            <v>Kórnik - kanalizacja sanitarna dla m. Koninko</v>
          </cell>
          <cell r="E1229" t="str">
            <v>Realizowane-koncepcja-w toku</v>
          </cell>
          <cell r="G1229" t="str">
            <v>rezerwa "białe plamy"</v>
          </cell>
          <cell r="H1229" t="str">
            <v>druga</v>
          </cell>
          <cell r="I1229" t="str">
            <v>sieci rozdzielcze</v>
          </cell>
          <cell r="J1229" t="str">
            <v>rozwojowe</v>
          </cell>
          <cell r="K1229" t="str">
            <v>nieopłacalne Nie</v>
          </cell>
          <cell r="L1229" t="str">
            <v>Kórnik</v>
          </cell>
          <cell r="M1229" t="str">
            <v>Kamilla Oberenkowska</v>
          </cell>
          <cell r="N1229">
            <v>0</v>
          </cell>
          <cell r="O1229" t="str">
            <v>Jolanta Kowalczyk</v>
          </cell>
          <cell r="P1229">
            <v>0</v>
          </cell>
          <cell r="Q1229">
            <v>0</v>
          </cell>
          <cell r="R1229" t="str">
            <v>11</v>
          </cell>
          <cell r="S1229" t="str">
            <v>nd</v>
          </cell>
          <cell r="T1229">
            <v>0</v>
          </cell>
          <cell r="U1229">
            <v>0</v>
          </cell>
          <cell r="V1229">
            <v>0</v>
          </cell>
          <cell r="W1229">
            <v>0</v>
          </cell>
          <cell r="X1229">
            <v>0</v>
          </cell>
          <cell r="Y1229">
            <v>0</v>
          </cell>
          <cell r="Z1229">
            <v>0</v>
          </cell>
          <cell r="AA1229">
            <v>0</v>
          </cell>
          <cell r="AB1229">
            <v>0</v>
          </cell>
          <cell r="AC1229">
            <v>77000</v>
          </cell>
          <cell r="AD1229">
            <v>77000</v>
          </cell>
          <cell r="AE1229">
            <v>23031000</v>
          </cell>
          <cell r="AF1229">
            <v>154000</v>
          </cell>
          <cell r="AG1229">
            <v>0</v>
          </cell>
          <cell r="AH1229">
            <v>0</v>
          </cell>
          <cell r="AI1229">
            <v>0</v>
          </cell>
          <cell r="AJ1229">
            <v>0</v>
          </cell>
          <cell r="AK1229">
            <v>0</v>
          </cell>
          <cell r="AL1229">
            <v>75000</v>
          </cell>
          <cell r="AM1229">
            <v>75000</v>
          </cell>
          <cell r="AN1229">
            <v>0</v>
          </cell>
          <cell r="AO1229">
            <v>95000</v>
          </cell>
          <cell r="AP1229">
            <v>95000</v>
          </cell>
          <cell r="AQ1229">
            <v>287000</v>
          </cell>
          <cell r="AR1229">
            <v>1044000</v>
          </cell>
          <cell r="AS1229">
            <v>6264000</v>
          </cell>
          <cell r="AT1229">
            <v>18859000</v>
          </cell>
          <cell r="AU1229">
            <v>7935000</v>
          </cell>
          <cell r="AV1229">
            <v>0</v>
          </cell>
          <cell r="AW1229">
            <v>82.5</v>
          </cell>
          <cell r="AX1229" t="str">
            <v>1 rozwojowo-modernizacyjne</v>
          </cell>
          <cell r="AY1229">
            <v>426</v>
          </cell>
          <cell r="AZ1229">
            <v>38</v>
          </cell>
          <cell r="BA1229">
            <v>0</v>
          </cell>
          <cell r="BF1229" t="str">
            <v>Odbiór ścieków sanitarnych od nowych klientów.</v>
          </cell>
          <cell r="BG1229" t="str">
            <v>Budowa kanalizacji sanitarnej w ul.: Bażancia, Błękitna, Drukarska, Dziennikarska, Granatowa, Jaskółcza, Krucza, Malarska, Niebieska, Pawia, Pisarska, Poetów, Ptasia, Radiowa, Sikorcza, Słowikowa,Teatralna, Telewizyjna (część), Wierzbowa, Wiosenna wraz z przyłączami: - kanały grawitacyjne: DN 200 mm, dł. 1945 m DN 250 mm, dł. 1590 m DN 400 mm, dł. 576 m DN 500 mm, dł. 2 m - rurociągi tłoczne: DN 150 mm, dł. 944 m DN 225 mm, dł. 1765 m DN 250 mm, dł. 944 m DN 280 mm, dł. 1765 m - przepompownie ścieków - 2 szt. - zakup działek pod przepompownie 2025-2026 - koncepcja 2028-2030 - dokumentacja projektowa 2031-2034 - roboty budowlano-montażowe</v>
          </cell>
          <cell r="BH1229" t="str">
            <v>-</v>
          </cell>
          <cell r="BI1229" t="str">
            <v>-</v>
          </cell>
          <cell r="BJ1229">
            <v>0</v>
          </cell>
          <cell r="BK1229">
            <v>7935000</v>
          </cell>
          <cell r="BL1229"/>
          <cell r="BM1229"/>
          <cell r="BN1229"/>
        </row>
        <row r="1230">
          <cell r="B1230" t="str">
            <v>3-16-19-347-1</v>
          </cell>
          <cell r="C1230" t="str">
            <v>3</v>
          </cell>
          <cell r="D1230" t="str">
            <v>Suchy Las - sieć wodociągowa ze Złotnik do Złotkowa, Golęczewa, Zielątkowa i Chludowa - zakres IV</v>
          </cell>
          <cell r="E1230" t="str">
            <v>Realizowane-koncepcja-w toku</v>
          </cell>
          <cell r="G1230" t="str">
            <v>rezerwa zadania wielozakresowe</v>
          </cell>
          <cell r="H1230" t="str">
            <v>pierwsza</v>
          </cell>
          <cell r="I1230" t="str">
            <v>wspólne</v>
          </cell>
          <cell r="J1230" t="str">
            <v>rozwojowe</v>
          </cell>
          <cell r="K1230" t="str">
            <v>magistrale wodociągowe</v>
          </cell>
          <cell r="L1230" t="str">
            <v>Suchy Las</v>
          </cell>
          <cell r="M1230" t="str">
            <v>Agnieszka Mitura-Grabowska</v>
          </cell>
          <cell r="N1230" t="str">
            <v>Wioletta Frankowska</v>
          </cell>
          <cell r="O1230" t="str">
            <v>Mariusz Dados</v>
          </cell>
          <cell r="P1230" t="str">
            <v>Łukasz Dąbrowski</v>
          </cell>
          <cell r="Q1230" t="str">
            <v>Michał Plewa</v>
          </cell>
          <cell r="R1230" t="str">
            <v>16</v>
          </cell>
          <cell r="S1230" t="str">
            <v>nd</v>
          </cell>
          <cell r="T1230">
            <v>0</v>
          </cell>
          <cell r="U1230">
            <v>0</v>
          </cell>
          <cell r="V1230">
            <v>0</v>
          </cell>
          <cell r="W1230">
            <v>200000</v>
          </cell>
          <cell r="X1230">
            <v>300000</v>
          </cell>
          <cell r="Y1230">
            <v>850000</v>
          </cell>
          <cell r="Z1230">
            <v>5400000</v>
          </cell>
          <cell r="AA1230">
            <v>3700000</v>
          </cell>
          <cell r="AB1230">
            <v>0</v>
          </cell>
          <cell r="AC1230">
            <v>0</v>
          </cell>
          <cell r="AD1230">
            <v>0</v>
          </cell>
          <cell r="AE1230">
            <v>0</v>
          </cell>
          <cell r="AF1230">
            <v>10450000</v>
          </cell>
          <cell r="AG1230">
            <v>0</v>
          </cell>
          <cell r="AH1230">
            <v>673</v>
          </cell>
          <cell r="AI1230">
            <v>0</v>
          </cell>
          <cell r="AJ1230">
            <v>0</v>
          </cell>
          <cell r="AK1230">
            <v>300000</v>
          </cell>
          <cell r="AL1230">
            <v>450000</v>
          </cell>
          <cell r="AM1230">
            <v>5400000</v>
          </cell>
          <cell r="AN1230">
            <v>4300000</v>
          </cell>
          <cell r="AO1230">
            <v>0</v>
          </cell>
          <cell r="AP1230">
            <v>0</v>
          </cell>
          <cell r="AQ1230">
            <v>0</v>
          </cell>
          <cell r="AR1230">
            <v>0</v>
          </cell>
          <cell r="AS1230">
            <v>0</v>
          </cell>
          <cell r="AT1230">
            <v>0</v>
          </cell>
          <cell r="AU1230">
            <v>10450000</v>
          </cell>
          <cell r="AV1230">
            <v>0</v>
          </cell>
          <cell r="AW1230">
            <v>0</v>
          </cell>
          <cell r="AX1230" t="str">
            <v>1 rozwojowo-modernizacyjne</v>
          </cell>
          <cell r="AY1230">
            <v>0</v>
          </cell>
          <cell r="AZ1230">
            <v>2</v>
          </cell>
          <cell r="BA1230">
            <v>0</v>
          </cell>
          <cell r="BF1230" t="str">
            <v>Zadanie zostało wydzielone z zadania nr 14-063. Zaopatrzenie w wodę nowych odbiorców. Umożliwi podłączenie do PSW kolejnych miejscowości w gminie Suchy Las, zapewni niezawodność dostaw wody i stabilizację ciśnienia w sieci, pozwoli zasilić w wodę nowe rozwijające się tereny, umożliwi wyłączenie z eksploatacji SUW obecnie obsługujących miejscowości Zielątkowo, Golęczewo i Chludowo.</v>
          </cell>
          <cell r="BG1230" t="str">
            <v>Budowa magistrali : od ul. Pawłowickiej w Złotnikach do ul. Sobockiej w Złotkowie o średnicy DN400 i dł. 1600 m , w Złotkowie od ul. Sobockiej do SUW Chludowo o średnicy DN300 i dł. 3760 m, od SUW Chludowo do ul. Strumykowej w Chludowie o średnicy DN200 i dł. 900m , od SUW Chludowo do ul. Dworcowej w Golęczewie o średnicy DN150 i dł. 1200m 2022 - 2024 dokumentacja projektowa 2024 - 2026 roboty budowlano - montażowe Realizacja zadania ściśle uzależniona od inwestycji związanej z budową przez GDDKiA DK11</v>
          </cell>
          <cell r="BH1230" t="str">
            <v>-</v>
          </cell>
          <cell r="BI1230" t="str">
            <v>-</v>
          </cell>
          <cell r="BJ1230">
            <v>0</v>
          </cell>
          <cell r="BK1230">
            <v>10450000</v>
          </cell>
          <cell r="BL1230"/>
          <cell r="BM1230"/>
          <cell r="BN1230"/>
        </row>
        <row r="1231">
          <cell r="B1231" t="str">
            <v>3-04-13-051-0</v>
          </cell>
          <cell r="C1231" t="str">
            <v>3</v>
          </cell>
          <cell r="D1231" t="str">
            <v>Murowana Goślina - sieć wodociągowa w Kamińsku i Pławnie</v>
          </cell>
          <cell r="E1231" t="str">
            <v>Realizowane-koncepcja-w toku</v>
          </cell>
          <cell r="G1231" t="str">
            <v>budżet - modernizacja PSW</v>
          </cell>
          <cell r="H1231" t="str">
            <v>pierwsza</v>
          </cell>
          <cell r="I1231" t="str">
            <v>sieci rozdzielcze</v>
          </cell>
          <cell r="J1231" t="str">
            <v>modernizacyjne</v>
          </cell>
          <cell r="K1231" t="str">
            <v>PSW</v>
          </cell>
          <cell r="L1231" t="str">
            <v>Murowana Goślina</v>
          </cell>
          <cell r="M1231" t="str">
            <v>Agnieszka Mitura-Grabowska</v>
          </cell>
          <cell r="N1231">
            <v>0</v>
          </cell>
          <cell r="O1231" t="str">
            <v>Monika Mrozińska</v>
          </cell>
          <cell r="P1231">
            <v>0</v>
          </cell>
          <cell r="Q1231">
            <v>0</v>
          </cell>
          <cell r="R1231" t="str">
            <v>04</v>
          </cell>
          <cell r="S1231" t="str">
            <v>nd</v>
          </cell>
          <cell r="T1231">
            <v>0</v>
          </cell>
          <cell r="U1231">
            <v>0</v>
          </cell>
          <cell r="V1231">
            <v>0</v>
          </cell>
          <cell r="W1231">
            <v>0</v>
          </cell>
          <cell r="X1231">
            <v>0</v>
          </cell>
          <cell r="Y1231">
            <v>0</v>
          </cell>
          <cell r="Z1231">
            <v>0</v>
          </cell>
          <cell r="AA1231">
            <v>0</v>
          </cell>
          <cell r="AB1231">
            <v>0</v>
          </cell>
          <cell r="AC1231">
            <v>160000</v>
          </cell>
          <cell r="AD1231">
            <v>240000</v>
          </cell>
          <cell r="AE1231">
            <v>10500000</v>
          </cell>
          <cell r="AF1231">
            <v>400000</v>
          </cell>
          <cell r="AG1231">
            <v>0</v>
          </cell>
          <cell r="AH1231">
            <v>0</v>
          </cell>
          <cell r="AI1231">
            <v>0</v>
          </cell>
          <cell r="AJ1231">
            <v>0</v>
          </cell>
          <cell r="AK1231">
            <v>0</v>
          </cell>
          <cell r="AL1231">
            <v>0</v>
          </cell>
          <cell r="AM1231">
            <v>0</v>
          </cell>
          <cell r="AN1231">
            <v>0</v>
          </cell>
          <cell r="AO1231">
            <v>160000</v>
          </cell>
          <cell r="AP1231">
            <v>240000</v>
          </cell>
          <cell r="AQ1231">
            <v>1900000</v>
          </cell>
          <cell r="AR1231">
            <v>8600000</v>
          </cell>
          <cell r="AS1231">
            <v>0</v>
          </cell>
          <cell r="AT1231">
            <v>0</v>
          </cell>
          <cell r="AU1231">
            <v>10900000</v>
          </cell>
          <cell r="AV1231">
            <v>0</v>
          </cell>
          <cell r="AW1231">
            <v>0</v>
          </cell>
          <cell r="AX1231" t="str">
            <v>1 rozwojowo-modernizacyjne</v>
          </cell>
          <cell r="AY1231">
            <v>0</v>
          </cell>
          <cell r="AZ1231">
            <v>5</v>
          </cell>
          <cell r="BA1231">
            <v>400</v>
          </cell>
          <cell r="BF1231" t="str">
            <v>Zastąpienie istniejącej sieci o niewystarczających przekrojach, przemarzanie - sieć posadowiona zbyt płytko, awaryjność.</v>
          </cell>
          <cell r="BG1231" t="str">
            <v>Wymiana sieci wodociągowej w Kamińsku i Pławnie DN150mm, dł. ok. 11 km wraz z przyłączami , budowa sieci wodociągowej w działce nr 468/10 DN100mm, dł. 130m wraz z przyłączami. 2028 - 2029 - dokumentacja projektowa po 2029 - roboty budowlano-montażowe</v>
          </cell>
          <cell r="BH1231" t="str">
            <v>-</v>
          </cell>
          <cell r="BI1231" t="str">
            <v>-</v>
          </cell>
          <cell r="BJ1231">
            <v>0</v>
          </cell>
          <cell r="BK1231">
            <v>10900000</v>
          </cell>
          <cell r="BL1231"/>
          <cell r="BM1231"/>
          <cell r="BN1231"/>
        </row>
        <row r="1232">
          <cell r="B1232" t="str">
            <v>5-05-14-131-1</v>
          </cell>
          <cell r="C1232" t="str">
            <v>5</v>
          </cell>
          <cell r="D1232" t="str">
            <v>Poznań - kanalizacja sanitarna w zlewni programowanego Kolektora Umultowskiego - etap II</v>
          </cell>
          <cell r="E1232" t="str">
            <v>Realizowane-koncepcja-w toku</v>
          </cell>
          <cell r="G1232" t="str">
            <v>rezerwa "białe plamy"</v>
          </cell>
          <cell r="H1232" t="str">
            <v>druga</v>
          </cell>
          <cell r="I1232" t="str">
            <v>sieci rozdzielcze</v>
          </cell>
          <cell r="J1232" t="str">
            <v>rozwojowe</v>
          </cell>
          <cell r="K1232" t="str">
            <v>nieopłacalne nie</v>
          </cell>
          <cell r="L1232" t="str">
            <v>Poznań</v>
          </cell>
          <cell r="M1232" t="str">
            <v>Sylwia Białous</v>
          </cell>
          <cell r="N1232">
            <v>0</v>
          </cell>
          <cell r="O1232" t="str">
            <v>Monika Mrozińska</v>
          </cell>
          <cell r="P1232">
            <v>0</v>
          </cell>
          <cell r="Q1232">
            <v>0</v>
          </cell>
          <cell r="R1232" t="str">
            <v>05</v>
          </cell>
          <cell r="S1232" t="str">
            <v>nd</v>
          </cell>
          <cell r="T1232">
            <v>0</v>
          </cell>
          <cell r="U1232">
            <v>0</v>
          </cell>
          <cell r="V1232">
            <v>0</v>
          </cell>
          <cell r="W1232">
            <v>0</v>
          </cell>
          <cell r="X1232">
            <v>0</v>
          </cell>
          <cell r="Y1232">
            <v>115000</v>
          </cell>
          <cell r="Z1232">
            <v>115000</v>
          </cell>
          <cell r="AA1232">
            <v>345000</v>
          </cell>
          <cell r="AB1232">
            <v>2048000</v>
          </cell>
          <cell r="AC1232">
            <v>3609000</v>
          </cell>
          <cell r="AD1232">
            <v>1203000</v>
          </cell>
          <cell r="AE1232">
            <v>0</v>
          </cell>
          <cell r="AF1232">
            <v>7435000</v>
          </cell>
          <cell r="AG1232">
            <v>0</v>
          </cell>
          <cell r="AH1232">
            <v>0</v>
          </cell>
          <cell r="AI1232">
            <v>0</v>
          </cell>
          <cell r="AJ1232">
            <v>0</v>
          </cell>
          <cell r="AK1232">
            <v>0</v>
          </cell>
          <cell r="AL1232">
            <v>60000</v>
          </cell>
          <cell r="AM1232">
            <v>180000</v>
          </cell>
          <cell r="AN1232">
            <v>60000</v>
          </cell>
          <cell r="AO1232">
            <v>2175000</v>
          </cell>
          <cell r="AP1232">
            <v>7285000</v>
          </cell>
          <cell r="AQ1232">
            <v>2175000</v>
          </cell>
          <cell r="AR1232">
            <v>0</v>
          </cell>
          <cell r="AS1232">
            <v>0</v>
          </cell>
          <cell r="AT1232">
            <v>0</v>
          </cell>
          <cell r="AU1232">
            <v>11935000</v>
          </cell>
          <cell r="AV1232">
            <v>6.22</v>
          </cell>
          <cell r="AW1232">
            <v>70.3</v>
          </cell>
          <cell r="AX1232" t="str">
            <v>1 rozwojowo-modernizacyjne</v>
          </cell>
          <cell r="AY1232">
            <v>135</v>
          </cell>
          <cell r="AZ1232">
            <v>82</v>
          </cell>
          <cell r="BA1232">
            <v>0</v>
          </cell>
          <cell r="BF1232" t="str">
            <v>Odbiór ścieków sanitarnych od nowych klientów.</v>
          </cell>
          <cell r="BG1232" t="str">
            <v>Budowa kanalizacji sanitarnej w ulicach: Morasko, Francisza Jaśkowiaka, Baltazara Lewandowskiego, Glinienko, Okolewo, Sióstr Misjonarek, Glinno, Łysy Młyn, Knyszyn, Janowo, Drogocin, Poligonowa i w drogach bocznych wraz z przyłączami : - kanały grawitacyjne: DN 300mm, dł. 73m DN 250mm, dł. 400 m DN 200mm, dł. 3785 m - rurociągi tłoczne: 63 PE, dł. 249 m 90 PE, dł. 157 m 200 PE, dł. 758 m 280 PE, dł. 800 m - przepompownie ścieków 4 szt. oraz budowa sieci wodociągowej w drodze bocznej od ul. Morasko (dz. 218/3) DN 150mm, dł. 180m wraz z przyłączami. 2025-2027 - dokumentacja projektowa 2028-2030 - roboty budowlano-montażowe</v>
          </cell>
          <cell r="BH1232" t="str">
            <v>-</v>
          </cell>
          <cell r="BI1232" t="str">
            <v>-</v>
          </cell>
          <cell r="BJ1232">
            <v>0</v>
          </cell>
          <cell r="BK1232">
            <v>11935000</v>
          </cell>
          <cell r="BL1232"/>
          <cell r="BM1232"/>
          <cell r="BN1232"/>
        </row>
        <row r="1233">
          <cell r="B1233" t="str">
            <v>3-11-20-236-0</v>
          </cell>
          <cell r="C1233" t="str">
            <v>3</v>
          </cell>
          <cell r="D1233" t="str">
            <v>Kórnik – sieć wodociągowa w Robakowie i Gądkach - etap I</v>
          </cell>
          <cell r="E1233" t="str">
            <v>Realizowane-koncepcja-w toku</v>
          </cell>
          <cell r="G1233" t="str">
            <v>rezerwa na inwestycje nieprzewidziane</v>
          </cell>
          <cell r="H1233" t="str">
            <v>druga</v>
          </cell>
          <cell r="I1233" t="str">
            <v>sieci rozdzielcze</v>
          </cell>
          <cell r="J1233" t="str">
            <v>rozwojowe</v>
          </cell>
          <cell r="K1233" t="str">
            <v>nieopłacalne Nie</v>
          </cell>
          <cell r="L1233" t="str">
            <v>Kórnik</v>
          </cell>
          <cell r="M1233" t="str">
            <v>Kamilla Oberenkowska</v>
          </cell>
          <cell r="N1233" t="str">
            <v>Julia Szczepańska</v>
          </cell>
          <cell r="O1233">
            <v>0</v>
          </cell>
          <cell r="P1233">
            <v>0</v>
          </cell>
          <cell r="Q1233">
            <v>0</v>
          </cell>
          <cell r="R1233" t="str">
            <v>11</v>
          </cell>
          <cell r="S1233" t="str">
            <v>nd</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206000</v>
          </cell>
          <cell r="AK1233">
            <v>207000</v>
          </cell>
          <cell r="AL1233">
            <v>103000</v>
          </cell>
          <cell r="AM1233">
            <v>2275000</v>
          </cell>
          <cell r="AN1233">
            <v>3900000</v>
          </cell>
          <cell r="AO1233">
            <v>4601000</v>
          </cell>
          <cell r="AP1233">
            <v>1613000</v>
          </cell>
          <cell r="AQ1233">
            <v>0</v>
          </cell>
          <cell r="AR1233">
            <v>0</v>
          </cell>
          <cell r="AS1233">
            <v>0</v>
          </cell>
          <cell r="AT1233">
            <v>0</v>
          </cell>
          <cell r="AU1233">
            <v>12905000</v>
          </cell>
          <cell r="AV1233">
            <v>7.37</v>
          </cell>
          <cell r="AW1233">
            <v>0</v>
          </cell>
          <cell r="AX1233" t="str">
            <v>1 rozwojowo-modernizacyjne</v>
          </cell>
          <cell r="AY1233">
            <v>0</v>
          </cell>
          <cell r="AZ1233">
            <v>52</v>
          </cell>
          <cell r="BA1233">
            <v>101</v>
          </cell>
          <cell r="BF1233" t="str">
            <v>Zadanie zostało wydzielone z zad. nr 17-170. Wymiana sieci ze względu na zbyt małą średnicę. Przebudowa z terenów prywatnych w pas drogowy. Rozdział instalacji. Budowa brakujących odcinków sieci wodociągowej wraz z przyłączami. Koordynacja z budową drogi przez Gminę Kórnik.</v>
          </cell>
          <cell r="BG1233" t="str">
            <v>Budowa sieci wodociągowej w Gądkach w ulicach: Szkolna (część), Dworcowa, w Robakowie w ulicach: Aroniowa, Błotna, Cmentarna, Dworcowa, Gerberowa (część), Kolejowa (część), Kórnicka, Krótka, Leśna, Łączna, Malwowa (część), Nowina (część), Ogrodowa, Pocztowa, Polna (część), Szeroka, Szkolna, Wiejska (część) oraz w Dachowie w ul. Krętej (część): DN150 dł. 5335m, DN100 dł. 2040m wraz z przyłączami. Likwidacja sieci wodociągowej: DN150 dł. 865m, DN100 dł. 3900m, DN80 dł. 250m. 2022-2025 - dokumentacja projektowa 2026-2029 - roboty budowlano-montażowe</v>
          </cell>
          <cell r="BH1233" t="str">
            <v>-</v>
          </cell>
          <cell r="BI1233" t="str">
            <v>-</v>
          </cell>
          <cell r="BJ1233">
            <v>0</v>
          </cell>
          <cell r="BK1233">
            <v>12905000</v>
          </cell>
          <cell r="BL1233"/>
          <cell r="BM1233"/>
          <cell r="BN1233"/>
        </row>
        <row r="1234">
          <cell r="B1234" t="str">
            <v>1-05-20-010-0</v>
          </cell>
          <cell r="C1234" t="str">
            <v>1</v>
          </cell>
          <cell r="D1234" t="str">
            <v>Ujęcie Dębina - studnie zastępcze - cykl V</v>
          </cell>
          <cell r="E1234" t="str">
            <v>Realizowane-koncepcja-w toku</v>
          </cell>
          <cell r="G1234" t="str">
            <v>rezerwa zadania wielozakresowe</v>
          </cell>
          <cell r="H1234" t="str">
            <v>pierwsza</v>
          </cell>
          <cell r="I1234" t="str">
            <v>wspólne</v>
          </cell>
          <cell r="J1234" t="str">
            <v>modernizacyjne</v>
          </cell>
          <cell r="K1234" t="str">
            <v>UW</v>
          </cell>
          <cell r="L1234" t="str">
            <v>Poznań</v>
          </cell>
          <cell r="M1234" t="str">
            <v>Irena Romaszewska-Malak</v>
          </cell>
          <cell r="N1234">
            <v>0</v>
          </cell>
          <cell r="O1234" t="str">
            <v>Anna Padurska</v>
          </cell>
          <cell r="P1234" t="str">
            <v>Łukasz Prządka</v>
          </cell>
          <cell r="Q1234" t="str">
            <v>Jerzy Rykała</v>
          </cell>
          <cell r="R1234" t="str">
            <v>05</v>
          </cell>
          <cell r="S1234" t="str">
            <v>nd</v>
          </cell>
          <cell r="T1234">
            <v>0</v>
          </cell>
          <cell r="U1234">
            <v>0</v>
          </cell>
          <cell r="V1234">
            <v>0</v>
          </cell>
          <cell r="W1234">
            <v>0</v>
          </cell>
          <cell r="X1234">
            <v>2000000</v>
          </cell>
          <cell r="Y1234">
            <v>2900000</v>
          </cell>
          <cell r="Z1234">
            <v>0</v>
          </cell>
          <cell r="AA1234">
            <v>0</v>
          </cell>
          <cell r="AB1234">
            <v>0</v>
          </cell>
          <cell r="AC1234">
            <v>0</v>
          </cell>
          <cell r="AD1234">
            <v>0</v>
          </cell>
          <cell r="AE1234">
            <v>0</v>
          </cell>
          <cell r="AF1234">
            <v>4900000</v>
          </cell>
          <cell r="AG1234">
            <v>0</v>
          </cell>
          <cell r="AH1234">
            <v>0</v>
          </cell>
          <cell r="AI1234">
            <v>0</v>
          </cell>
          <cell r="AJ1234">
            <v>1000000</v>
          </cell>
          <cell r="AK1234">
            <v>0</v>
          </cell>
          <cell r="AL1234">
            <v>3900000</v>
          </cell>
          <cell r="AM1234">
            <v>0</v>
          </cell>
          <cell r="AN1234">
            <v>0</v>
          </cell>
          <cell r="AO1234">
            <v>0</v>
          </cell>
          <cell r="AP1234">
            <v>0</v>
          </cell>
          <cell r="AQ1234">
            <v>0</v>
          </cell>
          <cell r="AR1234">
            <v>0</v>
          </cell>
          <cell r="AS1234">
            <v>0</v>
          </cell>
          <cell r="AT1234">
            <v>0</v>
          </cell>
          <cell r="AU1234">
            <v>4900000</v>
          </cell>
          <cell r="AV1234">
            <v>0</v>
          </cell>
          <cell r="AW1234">
            <v>0</v>
          </cell>
          <cell r="AX1234" t="str">
            <v>1 rozwojowo-modernizacyjne</v>
          </cell>
          <cell r="AY1234">
            <v>0</v>
          </cell>
          <cell r="AZ1234">
            <v>0</v>
          </cell>
          <cell r="BA1234">
            <v>0</v>
          </cell>
          <cell r="BB1234" t="str">
            <v>NIE</v>
          </cell>
          <cell r="BF1234" t="str">
            <v>Zadanie zostało wydzielone z zadania nr 03-006. Zapewnienie utrzymania istniejącej wydajności i sprawności ujęcia.</v>
          </cell>
          <cell r="BG1234" t="str">
            <v>2023 - dokumentacja projektowa dla 30 studni i roboty budowlano-montażowe 2024 - roboty budowlano-montażowe</v>
          </cell>
          <cell r="BH1234" t="str">
            <v>-</v>
          </cell>
          <cell r="BI1234" t="str">
            <v>-</v>
          </cell>
          <cell r="BJ1234">
            <v>0</v>
          </cell>
          <cell r="BK1234">
            <v>4900000</v>
          </cell>
          <cell r="BL1234"/>
          <cell r="BM1234"/>
          <cell r="BN1234"/>
        </row>
        <row r="1235">
          <cell r="B1235" t="str">
            <v>5-05-21-139-1</v>
          </cell>
          <cell r="C1235" t="str">
            <v>5</v>
          </cell>
          <cell r="D1235" t="str">
            <v>Poznań - kanalizacja sanitarna na terenie osiedla Kiekrz (Psarskie)</v>
          </cell>
          <cell r="E1235" t="str">
            <v>Realizowane-dokumentacja-w toku</v>
          </cell>
          <cell r="G1235" t="str">
            <v>rezerwa wielozakres</v>
          </cell>
          <cell r="H1235" t="str">
            <v>druga</v>
          </cell>
          <cell r="I1235" t="str">
            <v>sieci rozdzielcze</v>
          </cell>
          <cell r="J1235" t="str">
            <v>rozwojowe</v>
          </cell>
          <cell r="K1235" t="str">
            <v>opłacalne</v>
          </cell>
          <cell r="L1235" t="str">
            <v>Poznań</v>
          </cell>
          <cell r="M1235" t="str">
            <v>Sylwia Białous</v>
          </cell>
          <cell r="N1235" t="str">
            <v>Aleksandra Wąsiak-Piechota</v>
          </cell>
          <cell r="O1235" t="str">
            <v>Jolanta Kowalczyk</v>
          </cell>
          <cell r="P1235" t="str">
            <v>Monika Mazurczak-Sadowska</v>
          </cell>
          <cell r="Q1235" t="str">
            <v>Łukasz Bil</v>
          </cell>
          <cell r="R1235" t="str">
            <v>05</v>
          </cell>
          <cell r="S1235" t="str">
            <v>nd</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1690891.04</v>
          </cell>
          <cell r="AK1235">
            <v>2651476.1399999997</v>
          </cell>
          <cell r="AL1235">
            <v>2855696.5</v>
          </cell>
          <cell r="AM1235">
            <v>6000000</v>
          </cell>
          <cell r="AN1235">
            <v>0</v>
          </cell>
          <cell r="AO1235">
            <v>0</v>
          </cell>
          <cell r="AP1235">
            <v>0</v>
          </cell>
          <cell r="AQ1235">
            <v>0</v>
          </cell>
          <cell r="AR1235">
            <v>0</v>
          </cell>
          <cell r="AS1235">
            <v>0</v>
          </cell>
          <cell r="AT1235">
            <v>0</v>
          </cell>
          <cell r="AU1235">
            <v>13198063.68</v>
          </cell>
          <cell r="AV1235">
            <v>6.17</v>
          </cell>
          <cell r="AW1235">
            <v>0</v>
          </cell>
          <cell r="AX1235" t="str">
            <v>1 rozwojowo-modernizacyjne</v>
          </cell>
          <cell r="AY1235">
            <v>0</v>
          </cell>
          <cell r="AZ1235">
            <v>0</v>
          </cell>
          <cell r="BA1235">
            <v>0</v>
          </cell>
          <cell r="BC1235"/>
          <cell r="BF1235" t="str">
            <v>Zadanie wydzielone z zadania nr 5-05-12-111-1.</v>
          </cell>
          <cell r="BG1235" t="str">
            <v>Budowa kanalizacji sanitarnej na os. Psarskie (Kiekrz): Nad Jeziorem, Rekreacyjnej, Spacerowej, boczna od ul. Rekreacyjnej (Mpzp 3KD-Dxs), Psarskie, Koszalińskiej (do wysokości posesji nr 40), Łagiewnickiej, Słodyńskiej oraz drogach bocznych od tej ulicy, Złotnickiej oraz w wydzielonej drodze na terenie działki nr geod. 20/6 i 20/8 (boczna od ul. Psarskie). Kanalizacja grawitacyjna: 5 126,30 m Rurociąg tłoczny: 1 046,50 m Przepompownie ścieków: 3 szt Przyłącza: 130 szt 2017-2021 - dokumentacja projektowa 2022-2024 - roboty budowlano-montażowe Spółka Aquanet jest inwestorem zastępczym dla ZDM w zakresie realizacji kanalizacji deszczowej oraz modernizacji układu drogowego. Spółka Aquanet jest inwestorem zastępczym dla ZDM w zakresie realizacji kanalizacji deszczowej oraz modernizacji układu drogowego.</v>
          </cell>
          <cell r="BH1235" t="str">
            <v>-</v>
          </cell>
          <cell r="BI1235" t="str">
            <v>-</v>
          </cell>
          <cell r="BJ1235">
            <v>0</v>
          </cell>
          <cell r="BK1235">
            <v>13198063.68</v>
          </cell>
          <cell r="BL1235"/>
          <cell r="BM1235"/>
          <cell r="BN1235"/>
        </row>
        <row r="1236">
          <cell r="B1236" t="str">
            <v>1-05-20-011-0</v>
          </cell>
          <cell r="C1236" t="str">
            <v>1</v>
          </cell>
          <cell r="D1236" t="str">
            <v>Ujęcie Dębina - studnie zastępcze - cykl VI</v>
          </cell>
          <cell r="E1236" t="str">
            <v>Realizowane-koncepcja-w toku</v>
          </cell>
          <cell r="G1236" t="str">
            <v>rezerwa zadania wielozakresowe</v>
          </cell>
          <cell r="H1236" t="str">
            <v>pierwsza</v>
          </cell>
          <cell r="I1236" t="str">
            <v>wspólne</v>
          </cell>
          <cell r="J1236" t="str">
            <v>modernizacyjne</v>
          </cell>
          <cell r="K1236" t="str">
            <v>UW</v>
          </cell>
          <cell r="L1236" t="str">
            <v>Poznań</v>
          </cell>
          <cell r="M1236" t="str">
            <v>Irena Romaszewska-Malak</v>
          </cell>
          <cell r="N1236">
            <v>0</v>
          </cell>
          <cell r="O1236" t="str">
            <v>Anna Padurska</v>
          </cell>
          <cell r="P1236" t="str">
            <v>Łukasz Prządka</v>
          </cell>
          <cell r="Q1236" t="str">
            <v>Jerzy Rykała</v>
          </cell>
          <cell r="R1236" t="str">
            <v>05</v>
          </cell>
          <cell r="S1236" t="str">
            <v>nd</v>
          </cell>
          <cell r="T1236">
            <v>0</v>
          </cell>
          <cell r="U1236">
            <v>0</v>
          </cell>
          <cell r="V1236">
            <v>0</v>
          </cell>
          <cell r="W1236">
            <v>0</v>
          </cell>
          <cell r="X1236">
            <v>0</v>
          </cell>
          <cell r="Y1236">
            <v>2500000</v>
          </cell>
          <cell r="Z1236">
            <v>2500000</v>
          </cell>
          <cell r="AA1236">
            <v>0</v>
          </cell>
          <cell r="AB1236">
            <v>0</v>
          </cell>
          <cell r="AC1236">
            <v>0</v>
          </cell>
          <cell r="AD1236">
            <v>0</v>
          </cell>
          <cell r="AE1236">
            <v>0</v>
          </cell>
          <cell r="AF1236">
            <v>5000000</v>
          </cell>
          <cell r="AG1236">
            <v>0</v>
          </cell>
          <cell r="AH1236">
            <v>0</v>
          </cell>
          <cell r="AI1236">
            <v>0</v>
          </cell>
          <cell r="AJ1236">
            <v>0</v>
          </cell>
          <cell r="AK1236">
            <v>1000000</v>
          </cell>
          <cell r="AL1236">
            <v>0</v>
          </cell>
          <cell r="AM1236">
            <v>4000000</v>
          </cell>
          <cell r="AN1236">
            <v>0</v>
          </cell>
          <cell r="AO1236">
            <v>0</v>
          </cell>
          <cell r="AP1236">
            <v>0</v>
          </cell>
          <cell r="AQ1236">
            <v>0</v>
          </cell>
          <cell r="AR1236">
            <v>0</v>
          </cell>
          <cell r="AS1236">
            <v>0</v>
          </cell>
          <cell r="AT1236">
            <v>0</v>
          </cell>
          <cell r="AU1236">
            <v>5000000</v>
          </cell>
          <cell r="AV1236">
            <v>0</v>
          </cell>
          <cell r="AW1236">
            <v>0</v>
          </cell>
          <cell r="AX1236" t="str">
            <v>1 rozwojowo-modernizacyjne</v>
          </cell>
          <cell r="AY1236">
            <v>0</v>
          </cell>
          <cell r="AZ1236">
            <v>0</v>
          </cell>
          <cell r="BA1236">
            <v>0</v>
          </cell>
          <cell r="BF1236" t="str">
            <v>Zadanie zostało wydzielone z zadania nr 03-006. Zapewnienie utrzymania istniejącej wydajności i sprawności ujęcia.</v>
          </cell>
          <cell r="BG1236" t="str">
            <v>2024 - dokumentacja projektowa dla 30 studni i roboty budowlano-montażowe 2025 - roboty budowlano-montażowe</v>
          </cell>
          <cell r="BH1236" t="str">
            <v>-</v>
          </cell>
          <cell r="BI1236" t="str">
            <v>-</v>
          </cell>
          <cell r="BJ1236">
            <v>0</v>
          </cell>
          <cell r="BK1236">
            <v>5000000</v>
          </cell>
          <cell r="BL1236"/>
          <cell r="BM1236"/>
          <cell r="BN1236"/>
        </row>
        <row r="1237">
          <cell r="B1237" t="str">
            <v>4-05-20-179-0</v>
          </cell>
          <cell r="C1237" t="str">
            <v>4</v>
          </cell>
          <cell r="D1237" t="str">
            <v>COŚ - instalacja do przyjęcia odpadów weterynaryjnych</v>
          </cell>
          <cell r="E1237" t="str">
            <v>Realizowane-koncepcja-w toku</v>
          </cell>
          <cell r="H1237" t="str">
            <v>pierwsza</v>
          </cell>
          <cell r="I1237" t="str">
            <v>wspólne</v>
          </cell>
          <cell r="J1237" t="str">
            <v>modernizacyjne</v>
          </cell>
          <cell r="K1237" t="str">
            <v>OŚ</v>
          </cell>
          <cell r="L1237" t="str">
            <v>Poznań</v>
          </cell>
          <cell r="M1237" t="str">
            <v>Agnieszka Mitura-Grabowska</v>
          </cell>
          <cell r="N1237" t="str">
            <v>Michał Kamiński</v>
          </cell>
          <cell r="O1237" t="str">
            <v>Anna Padurska</v>
          </cell>
          <cell r="P1237" t="str">
            <v>Julita Płomińska</v>
          </cell>
          <cell r="Q1237" t="str">
            <v>Julita Płomińska</v>
          </cell>
          <cell r="R1237" t="str">
            <v>05</v>
          </cell>
          <cell r="S1237" t="str">
            <v>nd</v>
          </cell>
          <cell r="T1237">
            <v>0</v>
          </cell>
          <cell r="U1237">
            <v>0</v>
          </cell>
          <cell r="V1237">
            <v>0</v>
          </cell>
          <cell r="W1237">
            <v>500000</v>
          </cell>
          <cell r="X1237">
            <v>1000000</v>
          </cell>
          <cell r="Y1237">
            <v>1000000</v>
          </cell>
          <cell r="Z1237">
            <v>1000000</v>
          </cell>
          <cell r="AA1237">
            <v>1500000</v>
          </cell>
          <cell r="AB1237">
            <v>0</v>
          </cell>
          <cell r="AC1237">
            <v>0</v>
          </cell>
          <cell r="AD1237">
            <v>0</v>
          </cell>
          <cell r="AE1237">
            <v>0</v>
          </cell>
          <cell r="AF1237">
            <v>5000000</v>
          </cell>
          <cell r="AG1237">
            <v>0</v>
          </cell>
          <cell r="AH1237">
            <v>0</v>
          </cell>
          <cell r="AI1237">
            <v>0</v>
          </cell>
          <cell r="AJ1237">
            <v>120000</v>
          </cell>
          <cell r="AK1237">
            <v>380000</v>
          </cell>
          <cell r="AL1237">
            <v>2000000</v>
          </cell>
          <cell r="AM1237">
            <v>2000000</v>
          </cell>
          <cell r="AN1237">
            <v>500000</v>
          </cell>
          <cell r="AO1237">
            <v>0</v>
          </cell>
          <cell r="AP1237">
            <v>0</v>
          </cell>
          <cell r="AQ1237">
            <v>0</v>
          </cell>
          <cell r="AR1237">
            <v>0</v>
          </cell>
          <cell r="AS1237">
            <v>0</v>
          </cell>
          <cell r="AT1237">
            <v>0</v>
          </cell>
          <cell r="AU1237">
            <v>5000000</v>
          </cell>
          <cell r="AV1237">
            <v>0</v>
          </cell>
          <cell r="AW1237">
            <v>0</v>
          </cell>
          <cell r="AX1237" t="str">
            <v>3 inne</v>
          </cell>
          <cell r="AY1237">
            <v>0</v>
          </cell>
          <cell r="AZ1237">
            <v>0</v>
          </cell>
          <cell r="BA1237">
            <v>0</v>
          </cell>
          <cell r="BF1237" t="str">
            <v>Zadanie wydzielone z zadania 12-046 - zakres VIII.Wzrost produkcji energii "zielonej" na COŚ</v>
          </cell>
          <cell r="BG1237" t="str">
            <v>Instalacja do przyjęcia odpadów weterynaryjnych. 2022 - dokumentacja projektowa 2023 - 2026 - roboty budowlano-montażowe</v>
          </cell>
          <cell r="BH1237" t="str">
            <v>-</v>
          </cell>
          <cell r="BI1237" t="str">
            <v>-</v>
          </cell>
          <cell r="BJ1237">
            <v>0</v>
          </cell>
          <cell r="BK1237">
            <v>5000000</v>
          </cell>
          <cell r="BL1237"/>
          <cell r="BM1237"/>
          <cell r="BN1237"/>
        </row>
        <row r="1238">
          <cell r="B1238" t="str">
            <v>1-05-20-012-0</v>
          </cell>
          <cell r="C1238" t="str">
            <v>1</v>
          </cell>
          <cell r="D1238" t="str">
            <v>Ujęcie Dębina - studnie zastępcze - cykl VII</v>
          </cell>
          <cell r="E1238" t="str">
            <v>Realizowane-koncepcja-w toku</v>
          </cell>
          <cell r="G1238" t="str">
            <v>rezerwa zadania wielozakresowe</v>
          </cell>
          <cell r="H1238" t="str">
            <v>pierwsza</v>
          </cell>
          <cell r="I1238" t="str">
            <v>wspólne</v>
          </cell>
          <cell r="J1238" t="str">
            <v>modernizacyjne</v>
          </cell>
          <cell r="K1238" t="str">
            <v>UW</v>
          </cell>
          <cell r="L1238" t="str">
            <v>Poznań</v>
          </cell>
          <cell r="M1238" t="str">
            <v>Irena Romaszewska-Malak</v>
          </cell>
          <cell r="N1238">
            <v>0</v>
          </cell>
          <cell r="O1238" t="str">
            <v>Anna Padurska</v>
          </cell>
          <cell r="P1238" t="str">
            <v>Łukasz Prządka</v>
          </cell>
          <cell r="Q1238" t="str">
            <v>Jerzy Rykała</v>
          </cell>
          <cell r="R1238" t="str">
            <v>05</v>
          </cell>
          <cell r="S1238" t="str">
            <v>nd</v>
          </cell>
          <cell r="T1238">
            <v>0</v>
          </cell>
          <cell r="U1238">
            <v>0</v>
          </cell>
          <cell r="V1238">
            <v>0</v>
          </cell>
          <cell r="W1238">
            <v>0</v>
          </cell>
          <cell r="X1238">
            <v>0</v>
          </cell>
          <cell r="Y1238">
            <v>0</v>
          </cell>
          <cell r="Z1238">
            <v>2500000</v>
          </cell>
          <cell r="AA1238">
            <v>2600000</v>
          </cell>
          <cell r="AB1238">
            <v>0</v>
          </cell>
          <cell r="AC1238">
            <v>0</v>
          </cell>
          <cell r="AD1238">
            <v>0</v>
          </cell>
          <cell r="AE1238">
            <v>0</v>
          </cell>
          <cell r="AF1238">
            <v>5100000</v>
          </cell>
          <cell r="AG1238">
            <v>0</v>
          </cell>
          <cell r="AH1238">
            <v>0</v>
          </cell>
          <cell r="AI1238">
            <v>0</v>
          </cell>
          <cell r="AJ1238">
            <v>0</v>
          </cell>
          <cell r="AK1238">
            <v>0</v>
          </cell>
          <cell r="AL1238">
            <v>5100000</v>
          </cell>
          <cell r="AM1238">
            <v>0</v>
          </cell>
          <cell r="AN1238">
            <v>0</v>
          </cell>
          <cell r="AO1238">
            <v>0</v>
          </cell>
          <cell r="AP1238">
            <v>0</v>
          </cell>
          <cell r="AQ1238">
            <v>0</v>
          </cell>
          <cell r="AR1238">
            <v>0</v>
          </cell>
          <cell r="AS1238">
            <v>0</v>
          </cell>
          <cell r="AT1238">
            <v>0</v>
          </cell>
          <cell r="AU1238">
            <v>5100000</v>
          </cell>
          <cell r="AV1238">
            <v>0</v>
          </cell>
          <cell r="AW1238">
            <v>0</v>
          </cell>
          <cell r="AX1238" t="str">
            <v>1 rozwojowo-modernizacyjne</v>
          </cell>
          <cell r="AY1238">
            <v>0</v>
          </cell>
          <cell r="AZ1238">
            <v>0</v>
          </cell>
          <cell r="BA1238">
            <v>0</v>
          </cell>
          <cell r="BF1238" t="str">
            <v>Zadanie zostało wydzielone z zadania nr 03-006. Zapewnienie utrzymania istniejącej wydajności i sprawności ujęcia.</v>
          </cell>
          <cell r="BG1238" t="str">
            <v>2025 - dokumentacja projektowa dla 30 studni i roboty budowlano-montażowe 2026 - roboty budowlano-montażowe</v>
          </cell>
          <cell r="BH1238" t="str">
            <v>-</v>
          </cell>
          <cell r="BI1238" t="str">
            <v>-</v>
          </cell>
          <cell r="BJ1238">
            <v>0</v>
          </cell>
          <cell r="BK1238">
            <v>5100000</v>
          </cell>
          <cell r="BL1238"/>
          <cell r="BM1238"/>
          <cell r="BN1238"/>
        </row>
        <row r="1239">
          <cell r="B1239" t="str">
            <v>1-05-20-013-0</v>
          </cell>
          <cell r="C1239" t="str">
            <v>1</v>
          </cell>
          <cell r="D1239" t="str">
            <v>Ujęcie Dębina - studnie zastępcze - cykl VIII</v>
          </cell>
          <cell r="E1239" t="str">
            <v>Realizowane-koncepcja-w toku</v>
          </cell>
          <cell r="G1239" t="str">
            <v>rezerwa zadania wielozakresowe</v>
          </cell>
          <cell r="H1239" t="str">
            <v>pierwsza</v>
          </cell>
          <cell r="I1239" t="str">
            <v>wspólne</v>
          </cell>
          <cell r="J1239" t="str">
            <v>modernizacyjne</v>
          </cell>
          <cell r="K1239" t="str">
            <v>UW</v>
          </cell>
          <cell r="L1239" t="str">
            <v>Poznań</v>
          </cell>
          <cell r="M1239" t="str">
            <v>Irena Romaszewska-Malak</v>
          </cell>
          <cell r="N1239">
            <v>0</v>
          </cell>
          <cell r="O1239" t="str">
            <v>Anna Padurska</v>
          </cell>
          <cell r="P1239" t="str">
            <v>Łukasz Prządka</v>
          </cell>
          <cell r="Q1239" t="str">
            <v>Jerzy Rykała</v>
          </cell>
          <cell r="R1239" t="str">
            <v>05</v>
          </cell>
          <cell r="S1239" t="str">
            <v>nd</v>
          </cell>
          <cell r="T1239">
            <v>0</v>
          </cell>
          <cell r="U1239">
            <v>0</v>
          </cell>
          <cell r="V1239">
            <v>0</v>
          </cell>
          <cell r="W1239">
            <v>0</v>
          </cell>
          <cell r="X1239">
            <v>0</v>
          </cell>
          <cell r="Y1239">
            <v>0</v>
          </cell>
          <cell r="Z1239">
            <v>0</v>
          </cell>
          <cell r="AA1239">
            <v>5200000</v>
          </cell>
          <cell r="AB1239">
            <v>0</v>
          </cell>
          <cell r="AC1239">
            <v>0</v>
          </cell>
          <cell r="AD1239">
            <v>0</v>
          </cell>
          <cell r="AE1239">
            <v>0</v>
          </cell>
          <cell r="AF1239">
            <v>5200000</v>
          </cell>
          <cell r="AG1239">
            <v>0</v>
          </cell>
          <cell r="AH1239">
            <v>0</v>
          </cell>
          <cell r="AI1239">
            <v>0</v>
          </cell>
          <cell r="AJ1239">
            <v>0</v>
          </cell>
          <cell r="AK1239">
            <v>0</v>
          </cell>
          <cell r="AL1239">
            <v>0</v>
          </cell>
          <cell r="AM1239">
            <v>5200000</v>
          </cell>
          <cell r="AN1239">
            <v>0</v>
          </cell>
          <cell r="AO1239">
            <v>0</v>
          </cell>
          <cell r="AP1239">
            <v>0</v>
          </cell>
          <cell r="AQ1239">
            <v>0</v>
          </cell>
          <cell r="AR1239">
            <v>0</v>
          </cell>
          <cell r="AS1239">
            <v>0</v>
          </cell>
          <cell r="AT1239">
            <v>0</v>
          </cell>
          <cell r="AU1239">
            <v>5200000</v>
          </cell>
          <cell r="AV1239">
            <v>0</v>
          </cell>
          <cell r="AW1239">
            <v>0</v>
          </cell>
          <cell r="AX1239" t="str">
            <v>1 rozwojowo-modernizacyjne</v>
          </cell>
          <cell r="AY1239">
            <v>0</v>
          </cell>
          <cell r="AZ1239">
            <v>0</v>
          </cell>
          <cell r="BA1239">
            <v>0</v>
          </cell>
          <cell r="BF1239" t="str">
            <v>Zadanie zostało wydzielone z zadania nr 03-006. Zapewnienie utrzymania istniejącej wydajności i sprawności ujęcia.</v>
          </cell>
          <cell r="BG1239" t="str">
            <v>2026 - dokumentacja projektowa dla 30 studni 2026 - roboty budowlano-montażowe</v>
          </cell>
          <cell r="BH1239" t="str">
            <v>-</v>
          </cell>
          <cell r="BI1239" t="str">
            <v>-</v>
          </cell>
          <cell r="BJ1239">
            <v>0</v>
          </cell>
          <cell r="BK1239">
            <v>5200000</v>
          </cell>
          <cell r="BL1239"/>
          <cell r="BM1239"/>
          <cell r="BN1239"/>
        </row>
        <row r="1240">
          <cell r="B1240" t="str">
            <v>5-22-13-139-1</v>
          </cell>
          <cell r="C1240" t="str">
            <v>5</v>
          </cell>
          <cell r="D1240" t="str">
            <v>Brodnica - kanalizacja sanitarna dla wsi Żabno</v>
          </cell>
          <cell r="E1240" t="str">
            <v>Realizowane-koncepcja-w toku</v>
          </cell>
          <cell r="G1240" t="str">
            <v>Plan</v>
          </cell>
          <cell r="H1240" t="str">
            <v>pierwsza</v>
          </cell>
          <cell r="I1240" t="str">
            <v>sieci rozdzielcze</v>
          </cell>
          <cell r="J1240" t="str">
            <v>rozwojowe</v>
          </cell>
          <cell r="K1240" t="str">
            <v>strefa</v>
          </cell>
          <cell r="L1240" t="str">
            <v>Brodnica</v>
          </cell>
          <cell r="M1240" t="str">
            <v>Irena Romaszewska-Malak</v>
          </cell>
          <cell r="N1240">
            <v>0</v>
          </cell>
          <cell r="O1240" t="str">
            <v>Jolanta Kowalczyk</v>
          </cell>
          <cell r="P1240">
            <v>0</v>
          </cell>
          <cell r="Q1240">
            <v>0</v>
          </cell>
          <cell r="R1240" t="str">
            <v>22</v>
          </cell>
          <cell r="S1240" t="str">
            <v>nd</v>
          </cell>
          <cell r="T1240">
            <v>179373.22</v>
          </cell>
          <cell r="U1240">
            <v>0</v>
          </cell>
          <cell r="V1240">
            <v>0</v>
          </cell>
          <cell r="W1240">
            <v>0</v>
          </cell>
          <cell r="X1240">
            <v>0</v>
          </cell>
          <cell r="Y1240">
            <v>0</v>
          </cell>
          <cell r="Z1240">
            <v>200000</v>
          </cell>
          <cell r="AA1240">
            <v>300000</v>
          </cell>
          <cell r="AB1240">
            <v>3200000</v>
          </cell>
          <cell r="AC1240">
            <v>10400000</v>
          </cell>
          <cell r="AD1240">
            <v>3200000</v>
          </cell>
          <cell r="AE1240">
            <v>0</v>
          </cell>
          <cell r="AF1240">
            <v>17300000</v>
          </cell>
          <cell r="AG1240">
            <v>0</v>
          </cell>
          <cell r="AH1240">
            <v>0</v>
          </cell>
          <cell r="AI1240">
            <v>0</v>
          </cell>
          <cell r="AJ1240">
            <v>0</v>
          </cell>
          <cell r="AK1240">
            <v>0</v>
          </cell>
          <cell r="AL1240">
            <v>278000</v>
          </cell>
          <cell r="AM1240">
            <v>418000</v>
          </cell>
          <cell r="AN1240">
            <v>0</v>
          </cell>
          <cell r="AO1240">
            <v>3553000</v>
          </cell>
          <cell r="AP1240">
            <v>7896000</v>
          </cell>
          <cell r="AQ1240">
            <v>2632000</v>
          </cell>
          <cell r="AR1240">
            <v>0</v>
          </cell>
          <cell r="AS1240">
            <v>0</v>
          </cell>
          <cell r="AT1240">
            <v>0</v>
          </cell>
          <cell r="AU1240">
            <v>14777000</v>
          </cell>
          <cell r="AV1240">
            <v>10.02</v>
          </cell>
          <cell r="AW1240">
            <v>46.5</v>
          </cell>
          <cell r="AX1240" t="str">
            <v>1 rozwojowo-modernizacyjne</v>
          </cell>
          <cell r="AY1240">
            <v>133</v>
          </cell>
          <cell r="AZ1240">
            <v>98</v>
          </cell>
          <cell r="BA1240">
            <v>0</v>
          </cell>
          <cell r="BF1240" t="str">
            <v>Obszar w strefie ochrony pośredniej ujęcia wody Mosina - Krajkowo - konieczność budowy kanalizacji sanitarnej Realizacja uzależniona od wcześniejszej budowy kanalizacji sanitarnej w Żabinku (zad. 5-03-13-137-1)</v>
          </cell>
          <cell r="BG1240" t="str">
            <v>Sieć kanalizacji grawitacyjnej we wsi Żabno DN200, dł.5753m, DN250, dł.354m wraz z przyłączami.(brak odbiornika ścieków, najpierw konieczne wybudowanie ks w Żabinku), 4 przepompownie ścieków sanitarnych PZB1, PZB2, PZB3, PZB4, z rurociągami tłocznymi DN90, dł.794m, DN110 dł.1157m, DN60, dł.1157m, 4 przyłącza wodociągowe dla projektowanych przepompowni ścieków , sieć kanalizacji sanitarnej grawitacyjno-tłocznej we wsi Żabinko DN250, dł.207,7m, DN110, dł.301,3m, DN160, dł.301,3m, sieć wodociągowa DN100 o dł. ok 17m . 2017 - zakup dz. 146/22 ark. 1 ob. Żabno oraz cz. dz. 238/6 ark. 2 ob. Żabno Gm. Brodnica (przepompownie) . 2025 - 2026 - dokumentacja projektowa 2027 - 2029 - roboty budowlano-montażowe</v>
          </cell>
          <cell r="BH1240" t="str">
            <v>-</v>
          </cell>
          <cell r="BI1240" t="str">
            <v>-</v>
          </cell>
          <cell r="BJ1240">
            <v>0</v>
          </cell>
          <cell r="BK1240">
            <v>14777000</v>
          </cell>
          <cell r="BL1240"/>
          <cell r="BM1240"/>
          <cell r="BN1240"/>
        </row>
        <row r="1241">
          <cell r="B1241" t="str">
            <v>5-05-19-260-1</v>
          </cell>
          <cell r="C1241" t="str">
            <v>5</v>
          </cell>
          <cell r="D1241" t="str">
            <v>Poznań - kanalizacja sanitarna w zlewni programowanego Kolektora Moraskiego - ETAP II</v>
          </cell>
          <cell r="E1241" t="str">
            <v>Realizowane-koncepcja-w toku</v>
          </cell>
          <cell r="G1241" t="str">
            <v>rezerwa zadania wielozakresowe</v>
          </cell>
          <cell r="H1241" t="str">
            <v>druga</v>
          </cell>
          <cell r="I1241" t="str">
            <v>sieci rozdzielcze</v>
          </cell>
          <cell r="J1241" t="str">
            <v>rozwojowe</v>
          </cell>
          <cell r="K1241" t="str">
            <v>nieopłacalne nie</v>
          </cell>
          <cell r="L1241" t="str">
            <v>Poznań</v>
          </cell>
          <cell r="M1241" t="str">
            <v>Katarzyna Stawińska</v>
          </cell>
          <cell r="N1241">
            <v>0</v>
          </cell>
          <cell r="O1241" t="str">
            <v>Monika Mrozińska</v>
          </cell>
          <cell r="P1241">
            <v>0</v>
          </cell>
          <cell r="Q1241">
            <v>0</v>
          </cell>
          <cell r="R1241" t="str">
            <v>05</v>
          </cell>
          <cell r="S1241" t="str">
            <v>nd</v>
          </cell>
          <cell r="T1241">
            <v>0</v>
          </cell>
          <cell r="U1241">
            <v>0</v>
          </cell>
          <cell r="V1241">
            <v>0</v>
          </cell>
          <cell r="W1241">
            <v>0</v>
          </cell>
          <cell r="X1241">
            <v>0</v>
          </cell>
          <cell r="Y1241">
            <v>0</v>
          </cell>
          <cell r="Z1241">
            <v>37000</v>
          </cell>
          <cell r="AA1241">
            <v>37000</v>
          </cell>
          <cell r="AB1241">
            <v>111000</v>
          </cell>
          <cell r="AC1241">
            <v>2070000</v>
          </cell>
          <cell r="AD1241">
            <v>6150000</v>
          </cell>
          <cell r="AE1241">
            <v>2050000</v>
          </cell>
          <cell r="AF1241">
            <v>8405000</v>
          </cell>
          <cell r="AG1241">
            <v>0</v>
          </cell>
          <cell r="AH1241">
            <v>0</v>
          </cell>
          <cell r="AI1241">
            <v>0</v>
          </cell>
          <cell r="AJ1241">
            <v>0</v>
          </cell>
          <cell r="AK1241">
            <v>0</v>
          </cell>
          <cell r="AL1241">
            <v>0</v>
          </cell>
          <cell r="AM1241">
            <v>0</v>
          </cell>
          <cell r="AN1241">
            <v>184000</v>
          </cell>
          <cell r="AO1241">
            <v>276000</v>
          </cell>
          <cell r="AP1241">
            <v>0</v>
          </cell>
          <cell r="AQ1241">
            <v>2702000</v>
          </cell>
          <cell r="AR1241">
            <v>9051000</v>
          </cell>
          <cell r="AS1241">
            <v>2702000</v>
          </cell>
          <cell r="AT1241">
            <v>2702000</v>
          </cell>
          <cell r="AU1241">
            <v>14915000</v>
          </cell>
          <cell r="AV1241">
            <v>11.01</v>
          </cell>
          <cell r="AW1241">
            <v>29</v>
          </cell>
          <cell r="AX1241" t="str">
            <v>1 rozwojowo-modernizacyjne</v>
          </cell>
          <cell r="AY1241">
            <v>90</v>
          </cell>
          <cell r="AZ1241">
            <v>61</v>
          </cell>
          <cell r="BA1241">
            <v>0</v>
          </cell>
          <cell r="BF1241" t="str">
            <v>Zadanie wydzielone z zadania nr 13-135. Odbiór ścieków sanitarnych od nowych klientów.</v>
          </cell>
          <cell r="BG1241" t="str">
            <v>Budowa kanalizacji w ul. Piołunowa, Radojewo, Podbiałowa, Kminkowa, Halszki, Imbirowa i drogi boczne: - rurociągi tłoczne: PE 90, dł. ok.1456m; PE 110, dł. ok. 384m; PE 200, dł. ok. 142m; PE 250, dł. ok. 1024m; - przepompownie ścieków: 5 szt. P8, P9, P10, P11 i P21; - kanały grawitacyjne: DN 200mm,dł. ok. 4860m; DN250mm, dł. ok. 110m; DN 300mm, dł. 350m; DN 350mm, dł. ok. 280m; wraz z przyłączami. 2026-2028 - dokumentacja projektowa 2030-2032 - roboty budowlano-montażowe</v>
          </cell>
          <cell r="BH1241" t="str">
            <v>-</v>
          </cell>
          <cell r="BI1241" t="str">
            <v>-</v>
          </cell>
          <cell r="BJ1241">
            <v>0</v>
          </cell>
          <cell r="BK1241">
            <v>14915000</v>
          </cell>
          <cell r="BL1241"/>
          <cell r="BM1241"/>
          <cell r="BN1241"/>
        </row>
        <row r="1242">
          <cell r="B1242" t="str">
            <v>5-03-13-137-1</v>
          </cell>
          <cell r="C1242" t="str">
            <v>5</v>
          </cell>
          <cell r="D1242" t="str">
            <v>Mosina - kanalizacja sanitarna w Żabinku</v>
          </cell>
          <cell r="E1242" t="str">
            <v>Realizowane-koncepcja-w toku</v>
          </cell>
          <cell r="G1242" t="str">
            <v>Plan</v>
          </cell>
          <cell r="H1242" t="str">
            <v>pierwsza</v>
          </cell>
          <cell r="I1242" t="str">
            <v>sieci rozdzielcze</v>
          </cell>
          <cell r="J1242" t="str">
            <v>rozwojowe</v>
          </cell>
          <cell r="K1242" t="str">
            <v>strefa</v>
          </cell>
          <cell r="L1242" t="str">
            <v>Mosina</v>
          </cell>
          <cell r="M1242" t="str">
            <v>Zuzanna Kaczmarek</v>
          </cell>
          <cell r="N1242" t="str">
            <v>Anna Szaszczak</v>
          </cell>
          <cell r="O1242" t="str">
            <v>Jolanta Kowalczyk</v>
          </cell>
          <cell r="P1242">
            <v>0</v>
          </cell>
          <cell r="Q1242">
            <v>0</v>
          </cell>
          <cell r="R1242" t="str">
            <v>03</v>
          </cell>
          <cell r="S1242" t="str">
            <v>nd</v>
          </cell>
          <cell r="T1242">
            <v>97456.969999999987</v>
          </cell>
          <cell r="U1242">
            <v>0</v>
          </cell>
          <cell r="V1242">
            <v>0</v>
          </cell>
          <cell r="W1242">
            <v>96000</v>
          </cell>
          <cell r="X1242">
            <v>96000</v>
          </cell>
          <cell r="Y1242">
            <v>288000</v>
          </cell>
          <cell r="Z1242">
            <v>4898300</v>
          </cell>
          <cell r="AA1242">
            <v>5983700</v>
          </cell>
          <cell r="AB1242">
            <v>445000</v>
          </cell>
          <cell r="AC1242">
            <v>0</v>
          </cell>
          <cell r="AD1242">
            <v>0</v>
          </cell>
          <cell r="AE1242">
            <v>0</v>
          </cell>
          <cell r="AF1242">
            <v>11807000</v>
          </cell>
          <cell r="AG1242">
            <v>425</v>
          </cell>
          <cell r="AH1242">
            <v>0</v>
          </cell>
          <cell r="AI1242">
            <v>0</v>
          </cell>
          <cell r="AJ1242">
            <v>0</v>
          </cell>
          <cell r="AK1242">
            <v>124000</v>
          </cell>
          <cell r="AL1242">
            <v>124000</v>
          </cell>
          <cell r="AM1242">
            <v>372000</v>
          </cell>
          <cell r="AN1242">
            <v>3488400</v>
          </cell>
          <cell r="AO1242">
            <v>11302600</v>
          </cell>
          <cell r="AP1242">
            <v>0</v>
          </cell>
          <cell r="AQ1242">
            <v>0</v>
          </cell>
          <cell r="AR1242">
            <v>0</v>
          </cell>
          <cell r="AS1242">
            <v>0</v>
          </cell>
          <cell r="AT1242">
            <v>0</v>
          </cell>
          <cell r="AU1242">
            <v>15411000</v>
          </cell>
          <cell r="AV1242">
            <v>8.85</v>
          </cell>
          <cell r="AW1242">
            <v>0</v>
          </cell>
          <cell r="AX1242" t="str">
            <v>1 rozwojowo-modernizacyjne</v>
          </cell>
          <cell r="AY1242">
            <v>83</v>
          </cell>
          <cell r="AZ1242">
            <v>64</v>
          </cell>
          <cell r="BA1242">
            <v>0</v>
          </cell>
          <cell r="BF1242" t="str">
            <v>Obszar w strefie ochrony pośredniej ujęcia wody Mosina - Krajkowo. Odbiór ścieków sanitarnych od nowych klientów.</v>
          </cell>
          <cell r="BG1242" t="str">
            <v>Budowa kanalizacji sanitarnej: - kanał grawitacyjny: DN200mm - dł.2310 m; DN300mm - dł.405 m, - rurociąg tłoczny: DN75mm o dł.1529 m; DN200mm o dł.4600 m - 3 przepompownie, 1 tłocznia + zakup terenów pod przepompownię/tłocznię wraz z przyłączami 2017 - 2018 - koncepcja 2023 - 2026 - dokumentacja projektowa 2026 - 2029 - roboty budowlano - montażowe</v>
          </cell>
          <cell r="BH1242" t="str">
            <v>-</v>
          </cell>
          <cell r="BI1242" t="str">
            <v>-</v>
          </cell>
          <cell r="BJ1242">
            <v>0</v>
          </cell>
          <cell r="BK1242">
            <v>15411000</v>
          </cell>
          <cell r="BL1242"/>
          <cell r="BM1242"/>
          <cell r="BN1242"/>
        </row>
        <row r="1243">
          <cell r="B1243" t="str">
            <v>2-05-17-158-0</v>
          </cell>
          <cell r="C1243" t="str">
            <v>2</v>
          </cell>
          <cell r="D1243" t="str">
            <v>SUW Wiśniowa - zagospodarowanie terenu</v>
          </cell>
          <cell r="E1243" t="str">
            <v>Realizowane-koncepcja-w toku</v>
          </cell>
          <cell r="G1243" t="str">
            <v>Plan</v>
          </cell>
          <cell r="H1243" t="str">
            <v>pierwsza</v>
          </cell>
          <cell r="I1243" t="str">
            <v>wspólne</v>
          </cell>
          <cell r="J1243" t="str">
            <v>modernizacyjne</v>
          </cell>
          <cell r="K1243" t="str">
            <v>SUW</v>
          </cell>
          <cell r="L1243" t="str">
            <v>Poznań</v>
          </cell>
          <cell r="M1243" t="str">
            <v>Danuta Kijko</v>
          </cell>
          <cell r="N1243" t="str">
            <v>Marek Bielec</v>
          </cell>
          <cell r="O1243" t="str">
            <v>Anna Padurska</v>
          </cell>
          <cell r="P1243" t="str">
            <v>Marek Bielec</v>
          </cell>
          <cell r="Q1243">
            <v>0</v>
          </cell>
          <cell r="R1243" t="str">
            <v>05</v>
          </cell>
          <cell r="S1243" t="str">
            <v>nd</v>
          </cell>
          <cell r="T1243">
            <v>523338.62999999995</v>
          </cell>
          <cell r="U1243">
            <v>0</v>
          </cell>
          <cell r="V1243">
            <v>0</v>
          </cell>
          <cell r="W1243">
            <v>0</v>
          </cell>
          <cell r="X1243">
            <v>0</v>
          </cell>
          <cell r="Y1243">
            <v>122904</v>
          </cell>
          <cell r="Z1243">
            <v>122904</v>
          </cell>
          <cell r="AA1243">
            <v>5604422</v>
          </cell>
          <cell r="AB1243">
            <v>0</v>
          </cell>
          <cell r="AC1243">
            <v>0</v>
          </cell>
          <cell r="AD1243">
            <v>0</v>
          </cell>
          <cell r="AE1243">
            <v>0</v>
          </cell>
          <cell r="AF1243">
            <v>5850230</v>
          </cell>
          <cell r="AG1243">
            <v>37800</v>
          </cell>
          <cell r="AH1243">
            <v>17030</v>
          </cell>
          <cell r="AI1243">
            <v>0</v>
          </cell>
          <cell r="AJ1243">
            <v>0</v>
          </cell>
          <cell r="AK1243">
            <v>122904</v>
          </cell>
          <cell r="AL1243">
            <v>122904</v>
          </cell>
          <cell r="AM1243">
            <v>5604422</v>
          </cell>
          <cell r="AN1243">
            <v>0</v>
          </cell>
          <cell r="AO1243">
            <v>0</v>
          </cell>
          <cell r="AP1243">
            <v>0</v>
          </cell>
          <cell r="AQ1243">
            <v>0</v>
          </cell>
          <cell r="AR1243">
            <v>0</v>
          </cell>
          <cell r="AS1243">
            <v>0</v>
          </cell>
          <cell r="AT1243">
            <v>0</v>
          </cell>
          <cell r="AU1243">
            <v>5850230</v>
          </cell>
          <cell r="AV1243">
            <v>0</v>
          </cell>
          <cell r="AW1243">
            <v>0</v>
          </cell>
          <cell r="AX1243" t="str">
            <v>1 rozwojowo-modernizacyjne</v>
          </cell>
          <cell r="AY1243">
            <v>0</v>
          </cell>
          <cell r="AZ1243">
            <v>0</v>
          </cell>
          <cell r="BA1243">
            <v>0</v>
          </cell>
          <cell r="BF1243" t="str">
            <v>Z zadania zostało wydzielone zad.19-235. Kompleksowe uporządkowanie terenu związane z modernizacją SUW Wiśniowa.</v>
          </cell>
          <cell r="BG1243" t="str">
            <v>Uporządkowanie zagospodarowania terenu (sieci zewnętrzne, drogi, chodniki, oświetlenie) . 2024 - 2025 - dokumentacja projektowa 2026 - roboty budowlano-montażowe</v>
          </cell>
          <cell r="BH1243" t="str">
            <v>-</v>
          </cell>
          <cell r="BI1243" t="str">
            <v>-</v>
          </cell>
          <cell r="BJ1243">
            <v>0</v>
          </cell>
          <cell r="BK1243">
            <v>5850230</v>
          </cell>
          <cell r="BL1243"/>
          <cell r="BM1243"/>
          <cell r="BN1243"/>
        </row>
        <row r="1244">
          <cell r="B1244" t="str">
            <v>4-05-12-047-0</v>
          </cell>
          <cell r="C1244" t="str">
            <v>4</v>
          </cell>
          <cell r="D1244" t="str">
            <v>Ograniczenie emisji odorów z obiektów LOŚ</v>
          </cell>
          <cell r="E1244" t="str">
            <v>Realizowane-koncepcja-w toku</v>
          </cell>
          <cell r="G1244" t="str">
            <v>Plan</v>
          </cell>
          <cell r="H1244" t="str">
            <v>pierwsza</v>
          </cell>
          <cell r="I1244" t="str">
            <v>wspólne</v>
          </cell>
          <cell r="J1244" t="str">
            <v>modernizacyjne</v>
          </cell>
          <cell r="K1244" t="str">
            <v>OŚ</v>
          </cell>
          <cell r="L1244" t="str">
            <v>Poznań</v>
          </cell>
          <cell r="M1244" t="str">
            <v>Agnieszka Mitura-Grabowska</v>
          </cell>
          <cell r="N1244" t="str">
            <v>Marcin Sroka</v>
          </cell>
          <cell r="O1244" t="str">
            <v>Anna Padurska</v>
          </cell>
          <cell r="P1244" t="str">
            <v>Julita Gumińska</v>
          </cell>
          <cell r="Q1244" t="str">
            <v>Julita Gumińska</v>
          </cell>
          <cell r="R1244" t="str">
            <v>05</v>
          </cell>
          <cell r="S1244" t="str">
            <v>nd</v>
          </cell>
          <cell r="T1244">
            <v>1344443.16</v>
          </cell>
          <cell r="U1244">
            <v>0</v>
          </cell>
          <cell r="V1244">
            <v>0</v>
          </cell>
          <cell r="W1244">
            <v>0</v>
          </cell>
          <cell r="X1244">
            <v>120000</v>
          </cell>
          <cell r="Y1244">
            <v>1380000</v>
          </cell>
          <cell r="Z1244">
            <v>2900000</v>
          </cell>
          <cell r="AA1244">
            <v>1500000</v>
          </cell>
          <cell r="AB1244">
            <v>0</v>
          </cell>
          <cell r="AC1244">
            <v>0</v>
          </cell>
          <cell r="AD1244">
            <v>0</v>
          </cell>
          <cell r="AE1244">
            <v>0</v>
          </cell>
          <cell r="AF1244">
            <v>5900000</v>
          </cell>
          <cell r="AG1244">
            <v>0</v>
          </cell>
          <cell r="AH1244">
            <v>0</v>
          </cell>
          <cell r="AI1244">
            <v>0</v>
          </cell>
          <cell r="AJ1244">
            <v>0</v>
          </cell>
          <cell r="AK1244">
            <v>120000</v>
          </cell>
          <cell r="AL1244">
            <v>1380000</v>
          </cell>
          <cell r="AM1244">
            <v>2900000</v>
          </cell>
          <cell r="AN1244">
            <v>1500000</v>
          </cell>
          <cell r="AO1244">
            <v>0</v>
          </cell>
          <cell r="AP1244">
            <v>0</v>
          </cell>
          <cell r="AQ1244">
            <v>0</v>
          </cell>
          <cell r="AR1244">
            <v>0</v>
          </cell>
          <cell r="AS1244">
            <v>0</v>
          </cell>
          <cell r="AT1244">
            <v>0</v>
          </cell>
          <cell r="AU1244">
            <v>5900000</v>
          </cell>
          <cell r="AV1244">
            <v>0</v>
          </cell>
          <cell r="AW1244">
            <v>0</v>
          </cell>
          <cell r="AX1244" t="str">
            <v>1 rozwojowo-modernizacyjne</v>
          </cell>
          <cell r="AY1244">
            <v>0</v>
          </cell>
          <cell r="AZ1244">
            <v>0</v>
          </cell>
          <cell r="BA1244">
            <v>0</v>
          </cell>
          <cell r="BF1244" t="str">
            <v>Protesty okolicznych mieszkańców, konieczność zmniejszenia uciążliwości zapachowej oczyszczalni, poprawienie odbioru społecznego Spółki. Część powietrza jest wywiewana z hali krat poza instalacją do oczyszczania powietrza.</v>
          </cell>
          <cell r="BG1244" t="str">
            <v>Zabezpieczenie systemu kominków nawiewnych przed wywiewaniem odorów z bioreaktorów, stacji ścieków dowożonych, zbiornika ścieków dowożonych, zagęszczaczy, zbiornika osadu - modernizacja biofiltra 55.5, modernizacja systemu oczyszczania powietrza, ze zbiorników osadu przefermentowanego, regulacja przepływu powietrza do biofiltra. 55.2 (ograniczenie emisji z hali krat i osadników wstępnych) , modernizacja hermetyzacji pkt. zlewczego (nowe urządzenie oczyszczające powietrze lub skierowanie powietrza do istniejącego biofiltra - nowa instalacja i automatyka), wykonanie telemetrii 2012 - 2018 - dokumentacja projektowa, roboty budowlano-montażowe, badania technologiczne. 2019 - pomiary 2023 - dalsze prace projektowe 2024 - 2026 - roboty budowlano-montażowe</v>
          </cell>
          <cell r="BH1244" t="str">
            <v>-</v>
          </cell>
          <cell r="BI1244" t="str">
            <v>-</v>
          </cell>
          <cell r="BJ1244">
            <v>0</v>
          </cell>
          <cell r="BK1244">
            <v>5900000</v>
          </cell>
          <cell r="BL1244"/>
          <cell r="BM1244"/>
          <cell r="BN1244"/>
        </row>
        <row r="1245">
          <cell r="B1245" t="str">
            <v>5-11-15-147-1</v>
          </cell>
          <cell r="C1245" t="str">
            <v>5</v>
          </cell>
          <cell r="D1245" t="str">
            <v>Kórnik - kanalizacja sanitarna dla m. Szczytniki</v>
          </cell>
          <cell r="E1245" t="str">
            <v>Realizowane-koncepcja-w toku</v>
          </cell>
          <cell r="G1245" t="str">
            <v>rezerwa "białe plamy"</v>
          </cell>
          <cell r="H1245" t="str">
            <v>druga</v>
          </cell>
          <cell r="I1245" t="str">
            <v>sieci rozdzielcze</v>
          </cell>
          <cell r="J1245" t="str">
            <v>rozwojowe</v>
          </cell>
          <cell r="K1245" t="str">
            <v>nieopłacalne Nie</v>
          </cell>
          <cell r="L1245" t="str">
            <v>Kórnik</v>
          </cell>
          <cell r="M1245" t="str">
            <v>Kamilla Oberenkowska</v>
          </cell>
          <cell r="N1245">
            <v>0</v>
          </cell>
          <cell r="O1245" t="str">
            <v>Jolanta Kowalczyk</v>
          </cell>
          <cell r="P1245">
            <v>0</v>
          </cell>
          <cell r="Q1245">
            <v>0</v>
          </cell>
          <cell r="R1245" t="str">
            <v>11</v>
          </cell>
          <cell r="S1245" t="str">
            <v>nd</v>
          </cell>
          <cell r="T1245">
            <v>0</v>
          </cell>
          <cell r="U1245">
            <v>0</v>
          </cell>
          <cell r="V1245">
            <v>0</v>
          </cell>
          <cell r="W1245">
            <v>0</v>
          </cell>
          <cell r="X1245">
            <v>0</v>
          </cell>
          <cell r="Y1245">
            <v>0</v>
          </cell>
          <cell r="Z1245">
            <v>0</v>
          </cell>
          <cell r="AA1245">
            <v>0</v>
          </cell>
          <cell r="AB1245">
            <v>0</v>
          </cell>
          <cell r="AC1245">
            <v>170000</v>
          </cell>
          <cell r="AD1245">
            <v>170000</v>
          </cell>
          <cell r="AE1245">
            <v>47864000</v>
          </cell>
          <cell r="AF1245">
            <v>340000</v>
          </cell>
          <cell r="AG1245">
            <v>0</v>
          </cell>
          <cell r="AH1245">
            <v>0</v>
          </cell>
          <cell r="AI1245">
            <v>0</v>
          </cell>
          <cell r="AJ1245">
            <v>0</v>
          </cell>
          <cell r="AK1245">
            <v>0</v>
          </cell>
          <cell r="AL1245">
            <v>75000</v>
          </cell>
          <cell r="AM1245">
            <v>75000</v>
          </cell>
          <cell r="AN1245">
            <v>0</v>
          </cell>
          <cell r="AO1245">
            <v>239000</v>
          </cell>
          <cell r="AP1245">
            <v>239000</v>
          </cell>
          <cell r="AQ1245">
            <v>721000</v>
          </cell>
          <cell r="AR1245">
            <v>2244000</v>
          </cell>
          <cell r="AS1245">
            <v>13464000</v>
          </cell>
          <cell r="AT1245">
            <v>40572000</v>
          </cell>
          <cell r="AU1245">
            <v>17057000</v>
          </cell>
          <cell r="AV1245">
            <v>17.13</v>
          </cell>
          <cell r="AW1245">
            <v>99.3</v>
          </cell>
          <cell r="AX1245" t="str">
            <v>1 rozwojowo-modernizacyjne</v>
          </cell>
          <cell r="AY1245">
            <v>649</v>
          </cell>
          <cell r="AZ1245">
            <v>224</v>
          </cell>
          <cell r="BA1245">
            <v>0</v>
          </cell>
          <cell r="BF1245" t="str">
            <v>Odbiór ścieków sanitarnych od nowych klientów. Wymagana wcześniejsza realizacja zadania nr 5-11-17-169-1 - Kórnik - kanalizacja sanitarna dla m. Koninko.</v>
          </cell>
          <cell r="BG1245" t="str">
            <v>Budowa kanalizacji sanitarnej w ul.: Bajkowa, Boczna, Bratkowa, Calineczki, Choinkowa, Cicha (część), Jastrzębia, Jeziorna, Krańcowa, Królewny Śnieżki, Księżycowa, Kubusia Puchatka, Łabędzia, Międzylesie, Miętowa, Misia Uszatka, Mostowa, Nad Strumykiem, Nad Wodą, Os. Parkowe, Piotrowska, Pogodna, Poprzeczna, Rzeczna, Sarnia, Sasankowa, Skowronkowa, Słoneczna, Sowia, Spokojna, Stawowa, Szałwiowa, Szarotkowa, Szczególna, Szczelinka, Szczera, Szczęśliwa, Szczodra, Szczytna, Szlachetna, Szyszkowa, Wesoła, Wspólna, Zielone Wzgórze, Żurawia wraz z przyłączami: - kanały grawitacyjne: DN200 dł. 6165 m DN250 dł. 7237 m DN300 dł. 2401 m DN400 dł. 295 m - rurociągi tłoczne: DN80 dł. 713 m DN125 dł. 278 m DN200 dł. 44 m - przepompownie ścieków - 4 szt. - zakup działek pod przepompownie 2025-2026 - koncepcja 2028-2030 - dokumentacja projektowa 2031-2034 - roboty budowlano-montażowe</v>
          </cell>
          <cell r="BH1245" t="str">
            <v>-</v>
          </cell>
          <cell r="BI1245" t="str">
            <v>-</v>
          </cell>
          <cell r="BJ1245">
            <v>0</v>
          </cell>
          <cell r="BK1245">
            <v>17057000</v>
          </cell>
          <cell r="BL1245"/>
          <cell r="BM1245"/>
          <cell r="BN1245"/>
        </row>
        <row r="1246">
          <cell r="B1246" t="str">
            <v>4-05-14-148-1</v>
          </cell>
          <cell r="C1246" t="str">
            <v>4</v>
          </cell>
          <cell r="D1246" t="str">
            <v>COŚ - turbina ORC</v>
          </cell>
          <cell r="E1246" t="str">
            <v>Realizowane-koncepcja-w toku</v>
          </cell>
          <cell r="F1246" t="str">
            <v>FS 6</v>
          </cell>
          <cell r="G1246" t="str">
            <v>Plan</v>
          </cell>
          <cell r="H1246" t="str">
            <v>pierwsza</v>
          </cell>
          <cell r="I1246" t="str">
            <v>wspólne</v>
          </cell>
          <cell r="J1246" t="str">
            <v>rozwojowe</v>
          </cell>
          <cell r="K1246" t="str">
            <v>OŚ</v>
          </cell>
          <cell r="L1246" t="str">
            <v>Poznań</v>
          </cell>
          <cell r="M1246" t="str">
            <v>Agnieszka Mitura-Grabowska</v>
          </cell>
          <cell r="N1246" t="str">
            <v>Daniel Michalik</v>
          </cell>
          <cell r="O1246" t="str">
            <v>Anna Padurska</v>
          </cell>
          <cell r="P1246" t="str">
            <v>Olga Szaj-Jędraszczyk</v>
          </cell>
          <cell r="Q1246" t="str">
            <v>Grzegorz Handke</v>
          </cell>
          <cell r="R1246" t="str">
            <v>05</v>
          </cell>
          <cell r="S1246" t="str">
            <v>nd</v>
          </cell>
          <cell r="T1246">
            <v>151087.78999999998</v>
          </cell>
          <cell r="U1246">
            <v>317.10000000000002</v>
          </cell>
          <cell r="V1246">
            <v>0</v>
          </cell>
          <cell r="W1246">
            <v>0</v>
          </cell>
          <cell r="X1246">
            <v>0</v>
          </cell>
          <cell r="Y1246">
            <v>0</v>
          </cell>
          <cell r="Z1246">
            <v>137833</v>
          </cell>
          <cell r="AA1246">
            <v>2000000</v>
          </cell>
          <cell r="AB1246">
            <v>4000000</v>
          </cell>
          <cell r="AC1246">
            <v>2000000</v>
          </cell>
          <cell r="AD1246">
            <v>0</v>
          </cell>
          <cell r="AE1246">
            <v>0</v>
          </cell>
          <cell r="AF1246">
            <v>8138150.0999999996</v>
          </cell>
          <cell r="AG1246">
            <v>539.56000000000006</v>
          </cell>
          <cell r="AH1246">
            <v>0</v>
          </cell>
          <cell r="AI1246">
            <v>0</v>
          </cell>
          <cell r="AJ1246">
            <v>0</v>
          </cell>
          <cell r="AK1246">
            <v>0</v>
          </cell>
          <cell r="AL1246">
            <v>137833</v>
          </cell>
          <cell r="AM1246">
            <v>2000000</v>
          </cell>
          <cell r="AN1246">
            <v>4000000</v>
          </cell>
          <cell r="AO1246">
            <v>2000000</v>
          </cell>
          <cell r="AP1246">
            <v>0</v>
          </cell>
          <cell r="AQ1246">
            <v>0</v>
          </cell>
          <cell r="AR1246">
            <v>0</v>
          </cell>
          <cell r="AS1246">
            <v>0</v>
          </cell>
          <cell r="AT1246">
            <v>0</v>
          </cell>
          <cell r="AU1246">
            <v>8137833</v>
          </cell>
          <cell r="AV1246">
            <v>0</v>
          </cell>
          <cell r="AW1246">
            <v>0</v>
          </cell>
          <cell r="AX1246" t="str">
            <v>3 inne</v>
          </cell>
          <cell r="AY1246">
            <v>0</v>
          </cell>
          <cell r="AZ1246">
            <v>0</v>
          </cell>
          <cell r="BA1246">
            <v>0</v>
          </cell>
          <cell r="BF1246" t="str">
            <v>Zagospodarowanie ciepła odpadowego ze spalin gazogeneratorów i suszarni osadu na COŚ.</v>
          </cell>
          <cell r="BG1246" t="str">
            <v>Budowa turbiny ORC. 2025 - koncepcja 2026 - dokumentacja projektowa 2026 - 2028 - roboty budowlano-montażowe</v>
          </cell>
          <cell r="BH1246" t="str">
            <v>-</v>
          </cell>
          <cell r="BI1246" t="str">
            <v>-</v>
          </cell>
          <cell r="BJ1246">
            <v>0</v>
          </cell>
          <cell r="BK1246">
            <v>8137833</v>
          </cell>
          <cell r="BL1246"/>
          <cell r="BM1246"/>
          <cell r="BN1246"/>
        </row>
        <row r="1247">
          <cell r="B1247" t="str">
            <v>7-05-20-036-1</v>
          </cell>
          <cell r="C1247" t="str">
            <v>7</v>
          </cell>
          <cell r="D1247" t="str">
            <v>Wdrożenie nadrzędnego systemu SCADA do zarządzania energią w Spółce.</v>
          </cell>
          <cell r="E1247" t="str">
            <v>Realizowane-koncepcja-w toku</v>
          </cell>
          <cell r="H1247" t="str">
            <v>pierwsza</v>
          </cell>
          <cell r="I1247" t="str">
            <v>inne</v>
          </cell>
          <cell r="J1247" t="str">
            <v>inne</v>
          </cell>
          <cell r="K1247" t="str">
            <v>inne działania</v>
          </cell>
          <cell r="L1247" t="str">
            <v>Poznań</v>
          </cell>
          <cell r="M1247" t="str">
            <v>Krzysztof Kowalczyk</v>
          </cell>
          <cell r="N1247">
            <v>0</v>
          </cell>
          <cell r="O1247">
            <v>0</v>
          </cell>
          <cell r="P1247" t="str">
            <v>Krzysztof Kowalczyk</v>
          </cell>
          <cell r="Q1247">
            <v>0</v>
          </cell>
          <cell r="R1247" t="str">
            <v>05</v>
          </cell>
          <cell r="S1247" t="str">
            <v>nd</v>
          </cell>
          <cell r="T1247">
            <v>0</v>
          </cell>
          <cell r="U1247">
            <v>0</v>
          </cell>
          <cell r="V1247">
            <v>500000</v>
          </cell>
          <cell r="W1247">
            <v>1000000</v>
          </cell>
          <cell r="X1247">
            <v>1000000</v>
          </cell>
          <cell r="Y1247">
            <v>1500000</v>
          </cell>
          <cell r="Z1247">
            <v>1000000</v>
          </cell>
          <cell r="AA1247">
            <v>0</v>
          </cell>
          <cell r="AB1247">
            <v>0</v>
          </cell>
          <cell r="AC1247">
            <v>0</v>
          </cell>
          <cell r="AD1247">
            <v>0</v>
          </cell>
          <cell r="AE1247">
            <v>0</v>
          </cell>
          <cell r="AF1247">
            <v>5000000</v>
          </cell>
          <cell r="AG1247">
            <v>0</v>
          </cell>
          <cell r="AH1247">
            <v>0</v>
          </cell>
          <cell r="AI1247">
            <v>0</v>
          </cell>
          <cell r="AJ1247">
            <v>300000</v>
          </cell>
          <cell r="AK1247">
            <v>2500000</v>
          </cell>
          <cell r="AL1247">
            <v>2500000</v>
          </cell>
          <cell r="AM1247">
            <v>3000000</v>
          </cell>
          <cell r="AN1247">
            <v>0</v>
          </cell>
          <cell r="AO1247">
            <v>0</v>
          </cell>
          <cell r="AP1247">
            <v>0</v>
          </cell>
          <cell r="AQ1247">
            <v>0</v>
          </cell>
          <cell r="AR1247">
            <v>0</v>
          </cell>
          <cell r="AS1247">
            <v>0</v>
          </cell>
          <cell r="AT1247">
            <v>0</v>
          </cell>
          <cell r="AU1247">
            <v>8300000</v>
          </cell>
          <cell r="AV1247">
            <v>0</v>
          </cell>
          <cell r="AW1247">
            <v>0</v>
          </cell>
          <cell r="AX1247" t="str">
            <v>3 inne</v>
          </cell>
          <cell r="AY1247">
            <v>0</v>
          </cell>
          <cell r="AZ1247">
            <v>0</v>
          </cell>
          <cell r="BA1247">
            <v>0</v>
          </cell>
          <cell r="BF1247" t="str">
            <v>Wdrożenie nadrzędnego systemu do zarządzania energią zapewni: skuteczną kontrolę nad energią w Spółce w ujęciu globalnym, pełne kontrolowanie zużycia energii na obiektach Spółki, zarządzanie własną produkcją energii oraz zarządzanie dystrybuowaniem energii pomiędzy jej obiektami, prowadząc tym samym do optymalizacji zużycia energii.</v>
          </cell>
          <cell r="BG1247" t="str">
            <v>Dostosowanie obiektowych rozdzielni elektrycznych, zapewnienie infrastruktury komunikacyjnej z rozdzielniami elektrycznymi, wdrożenie stanowisk dyspozytorskich, implementacja dedykowanego oprogramowania typu SCADA. 2021 - 2025 - realizacja</v>
          </cell>
          <cell r="BH1247" t="str">
            <v>-</v>
          </cell>
          <cell r="BI1247" t="str">
            <v>-</v>
          </cell>
          <cell r="BJ1247">
            <v>0</v>
          </cell>
          <cell r="BK1247">
            <v>8300000</v>
          </cell>
          <cell r="BL1247"/>
          <cell r="BM1247"/>
          <cell r="BN1247"/>
        </row>
        <row r="1248">
          <cell r="B1248" t="str">
            <v>5-05-15-187-1</v>
          </cell>
          <cell r="C1248" t="str">
            <v>5</v>
          </cell>
          <cell r="D1248" t="str">
            <v>Poznań - kanalizacja sanitarna objęta "Koncepcją programowo-przestrzenną skanalizowania pd.-zach. części Poznania wraz z częścią m. Luboń oraz gminy Dopiewo"</v>
          </cell>
          <cell r="E1248" t="str">
            <v>Realizowane-koncepcja-w toku</v>
          </cell>
          <cell r="G1248" t="str">
            <v>rezerwa "białe plamy"</v>
          </cell>
          <cell r="H1248" t="str">
            <v>druga</v>
          </cell>
          <cell r="I1248" t="str">
            <v>sieci rozdzielcze</v>
          </cell>
          <cell r="J1248" t="str">
            <v>rozwojowe</v>
          </cell>
          <cell r="K1248" t="str">
            <v>nieopłacalne nie</v>
          </cell>
          <cell r="L1248" t="str">
            <v>Poznań</v>
          </cell>
          <cell r="M1248" t="str">
            <v>Kamilla Oberenkowska</v>
          </cell>
          <cell r="N1248">
            <v>0</v>
          </cell>
          <cell r="O1248" t="str">
            <v>Jolanta Kowalczyk</v>
          </cell>
          <cell r="P1248">
            <v>0</v>
          </cell>
          <cell r="Q1248">
            <v>0</v>
          </cell>
          <cell r="R1248" t="str">
            <v>05</v>
          </cell>
          <cell r="S1248" t="str">
            <v>nd</v>
          </cell>
          <cell r="T1248">
            <v>70219.17</v>
          </cell>
          <cell r="U1248">
            <v>0</v>
          </cell>
          <cell r="V1248">
            <v>0</v>
          </cell>
          <cell r="W1248">
            <v>0</v>
          </cell>
          <cell r="X1248">
            <v>653000</v>
          </cell>
          <cell r="Y1248">
            <v>653000</v>
          </cell>
          <cell r="Z1248">
            <v>3141000</v>
          </cell>
          <cell r="AA1248">
            <v>3641000</v>
          </cell>
          <cell r="AB1248">
            <v>3641000</v>
          </cell>
          <cell r="AC1248">
            <v>3641000</v>
          </cell>
          <cell r="AD1248">
            <v>3641000</v>
          </cell>
          <cell r="AE1248">
            <v>95611000</v>
          </cell>
          <cell r="AF1248">
            <v>19011000</v>
          </cell>
          <cell r="AG1248">
            <v>0</v>
          </cell>
          <cell r="AH1248">
            <v>0</v>
          </cell>
          <cell r="AI1248">
            <v>0</v>
          </cell>
          <cell r="AJ1248">
            <v>0</v>
          </cell>
          <cell r="AK1248">
            <v>0</v>
          </cell>
          <cell r="AL1248">
            <v>553000</v>
          </cell>
          <cell r="AM1248">
            <v>553000</v>
          </cell>
          <cell r="AN1248">
            <v>5939000</v>
          </cell>
          <cell r="AO1248">
            <v>7094000</v>
          </cell>
          <cell r="AP1248">
            <v>6283000</v>
          </cell>
          <cell r="AQ1248">
            <v>5915000</v>
          </cell>
          <cell r="AR1248">
            <v>5915000</v>
          </cell>
          <cell r="AS1248">
            <v>5915000</v>
          </cell>
          <cell r="AT1248">
            <v>46283000</v>
          </cell>
          <cell r="AU1248">
            <v>38167000</v>
          </cell>
          <cell r="AV1248">
            <v>0</v>
          </cell>
          <cell r="AW1248">
            <v>0</v>
          </cell>
          <cell r="AX1248" t="str">
            <v>1 rozwojowo-modernizacyjne</v>
          </cell>
          <cell r="AY1248">
            <v>125</v>
          </cell>
          <cell r="AZ1248">
            <v>705</v>
          </cell>
          <cell r="BA1248">
            <v>0</v>
          </cell>
          <cell r="BF1248" t="str">
            <v>Odbiór ścieków sanitarnych od nowych klientów. Realizacja zadania w rejonie ul. Mieleszyńskiej możliwa po wcześniejszym uregulowaniu własności dróg przez ZDM. Realizacja na terenach przyautostradowych możliwa po wcześniejszym uregulowaniu własności dróg przez Miasto Poznań i Miasto Luboń. Z zadania zostały wydzielone zakresy:16-060, 16-110, 16-184, 18-046, 15-104, 21-004, 21-023.</v>
          </cell>
          <cell r="BG1248" t="str">
            <v>Budowa kanalizacji sanitarnej w ulicach: Ceramiczna, Glinianki, Głogowska, Gruntowa, Konopackiej, Kowalewicka, Mieleszyńska, Modlibowskiej, Opłotki, Otwarta, Przy Autostradzie, Rojna, Rudnicze, Ruczajowa, Serwisowa, Sielankowa, Stara Cegielnia, Sycowska, Trzebińska, Tyniecka, Ustronna, Wajsówny, Wołowska, Wykopy, Zamiejska w Poznaniu oraz w ulicach: Północna (część), Samotna (część) w Luboniu: - kanały grawitacyjne: DN200 dł. 28044 m, DN250 dł. 2002 m, DN300 dł. 1357 m, DN400 dł. 501 m - rurociągi tłoczne: DN50 dł.179 m, DN80 dł. 1722 m, DN100 dł. 1004 m, DN125 dł. 355 m, DN225 dł. 1166 m, DN250 dł. 2200 m - przepompownie - 13 szt. - zakup działek pod przepompownie - przyłącza 2025 - 2037 - dokumentacja projektowa 2027 - 2039 - roboty budowlano-montażowe</v>
          </cell>
          <cell r="BH1248" t="str">
            <v>-</v>
          </cell>
          <cell r="BI1248" t="str">
            <v>-</v>
          </cell>
          <cell r="BJ1248">
            <v>0</v>
          </cell>
          <cell r="BK1248">
            <v>38167000</v>
          </cell>
          <cell r="BL1248"/>
          <cell r="BM1248"/>
          <cell r="BN1248"/>
        </row>
        <row r="1249">
          <cell r="B1249" t="str">
            <v>5-05-21-004-1</v>
          </cell>
          <cell r="C1249" t="str">
            <v>5</v>
          </cell>
          <cell r="D1249" t="str">
            <v>Poznań – kanalizacja sanitarna w rejonie ul. Nowe Kotowo</v>
          </cell>
          <cell r="E1249" t="str">
            <v>Realizowane-koncepcja-w toku</v>
          </cell>
          <cell r="H1249" t="str">
            <v>druga</v>
          </cell>
          <cell r="I1249" t="str">
            <v>sieci rozdzielcze</v>
          </cell>
          <cell r="J1249" t="str">
            <v>rozwojowe</v>
          </cell>
          <cell r="K1249" t="str">
            <v>nieopłacalne nie</v>
          </cell>
          <cell r="L1249" t="str">
            <v>Poznań</v>
          </cell>
          <cell r="M1249" t="str">
            <v>Kamilla Oberenkowska</v>
          </cell>
          <cell r="N1249" t="str">
            <v>Honorata Łoza</v>
          </cell>
          <cell r="O1249">
            <v>0</v>
          </cell>
          <cell r="P1249">
            <v>0</v>
          </cell>
          <cell r="Q1249">
            <v>0</v>
          </cell>
          <cell r="R1249" t="str">
            <v>05</v>
          </cell>
          <cell r="S1249" t="str">
            <v>nd</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96000</v>
          </cell>
          <cell r="AK1249">
            <v>96000</v>
          </cell>
          <cell r="AL1249">
            <v>296000</v>
          </cell>
          <cell r="AM1249">
            <v>3528000</v>
          </cell>
          <cell r="AN1249">
            <v>24131000</v>
          </cell>
          <cell r="AO1249">
            <v>17630000</v>
          </cell>
          <cell r="AP1249">
            <v>0</v>
          </cell>
          <cell r="AQ1249">
            <v>0</v>
          </cell>
          <cell r="AR1249">
            <v>0</v>
          </cell>
          <cell r="AS1249">
            <v>0</v>
          </cell>
          <cell r="AT1249">
            <v>0</v>
          </cell>
          <cell r="AU1249">
            <v>45777000</v>
          </cell>
          <cell r="AV1249">
            <v>6.98</v>
          </cell>
          <cell r="AW1249">
            <v>15</v>
          </cell>
          <cell r="AX1249" t="str">
            <v>1 rozwojowo-modernizacyjne</v>
          </cell>
          <cell r="AY1249">
            <v>30</v>
          </cell>
          <cell r="AZ1249">
            <v>5</v>
          </cell>
          <cell r="BA1249">
            <v>0</v>
          </cell>
          <cell r="BF1249" t="str">
            <v>Odbiór ścieków sanitarnych od nowych klientów. Zadanie wydzielone z zadania nr 5-05-15-187-1.</v>
          </cell>
          <cell r="BG1249" t="str">
            <v>Budowa kanalizacji sanitarnej w ulicach: Głogowska, Fabianowo, B. Lerczakówny, Nowe Kotowo, Trzebińska, Krzeszowicka, Wołczyńska: - kanały grawitacyjne: DN1000 dł. 1666m, DN800 dł. 714m, DN600 dł. 828m, DN500 dł. 408m, DN400 dł. 100m, DN300 dł. 10m, DN250 dł. 200m, DN200 dł. 629m, - rurociągi tłoczne: DN500 dł. 2426m, - przepompownia - 1 szt. - zakup działki pod przepompownię wraz z drogą eksploatacyjną i przyłączami. 2023-2025 - dokumentacja projektowa 2026-2028 - roboty budowlano-montażowe</v>
          </cell>
          <cell r="BH1249" t="str">
            <v>-</v>
          </cell>
          <cell r="BI1249" t="str">
            <v>-</v>
          </cell>
          <cell r="BJ1249">
            <v>0</v>
          </cell>
          <cell r="BK1249">
            <v>45777000</v>
          </cell>
          <cell r="BL1249"/>
          <cell r="BM1249"/>
          <cell r="BN1249"/>
        </row>
        <row r="1250">
          <cell r="B1250" t="str">
            <v>3-05-15-058-0</v>
          </cell>
          <cell r="C1250" t="str">
            <v>3</v>
          </cell>
          <cell r="D1250" t="str">
            <v>Poznań i gminy - magistrala wschodnia i komory wodociągowe</v>
          </cell>
          <cell r="E1250" t="str">
            <v>Realizowane-koncepcja-w toku</v>
          </cell>
          <cell r="G1250" t="str">
            <v>Plan</v>
          </cell>
          <cell r="H1250" t="str">
            <v>pierwsza</v>
          </cell>
          <cell r="I1250" t="str">
            <v>wspólne</v>
          </cell>
          <cell r="J1250" t="str">
            <v>modernizacyjne</v>
          </cell>
          <cell r="K1250" t="str">
            <v>magistrale wodociągowe</v>
          </cell>
          <cell r="L1250" t="str">
            <v>Poznań</v>
          </cell>
          <cell r="M1250" t="str">
            <v>Marcin Ostrzycki</v>
          </cell>
          <cell r="N1250">
            <v>0</v>
          </cell>
          <cell r="O1250">
            <v>0</v>
          </cell>
          <cell r="P1250">
            <v>0</v>
          </cell>
          <cell r="Q1250">
            <v>0</v>
          </cell>
          <cell r="R1250" t="str">
            <v>05</v>
          </cell>
          <cell r="S1250" t="str">
            <v>nd</v>
          </cell>
          <cell r="T1250">
            <v>8652472.3099999987</v>
          </cell>
          <cell r="U1250">
            <v>116080</v>
          </cell>
          <cell r="V1250">
            <v>0</v>
          </cell>
          <cell r="W1250">
            <v>0</v>
          </cell>
          <cell r="X1250">
            <v>400000</v>
          </cell>
          <cell r="Y1250">
            <v>600000</v>
          </cell>
          <cell r="Z1250">
            <v>3591456</v>
          </cell>
          <cell r="AA1250">
            <v>7182912</v>
          </cell>
          <cell r="AB1250">
            <v>7182912</v>
          </cell>
          <cell r="AC1250">
            <v>7182912</v>
          </cell>
          <cell r="AD1250">
            <v>2992880</v>
          </cell>
          <cell r="AE1250">
            <v>0</v>
          </cell>
          <cell r="AF1250">
            <v>29249152</v>
          </cell>
          <cell r="AG1250">
            <v>116418</v>
          </cell>
          <cell r="AH1250">
            <v>0</v>
          </cell>
          <cell r="AI1250">
            <v>0</v>
          </cell>
          <cell r="AJ1250">
            <v>462449</v>
          </cell>
          <cell r="AK1250">
            <v>462449</v>
          </cell>
          <cell r="AL1250">
            <v>1387347</v>
          </cell>
          <cell r="AM1250">
            <v>3848696</v>
          </cell>
          <cell r="AN1250">
            <v>11546088</v>
          </cell>
          <cell r="AO1250">
            <v>11546088</v>
          </cell>
          <cell r="AP1250">
            <v>11546088</v>
          </cell>
          <cell r="AQ1250">
            <v>6735218</v>
          </cell>
          <cell r="AR1250">
            <v>0</v>
          </cell>
          <cell r="AS1250">
            <v>0</v>
          </cell>
          <cell r="AT1250">
            <v>0</v>
          </cell>
          <cell r="AU1250">
            <v>47534423</v>
          </cell>
          <cell r="AV1250">
            <v>0</v>
          </cell>
          <cell r="AW1250">
            <v>0</v>
          </cell>
          <cell r="AX1250" t="str">
            <v>2 racjonalizujące zużycie wody i odprowadzanie ścieków</v>
          </cell>
          <cell r="AY1250">
            <v>0</v>
          </cell>
          <cell r="AZ1250">
            <v>0</v>
          </cell>
          <cell r="BA1250">
            <v>0</v>
          </cell>
          <cell r="BF1250" t="str">
            <v>Zgodnie ze strategią produkcji wody w PSW.</v>
          </cell>
          <cell r="BG1250" t="str">
            <v>Przebudowa magistral DN1400 na odcinku od SUW Mosina do Puszczykowa. 2018 - 2020 - koncepcja 2022 - 2025 - dokumentacja projektowa 2025 - 2030 - roboty budowlano-montażowe</v>
          </cell>
          <cell r="BH1250" t="str">
            <v>-</v>
          </cell>
          <cell r="BI1250" t="str">
            <v>-</v>
          </cell>
          <cell r="BJ1250">
            <v>0</v>
          </cell>
          <cell r="BK1250">
            <v>47534423</v>
          </cell>
          <cell r="BL1250"/>
          <cell r="BM1250"/>
          <cell r="BN1250"/>
        </row>
        <row r="1251">
          <cell r="B1251" t="str">
            <v>3-03-17-060-1</v>
          </cell>
          <cell r="C1251" t="str">
            <v>3</v>
          </cell>
          <cell r="D1251" t="str">
            <v>Mosina - sieć wodociągowa w ul. Nad Potokiem, Malinowa, Krańcowa w Krosinku</v>
          </cell>
          <cell r="E1251" t="str">
            <v>Realizowane-RBM-w toku</v>
          </cell>
          <cell r="G1251" t="str">
            <v>rezerwa "białe plamy"</v>
          </cell>
          <cell r="H1251" t="str">
            <v>druga</v>
          </cell>
          <cell r="I1251" t="str">
            <v>sieci rozdzielcze</v>
          </cell>
          <cell r="J1251" t="str">
            <v>rozwojowe</v>
          </cell>
          <cell r="K1251" t="str">
            <v>nieopłacalne tak</v>
          </cell>
          <cell r="L1251" t="str">
            <v>Mosina</v>
          </cell>
          <cell r="M1251" t="str">
            <v>Zuzanna Kaczmarek</v>
          </cell>
          <cell r="N1251" t="str">
            <v>Aleksandra Jukiewicz</v>
          </cell>
          <cell r="O1251" t="str">
            <v>Jolanta Kowalczyk</v>
          </cell>
          <cell r="P1251" t="str">
            <v>Aleksandra Jukiewicz</v>
          </cell>
          <cell r="Q1251" t="str">
            <v>Maciej Antecki</v>
          </cell>
          <cell r="R1251" t="str">
            <v>03</v>
          </cell>
          <cell r="S1251" t="str">
            <v>Gmina Mosina</v>
          </cell>
          <cell r="T1251">
            <v>20581.900000000001</v>
          </cell>
          <cell r="U1251">
            <v>9068.9599999999991</v>
          </cell>
          <cell r="V1251">
            <v>0</v>
          </cell>
          <cell r="W1251">
            <v>1000000</v>
          </cell>
          <cell r="X1251">
            <v>2000000</v>
          </cell>
          <cell r="Y1251">
            <v>0</v>
          </cell>
          <cell r="Z1251">
            <v>0</v>
          </cell>
          <cell r="AA1251">
            <v>0</v>
          </cell>
          <cell r="AB1251">
            <v>0</v>
          </cell>
          <cell r="AC1251">
            <v>0</v>
          </cell>
          <cell r="AD1251">
            <v>0</v>
          </cell>
          <cell r="AE1251">
            <v>0</v>
          </cell>
          <cell r="AF1251">
            <v>3009068.96</v>
          </cell>
          <cell r="AG1251">
            <v>15456.219999999998</v>
          </cell>
          <cell r="AH1251">
            <v>5393.2800000000007</v>
          </cell>
          <cell r="AI1251">
            <v>0</v>
          </cell>
          <cell r="AJ1251">
            <v>3400000</v>
          </cell>
          <cell r="AK1251">
            <v>500000</v>
          </cell>
          <cell r="AL1251">
            <v>0</v>
          </cell>
          <cell r="AM1251">
            <v>0</v>
          </cell>
          <cell r="AN1251">
            <v>0</v>
          </cell>
          <cell r="AO1251">
            <v>0</v>
          </cell>
          <cell r="AP1251">
            <v>0</v>
          </cell>
          <cell r="AQ1251">
            <v>0</v>
          </cell>
          <cell r="AR1251">
            <v>0</v>
          </cell>
          <cell r="AS1251">
            <v>0</v>
          </cell>
          <cell r="AT1251">
            <v>0</v>
          </cell>
          <cell r="AU1251">
            <v>3900000</v>
          </cell>
          <cell r="AV1251">
            <v>0</v>
          </cell>
          <cell r="AW1251">
            <v>0</v>
          </cell>
          <cell r="AX1251" t="str">
            <v>1 rozwojowo-modernizacyjne</v>
          </cell>
          <cell r="AY1251">
            <v>9</v>
          </cell>
          <cell r="AZ1251">
            <v>78</v>
          </cell>
          <cell r="BA1251">
            <v>0</v>
          </cell>
          <cell r="BB1251" t="str">
            <v>WALORYZACJA PRZEWIDZIANA W UMOWIE, KTÓRA BĘDZIE DOPIERO ZAWIERANA</v>
          </cell>
          <cell r="BC1251" t="str">
            <v xml:space="preserve">Zdanie na ukończeniu w IPD </v>
          </cell>
          <cell r="BD1251" t="str">
            <v>NIE</v>
          </cell>
          <cell r="BF1251" t="str">
            <v>Zaopatrzenie w wodę nowych odbiorców.</v>
          </cell>
          <cell r="BG1251" t="str">
            <v>Budowa sieci wodociągowej w ulicach Nad Potokiem, Malinowa, Krańcowa: - PE DN 125mm, dł. 982m - zaprojektowano przez Gminę Mosina - PE DN 180mm, dł. 1388m - zaprojektowano przez Gminę Mosina - przyłącza wodociągowe - do zaprojektowania w latach 2020-2021 Gmina opracowała dokumentację projektową (bez przyłączy) Realizacja zadania nastąpi po zaprojektowaniu przyłączy wodociągowych. 2019 - 2020 - dokumentacja projektowa 2022 - 2023 - roboty budowlano - montażowe</v>
          </cell>
          <cell r="BH1251" t="str">
            <v>-</v>
          </cell>
          <cell r="BI1251" t="str">
            <v>-</v>
          </cell>
          <cell r="BJ1251">
            <v>0</v>
          </cell>
          <cell r="BK1251">
            <v>3900000</v>
          </cell>
          <cell r="BL1251">
            <v>390000</v>
          </cell>
          <cell r="BM1251">
            <v>585000</v>
          </cell>
          <cell r="BO1251">
            <v>273000</v>
          </cell>
        </row>
        <row r="1252">
          <cell r="B1252" t="str">
            <v>5-05-07-006-0</v>
          </cell>
          <cell r="C1252" t="str">
            <v>5</v>
          </cell>
          <cell r="D1252" t="str">
            <v>Poznań - kolektor Swarzędzki.</v>
          </cell>
          <cell r="E1252" t="str">
            <v>Realizowane-koncepcja-w toku</v>
          </cell>
          <cell r="G1252" t="str">
            <v>Plan</v>
          </cell>
          <cell r="H1252" t="str">
            <v>pierwsza</v>
          </cell>
          <cell r="I1252" t="str">
            <v>wspólne</v>
          </cell>
          <cell r="J1252" t="str">
            <v>modernizacyjne</v>
          </cell>
          <cell r="K1252" t="str">
            <v>kolektory kanalizacyjne</v>
          </cell>
          <cell r="L1252" t="str">
            <v>Poznań</v>
          </cell>
          <cell r="M1252" t="str">
            <v>Przemysław Jasiński</v>
          </cell>
          <cell r="N1252">
            <v>0</v>
          </cell>
          <cell r="O1252" t="str">
            <v>Mariusz Dados</v>
          </cell>
          <cell r="P1252">
            <v>0</v>
          </cell>
          <cell r="Q1252">
            <v>0</v>
          </cell>
          <cell r="R1252" t="str">
            <v>05</v>
          </cell>
          <cell r="S1252" t="str">
            <v>nd</v>
          </cell>
          <cell r="T1252">
            <v>0</v>
          </cell>
          <cell r="U1252">
            <v>0</v>
          </cell>
          <cell r="V1252">
            <v>0</v>
          </cell>
          <cell r="W1252">
            <v>0</v>
          </cell>
          <cell r="X1252">
            <v>0</v>
          </cell>
          <cell r="Y1252">
            <v>0</v>
          </cell>
          <cell r="Z1252">
            <v>200000</v>
          </cell>
          <cell r="AA1252">
            <v>600000</v>
          </cell>
          <cell r="AB1252">
            <v>2000000</v>
          </cell>
          <cell r="AC1252">
            <v>2000000</v>
          </cell>
          <cell r="AD1252">
            <v>2000000</v>
          </cell>
          <cell r="AE1252">
            <v>66760000</v>
          </cell>
          <cell r="AF1252">
            <v>6800000</v>
          </cell>
          <cell r="AG1252">
            <v>0</v>
          </cell>
          <cell r="AH1252">
            <v>0</v>
          </cell>
          <cell r="AI1252">
            <v>0</v>
          </cell>
          <cell r="AJ1252">
            <v>0</v>
          </cell>
          <cell r="AK1252">
            <v>0</v>
          </cell>
          <cell r="AL1252">
            <v>200000</v>
          </cell>
          <cell r="AM1252">
            <v>600000</v>
          </cell>
          <cell r="AN1252">
            <v>2000000</v>
          </cell>
          <cell r="AO1252">
            <v>2000000</v>
          </cell>
          <cell r="AP1252">
            <v>2000000</v>
          </cell>
          <cell r="AQ1252">
            <v>66760000</v>
          </cell>
          <cell r="AR1252">
            <v>0</v>
          </cell>
          <cell r="AS1252">
            <v>0</v>
          </cell>
          <cell r="AT1252">
            <v>0</v>
          </cell>
          <cell r="AU1252">
            <v>73560000</v>
          </cell>
          <cell r="AV1252">
            <v>0</v>
          </cell>
          <cell r="AW1252">
            <v>0</v>
          </cell>
          <cell r="AX1252" t="str">
            <v>1 rozwojowo-modernizacyjne</v>
          </cell>
          <cell r="AY1252">
            <v>0</v>
          </cell>
          <cell r="AZ1252">
            <v>0</v>
          </cell>
          <cell r="BA1252">
            <v>0</v>
          </cell>
          <cell r="BF1252" t="str">
            <v>Z zadania wydzielono zad. 20-106. Zły stan techniczny kolektora.</v>
          </cell>
          <cell r="BG1252" t="str">
            <v>Wymiana lub modernizacja kolektora DN1400, 1200,1000mm o dł. ok. 5623m w ul.: Komandoria, Ziemowita, Browarnej, Ludosławy i na terenach zielonych. 2025 - 2027 - dokumentacja projektowa od 2027 - roboty budowlano - montażowe</v>
          </cell>
          <cell r="BH1252" t="str">
            <v>-</v>
          </cell>
          <cell r="BI1252" t="str">
            <v>-</v>
          </cell>
          <cell r="BJ1252">
            <v>0</v>
          </cell>
          <cell r="BK1252">
            <v>73560000</v>
          </cell>
          <cell r="BL1252"/>
          <cell r="BM1252"/>
          <cell r="BN1252"/>
        </row>
        <row r="1253">
          <cell r="B1253" t="str">
            <v>3-04-06-001-1</v>
          </cell>
          <cell r="C1253" t="str">
            <v>3</v>
          </cell>
          <cell r="D1253" t="str">
            <v>Murowana Goślina - magistrala wodociągowa DN 500 mm z PSW wraz z rozbudową zbiorników na Morasku</v>
          </cell>
          <cell r="E1253" t="str">
            <v>Realizowane-koncepcja-w toku</v>
          </cell>
          <cell r="G1253" t="str">
            <v>Plan</v>
          </cell>
          <cell r="H1253" t="str">
            <v>pierwsza</v>
          </cell>
          <cell r="I1253" t="str">
            <v>wspólne</v>
          </cell>
          <cell r="J1253" t="str">
            <v>rozwojowe</v>
          </cell>
          <cell r="K1253" t="str">
            <v>magistrale wodociągowe</v>
          </cell>
          <cell r="L1253" t="str">
            <v>Murowana Goślina</v>
          </cell>
          <cell r="M1253" t="str">
            <v>Irena Romaszewska-Malak</v>
          </cell>
          <cell r="N1253">
            <v>0</v>
          </cell>
          <cell r="O1253" t="str">
            <v>Monika Mrozińska</v>
          </cell>
          <cell r="P1253">
            <v>0</v>
          </cell>
          <cell r="Q1253">
            <v>0</v>
          </cell>
          <cell r="R1253" t="str">
            <v>04</v>
          </cell>
          <cell r="S1253" t="str">
            <v>nd</v>
          </cell>
          <cell r="T1253">
            <v>108804.93</v>
          </cell>
          <cell r="U1253">
            <v>0</v>
          </cell>
          <cell r="V1253">
            <v>0</v>
          </cell>
          <cell r="W1253">
            <v>0</v>
          </cell>
          <cell r="X1253">
            <v>0</v>
          </cell>
          <cell r="Y1253">
            <v>0</v>
          </cell>
          <cell r="Z1253">
            <v>0</v>
          </cell>
          <cell r="AA1253">
            <v>200000</v>
          </cell>
          <cell r="AB1253">
            <v>1000000</v>
          </cell>
          <cell r="AC1253">
            <v>1100000</v>
          </cell>
          <cell r="AD1253">
            <v>26800000</v>
          </cell>
          <cell r="AE1253">
            <v>62700000</v>
          </cell>
          <cell r="AF1253">
            <v>29100000</v>
          </cell>
          <cell r="AG1253">
            <v>0</v>
          </cell>
          <cell r="AH1253">
            <v>0</v>
          </cell>
          <cell r="AI1253">
            <v>0</v>
          </cell>
          <cell r="AJ1253">
            <v>0</v>
          </cell>
          <cell r="AK1253">
            <v>700000</v>
          </cell>
          <cell r="AL1253">
            <v>1200000</v>
          </cell>
          <cell r="AM1253">
            <v>2900000</v>
          </cell>
          <cell r="AN1253">
            <v>0</v>
          </cell>
          <cell r="AO1253">
            <v>8700000</v>
          </cell>
          <cell r="AP1253">
            <v>17400000</v>
          </cell>
          <cell r="AQ1253">
            <v>17400000</v>
          </cell>
          <cell r="AR1253">
            <v>17400000</v>
          </cell>
          <cell r="AS1253">
            <v>26100000</v>
          </cell>
          <cell r="AT1253">
            <v>26100000</v>
          </cell>
          <cell r="AU1253">
            <v>91800000</v>
          </cell>
          <cell r="AV1253">
            <v>0</v>
          </cell>
          <cell r="AW1253">
            <v>0</v>
          </cell>
          <cell r="AX1253" t="str">
            <v>1 rozwojowo-modernizacyjne</v>
          </cell>
          <cell r="AY1253">
            <v>0</v>
          </cell>
          <cell r="AZ1253">
            <v>0</v>
          </cell>
          <cell r="BA1253">
            <v>0</v>
          </cell>
          <cell r="BF1253" t="str">
            <v>Główne źródło wody dla Murowanej Gośliny oraz części Czerwonaka i Suchego Lasu, jest alternatywą dla niewystarczających zasobów wód podziemnych w Murowanej Goślinie.</v>
          </cell>
          <cell r="BG1253" t="str">
            <v>Budowa wodociągu DN500mm o dł. ok. 13 km i DN400mm o dł. 500m, rozbudowa zbiorników 2023-2024 - koncepcja 2025-2026 - dokumentacja projektowa 2028-2032 - roboty budowlano-montażowe</v>
          </cell>
          <cell r="BH1253" t="str">
            <v>-</v>
          </cell>
          <cell r="BI1253" t="str">
            <v>-</v>
          </cell>
          <cell r="BJ1253">
            <v>0</v>
          </cell>
          <cell r="BK1253">
            <v>91800000</v>
          </cell>
          <cell r="BL1253"/>
          <cell r="BM1253"/>
          <cell r="BN1253"/>
        </row>
        <row r="1254">
          <cell r="B1254" t="str">
            <v>1-03-19-233-0</v>
          </cell>
          <cell r="C1254" t="str">
            <v>1</v>
          </cell>
          <cell r="D1254" t="str">
            <v>Ujęcie Mosina - rozbudowa ujęcia</v>
          </cell>
          <cell r="E1254" t="str">
            <v>Realizowane-koncepcja-w toku</v>
          </cell>
          <cell r="G1254" t="str">
            <v>rezerwa zadania wielozakresowe</v>
          </cell>
          <cell r="H1254" t="str">
            <v>pierwsza</v>
          </cell>
          <cell r="I1254" t="str">
            <v>wspólne</v>
          </cell>
          <cell r="J1254" t="str">
            <v>modernizacyjne</v>
          </cell>
          <cell r="K1254" t="str">
            <v>UW</v>
          </cell>
          <cell r="L1254" t="str">
            <v>Mosina</v>
          </cell>
          <cell r="M1254" t="str">
            <v>Irena Romaszewska-Malak</v>
          </cell>
          <cell r="N1254">
            <v>0</v>
          </cell>
          <cell r="O1254" t="str">
            <v>Anna Padurska</v>
          </cell>
          <cell r="P1254" t="str">
            <v>Łukasz Prządka</v>
          </cell>
          <cell r="Q1254" t="str">
            <v>Jerzy Rykała</v>
          </cell>
          <cell r="R1254" t="str">
            <v>03</v>
          </cell>
          <cell r="S1254" t="str">
            <v>nd</v>
          </cell>
          <cell r="T1254">
            <v>0</v>
          </cell>
          <cell r="U1254">
            <v>185135</v>
          </cell>
          <cell r="V1254">
            <v>0</v>
          </cell>
          <cell r="W1254">
            <v>0</v>
          </cell>
          <cell r="X1254">
            <v>795000</v>
          </cell>
          <cell r="Y1254">
            <v>1855000</v>
          </cell>
          <cell r="Z1254">
            <v>3000000</v>
          </cell>
          <cell r="AA1254">
            <v>2000000</v>
          </cell>
          <cell r="AB1254">
            <v>2000000</v>
          </cell>
          <cell r="AC1254">
            <v>6000000</v>
          </cell>
          <cell r="AD1254">
            <v>6000000</v>
          </cell>
          <cell r="AE1254">
            <v>41320974</v>
          </cell>
          <cell r="AF1254">
            <v>21835135</v>
          </cell>
          <cell r="AG1254">
            <v>185135</v>
          </cell>
          <cell r="AH1254">
            <v>0</v>
          </cell>
          <cell r="AI1254">
            <v>0</v>
          </cell>
          <cell r="AJ1254">
            <v>50000</v>
          </cell>
          <cell r="AK1254">
            <v>1275000</v>
          </cell>
          <cell r="AL1254">
            <v>1325000</v>
          </cell>
          <cell r="AM1254">
            <v>3000000</v>
          </cell>
          <cell r="AN1254">
            <v>2000000</v>
          </cell>
          <cell r="AO1254">
            <v>2000000</v>
          </cell>
          <cell r="AP1254">
            <v>6953000</v>
          </cell>
          <cell r="AQ1254">
            <v>46367974</v>
          </cell>
          <cell r="AR1254">
            <v>0</v>
          </cell>
          <cell r="AS1254">
            <v>0</v>
          </cell>
          <cell r="AT1254">
            <v>0</v>
          </cell>
          <cell r="AU1254">
            <v>62970974</v>
          </cell>
          <cell r="AV1254">
            <v>0</v>
          </cell>
          <cell r="AW1254">
            <v>0</v>
          </cell>
          <cell r="AX1254" t="str">
            <v>1 rozwojowo-modernizacyjne</v>
          </cell>
          <cell r="AY1254">
            <v>0</v>
          </cell>
          <cell r="AZ1254">
            <v>0</v>
          </cell>
          <cell r="BA1254">
            <v>0</v>
          </cell>
          <cell r="BB1254" t="str">
            <v>WALORYZACJA PRZEWIDZIANA W UMOWIE, KTÓRA BĘDZIE DOPIERO ZAWIERANA</v>
          </cell>
          <cell r="BF1254" t="str">
            <v>Zadanie zostało wydzielone z zadania nr 07-001. Utrzymanie sprawności pracy ujęcia oraz wzrost wydajności w dostosowaniu do wydajności SUW Mosina.</v>
          </cell>
          <cell r="BG1254" t="str">
            <v>Rozbudowa i modernizacja ujęcia Mosina-Krajkowo: rozbudowa ujęcia, wymiany i renowacje rurociągów, budowa i modernizacja komór , modernizacja studni promienistej , modernizacja wału ochronnego, automatyzacja ujęcia . 2018 - 2020 - analiza wykonalności 2024 - 2025 - dokumentacja projektowa 2026 - 2030 - roboty budowlano-montażowe</v>
          </cell>
          <cell r="BH1254" t="str">
            <v>-</v>
          </cell>
          <cell r="BI1254" t="str">
            <v>-</v>
          </cell>
          <cell r="BJ1254">
            <v>0</v>
          </cell>
          <cell r="BK1254">
            <v>62970974</v>
          </cell>
          <cell r="BL1254">
            <v>6297097.4000000004</v>
          </cell>
          <cell r="BM1254"/>
          <cell r="BN1254"/>
        </row>
        <row r="1255">
          <cell r="B1255" t="str">
            <v>8-05-14-220-2</v>
          </cell>
          <cell r="C1255" t="str">
            <v>8</v>
          </cell>
          <cell r="D1255" t="str">
            <v>Wdrożenie systemu cyfrowej archiwizacji dokumentów - Etap II - zakres I</v>
          </cell>
          <cell r="E1255" t="str">
            <v>Realizowane-RBM-zakończono</v>
          </cell>
          <cell r="F1255" t="str">
            <v>FS 6</v>
          </cell>
          <cell r="G1255" t="str">
            <v>Plan</v>
          </cell>
          <cell r="H1255" t="str">
            <v>pierwsza</v>
          </cell>
          <cell r="I1255" t="str">
            <v>inne</v>
          </cell>
          <cell r="J1255" t="str">
            <v>inne</v>
          </cell>
          <cell r="K1255" t="str">
            <v>komputeryzacja</v>
          </cell>
          <cell r="L1255" t="str">
            <v>Poznań</v>
          </cell>
          <cell r="M1255" t="str">
            <v>Bartosz Matysiak</v>
          </cell>
          <cell r="N1255">
            <v>0</v>
          </cell>
          <cell r="O1255" t="str">
            <v>Anna Kociańska</v>
          </cell>
          <cell r="P1255" t="str">
            <v>Artur Błotny</v>
          </cell>
          <cell r="Q1255">
            <v>0</v>
          </cell>
          <cell r="R1255" t="str">
            <v>05</v>
          </cell>
          <cell r="S1255" t="str">
            <v>nd</v>
          </cell>
          <cell r="T1255">
            <v>534.6</v>
          </cell>
          <cell r="U1255">
            <v>406972.69999999995</v>
          </cell>
          <cell r="V1255">
            <v>0</v>
          </cell>
          <cell r="W1255">
            <v>0</v>
          </cell>
          <cell r="X1255">
            <v>0</v>
          </cell>
          <cell r="Y1255">
            <v>0</v>
          </cell>
          <cell r="Z1255">
            <v>0</v>
          </cell>
          <cell r="AA1255">
            <v>0</v>
          </cell>
          <cell r="AB1255">
            <v>0</v>
          </cell>
          <cell r="AC1255">
            <v>0</v>
          </cell>
          <cell r="AD1255">
            <v>0</v>
          </cell>
          <cell r="AE1255">
            <v>0</v>
          </cell>
          <cell r="AF1255">
            <v>406972.69999999995</v>
          </cell>
          <cell r="AG1255">
            <v>408407.98</v>
          </cell>
          <cell r="AH1255">
            <v>1018.48</v>
          </cell>
          <cell r="AI1255">
            <v>-510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t="str">
            <v>3 inne</v>
          </cell>
          <cell r="AY1255">
            <v>0</v>
          </cell>
          <cell r="AZ1255">
            <v>0</v>
          </cell>
          <cell r="BA1255">
            <v>0</v>
          </cell>
          <cell r="BF1255" t="str">
            <v>Z zadania został wydzielony zakres 19-338 i 19-339. Brak kopii zapasowych często jedynych egzemplarzy dokumentów, utrudniony dostęp do dokumentów powstałych w wersji papierowej, brak kontroli nad dokumentacją w wersji papierowej poza głównym archiwum, rozproszenie dokumentacji, różna indeksacja lub jej brak, rosnące zapotrzebowanie na miejsce do składowania dokumentacji technicznej.</v>
          </cell>
          <cell r="BG1255" t="str">
            <v>Ucyfrowienie dokumentacji technicznej - ok. 200m (archiwum główne, archiwa podręczne działów) 2017 - 2020 - realizacja.</v>
          </cell>
          <cell r="BH1255" t="str">
            <v>-</v>
          </cell>
          <cell r="BI1255" t="str">
            <v>-</v>
          </cell>
          <cell r="BJ1255">
            <v>-510</v>
          </cell>
          <cell r="BK1255">
            <v>0</v>
          </cell>
          <cell r="BL1255"/>
          <cell r="BM1255"/>
          <cell r="BN1255"/>
          <cell r="BO1255">
            <v>0</v>
          </cell>
        </row>
        <row r="1256">
          <cell r="B1256" t="str">
            <v>3-07-15-051-1</v>
          </cell>
          <cell r="C1256" t="str">
            <v>3</v>
          </cell>
          <cell r="D1256" t="str">
            <v>Swarzędz - sieć wodociągowa w ul. Szklarniowa, Kmieca, Gromadzka, Jadwigi, Władysława, Bolesława w Jasinie</v>
          </cell>
          <cell r="E1256" t="str">
            <v>Realizowane-RBM-zakończono</v>
          </cell>
          <cell r="G1256" t="str">
            <v>rezerwa "białe plamy"</v>
          </cell>
          <cell r="H1256" t="str">
            <v>druga</v>
          </cell>
          <cell r="I1256" t="str">
            <v>sieci rozdzielcze</v>
          </cell>
          <cell r="J1256" t="str">
            <v>rozwojowe</v>
          </cell>
          <cell r="K1256" t="str">
            <v>nieopłacalne tak</v>
          </cell>
          <cell r="L1256" t="str">
            <v>Swarzędz</v>
          </cell>
          <cell r="M1256" t="str">
            <v>Przemysław Jasiński</v>
          </cell>
          <cell r="N1256" t="str">
            <v>Alina Wachowska</v>
          </cell>
          <cell r="O1256" t="str">
            <v>Mariusz Dados</v>
          </cell>
          <cell r="P1256" t="str">
            <v>Julita Andrzejewska</v>
          </cell>
          <cell r="Q1256" t="str">
            <v>Michał Plewa</v>
          </cell>
          <cell r="R1256" t="str">
            <v>07</v>
          </cell>
          <cell r="S1256" t="str">
            <v>nd</v>
          </cell>
          <cell r="T1256">
            <v>37157.629999999997</v>
          </cell>
          <cell r="U1256">
            <v>1006117.9100000001</v>
          </cell>
          <cell r="V1256">
            <v>0</v>
          </cell>
          <cell r="W1256">
            <v>0</v>
          </cell>
          <cell r="X1256">
            <v>0</v>
          </cell>
          <cell r="Y1256">
            <v>0</v>
          </cell>
          <cell r="Z1256">
            <v>0</v>
          </cell>
          <cell r="AA1256">
            <v>0</v>
          </cell>
          <cell r="AB1256">
            <v>0</v>
          </cell>
          <cell r="AC1256">
            <v>0</v>
          </cell>
          <cell r="AD1256">
            <v>0</v>
          </cell>
          <cell r="AE1256">
            <v>0</v>
          </cell>
          <cell r="AF1256">
            <v>1006117.9100000001</v>
          </cell>
          <cell r="AG1256">
            <v>256937.21</v>
          </cell>
          <cell r="AH1256">
            <v>81192.5</v>
          </cell>
          <cell r="AI1256">
            <v>-9511.99</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t="str">
            <v>1 rozwojowo-modernizacyjne</v>
          </cell>
          <cell r="AY1256">
            <v>9</v>
          </cell>
          <cell r="AZ1256">
            <v>0</v>
          </cell>
          <cell r="BA1256">
            <v>0</v>
          </cell>
          <cell r="BF1256" t="str">
            <v>Zaopatrzenie w wodę nowych odbiorców.</v>
          </cell>
          <cell r="BG1256" t="str">
            <v>Budowa sieci wodociągowej w ul. Szklarniowej, Kmieca, Gromadzkiej, Jadwigi, Władysława i Bolesława DN150 mm dł. 570 m wraz z przyłączami 2017-2020 - dokumentacja projektowa (Inwestor Zastępczy - Gmina Swarzędz) 2020 - roboty budowlano-montażowe</v>
          </cell>
          <cell r="BH1256" t="str">
            <v>-</v>
          </cell>
          <cell r="BI1256" t="str">
            <v>-</v>
          </cell>
          <cell r="BJ1256">
            <v>-9511.99</v>
          </cell>
          <cell r="BK1256">
            <v>0</v>
          </cell>
          <cell r="BL1256"/>
          <cell r="BM1256"/>
          <cell r="BN1256"/>
          <cell r="BO1256">
            <v>0</v>
          </cell>
        </row>
      </sheetData>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Grażyna Solman" refreshedDate="44049.326555555555" createdVersion="5" refreshedVersion="5" minRefreshableVersion="3" recordCount="1065">
  <cacheSource type="worksheet">
    <worksheetSource ref="A3:Z3" sheet="Mosina - zadania I grupa"/>
  </cacheSource>
  <cacheFields count="71">
    <cacheField name="Lp." numFmtId="0">
      <sharedItems containsBlank="1"/>
    </cacheField>
    <cacheField name="Nr zadania" numFmtId="0">
      <sharedItems containsBlank="1"/>
    </cacheField>
    <cacheField name="Rodzaj" numFmtId="0">
      <sharedItems containsBlank="1" containsMixedTypes="1" containsNumber="1" containsInteger="1" minValue="3" maxValue="3"/>
    </cacheField>
    <cacheField name="Nazwa zadania" numFmtId="0">
      <sharedItems containsBlank="1"/>
    </cacheField>
    <cacheField name="Status" numFmtId="0">
      <sharedItems containsBlank="1" containsMixedTypes="1" containsNumber="1" containsInteger="1" minValue="0" maxValue="0"/>
    </cacheField>
    <cacheField name="Dofinansowanie" numFmtId="0">
      <sharedItems containsBlank="1"/>
    </cacheField>
    <cacheField name="Kategoria rezerwy wg obowiązującego WPRiM" numFmtId="0">
      <sharedItems containsBlank="1"/>
    </cacheField>
    <cacheField name="Grupa" numFmtId="0">
      <sharedItems containsBlank="1"/>
    </cacheField>
    <cacheField name="Charakter" numFmtId="0">
      <sharedItems containsBlank="1"/>
    </cacheField>
    <cacheField name="Nowy Rodzaj" numFmtId="0">
      <sharedItems containsBlank="1"/>
    </cacheField>
    <cacheField name="Nowa kategoria " numFmtId="0">
      <sharedItems containsBlank="1" count="34">
        <s v="UW"/>
        <s v="SUW"/>
        <s v="PSW"/>
        <s v="azbestocement"/>
        <s v="nieopłacalne tak"/>
        <s v="wykupy"/>
        <s v="opłacalne"/>
        <s v="magistrale wodociągowe"/>
        <s v="nieopłacalne nie"/>
        <s v="oszczędności przetargowe"/>
        <s v="koordynacja"/>
        <s v="remont"/>
        <s v="nabycie infrastruktury od Gmin"/>
        <s v="OŚ"/>
        <s v="inne działania"/>
        <s v="PSK"/>
        <s v="KPOŚK"/>
        <s v="strefa"/>
        <s v="kolektory kanalizacyjne"/>
        <s v="zaplecza techniczne i obiekty różne"/>
        <s v="inwestycje nieprzewidziane"/>
        <s v="informatyzacja"/>
        <s v="komputeryzacja"/>
        <s v="zakupy środków trwałych"/>
        <s v="pula niededykowana"/>
        <m/>
        <s v="KOL" u="1"/>
        <s v="Nabycie infrastruktury wod.-kan. od gmin" u="1"/>
        <s v="OSZCZ. PRZET." u="1"/>
        <s v="rury ac" u="1"/>
        <s v="NIEOPŁACAL. nie" u="1"/>
        <s v="MAG" u="1"/>
        <s v="PULA NIED." u="1"/>
        <s v="NIEOPŁACAL. tak" u="1"/>
      </sharedItems>
    </cacheField>
    <cacheField name="Nowa kategoria III" numFmtId="0">
      <sharedItems containsBlank="1" containsMixedTypes="1" containsNumber="1" containsInteger="1" minValue="0" maxValue="6"/>
    </cacheField>
    <cacheField name="Lokalizacja" numFmtId="0">
      <sharedItems containsBlank="1"/>
    </cacheField>
    <cacheField name="IBM Opiekun fazy Koncepcja" numFmtId="0">
      <sharedItems containsBlank="1" containsMixedTypes="1" containsNumber="1" containsInteger="1" minValue="0" maxValue="0"/>
    </cacheField>
    <cacheField name="IBM Opiekun fazy Dokumentacja" numFmtId="0">
      <sharedItems containsBlank="1" containsMixedTypes="1" containsNumber="1" containsInteger="1" minValue="0" maxValue="0"/>
    </cacheField>
    <cacheField name="IB Integrator zadania RBM" numFmtId="0">
      <sharedItems containsBlank="1" containsMixedTypes="1" containsNumber="1" containsInteger="1" minValue="0" maxValue="0"/>
    </cacheField>
    <cacheField name="IB Koordynator zadania" numFmtId="0">
      <sharedItems containsBlank="1" containsMixedTypes="1" containsNumber="1" containsInteger="1" minValue="0" maxValue="0"/>
    </cacheField>
    <cacheField name="IB Inspektor nadzoru sanitarny I" numFmtId="0">
      <sharedItems containsBlank="1" containsMixedTypes="1" containsNumber="1" containsInteger="1" minValue="0" maxValue="0"/>
    </cacheField>
    <cacheField name="Lokalizacja2" numFmtId="0">
      <sharedItems containsBlank="1"/>
    </cacheField>
    <cacheField name="Inwestor zastępczy" numFmtId="0">
      <sharedItems containsBlank="1"/>
    </cacheField>
    <cacheField name="WPRIM (W) 2019" numFmtId="4">
      <sharedItems containsString="0" containsBlank="1" containsNumber="1" minValue="-6870" maxValue="45152406.210000001"/>
    </cacheField>
    <cacheField name="WPRIM  2020" numFmtId="4">
      <sharedItems containsString="0" containsBlank="1" containsNumber="1" minValue="0" maxValue="11753300"/>
    </cacheField>
    <cacheField name="WPRIM  2021" numFmtId="4">
      <sharedItems containsString="0" containsBlank="1" containsNumber="1" minValue="0" maxValue="32000000"/>
    </cacheField>
    <cacheField name="WPRIM  2022" numFmtId="4">
      <sharedItems containsString="0" containsBlank="1" containsNumber="1" minValue="-306200" maxValue="43500000"/>
    </cacheField>
    <cacheField name="WPRIM  2023" numFmtId="4">
      <sharedItems containsString="0" containsBlank="1" containsNumber="1" minValue="0" maxValue="37243000"/>
    </cacheField>
    <cacheField name="WPRIM  2024" numFmtId="4">
      <sharedItems containsString="0" containsBlank="1" containsNumber="1" minValue="-446300" maxValue="21383000"/>
    </cacheField>
    <cacheField name="WPRIM  2025" numFmtId="4">
      <sharedItems containsString="0" containsBlank="1" containsNumber="1" minValue="-191800" maxValue="21383000"/>
    </cacheField>
    <cacheField name="WPRIM  2026" numFmtId="4">
      <sharedItems containsString="0" containsBlank="1" containsNumber="1" containsInteger="1" minValue="0" maxValue="21383000"/>
    </cacheField>
    <cacheField name="WPRIM  2027" numFmtId="4">
      <sharedItems containsString="0" containsBlank="1" containsNumber="1" containsInteger="1" minValue="0" maxValue="21383000"/>
    </cacheField>
    <cacheField name="WPRIM  2028" numFmtId="4">
      <sharedItems containsString="0" containsBlank="1" containsNumber="1" minValue="0" maxValue="26800000"/>
    </cacheField>
    <cacheField name="WPRIM  2029" numFmtId="4">
      <sharedItems containsString="0" containsBlank="1" containsNumber="1" minValue="0" maxValue="26800000"/>
    </cacheField>
    <cacheField name="RAZEM  WPRIM 2020-2029" numFmtId="4">
      <sharedItems containsString="0" containsBlank="1" containsNumber="1" minValue="0" maxValue="123609551.63892072"/>
    </cacheField>
    <cacheField name="W 2020-1" numFmtId="4">
      <sharedItems containsString="0" containsBlank="1" containsNumber="1" minValue="-349533.1" maxValue="4219036.34"/>
    </cacheField>
    <cacheField name="W 2020-2" numFmtId="4">
      <sharedItems containsString="0" containsBlank="1" containsNumber="1" minValue="0" maxValue="3369773.41"/>
    </cacheField>
    <cacheField name="W 2020-3" numFmtId="4">
      <sharedItems containsString="0" containsBlank="1" containsNumber="1" minValue="-4865.6000000000004" maxValue="15824660"/>
    </cacheField>
    <cacheField name="W 2020-4" numFmtId="4">
      <sharedItems containsString="0" containsBlank="1" containsNumber="1" minValue="-737.95" maxValue="778363.65"/>
    </cacheField>
    <cacheField name="W 2020-5" numFmtId="4">
      <sharedItems containsString="0" containsBlank="1" containsNumber="1" minValue="0" maxValue="886200.72"/>
    </cacheField>
    <cacheField name="W 2020-6" numFmtId="0">
      <sharedItems containsNonDate="0" containsString="0" containsBlank="1"/>
    </cacheField>
    <cacheField name="W 2020-7" numFmtId="0">
      <sharedItems containsNonDate="0" containsString="0" containsBlank="1"/>
    </cacheField>
    <cacheField name="W 2020-8" numFmtId="0">
      <sharedItems containsNonDate="0" containsString="0" containsBlank="1"/>
    </cacheField>
    <cacheField name="W 2020-9" numFmtId="0">
      <sharedItems containsNonDate="0" containsString="0" containsBlank="1"/>
    </cacheField>
    <cacheField name="W 2020-10" numFmtId="0">
      <sharedItems containsNonDate="0" containsString="0" containsBlank="1"/>
    </cacheField>
    <cacheField name="W 2020-11" numFmtId="0">
      <sharedItems containsNonDate="0" containsString="0" containsBlank="1"/>
    </cacheField>
    <cacheField name="W 2020-12" numFmtId="0">
      <sharedItems containsNonDate="0" containsString="0" containsBlank="1"/>
    </cacheField>
    <cacheField name="Razem Wykonanie" numFmtId="4">
      <sharedItems containsString="0" containsBlank="1" containsNumber="1" minValue="-348793.1" maxValue="15824660"/>
    </cacheField>
    <cacheField name="P 2020-1" numFmtId="4">
      <sharedItems containsString="0" containsBlank="1" containsNumber="1" minValue="0" maxValue="4400741.38"/>
    </cacheField>
    <cacheField name="P 2020-2" numFmtId="4">
      <sharedItems containsString="0" containsBlank="1" containsNumber="1" minValue="0" maxValue="2913250"/>
    </cacheField>
    <cacheField name="P 2020-3" numFmtId="4">
      <sharedItems containsString="0" containsBlank="1" containsNumber="1" minValue="0" maxValue="2802000"/>
    </cacheField>
    <cacheField name="P 2020-4" numFmtId="4">
      <sharedItems containsString="0" containsBlank="1" containsNumber="1" minValue="0" maxValue="1097570.8500000001"/>
    </cacheField>
    <cacheField name="P 2020-5" numFmtId="4">
      <sharedItems containsString="0" containsBlank="1" containsNumber="1" minValue="0" maxValue="1067928.8899999999"/>
    </cacheField>
    <cacheField name="P 2020-6" numFmtId="4">
      <sharedItems containsString="0" containsBlank="1" containsNumber="1" minValue="0" maxValue="2000000"/>
    </cacheField>
    <cacheField name="P 2020-7" numFmtId="4">
      <sharedItems containsString="0" containsBlank="1" containsNumber="1" minValue="0" maxValue="3735149.6"/>
    </cacheField>
    <cacheField name="P 2020-8" numFmtId="4">
      <sharedItems containsString="0" containsBlank="1" containsNumber="1" minValue="0" maxValue="7015202.1900000004"/>
    </cacheField>
    <cacheField name="P 2020-9" numFmtId="4">
      <sharedItems containsString="0" containsBlank="1" containsNumber="1" minValue="0" maxValue="1500000"/>
    </cacheField>
    <cacheField name="P 2020-10" numFmtId="4">
      <sharedItems containsString="0" containsBlank="1" containsNumber="1" minValue="0" maxValue="1375980"/>
    </cacheField>
    <cacheField name="P 2020-11" numFmtId="4">
      <sharedItems containsString="0" containsBlank="1" containsNumber="1" minValue="0" maxValue="1546750"/>
    </cacheField>
    <cacheField name="P 2020-12" numFmtId="4">
      <sharedItems containsString="0" containsBlank="1" containsNumber="1" minValue="0" maxValue="7463002.7400000039"/>
    </cacheField>
    <cacheField name="P2020 " numFmtId="4">
      <sharedItems containsString="0" containsBlank="1" containsNumber="1" minValue="-659.2" maxValue="15824660"/>
    </cacheField>
    <cacheField name="P 2021" numFmtId="4">
      <sharedItems containsString="0" containsBlank="1" containsNumber="1" minValue="0" maxValue="10000000"/>
    </cacheField>
    <cacheField name="P 2022" numFmtId="4">
      <sharedItems containsString="0" containsBlank="1" containsNumber="1" minValue="0" maxValue="23979045.630000003"/>
    </cacheField>
    <cacheField name="P 2023" numFmtId="4">
      <sharedItems containsString="0" containsBlank="1" containsNumber="1" minValue="0" maxValue="44004000"/>
    </cacheField>
    <cacheField name="P 2024" numFmtId="4">
      <sharedItems containsString="0" containsBlank="1" containsNumber="1" minValue="0" maxValue="27243000"/>
    </cacheField>
    <cacheField name="P 2025" numFmtId="4">
      <sharedItems containsString="0" containsBlank="1" containsNumber="1" minValue="0" maxValue="40230000"/>
    </cacheField>
    <cacheField name="P 2026" numFmtId="4">
      <sharedItems containsString="0" containsBlank="1" containsNumber="1" minValue="0" maxValue="16000000"/>
    </cacheField>
    <cacheField name="P 2027" numFmtId="4">
      <sharedItems containsString="0" containsBlank="1" containsNumber="1" containsInteger="1" minValue="0" maxValue="40000000"/>
    </cacheField>
    <cacheField name="P 2028" numFmtId="4">
      <sharedItems containsString="0" containsBlank="1" containsNumber="1" containsInteger="1" minValue="0" maxValue="25000000"/>
    </cacheField>
    <cacheField name="P 2029" numFmtId="4">
      <sharedItems containsString="0" containsBlank="1" containsNumber="1" minValue="0" maxValue="26800000"/>
    </cacheField>
    <cacheField name="P po 2029" numFmtId="4">
      <sharedItems containsString="0" containsBlank="1" containsNumber="1" minValue="0" maxValue="95611000"/>
    </cacheField>
    <cacheField name="Prognozy _x000a_2020-2029" numFmtId="4">
      <sharedItems containsString="0" containsBlank="1" containsNumber="1" minValue="-659.2" maxValue="117459164.21000001"/>
    </cacheField>
    <cacheField name="WPRIM vs Prognozy _x000a_2020-2029" numFmtId="4">
      <sharedItems containsString="0" containsBlank="1" containsNumber="1" minValue="-46606615.291397303" maxValue="34121824.240000002"/>
    </cacheField>
    <cacheField name="Prognozy _x000a_2020-po 2029" numFmtId="4">
      <sharedItems containsString="0" containsBlank="1" containsNumber="1" minValue="-659.2" maxValue="117459164.21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65">
  <r>
    <s v="1."/>
    <s v="1-03-03-001-0"/>
    <s v="1"/>
    <s v="Ujęcie Mosina - studnie zastępcze - cykl I"/>
    <s v="Realizowane-RBM-w toku"/>
    <s v="nd"/>
    <s v="Zadania własne wspólne"/>
    <s v="pierwsza"/>
    <s v="wspólne"/>
    <s v="modernizacyjne"/>
    <x v="0"/>
    <n v="0"/>
    <s v="Mosina"/>
    <s v="Danuta Kijko"/>
    <n v="0"/>
    <s v="Anna Padurska"/>
    <s v="Łukasz Prządka"/>
    <s v="Jerzy Rykała"/>
    <s v="03"/>
    <s v="nd"/>
    <n v="143114.56000000003"/>
    <n v="300500"/>
    <n v="2986250"/>
    <n v="1825000"/>
    <n v="1825000"/>
    <n v="1700000"/>
    <n v="1700000"/>
    <n v="1550000"/>
    <n v="0"/>
    <n v="0"/>
    <n v="0"/>
    <n v="11886750"/>
    <n v="3794.72"/>
    <n v="3486.7"/>
    <n v="1910.01"/>
    <n v="12483.68"/>
    <n v="0"/>
    <m/>
    <m/>
    <m/>
    <m/>
    <m/>
    <m/>
    <m/>
    <n v="21675.11"/>
    <n v="0"/>
    <n v="0"/>
    <n v="0"/>
    <n v="42750"/>
    <n v="0"/>
    <n v="0"/>
    <n v="42750"/>
    <n v="42750"/>
    <n v="42750"/>
    <n v="0"/>
    <n v="0"/>
    <n v="0"/>
    <n v="149925.10999999999"/>
    <n v="2401250"/>
    <n v="585000"/>
    <n v="0"/>
    <n v="0"/>
    <n v="0"/>
    <n v="0"/>
    <n v="0"/>
    <n v="0"/>
    <n v="0"/>
    <n v="0"/>
    <n v="3136175.11"/>
    <n v="-8750574.8900000006"/>
    <n v="3136175.11"/>
  </r>
  <r>
    <s v="2."/>
    <s v="1-03-07-001-0"/>
    <s v="1"/>
    <s v="Ujęcie Mosina - by -pass z Wyspy Krajkowskiej"/>
    <s v="Realizowane-koncepcja-w toku"/>
    <s v="nd"/>
    <s v="Zadania własne wspólne"/>
    <s v="pierwsza"/>
    <s v="wspólne"/>
    <s v="modernizacyjne"/>
    <x v="0"/>
    <n v="0"/>
    <s v="Mosina"/>
    <s v="Danuta Kijko"/>
    <n v="0"/>
    <s v="Anna Padurska"/>
    <s v="Łukasz Prządka"/>
    <s v="Jerzy Rykała"/>
    <s v="03"/>
    <s v="nd"/>
    <n v="240251.8"/>
    <n v="1272021.25"/>
    <n v="227411.25"/>
    <n v="0"/>
    <n v="1686525"/>
    <n v="2400000"/>
    <n v="6750000"/>
    <n v="9000000"/>
    <n v="10000000"/>
    <n v="11000000"/>
    <n v="15000000"/>
    <n v="57335957.5"/>
    <n v="31809.54"/>
    <n v="2506.34"/>
    <n v="0"/>
    <n v="0"/>
    <n v="0"/>
    <m/>
    <m/>
    <m/>
    <m/>
    <m/>
    <m/>
    <m/>
    <n v="34315.880000000005"/>
    <n v="0"/>
    <n v="0"/>
    <n v="0"/>
    <n v="0"/>
    <n v="0"/>
    <n v="0"/>
    <n v="0"/>
    <n v="0"/>
    <n v="62438.12"/>
    <n v="0"/>
    <n v="0"/>
    <n v="0"/>
    <n v="96754"/>
    <n v="227411.25"/>
    <n v="0"/>
    <n v="400000"/>
    <n v="1654650"/>
    <n v="3613950"/>
    <n v="7227900"/>
    <n v="8000000"/>
    <n v="4046500"/>
    <n v="0"/>
    <n v="0"/>
    <n v="25267165.25"/>
    <n v="-32068792.25"/>
    <n v="25267165.25"/>
  </r>
  <r>
    <s v="3."/>
    <s v="1-03-15-185-0"/>
    <s v="1"/>
    <s v="SUW Mosina - zawracanie wód popłucznych"/>
    <s v="Realizowane-RBM-w toku"/>
    <s v="nd"/>
    <s v="Zadania własne wspólne"/>
    <s v="pierwsza"/>
    <s v="wspólne"/>
    <s v="rozwojowe"/>
    <x v="0"/>
    <n v="0"/>
    <s v="Mosina"/>
    <s v="Danuta Kijko"/>
    <n v="0"/>
    <s v="Anna Padurska"/>
    <s v="Łukasz Prządka"/>
    <s v="Jerzy Rykała"/>
    <s v="03"/>
    <s v="nd"/>
    <n v="30719.02"/>
    <n v="647854.06000000006"/>
    <n v="1013227.19"/>
    <n v="0"/>
    <n v="0"/>
    <n v="0"/>
    <n v="0"/>
    <n v="0"/>
    <n v="0"/>
    <n v="0"/>
    <n v="0"/>
    <n v="1661081.25"/>
    <n v="0"/>
    <n v="37000"/>
    <n v="1723.95"/>
    <n v="1204"/>
    <n v="738"/>
    <m/>
    <m/>
    <m/>
    <m/>
    <m/>
    <m/>
    <m/>
    <n v="40665.949999999997"/>
    <n v="0"/>
    <n v="37000"/>
    <n v="0"/>
    <n v="0"/>
    <n v="0"/>
    <n v="0"/>
    <n v="0"/>
    <n v="0"/>
    <n v="0"/>
    <n v="0"/>
    <n v="39054.879999999997"/>
    <n v="0"/>
    <n v="42029.95"/>
    <n v="1776997.19"/>
    <n v="566295.81000000006"/>
    <n v="0"/>
    <n v="0"/>
    <n v="0"/>
    <n v="0"/>
    <n v="0"/>
    <n v="0"/>
    <n v="0"/>
    <n v="0"/>
    <n v="2385322.9500000002"/>
    <n v="724241.70000000019"/>
    <n v="2385322.9500000002"/>
  </r>
  <r>
    <s v="4."/>
    <s v="1-03-19-233-0"/>
    <s v="1"/>
    <s v="Ujęcie Mosina - rozbudowa ujęcia"/>
    <s v="Realizowane-koncepcja-w toku"/>
    <s v="nd"/>
    <s v="rezerwa zadania wielozakresowe"/>
    <s v="pierwsza"/>
    <s v="wspólne"/>
    <s v="modernizacyjne"/>
    <x v="0"/>
    <n v="0"/>
    <s v="Mosina"/>
    <s v="Danuta Kijko"/>
    <n v="0"/>
    <s v="Anna Padurska"/>
    <s v="Łukasz Prządka"/>
    <s v="Jerzy Rykała"/>
    <s v="03"/>
    <s v="nd"/>
    <n v="0"/>
    <n v="0"/>
    <n v="0"/>
    <n v="0"/>
    <n v="0"/>
    <n v="0"/>
    <n v="0"/>
    <n v="0"/>
    <n v="0"/>
    <n v="0"/>
    <n v="0"/>
    <n v="0"/>
    <n v="0"/>
    <n v="0"/>
    <n v="135"/>
    <n v="185000"/>
    <n v="0"/>
    <m/>
    <m/>
    <m/>
    <m/>
    <m/>
    <m/>
    <m/>
    <n v="185135"/>
    <n v="0"/>
    <n v="0"/>
    <n v="148000"/>
    <n v="185000"/>
    <n v="0"/>
    <n v="0"/>
    <n v="0"/>
    <n v="0"/>
    <n v="0"/>
    <n v="0"/>
    <n v="0"/>
    <n v="0"/>
    <n v="185135"/>
    <n v="0"/>
    <n v="0"/>
    <n v="795000"/>
    <n v="1855000"/>
    <n v="3000000"/>
    <n v="2000000"/>
    <n v="2000000"/>
    <n v="6000000"/>
    <n v="6000000"/>
    <n v="41320974"/>
    <n v="21835135"/>
    <n v="21835135"/>
    <n v="63156109"/>
  </r>
  <r>
    <s v="5."/>
    <s v="1-03-19-234-0"/>
    <s v="1"/>
    <s v="Ujęcie Mosina - zagospodarowanie terenu"/>
    <s v="Realizowane-koncepcja-w toku"/>
    <s v="nd"/>
    <s v="rezerwa zadania wielozakresowe"/>
    <s v="pierwsza"/>
    <s v="wspólne"/>
    <s v="modernizacyjne"/>
    <x v="0"/>
    <n v="0"/>
    <s v="Mosina"/>
    <s v="Danuta Kijko"/>
    <n v="0"/>
    <s v="Anna Padurska"/>
    <s v="Joanna Plewka"/>
    <n v="0"/>
    <s v="03"/>
    <s v="nd"/>
    <n v="0"/>
    <n v="0"/>
    <n v="0"/>
    <n v="0"/>
    <n v="0"/>
    <n v="0"/>
    <n v="0"/>
    <n v="0"/>
    <n v="0"/>
    <n v="0"/>
    <n v="0"/>
    <n v="0"/>
    <n v="0"/>
    <n v="0"/>
    <n v="0"/>
    <n v="320.75"/>
    <n v="0"/>
    <m/>
    <m/>
    <m/>
    <m/>
    <m/>
    <m/>
    <m/>
    <n v="320.75"/>
    <n v="0"/>
    <n v="0"/>
    <n v="0"/>
    <n v="0"/>
    <n v="0"/>
    <n v="0"/>
    <n v="0"/>
    <n v="0"/>
    <n v="0"/>
    <n v="0"/>
    <n v="0"/>
    <n v="0"/>
    <n v="320.75"/>
    <n v="20000"/>
    <n v="20000"/>
    <n v="60000"/>
    <n v="1355000"/>
    <n v="0"/>
    <n v="0"/>
    <n v="0"/>
    <n v="0"/>
    <n v="2000000"/>
    <n v="1879023"/>
    <n v="3455320.75"/>
    <n v="3455320.75"/>
    <n v="5334343.75"/>
  </r>
  <r>
    <s v="6."/>
    <s v="1-03-19-342-0"/>
    <s v="1"/>
    <s v="Ujęcie Mosina - studnie zastępcze - cykl II"/>
    <s v="Realizowane-koncepcja-w toku"/>
    <s v="nd"/>
    <s v="rezerwa zadania wielozakresowe"/>
    <s v="pierwsza"/>
    <s v="wspólne"/>
    <s v="modernizacyjne"/>
    <x v="0"/>
    <n v="0"/>
    <s v="Mosina"/>
    <s v="Danuta Kijko"/>
    <n v="0"/>
    <s v="Anna Padurska"/>
    <s v="Łukasz Prządka"/>
    <s v="Jerzy Rykała"/>
    <s v="03"/>
    <s v="nd"/>
    <n v="0"/>
    <n v="0"/>
    <n v="0"/>
    <n v="0"/>
    <n v="0"/>
    <n v="0"/>
    <n v="0"/>
    <n v="0"/>
    <n v="0"/>
    <n v="0"/>
    <n v="0"/>
    <n v="0"/>
    <n v="0"/>
    <n v="0"/>
    <n v="0"/>
    <n v="0"/>
    <n v="0"/>
    <m/>
    <m/>
    <m/>
    <m/>
    <m/>
    <m/>
    <m/>
    <n v="0"/>
    <n v="0"/>
    <n v="0"/>
    <n v="0"/>
    <n v="0"/>
    <n v="0"/>
    <n v="0"/>
    <n v="0"/>
    <n v="0"/>
    <n v="0"/>
    <n v="0"/>
    <n v="0"/>
    <n v="0"/>
    <n v="0"/>
    <n v="115000"/>
    <n v="500000"/>
    <n v="1000000"/>
    <n v="2000000"/>
    <n v="0"/>
    <n v="0"/>
    <n v="0"/>
    <n v="0"/>
    <n v="0"/>
    <n v="0"/>
    <n v="3615000"/>
    <n v="3615000"/>
    <n v="3615000"/>
  </r>
  <r>
    <s v="7."/>
    <s v="1-03-19-343-0"/>
    <s v="1"/>
    <s v="Ujęcie Mosina - studnie zastępcze - cykl III"/>
    <s v="Realizowane-koncepcja-w toku"/>
    <s v="nd"/>
    <s v="rezerwa zadania wielozakresowe"/>
    <s v="pierwsza"/>
    <s v="wspólne"/>
    <s v="modernizacyjne"/>
    <x v="0"/>
    <n v="0"/>
    <s v="Mosina"/>
    <s v="Danuta Kijko"/>
    <n v="0"/>
    <s v="Anna Padurska"/>
    <s v="Łukasz Prządka"/>
    <s v="Jerzy Rykała"/>
    <s v="03"/>
    <s v="nd"/>
    <n v="0"/>
    <n v="0"/>
    <n v="0"/>
    <n v="0"/>
    <n v="0"/>
    <n v="0"/>
    <n v="0"/>
    <n v="0"/>
    <n v="0"/>
    <n v="0"/>
    <n v="0"/>
    <n v="0"/>
    <n v="0"/>
    <n v="0"/>
    <n v="0"/>
    <n v="0"/>
    <n v="0"/>
    <m/>
    <m/>
    <m/>
    <m/>
    <m/>
    <m/>
    <m/>
    <n v="0"/>
    <n v="0"/>
    <n v="0"/>
    <n v="0"/>
    <n v="0"/>
    <n v="0"/>
    <n v="0"/>
    <n v="0"/>
    <n v="0"/>
    <n v="0"/>
    <n v="0"/>
    <n v="0"/>
    <n v="0"/>
    <n v="0"/>
    <n v="0"/>
    <n v="0"/>
    <n v="125000"/>
    <n v="1605000"/>
    <n v="1720000"/>
    <n v="0"/>
    <n v="0"/>
    <n v="0"/>
    <n v="0"/>
    <n v="0"/>
    <n v="3450000"/>
    <n v="3450000"/>
    <n v="3450000"/>
  </r>
  <r>
    <s v="8."/>
    <s v="1-03-19-344-0"/>
    <s v="1"/>
    <s v="Ujęcie Mosina - studnie zastępcze - cykl IV "/>
    <s v="Realizowane-koncepcja-w toku"/>
    <s v="nd"/>
    <s v="rezerwa zadania wielozakresowe"/>
    <s v="pierwsza"/>
    <s v="wspólne"/>
    <s v="modernizacyjne"/>
    <x v="0"/>
    <n v="0"/>
    <s v="Mosina"/>
    <s v="Danuta Kijko"/>
    <n v="0"/>
    <s v="Anna Padurska"/>
    <s v="Łukasz Prządka"/>
    <s v="Jerzy Rykała"/>
    <s v="03"/>
    <s v="nd"/>
    <n v="0"/>
    <n v="0"/>
    <n v="0"/>
    <n v="0"/>
    <n v="0"/>
    <n v="0"/>
    <n v="0"/>
    <n v="0"/>
    <n v="0"/>
    <n v="0"/>
    <n v="0"/>
    <n v="0"/>
    <n v="0"/>
    <n v="0"/>
    <n v="0"/>
    <n v="0"/>
    <n v="0"/>
    <m/>
    <m/>
    <m/>
    <m/>
    <m/>
    <m/>
    <m/>
    <n v="0"/>
    <n v="0"/>
    <n v="0"/>
    <n v="0"/>
    <n v="0"/>
    <n v="0"/>
    <n v="0"/>
    <n v="0"/>
    <n v="0"/>
    <n v="0"/>
    <n v="0"/>
    <n v="0"/>
    <n v="0"/>
    <n v="0"/>
    <n v="0"/>
    <n v="0"/>
    <n v="0"/>
    <n v="100000"/>
    <n v="600000"/>
    <n v="1050000"/>
    <n v="0"/>
    <n v="0"/>
    <n v="0"/>
    <n v="0"/>
    <n v="1750000"/>
    <n v="1750000"/>
    <n v="1750000"/>
  </r>
  <r>
    <s v="9."/>
    <s v="1-05-03-006-0"/>
    <s v="1"/>
    <s v="Ujęcie Dębina - studnie zastępcze - cykl I"/>
    <s v="Realizowane-dokumentacja-w toku"/>
    <s v="nd"/>
    <s v="Zadania własne wspólne"/>
    <s v="pierwsza"/>
    <s v="wspólne"/>
    <s v="modernizacyjne"/>
    <x v="0"/>
    <n v="0"/>
    <s v="Poznań"/>
    <s v="Danuta Kijko"/>
    <s v="Anna Szaszczak"/>
    <s v="Anna Padurska"/>
    <s v="Łukasz Prządka"/>
    <s v="Jerzy Rykała"/>
    <s v="05"/>
    <s v="nd"/>
    <n v="1130911.3000000003"/>
    <n v="900000"/>
    <n v="800000"/>
    <n v="810000"/>
    <n v="4900000"/>
    <n v="5000000"/>
    <n v="5100000"/>
    <n v="5200000"/>
    <n v="5300000"/>
    <n v="5400000"/>
    <n v="5500000"/>
    <n v="38910000"/>
    <n v="13400.12"/>
    <n v="6816.01"/>
    <n v="0"/>
    <n v="18453.55"/>
    <n v="1014"/>
    <m/>
    <m/>
    <m/>
    <m/>
    <m/>
    <m/>
    <m/>
    <n v="39683.68"/>
    <n v="0"/>
    <n v="0"/>
    <n v="0"/>
    <n v="0"/>
    <n v="0"/>
    <n v="0"/>
    <n v="0"/>
    <n v="0"/>
    <n v="0"/>
    <n v="0"/>
    <n v="0"/>
    <n v="0"/>
    <n v="39683.68"/>
    <n v="80000"/>
    <n v="220000"/>
    <n v="600000"/>
    <n v="600000"/>
    <n v="0"/>
    <n v="0"/>
    <n v="0"/>
    <n v="0"/>
    <n v="0"/>
    <n v="0"/>
    <n v="1539683.68"/>
    <n v="-37370316.32"/>
    <n v="1539683.68"/>
  </r>
  <r>
    <s v="10."/>
    <s v="1-05-03-008-1"/>
    <s v="1"/>
    <s v="Ujęcie Dębina - odbudowa i modernizacja stawów infiltracyjnych - staw nr 5"/>
    <s v="Realizowane-RBM-w toku"/>
    <s v="nd"/>
    <s v="Zadania własne wspólne"/>
    <s v="pierwsza"/>
    <s v="wspólne"/>
    <s v="modernizacyjne"/>
    <x v="0"/>
    <n v="0"/>
    <s v="Poznań"/>
    <s v="Danuta Kijko"/>
    <n v="0"/>
    <s v="Anna Padurska"/>
    <s v="Łukasz Prządka"/>
    <s v="Jerzy Rykała"/>
    <s v="05"/>
    <s v="nd"/>
    <n v="1016912.6600000001"/>
    <n v="1000000"/>
    <n v="8530456"/>
    <n v="8530456"/>
    <n v="8530456"/>
    <n v="8530456"/>
    <n v="0"/>
    <n v="0"/>
    <n v="0"/>
    <n v="0"/>
    <n v="0"/>
    <n v="35121824"/>
    <n v="16670.73"/>
    <n v="5152.7700000000004"/>
    <n v="183239.52"/>
    <n v="11547.89"/>
    <n v="0"/>
    <m/>
    <m/>
    <m/>
    <m/>
    <m/>
    <m/>
    <m/>
    <n v="216610.90999999997"/>
    <n v="0"/>
    <n v="0"/>
    <n v="155000"/>
    <n v="0"/>
    <n v="0"/>
    <n v="0"/>
    <n v="300000"/>
    <n v="0"/>
    <n v="300000"/>
    <n v="0"/>
    <n v="280739.18"/>
    <n v="0"/>
    <n v="1097350.0899999999"/>
    <n v="201272.47"/>
    <n v="0"/>
    <n v="0"/>
    <n v="0"/>
    <n v="0"/>
    <n v="0"/>
    <n v="0"/>
    <n v="0"/>
    <n v="0"/>
    <n v="0"/>
    <n v="1298622.5599999998"/>
    <n v="-33823201.439999998"/>
    <n v="1298622.5599999998"/>
  </r>
  <r>
    <s v="11."/>
    <s v="1-05-09-009-1"/>
    <s v="1"/>
    <s v="Poznań - Marlewo - zabezpieczenie terenów wodonośnych"/>
    <s v="Realizowane-koncepcja-w toku"/>
    <s v="nd"/>
    <s v="Zadania własne wspólne"/>
    <s v="pierwsza"/>
    <s v="wspólne"/>
    <s v="rozwojowe"/>
    <x v="0"/>
    <n v="0"/>
    <s v="Poznań"/>
    <s v="Danuta Kijko"/>
    <n v="0"/>
    <s v="Anna Padurska"/>
    <s v="Łukasz Prządka"/>
    <s v="Jerzy Rykała"/>
    <s v="05"/>
    <s v="nd"/>
    <n v="0"/>
    <n v="0"/>
    <n v="50000"/>
    <n v="200000"/>
    <n v="200000"/>
    <n v="0"/>
    <n v="0"/>
    <n v="0"/>
    <n v="0"/>
    <n v="0"/>
    <n v="0"/>
    <n v="450000"/>
    <n v="0"/>
    <n v="0"/>
    <n v="0"/>
    <n v="0"/>
    <n v="0"/>
    <m/>
    <m/>
    <m/>
    <m/>
    <m/>
    <m/>
    <m/>
    <n v="0"/>
    <n v="0"/>
    <n v="0"/>
    <n v="0"/>
    <n v="0"/>
    <n v="0"/>
    <n v="0"/>
    <n v="0"/>
    <n v="0"/>
    <n v="0"/>
    <n v="0"/>
    <n v="0"/>
    <n v="0"/>
    <n v="0"/>
    <n v="25000"/>
    <n v="500000"/>
    <n v="500000"/>
    <n v="0"/>
    <n v="0"/>
    <n v="0"/>
    <n v="0"/>
    <n v="0"/>
    <n v="0"/>
    <n v="0"/>
    <n v="1025000"/>
    <n v="575000"/>
    <n v="1025000"/>
  </r>
  <r>
    <s v="12."/>
    <s v="1-05-11-011-0"/>
    <s v="1"/>
    <s v="Ujęcie Dębina -Modernizacja i budowa nowych komór na rurociągach lewarowych - Etap I "/>
    <s v="Realizowane-RBM-w toku"/>
    <s v="nd"/>
    <s v="Zadania własne wspólne"/>
    <s v="pierwsza"/>
    <s v="wspólne"/>
    <s v="modernizacyjne"/>
    <x v="0"/>
    <n v="0"/>
    <s v="Poznań"/>
    <s v="Danuta Kijko"/>
    <n v="0"/>
    <s v="Anna Padurska"/>
    <s v="Łukasz Prządka"/>
    <s v="Jerzy Rykała"/>
    <s v="05"/>
    <s v="nd"/>
    <n v="4594918.9899999993"/>
    <n v="1000000"/>
    <n v="2024420.55"/>
    <n v="2010920.55"/>
    <n v="0"/>
    <n v="0"/>
    <n v="0"/>
    <n v="0"/>
    <n v="0"/>
    <n v="0"/>
    <n v="0"/>
    <n v="5035341.0999999996"/>
    <n v="206088.87"/>
    <n v="93713.61"/>
    <n v="6072.18"/>
    <n v="44079.040000000001"/>
    <n v="0"/>
    <m/>
    <m/>
    <m/>
    <m/>
    <m/>
    <m/>
    <m/>
    <n v="349953.69999999995"/>
    <n v="265502.09000000003"/>
    <n v="0"/>
    <n v="69444.02"/>
    <n v="36877.019999999997"/>
    <n v="0"/>
    <n v="680268.46"/>
    <n v="0"/>
    <n v="0"/>
    <n v="0"/>
    <n v="0"/>
    <n v="0"/>
    <n v="0"/>
    <n v="1030222.1599999999"/>
    <n v="0"/>
    <n v="0"/>
    <n v="0"/>
    <n v="0"/>
    <n v="0"/>
    <n v="0"/>
    <n v="0"/>
    <n v="0"/>
    <n v="0"/>
    <n v="0"/>
    <n v="1030222.1599999999"/>
    <n v="-4005118.9399999995"/>
    <n v="1030222.1599999999"/>
  </r>
  <r>
    <s v="13."/>
    <s v="1-05-19-313-0"/>
    <s v="1"/>
    <s v="Ujęcie Dębina -Modernizacja i budowa nowych komór na rurociągach lewarowych - Etap II"/>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163.09"/>
    <n v="338"/>
    <m/>
    <m/>
    <m/>
    <m/>
    <m/>
    <m/>
    <m/>
    <n v="501.09000000000003"/>
    <m/>
    <m/>
    <m/>
    <n v="300000"/>
    <n v="0"/>
    <n v="300000"/>
    <n v="0"/>
    <n v="600000"/>
    <n v="0"/>
    <n v="0"/>
    <n v="0"/>
    <n v="0"/>
    <n v="900501.09000000008"/>
    <n v="1124420.55"/>
    <n v="1855301.44"/>
    <n v="0"/>
    <n v="0"/>
    <n v="0"/>
    <n v="0"/>
    <n v="0"/>
    <n v="0"/>
    <n v="0"/>
    <n v="0"/>
    <n v="3880223.08"/>
    <n v="3880223.08"/>
    <n v="3880223.08"/>
  </r>
  <r>
    <s v="14."/>
    <s v="1-05-19-328-1"/>
    <s v="1"/>
    <s v="Ujęcie Dębina - odbudowa i modernizacja stawów infiltracyjnych - etap I"/>
    <s v="Realizowane-RBM-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8530456.0600000005"/>
    <n v="8530456.0600000005"/>
    <n v="8530456.0600000005"/>
    <n v="4530456.0600000005"/>
    <n v="4000000"/>
    <n v="0"/>
    <n v="0"/>
    <n v="0"/>
    <n v="0"/>
    <n v="0"/>
    <n v="34121824.240000002"/>
    <n v="34121824.240000002"/>
    <n v="34121824.240000002"/>
  </r>
  <r>
    <s v="15."/>
    <s v="1-05-19-329-1"/>
    <s v="1"/>
    <s v="Ujęcie Dębina - odbudowa i modernizacja stawów infiltracyjnych - etap II"/>
    <s v="Realizowane-RBM-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0"/>
    <n v="0"/>
    <n v="0"/>
    <n v="4080997.87"/>
    <n v="4080997.87"/>
    <n v="0"/>
    <n v="0"/>
    <n v="0"/>
    <n v="0"/>
    <n v="8161995.7400000002"/>
    <n v="8161995.7400000002"/>
    <n v="8161995.7400000002"/>
  </r>
  <r>
    <s v="16."/>
    <s v="1-05-20-007-0"/>
    <s v="1"/>
    <s v="Ujęcie Dębina - studnie zastępcze - cykl II"/>
    <s v="Realizowane-RBM-w toku"/>
    <s v="nd"/>
    <s v="rezerwa zadania wielozakresowe"/>
    <s v="pierwsza"/>
    <s v="wspólne"/>
    <s v="modernizacyjne"/>
    <x v="0"/>
    <n v="0"/>
    <s v="Poznań"/>
    <s v="Danuta Kijko"/>
    <n v="0"/>
    <s v="Anna Padurska"/>
    <s v="Łukasz Prządka"/>
    <s v="Jerzy Rykała"/>
    <s v="05"/>
    <s v="nd"/>
    <n v="0"/>
    <n v="0"/>
    <n v="0"/>
    <n v="0"/>
    <n v="0"/>
    <n v="0"/>
    <n v="0"/>
    <n v="0"/>
    <n v="0"/>
    <n v="0"/>
    <n v="0"/>
    <n v="0"/>
    <n v="0"/>
    <n v="402"/>
    <n v="0"/>
    <n v="0"/>
    <n v="142238.73000000001"/>
    <m/>
    <m/>
    <m/>
    <m/>
    <m/>
    <m/>
    <m/>
    <n v="142640.73000000001"/>
    <n v="0"/>
    <n v="0"/>
    <n v="0"/>
    <n v="0"/>
    <n v="141784.35999999999"/>
    <n v="110390.21"/>
    <n v="254236.98"/>
    <n v="141453.65"/>
    <n v="174931.98"/>
    <n v="0"/>
    <n v="25000"/>
    <n v="0"/>
    <n v="848653.55"/>
    <n v="0"/>
    <n v="0"/>
    <n v="0"/>
    <n v="0"/>
    <n v="0"/>
    <n v="0"/>
    <n v="0"/>
    <n v="0"/>
    <n v="0"/>
    <n v="0"/>
    <n v="848653.55"/>
    <n v="848653.55"/>
    <n v="848653.55"/>
  </r>
  <r>
    <s v="17."/>
    <s v="1-05-20-008-0"/>
    <s v="1"/>
    <s v="Ujęcie Dębina - studnie zastępcze - cykl III"/>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800000"/>
    <n v="0"/>
    <n v="0"/>
    <n v="0"/>
    <n v="0"/>
    <n v="0"/>
    <n v="0"/>
    <n v="0"/>
    <n v="0"/>
    <n v="0"/>
    <n v="800000"/>
    <n v="800000"/>
    <n v="800000"/>
  </r>
  <r>
    <s v="18."/>
    <s v="1-05-20-009-0"/>
    <s v="1"/>
    <s v="Ujęcie Dębina - studnie zastępcze - cykl IV"/>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810000"/>
    <n v="0"/>
    <n v="0"/>
    <n v="0"/>
    <n v="0"/>
    <n v="0"/>
    <n v="0"/>
    <n v="0"/>
    <n v="0"/>
    <n v="810000"/>
    <n v="810000"/>
    <n v="810000"/>
  </r>
  <r>
    <s v="19."/>
    <s v="1-05-20-010-0"/>
    <s v="1"/>
    <s v="Ujęcie Dębina - studnie zastępcze - cykl V"/>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0"/>
    <n v="2000000"/>
    <n v="2900000"/>
    <n v="0"/>
    <n v="0"/>
    <n v="0"/>
    <n v="0"/>
    <n v="0"/>
    <n v="0"/>
    <n v="4900000"/>
    <n v="4900000"/>
    <n v="4900000"/>
  </r>
  <r>
    <s v="20."/>
    <s v="1-05-20-011-0"/>
    <s v="1"/>
    <s v="Ujęcie Dębina - studnie zastępcze - cykl VI"/>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0"/>
    <n v="0"/>
    <n v="2500000"/>
    <n v="2500000"/>
    <n v="0"/>
    <n v="0"/>
    <n v="0"/>
    <n v="0"/>
    <n v="0"/>
    <n v="5000000"/>
    <n v="5000000"/>
    <n v="5000000"/>
  </r>
  <r>
    <s v="21."/>
    <s v="1-05-20-012-0"/>
    <s v="1"/>
    <s v="Ujęcie Dębina - studnie zastępcze - cykl VII"/>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0"/>
    <n v="0"/>
    <n v="0"/>
    <n v="2500000"/>
    <n v="2600000"/>
    <n v="0"/>
    <n v="0"/>
    <n v="0"/>
    <n v="0"/>
    <n v="5100000"/>
    <n v="5100000"/>
    <n v="5100000"/>
  </r>
  <r>
    <s v="22."/>
    <s v="1-05-20-013-0"/>
    <s v="1"/>
    <s v="Ujęcie Dębina - studnie zastępcze - cykl VIII"/>
    <s v="Realizowane-koncepcja-w toku"/>
    <s v="nd"/>
    <s v="rezerwa zadania wielozakresowe"/>
    <s v="pierwsza"/>
    <s v="wspólne"/>
    <s v="modernizacyjne"/>
    <x v="0"/>
    <n v="0"/>
    <s v="Poznań"/>
    <s v="Danuta Kijko"/>
    <n v="0"/>
    <s v="Anna Padurska"/>
    <s v="Łukasz Prządka"/>
    <s v="Jerzy Rykała"/>
    <s v="05"/>
    <s v="nd"/>
    <n v="0"/>
    <n v="0"/>
    <n v="0"/>
    <n v="0"/>
    <n v="0"/>
    <n v="0"/>
    <n v="0"/>
    <n v="0"/>
    <n v="0"/>
    <n v="0"/>
    <n v="0"/>
    <n v="0"/>
    <n v="0"/>
    <n v="0"/>
    <n v="0"/>
    <n v="0"/>
    <n v="0"/>
    <m/>
    <m/>
    <m/>
    <m/>
    <m/>
    <m/>
    <m/>
    <n v="0"/>
    <n v="0"/>
    <n v="0"/>
    <n v="0"/>
    <n v="0"/>
    <n v="0"/>
    <n v="0"/>
    <n v="0"/>
    <n v="0"/>
    <n v="0"/>
    <n v="0"/>
    <n v="0"/>
    <n v="0"/>
    <n v="0"/>
    <n v="0"/>
    <n v="0"/>
    <n v="0"/>
    <n v="0"/>
    <n v="0"/>
    <n v="5200000"/>
    <n v="0"/>
    <n v="0"/>
    <n v="0"/>
    <n v="0"/>
    <n v="5200000"/>
    <n v="5200000"/>
    <n v="5200000"/>
  </r>
  <r>
    <s v="23."/>
    <s v="1-10-17-005-0"/>
    <s v="1"/>
    <s v="Ujęcie Promienko - zasilanie rezerwowe"/>
    <s v="Realizowane-dokumentacja-w toku"/>
    <s v="nd"/>
    <s v="SUW - sieci i obiekty"/>
    <s v="pierwsza"/>
    <s v="wspólne"/>
    <s v="modernizacyjne"/>
    <x v="0"/>
    <n v="0"/>
    <s v="Poznań"/>
    <s v="Danuta Kijko"/>
    <s v="Marcin Krawczyk"/>
    <s v="Anna Padurska"/>
    <s v="Wojciech Wróblewski"/>
    <s v="Zbigniew Narożny"/>
    <s v="10"/>
    <s v="nd"/>
    <n v="0"/>
    <n v="40000"/>
    <n v="180000"/>
    <n v="0"/>
    <n v="0"/>
    <n v="0"/>
    <n v="0"/>
    <n v="0"/>
    <n v="0"/>
    <n v="0"/>
    <n v="0"/>
    <n v="220000"/>
    <n v="0"/>
    <n v="0"/>
    <n v="0"/>
    <n v="0"/>
    <n v="338"/>
    <m/>
    <m/>
    <m/>
    <m/>
    <m/>
    <m/>
    <m/>
    <n v="338"/>
    <n v="0"/>
    <n v="0"/>
    <n v="0"/>
    <n v="0"/>
    <n v="0"/>
    <n v="0"/>
    <n v="0"/>
    <n v="0"/>
    <n v="0"/>
    <n v="0"/>
    <n v="0"/>
    <n v="0"/>
    <n v="338"/>
    <n v="40002"/>
    <n v="171670"/>
    <n v="34334"/>
    <n v="0"/>
    <n v="0"/>
    <n v="0"/>
    <n v="0"/>
    <n v="0"/>
    <n v="0"/>
    <n v="0"/>
    <n v="246344"/>
    <n v="26344"/>
    <n v="246344"/>
  </r>
  <r>
    <s v="24."/>
    <s v="2-03-17-004-0"/>
    <s v="2"/>
    <s v="SUW Mosina - instalacja dezynfekcji dwutlenku chloru"/>
    <s v="Zakończone"/>
    <s v="nd"/>
    <s v="SUW - sieci i obiekty"/>
    <s v="pierwsza"/>
    <s v="wspólne"/>
    <s v="modernizacyjne"/>
    <x v="1"/>
    <n v="0"/>
    <s v="Mosina"/>
    <s v="Danuta Kijko"/>
    <n v="0"/>
    <s v="Anna Padurska"/>
    <s v="Łukasz Prządka"/>
    <s v="Jerzy Rykała"/>
    <s v="03"/>
    <s v="nd"/>
    <n v="146911"/>
    <n v="0"/>
    <n v="0"/>
    <n v="0"/>
    <n v="0"/>
    <n v="0"/>
    <n v="0"/>
    <n v="0"/>
    <n v="0"/>
    <n v="0"/>
    <n v="0"/>
    <n v="0"/>
    <n v="0"/>
    <n v="0"/>
    <n v="0"/>
    <n v="0"/>
    <n v="0"/>
    <m/>
    <m/>
    <m/>
    <m/>
    <m/>
    <m/>
    <m/>
    <n v="0"/>
    <n v="0"/>
    <n v="0"/>
    <n v="0"/>
    <n v="0"/>
    <n v="0"/>
    <n v="0"/>
    <n v="0"/>
    <n v="0"/>
    <n v="0"/>
    <n v="0"/>
    <n v="0"/>
    <n v="0"/>
    <n v="0"/>
    <n v="0"/>
    <n v="0"/>
    <n v="0"/>
    <n v="0"/>
    <n v="0"/>
    <n v="0"/>
    <n v="0"/>
    <n v="0"/>
    <n v="0"/>
    <n v="0"/>
    <n v="0"/>
    <n v="0"/>
    <n v="0"/>
  </r>
  <r>
    <s v="25."/>
    <s v="2-03-18-087-0"/>
    <s v="2"/>
    <s v="SUW Mosina - instalacja awaryjnego zasilania w energię elektryczną"/>
    <s v="Realizowane-koncepcja-w toku"/>
    <s v="nd"/>
    <s v="SUW - sieci i obiekty"/>
    <s v="pierwsza"/>
    <s v="wspólne"/>
    <s v="modernizacyjne"/>
    <x v="1"/>
    <n v="0"/>
    <s v="Mosina"/>
    <s v="Danuta Kijko"/>
    <n v="0"/>
    <s v="Anna Padurska"/>
    <s v="Wojciech Wróblewski"/>
    <s v="Zbigniew Narożny"/>
    <s v="03"/>
    <s v="nd"/>
    <n v="0"/>
    <n v="100000"/>
    <n v="0"/>
    <n v="10000000"/>
    <n v="0"/>
    <n v="0"/>
    <n v="0"/>
    <n v="0"/>
    <n v="0"/>
    <n v="0"/>
    <n v="0"/>
    <n v="10100000"/>
    <n v="0"/>
    <n v="0"/>
    <n v="0"/>
    <n v="0"/>
    <n v="0"/>
    <m/>
    <m/>
    <m/>
    <m/>
    <m/>
    <m/>
    <m/>
    <n v="0"/>
    <n v="0"/>
    <n v="0"/>
    <n v="0"/>
    <n v="0"/>
    <n v="0"/>
    <n v="0"/>
    <n v="0"/>
    <n v="0"/>
    <n v="0"/>
    <n v="0"/>
    <n v="0"/>
    <n v="0"/>
    <n v="0"/>
    <n v="66000"/>
    <n v="34000"/>
    <n v="300000"/>
    <n v="5000000"/>
    <n v="4700000"/>
    <n v="0"/>
    <n v="0"/>
    <n v="0"/>
    <n v="0"/>
    <n v="0"/>
    <n v="10100000"/>
    <n v="0"/>
    <n v="10100000"/>
  </r>
  <r>
    <s v="26."/>
    <s v="2-03-18-155-0"/>
    <s v="2"/>
    <s v="SUW Mosina - modernizacja chlorowni"/>
    <s v="Realizowane-RBM-w toku"/>
    <s v="nd"/>
    <s v="SUW - sieci i obiekty"/>
    <s v="pierwsza"/>
    <s v="wspólne"/>
    <s v="modernizacyjne"/>
    <x v="1"/>
    <n v="0"/>
    <s v="Mosina"/>
    <s v="Danuta Kijko"/>
    <n v="0"/>
    <s v="Anna Padurska"/>
    <s v="Łukasz Prządka"/>
    <s v="Jerzy Rykała"/>
    <s v="03"/>
    <s v="nd"/>
    <n v="6979"/>
    <n v="376408.8"/>
    <n v="0"/>
    <n v="0"/>
    <n v="0"/>
    <n v="0"/>
    <n v="0"/>
    <n v="0"/>
    <n v="0"/>
    <n v="0"/>
    <n v="0"/>
    <n v="376408.8"/>
    <n v="0"/>
    <n v="5700"/>
    <n v="430.99"/>
    <n v="320.75"/>
    <n v="1690"/>
    <m/>
    <m/>
    <m/>
    <m/>
    <m/>
    <m/>
    <m/>
    <n v="8141.74"/>
    <n v="0"/>
    <n v="5700"/>
    <n v="336416"/>
    <n v="0"/>
    <n v="281416"/>
    <n v="484820"/>
    <n v="55000"/>
    <n v="0"/>
    <n v="0"/>
    <n v="0"/>
    <n v="0"/>
    <n v="0"/>
    <n v="547961.74"/>
    <n v="0"/>
    <n v="0"/>
    <n v="0"/>
    <n v="0"/>
    <n v="0"/>
    <n v="0"/>
    <n v="0"/>
    <n v="0"/>
    <n v="0"/>
    <n v="0"/>
    <n v="547961.74"/>
    <n v="171552.94"/>
    <n v="547961.74"/>
  </r>
  <r>
    <s v="27."/>
    <s v="2-03-19-035-0"/>
    <s v="2"/>
    <s v="SUW Mosina - optymalizacja cieplna budynków"/>
    <s v="Realizowane-koncepcja-w toku"/>
    <s v="nd"/>
    <s v="SUW - sieci i obiekty"/>
    <s v="pierwsza"/>
    <s v="wspólne"/>
    <s v="modernizacyjne"/>
    <x v="1"/>
    <n v="0"/>
    <s v="Mosina"/>
    <s v="Grażyna Solman"/>
    <s v="Grzegorz Handke"/>
    <s v="Anna Padurska"/>
    <s v="Grzegorz Handke"/>
    <n v="0"/>
    <s v="03"/>
    <s v="nd"/>
    <n v="237226.08"/>
    <n v="0"/>
    <n v="0"/>
    <n v="0"/>
    <n v="0"/>
    <n v="0"/>
    <n v="0"/>
    <n v="0"/>
    <n v="0"/>
    <n v="0"/>
    <n v="0"/>
    <n v="0"/>
    <n v="0"/>
    <n v="13000"/>
    <n v="0"/>
    <n v="0"/>
    <n v="0"/>
    <m/>
    <m/>
    <m/>
    <m/>
    <m/>
    <m/>
    <m/>
    <n v="13000"/>
    <n v="0"/>
    <n v="0"/>
    <n v="0"/>
    <n v="13000"/>
    <n v="3654.65"/>
    <n v="0"/>
    <n v="0"/>
    <n v="13300"/>
    <n v="0"/>
    <n v="0"/>
    <n v="0"/>
    <n v="0"/>
    <n v="26300"/>
    <n v="0"/>
    <n v="0"/>
    <n v="0"/>
    <n v="0"/>
    <n v="0"/>
    <n v="0"/>
    <n v="0"/>
    <n v="0"/>
    <n v="0"/>
    <n v="0"/>
    <n v="26300"/>
    <n v="26300"/>
    <n v="26300"/>
  </r>
  <r>
    <s v="28."/>
    <s v="2-04-08-012-0"/>
    <s v="2"/>
    <s v="SUW - modernizacja stacji na terenie gminy Murowanej Gośliny - SUW Boduszewo"/>
    <s v="Realizowane-RBM-zakończono"/>
    <s v="nd"/>
    <s v="Zadania własne wspólne"/>
    <s v="pierwsza"/>
    <s v="wspólne"/>
    <s v="modernizacyjne"/>
    <x v="1"/>
    <n v="0"/>
    <s v="Murowana Goślina"/>
    <s v="Paulina Wilińska-Kałka"/>
    <n v="0"/>
    <s v="Anna Padurska"/>
    <s v="Łukasz Prządka"/>
    <s v="Jerzy Rykała"/>
    <s v="04"/>
    <s v="nd"/>
    <n v="2349089.3199999998"/>
    <n v="1901050.2"/>
    <n v="3809099.8"/>
    <n v="0"/>
    <n v="0"/>
    <n v="0"/>
    <n v="0"/>
    <n v="0"/>
    <n v="0"/>
    <n v="0"/>
    <n v="0"/>
    <n v="5710150"/>
    <n v="0"/>
    <n v="1090.03"/>
    <n v="11672.3"/>
    <n v="0"/>
    <n v="0"/>
    <m/>
    <m/>
    <m/>
    <m/>
    <m/>
    <m/>
    <m/>
    <n v="12762.33"/>
    <n v="0"/>
    <n v="0"/>
    <n v="10300"/>
    <n v="0"/>
    <n v="0"/>
    <n v="0"/>
    <n v="20600"/>
    <n v="0"/>
    <n v="0"/>
    <n v="0"/>
    <n v="0"/>
    <n v="0"/>
    <n v="33362.33"/>
    <n v="9000"/>
    <n v="0"/>
    <n v="0"/>
    <n v="0"/>
    <n v="0"/>
    <n v="0"/>
    <n v="0"/>
    <n v="0"/>
    <n v="0"/>
    <n v="0"/>
    <n v="42362.33"/>
    <n v="-5667787.6699999999"/>
    <n v="42362.33"/>
  </r>
  <r>
    <s v="29."/>
    <s v="2-04-19-330-0"/>
    <s v="2"/>
    <s v="SUW Murowana Goślina - modernizacja stacji  "/>
    <s v="Realizowane-RBM-w toku"/>
    <s v="nd"/>
    <s v="rezerwa zadania wielozakresowe"/>
    <s v="pierwsza"/>
    <s v="wspólne"/>
    <s v="modernizacyjne"/>
    <x v="1"/>
    <n v="0"/>
    <s v="Murowana Goślina"/>
    <s v="Grażyna Solman"/>
    <n v="0"/>
    <s v="Anna Padurska"/>
    <s v="Łukasz Prządka"/>
    <s v="Jerzy Rykała"/>
    <s v="04"/>
    <s v="nd"/>
    <n v="0"/>
    <n v="0"/>
    <n v="0"/>
    <n v="0"/>
    <n v="0"/>
    <n v="0"/>
    <n v="0"/>
    <n v="0"/>
    <n v="0"/>
    <n v="0"/>
    <n v="0"/>
    <n v="0"/>
    <n v="0"/>
    <n v="0"/>
    <n v="0"/>
    <n v="641.5"/>
    <n v="0"/>
    <m/>
    <m/>
    <m/>
    <m/>
    <m/>
    <m/>
    <m/>
    <n v="641.5"/>
    <n v="0"/>
    <n v="0"/>
    <n v="0"/>
    <n v="0"/>
    <n v="0"/>
    <n v="0"/>
    <n v="0"/>
    <n v="340000"/>
    <n v="0"/>
    <n v="214774.8"/>
    <n v="0"/>
    <n v="711125.4"/>
    <n v="1266541.7000000002"/>
    <n v="2913788"/>
    <n v="0"/>
    <n v="0"/>
    <n v="0"/>
    <n v="0"/>
    <n v="0"/>
    <n v="0"/>
    <n v="0"/>
    <n v="0"/>
    <n v="0"/>
    <n v="4180329.7"/>
    <n v="4180329.7"/>
    <n v="4180329.7"/>
  </r>
  <r>
    <s v="30."/>
    <s v="2-04-19-331-0"/>
    <s v="2"/>
    <s v="SUW - modernizacja stacji na terenie gminy Murowanej Gośliny - przebudowa wodociągu Długa Goślina, Kąty"/>
    <s v="Realizowane-RBM-w toku"/>
    <s v="nd"/>
    <s v="rezerwa zadania wielozakresowe"/>
    <s v="pierwsza"/>
    <s v="wspólne"/>
    <s v="modernizacyjne"/>
    <x v="1"/>
    <n v="0"/>
    <s v="Murowana Goślina"/>
    <s v="Grażyna Solman"/>
    <n v="0"/>
    <s v="Anna Padurska"/>
    <s v="Łukasz Prządka"/>
    <s v="Jerzy Rykała"/>
    <s v="04"/>
    <s v="nd"/>
    <n v="0"/>
    <n v="0"/>
    <n v="0"/>
    <n v="0"/>
    <n v="0"/>
    <n v="0"/>
    <n v="0"/>
    <n v="0"/>
    <n v="0"/>
    <n v="0"/>
    <n v="0"/>
    <n v="0"/>
    <n v="0"/>
    <n v="0"/>
    <n v="0"/>
    <n v="0"/>
    <n v="338"/>
    <m/>
    <m/>
    <m/>
    <m/>
    <m/>
    <m/>
    <m/>
    <n v="338"/>
    <n v="0"/>
    <n v="0"/>
    <n v="0"/>
    <n v="0"/>
    <n v="0"/>
    <n v="0"/>
    <n v="0"/>
    <n v="0"/>
    <n v="0"/>
    <n v="0"/>
    <n v="0"/>
    <n v="0"/>
    <n v="338"/>
    <n v="1848000"/>
    <n v="1233000"/>
    <n v="0"/>
    <n v="0"/>
    <n v="0"/>
    <n v="0"/>
    <n v="0"/>
    <n v="0"/>
    <n v="0"/>
    <n v="0"/>
    <n v="3081338"/>
    <n v="3081338"/>
    <n v="3081338"/>
  </r>
  <r>
    <s v="31."/>
    <s v="2-05-03-111-0"/>
    <s v="2"/>
    <s v="SUW Wiśniowa - modernizacja stacji"/>
    <s v="Realizowane-dokumentacja-w toku"/>
    <s v="FS 6"/>
    <s v="Zadania własne wspólne"/>
    <s v="pierwsza"/>
    <s v="wspólne"/>
    <s v="modernizacyjne"/>
    <x v="1"/>
    <n v="0"/>
    <s v="Poznań"/>
    <s v="Danuta Kijko"/>
    <s v="Anna Padurska"/>
    <s v="Anna Padurska"/>
    <s v="Anna Padurska"/>
    <n v="0"/>
    <s v="05"/>
    <s v="nd"/>
    <n v="306548.13"/>
    <n v="4500000"/>
    <n v="32000000"/>
    <n v="43500000"/>
    <n v="37243000"/>
    <n v="0"/>
    <n v="0"/>
    <n v="0"/>
    <n v="0"/>
    <n v="0"/>
    <n v="0"/>
    <n v="117243000"/>
    <n v="0"/>
    <n v="0"/>
    <n v="5590.02"/>
    <n v="10574.19"/>
    <n v="0"/>
    <m/>
    <m/>
    <m/>
    <m/>
    <m/>
    <m/>
    <m/>
    <n v="16164.210000000001"/>
    <n v="0"/>
    <n v="0"/>
    <n v="0"/>
    <n v="0"/>
    <n v="0"/>
    <n v="0"/>
    <n v="0"/>
    <n v="0"/>
    <n v="200000"/>
    <n v="0"/>
    <n v="0"/>
    <n v="0"/>
    <n v="216164.21"/>
    <n v="0"/>
    <n v="17500000"/>
    <n v="32500000"/>
    <n v="27243000"/>
    <n v="40000000"/>
    <n v="0"/>
    <n v="0"/>
    <n v="0"/>
    <n v="0"/>
    <n v="0"/>
    <n v="117459164.21000001"/>
    <n v="216164.21000000834"/>
    <n v="117459164.21000001"/>
  </r>
  <r>
    <s v="32."/>
    <s v="2-05-17-118-1"/>
    <s v="2"/>
    <s v="SUW Wiśniowa - fotowoltaika - zakres I"/>
    <s v="Realizowane-RBM-w toku"/>
    <s v="nd"/>
    <s v="Zadania własne wspólne"/>
    <s v="pierwsza"/>
    <s v="wspólne"/>
    <s v="rozwojowe"/>
    <x v="1"/>
    <n v="0"/>
    <s v="Poznań"/>
    <s v="Agnieszka Mitura-Grabowska"/>
    <s v="Joanna Iwan"/>
    <s v="Anna Padurska"/>
    <s v="Joanna Iwan"/>
    <s v="Robert Kołacki"/>
    <s v="05"/>
    <s v="nd"/>
    <n v="31921.74"/>
    <n v="232091.67"/>
    <n v="464183.33"/>
    <n v="0"/>
    <n v="0"/>
    <n v="314680"/>
    <n v="314680"/>
    <n v="0"/>
    <n v="0"/>
    <n v="0"/>
    <n v="0"/>
    <n v="1325635"/>
    <n v="1494.15"/>
    <n v="432.59"/>
    <n v="1099.1600000000001"/>
    <n v="1573.54"/>
    <n v="0"/>
    <m/>
    <m/>
    <m/>
    <m/>
    <m/>
    <m/>
    <m/>
    <n v="4599.4400000000005"/>
    <n v="0"/>
    <n v="0"/>
    <n v="0"/>
    <n v="0"/>
    <n v="0"/>
    <n v="0"/>
    <n v="0"/>
    <n v="0"/>
    <n v="0"/>
    <n v="0"/>
    <n v="0"/>
    <n v="0"/>
    <n v="4599.4400000000005"/>
    <n v="735605"/>
    <n v="0"/>
    <n v="0"/>
    <n v="0"/>
    <n v="0"/>
    <n v="0"/>
    <n v="0"/>
    <n v="0"/>
    <n v="0"/>
    <n v="0"/>
    <n v="740204.44"/>
    <n v="-585430.56000000006"/>
    <n v="740204.44"/>
  </r>
  <r>
    <s v="33."/>
    <s v="2-05-17-158-0"/>
    <s v="2"/>
    <s v="SUW Wiśniowa - zagospodarowanie terenu"/>
    <s v="Realizowane-koncepcja-w toku"/>
    <s v="nd"/>
    <s v="Zadania własne wspólne"/>
    <s v="pierwsza"/>
    <s v="wspólne"/>
    <s v="modernizacyjne"/>
    <x v="1"/>
    <n v="0"/>
    <s v="Poznań"/>
    <s v="Danuta Kijko"/>
    <s v="Marek Bielec"/>
    <s v="Anna Padurska"/>
    <s v="Marek Bielec"/>
    <n v="0"/>
    <s v="05"/>
    <s v="nd"/>
    <n v="396106.31999999995"/>
    <n v="340000"/>
    <n v="0"/>
    <n v="0"/>
    <n v="1438560"/>
    <n v="260529"/>
    <n v="310529"/>
    <n v="11689097"/>
    <n v="0"/>
    <n v="0"/>
    <n v="0"/>
    <n v="14038715"/>
    <n v="0"/>
    <n v="0"/>
    <n v="0"/>
    <n v="0"/>
    <n v="0"/>
    <m/>
    <m/>
    <m/>
    <m/>
    <m/>
    <m/>
    <m/>
    <n v="0"/>
    <n v="0"/>
    <n v="0"/>
    <n v="0"/>
    <n v="0"/>
    <n v="0"/>
    <n v="0"/>
    <n v="0"/>
    <n v="0"/>
    <n v="0"/>
    <n v="0"/>
    <n v="0"/>
    <n v="0"/>
    <n v="0"/>
    <n v="0"/>
    <n v="0"/>
    <n v="0"/>
    <n v="122904"/>
    <n v="122904"/>
    <n v="5604422"/>
    <n v="0"/>
    <n v="0"/>
    <n v="0"/>
    <n v="0"/>
    <n v="5850230"/>
    <n v="-8188485"/>
    <n v="5850230"/>
  </r>
  <r>
    <s v="34."/>
    <s v="2-05-19-235-0"/>
    <s v="2"/>
    <s v="SUW Wiśniowa - pozostałe obiekty technologiczne"/>
    <s v="Realizowane-koncepcja-w toku"/>
    <s v="nd"/>
    <s v="rezerwa zadania wielozakresowe"/>
    <s v="pierwsza"/>
    <s v="wspólne"/>
    <s v="modernizacyjne"/>
    <x v="1"/>
    <n v="0"/>
    <s v="Poznań"/>
    <s v="Danuta Kijko"/>
    <s v="Anna Padurska"/>
    <s v="Anna Padurska"/>
    <s v="Anna Padurska"/>
    <s v="Tomasz Wilas"/>
    <s v="05"/>
    <s v="nd"/>
    <n v="28630"/>
    <n v="0"/>
    <n v="0"/>
    <n v="0"/>
    <n v="0"/>
    <n v="0"/>
    <n v="0"/>
    <n v="0"/>
    <n v="0"/>
    <n v="0"/>
    <n v="0"/>
    <n v="0"/>
    <n v="0"/>
    <n v="0"/>
    <n v="107"/>
    <n v="16"/>
    <n v="12270"/>
    <m/>
    <m/>
    <m/>
    <m/>
    <m/>
    <m/>
    <m/>
    <n v="12393"/>
    <n v="0"/>
    <n v="0"/>
    <n v="0"/>
    <n v="0"/>
    <n v="12270"/>
    <n v="0"/>
    <n v="0"/>
    <n v="0"/>
    <n v="0"/>
    <n v="0"/>
    <n v="0"/>
    <n v="0"/>
    <n v="12393"/>
    <n v="360000"/>
    <n v="80000"/>
    <n v="1438560"/>
    <n v="137626"/>
    <n v="237626"/>
    <n v="6084675"/>
    <n v="0"/>
    <n v="0"/>
    <n v="0"/>
    <n v="0"/>
    <n v="8350880"/>
    <n v="8350880"/>
    <n v="8350880"/>
  </r>
  <r>
    <s v="35."/>
    <s v="2-05-19-314-1"/>
    <s v="2"/>
    <s v="SUW Wiśniowa - fotowoltaika zakres II"/>
    <s v="Realizowane-RBM-w toku"/>
    <s v="nd"/>
    <s v="rezerwa zadania wielozakresowe"/>
    <s v="pierwsza"/>
    <s v="wspólne"/>
    <s v="modernizacyjne"/>
    <x v="1"/>
    <n v="0"/>
    <s v="Poznań"/>
    <s v="Agnieszka Mitura-Grabowska"/>
    <s v="Joanna Iwan"/>
    <s v="Anna Padurska"/>
    <s v="Joanna Iwan"/>
    <s v="Robert Kołacki"/>
    <s v="05"/>
    <s v="nd"/>
    <n v="0"/>
    <n v="0"/>
    <n v="0"/>
    <n v="0"/>
    <n v="0"/>
    <n v="0"/>
    <n v="0"/>
    <n v="0"/>
    <n v="0"/>
    <n v="0"/>
    <n v="0"/>
    <n v="0"/>
    <n v="0"/>
    <n v="0"/>
    <n v="0"/>
    <n v="0"/>
    <n v="0"/>
    <m/>
    <m/>
    <m/>
    <m/>
    <m/>
    <m/>
    <m/>
    <n v="0"/>
    <n v="0"/>
    <n v="0"/>
    <n v="0"/>
    <n v="0"/>
    <n v="0"/>
    <n v="0"/>
    <n v="0"/>
    <n v="0"/>
    <n v="0"/>
    <n v="0"/>
    <n v="0"/>
    <n v="0"/>
    <n v="0"/>
    <n v="0"/>
    <n v="0"/>
    <n v="0"/>
    <n v="0"/>
    <n v="429360"/>
    <n v="0"/>
    <n v="0"/>
    <n v="0"/>
    <n v="0"/>
    <n v="0"/>
    <n v="429360"/>
    <n v="429360"/>
    <n v="429360"/>
  </r>
  <r>
    <s v="36."/>
    <s v="2-07-03-119-0"/>
    <s v="2"/>
    <s v="SUW Gruszczyn - modernizacja stacji"/>
    <s v="Realizowane-RBM-zakończono"/>
    <s v="nd"/>
    <s v="Zadania własne wspólne"/>
    <s v="pierwsza"/>
    <s v="wspólne"/>
    <s v="modernizacyjne"/>
    <x v="1"/>
    <n v="0"/>
    <s v="Swarzędz"/>
    <s v="Danuta Kijko"/>
    <n v="0"/>
    <s v="Anna Padurska"/>
    <s v="Łukasz Prządka"/>
    <s v="Jerzy Rykała"/>
    <s v="07"/>
    <s v="nd"/>
    <n v="24146.83"/>
    <n v="570000"/>
    <n v="0"/>
    <n v="0"/>
    <n v="0"/>
    <n v="0"/>
    <n v="0"/>
    <n v="0"/>
    <n v="0"/>
    <n v="0"/>
    <n v="0"/>
    <n v="570000"/>
    <n v="0"/>
    <n v="0"/>
    <n v="0"/>
    <n v="0"/>
    <n v="338"/>
    <m/>
    <m/>
    <m/>
    <m/>
    <m/>
    <m/>
    <m/>
    <n v="338"/>
    <n v="0"/>
    <n v="20000"/>
    <n v="140800"/>
    <n v="20000"/>
    <n v="0"/>
    <n v="478000"/>
    <n v="94652"/>
    <n v="0"/>
    <n v="0"/>
    <n v="0"/>
    <n v="0"/>
    <n v="0"/>
    <n v="572990"/>
    <n v="0"/>
    <n v="0"/>
    <n v="0"/>
    <n v="0"/>
    <n v="0"/>
    <n v="0"/>
    <n v="0"/>
    <n v="0"/>
    <n v="0"/>
    <n v="0"/>
    <n v="572990"/>
    <n v="2990"/>
    <n v="572990"/>
  </r>
  <r>
    <s v="37."/>
    <s v="2-07-17-006-0"/>
    <s v="2"/>
    <s v="SUW Gruszczyn - kanalizacja sanitarna"/>
    <s v="Realizowane-dokumentacja-w toku"/>
    <s v="nd"/>
    <s v="SUW - sieci i obiekty"/>
    <s v="pierwsza"/>
    <s v="wspólne"/>
    <s v="modernizacyjne"/>
    <x v="1"/>
    <n v="0"/>
    <s v="Swarzędz"/>
    <s v="Danuta Kijko"/>
    <s v="Magdalena Daszkiewicz-Jankowska"/>
    <s v="Anna Padurska"/>
    <s v="Joanna Plewka"/>
    <s v="Jerzy Rykała"/>
    <s v="07"/>
    <s v="nd"/>
    <n v="4713"/>
    <n v="32614"/>
    <n v="362842"/>
    <n v="17614"/>
    <n v="506150.5"/>
    <n v="566888.5"/>
    <n v="0"/>
    <n v="0"/>
    <n v="0"/>
    <n v="0"/>
    <n v="0"/>
    <n v="1486109"/>
    <n v="0"/>
    <n v="1450.93"/>
    <n v="246.57"/>
    <n v="398.63"/>
    <n v="1014"/>
    <m/>
    <m/>
    <m/>
    <m/>
    <m/>
    <m/>
    <m/>
    <n v="3110.13"/>
    <n v="0"/>
    <n v="0"/>
    <n v="0"/>
    <n v="0"/>
    <n v="0"/>
    <n v="0"/>
    <n v="0"/>
    <n v="0"/>
    <n v="0"/>
    <n v="0"/>
    <n v="0"/>
    <n v="16539"/>
    <n v="19649.13"/>
    <n v="49617"/>
    <n v="151713.75"/>
    <n v="864059.5"/>
    <n v="198786.75"/>
    <n v="0"/>
    <n v="0"/>
    <n v="0"/>
    <n v="0"/>
    <n v="0"/>
    <n v="0"/>
    <n v="1283826.1299999999"/>
    <n v="-202282.87000000011"/>
    <n v="1283826.1299999999"/>
  </r>
  <r>
    <s v="38."/>
    <s v="2-07-17-119-1"/>
    <s v="2"/>
    <s v="SUW Gruszczyn - fotowoltaika"/>
    <s v="Realizowane-RBM-w toku"/>
    <s v="nd"/>
    <s v="Zadania własne wspólne"/>
    <s v="pierwsza"/>
    <s v="wspólne"/>
    <s v="rozwojowe"/>
    <x v="1"/>
    <n v="0"/>
    <s v="Swarzędz"/>
    <s v="Agnieszka Mitura-Grabowska"/>
    <s v="Joanna Iwan"/>
    <s v="Anna Padurska"/>
    <s v="Joanna Iwan"/>
    <s v="Robert Kołacki"/>
    <s v="07"/>
    <s v="nd"/>
    <n v="972.67000000000007"/>
    <n v="833800.67"/>
    <n v="1667601.33"/>
    <n v="0"/>
    <n v="0"/>
    <n v="0"/>
    <n v="0"/>
    <n v="0"/>
    <n v="0"/>
    <n v="0"/>
    <n v="0"/>
    <n v="2501402"/>
    <n v="2427.6"/>
    <n v="1408.84"/>
    <n v="2658.99"/>
    <n v="3321.61"/>
    <n v="338"/>
    <m/>
    <m/>
    <m/>
    <m/>
    <m/>
    <m/>
    <m/>
    <n v="10155.039999999999"/>
    <n v="0"/>
    <n v="0"/>
    <n v="0"/>
    <n v="0"/>
    <n v="0"/>
    <n v="0"/>
    <n v="0"/>
    <n v="0"/>
    <n v="0"/>
    <n v="0"/>
    <n v="0"/>
    <n v="0"/>
    <n v="10155.039999999999"/>
    <n v="704000"/>
    <n v="495717.31"/>
    <n v="0"/>
    <n v="0"/>
    <n v="0"/>
    <n v="0"/>
    <n v="0"/>
    <n v="0"/>
    <n v="0"/>
    <n v="0"/>
    <n v="1209872.3500000001"/>
    <n v="-1291529.6499999999"/>
    <n v="1209872.3500000001"/>
  </r>
  <r>
    <s v="39."/>
    <s v="2-07-19-134-0"/>
    <s v="2"/>
    <s v="SUW Gruszczyn - drenaż filtrów piaskowo-antracytowych"/>
    <s v="Realizowane-koncepcja-w toku"/>
    <s v="nd"/>
    <s v="SUW - sieci i obiekty"/>
    <s v="pierwsza"/>
    <s v="wspólne"/>
    <s v="modernizacyjne"/>
    <x v="1"/>
    <n v="0"/>
    <s v="Swarzędz"/>
    <s v="Danuta Kijko"/>
    <s v="Tomasz Rajewicz"/>
    <s v="Anna Padurska"/>
    <s v="Łukasz Prządka"/>
    <s v="Jerzy Rykała"/>
    <s v="07"/>
    <s v="nd"/>
    <n v="0"/>
    <n v="50000"/>
    <n v="1350000"/>
    <n v="0"/>
    <n v="0"/>
    <n v="0"/>
    <n v="0"/>
    <n v="0"/>
    <n v="0"/>
    <n v="0"/>
    <n v="0"/>
    <n v="1400000"/>
    <n v="0"/>
    <n v="0"/>
    <n v="0"/>
    <n v="0"/>
    <n v="0"/>
    <m/>
    <m/>
    <m/>
    <m/>
    <m/>
    <m/>
    <m/>
    <n v="0"/>
    <n v="0"/>
    <n v="0"/>
    <n v="0"/>
    <n v="0"/>
    <n v="0"/>
    <n v="0"/>
    <n v="0"/>
    <n v="0"/>
    <n v="0"/>
    <n v="0"/>
    <n v="0"/>
    <n v="50000"/>
    <n v="0"/>
    <n v="630000"/>
    <n v="0"/>
    <n v="0"/>
    <n v="0"/>
    <n v="0"/>
    <n v="0"/>
    <n v="0"/>
    <n v="0"/>
    <n v="0"/>
    <n v="0"/>
    <n v="630000"/>
    <n v="-770000"/>
    <n v="630000"/>
  </r>
  <r>
    <s v="40."/>
    <s v="2-07-19-236-0"/>
    <s v="2"/>
    <s v="SUW Gruszczyn - zaopatrzenie w ciepło"/>
    <s v="Realizowane-koncepcja-w toku"/>
    <s v="nd"/>
    <s v="rezerwa zadania wielozakresowe"/>
    <s v="pierwsza"/>
    <s v="wspólne"/>
    <s v="modernizacyjne"/>
    <x v="1"/>
    <n v="0"/>
    <s v="Swarzędz"/>
    <s v="Danuta Kijko"/>
    <n v="0"/>
    <s v="Anna Padurska"/>
    <s v="Joanna Plewka"/>
    <s v="Jerzy Rykała"/>
    <s v="07"/>
    <s v="nd"/>
    <n v="0"/>
    <n v="0"/>
    <n v="0"/>
    <n v="0"/>
    <n v="0"/>
    <n v="0"/>
    <n v="0"/>
    <n v="0"/>
    <n v="0"/>
    <n v="0"/>
    <n v="0"/>
    <n v="0"/>
    <n v="0"/>
    <n v="0"/>
    <n v="0"/>
    <n v="0"/>
    <n v="0"/>
    <m/>
    <m/>
    <m/>
    <m/>
    <m/>
    <m/>
    <m/>
    <n v="0"/>
    <n v="0"/>
    <n v="0"/>
    <n v="0"/>
    <n v="0"/>
    <n v="0"/>
    <n v="0"/>
    <n v="0"/>
    <n v="0"/>
    <n v="0"/>
    <n v="0"/>
    <n v="0"/>
    <n v="0"/>
    <n v="0"/>
    <n v="40000"/>
    <n v="70000"/>
    <n v="400000"/>
    <n v="0"/>
    <n v="0"/>
    <n v="0"/>
    <n v="0"/>
    <n v="0"/>
    <n v="0"/>
    <n v="0"/>
    <n v="510000"/>
    <n v="510000"/>
    <n v="510000"/>
  </r>
  <r>
    <s v="41."/>
    <s v="2-07-19-332-1"/>
    <s v="2"/>
    <s v="SUW Długa Goślina - fotowoltaika"/>
    <s v="Realizowane-RBM-w toku"/>
    <s v="nd"/>
    <s v="rezerwa zadania wielozakresowe"/>
    <s v="pierwsza"/>
    <s v="wspólne"/>
    <s v="modernizacyjne"/>
    <x v="1"/>
    <n v="0"/>
    <s v="Swarzędz"/>
    <s v="Agnieszka Mitura-Grabowska"/>
    <s v="Joanna Iwan"/>
    <s v="Anna Padurska"/>
    <s v="Joanna Iwan"/>
    <s v="Robert Kołacki"/>
    <s v="07"/>
    <s v="nd"/>
    <n v="0"/>
    <n v="0"/>
    <n v="0"/>
    <n v="0"/>
    <n v="0"/>
    <n v="0"/>
    <n v="0"/>
    <n v="0"/>
    <n v="0"/>
    <n v="0"/>
    <n v="0"/>
    <n v="0"/>
    <n v="0"/>
    <n v="0"/>
    <n v="0"/>
    <n v="0"/>
    <n v="0"/>
    <m/>
    <m/>
    <m/>
    <m/>
    <m/>
    <m/>
    <m/>
    <n v="0"/>
    <n v="0"/>
    <n v="0"/>
    <n v="0"/>
    <n v="0"/>
    <n v="0"/>
    <n v="0"/>
    <n v="0"/>
    <n v="0"/>
    <n v="0"/>
    <n v="0"/>
    <n v="0"/>
    <n v="0"/>
    <n v="0"/>
    <n v="208429.8"/>
    <n v="27563.42"/>
    <n v="0"/>
    <n v="0"/>
    <n v="0"/>
    <n v="0"/>
    <n v="0"/>
    <n v="0"/>
    <n v="0"/>
    <n v="0"/>
    <n v="235993.21999999997"/>
    <n v="235993.21999999997"/>
    <n v="235993.21999999997"/>
  </r>
  <r>
    <s v="42."/>
    <s v="2-07-19-333-1"/>
    <s v="2"/>
    <s v="SUW Kamionki - fotowoltaika"/>
    <s v="Realizowane-RBM-w toku"/>
    <s v="nd"/>
    <s v="rezerwa zadania wielozakresowe"/>
    <s v="pierwsza"/>
    <s v="wspólne"/>
    <s v="modernizacyjne"/>
    <x v="1"/>
    <n v="0"/>
    <s v="Swarzędz"/>
    <s v="Agnieszka Mitura-Grabowska"/>
    <s v="Joanna Iwan"/>
    <s v="Anna Padurska"/>
    <s v="Joanna Iwan"/>
    <s v="Robert Kołacki"/>
    <s v="07"/>
    <s v="nd"/>
    <n v="0"/>
    <n v="0"/>
    <n v="0"/>
    <n v="0"/>
    <n v="0"/>
    <n v="0"/>
    <n v="0"/>
    <n v="0"/>
    <n v="0"/>
    <n v="0"/>
    <n v="0"/>
    <n v="0"/>
    <n v="0"/>
    <n v="0"/>
    <n v="0"/>
    <n v="0"/>
    <n v="0"/>
    <m/>
    <m/>
    <m/>
    <m/>
    <m/>
    <m/>
    <m/>
    <n v="0"/>
    <n v="0"/>
    <n v="0"/>
    <n v="0"/>
    <n v="0"/>
    <n v="0"/>
    <n v="0"/>
    <n v="0"/>
    <n v="0"/>
    <n v="0"/>
    <n v="0"/>
    <n v="0"/>
    <n v="0"/>
    <n v="0"/>
    <n v="105120.75"/>
    <n v="50570.77"/>
    <n v="0"/>
    <n v="0"/>
    <n v="0"/>
    <n v="0"/>
    <n v="0"/>
    <n v="0"/>
    <n v="0"/>
    <n v="0"/>
    <n v="155691.51999999999"/>
    <n v="155691.51999999999"/>
    <n v="155691.51999999999"/>
  </r>
  <r>
    <s v="43."/>
    <s v="3-01-12-063-0"/>
    <s v="3"/>
    <s v="Czerwonak - sieć wodociągowa w ul. Gdyńskiej w Koziegłowach"/>
    <s v="Realizowane-RBM-w toku"/>
    <s v="nd"/>
    <s v="Zadania własne wspólne"/>
    <s v="pierwsza"/>
    <s v="sieci rozdzielcze"/>
    <s v="modernizacyjne"/>
    <x v="2"/>
    <n v="0"/>
    <s v="Czerwonak"/>
    <s v="Przemysław Jasiński"/>
    <s v="Julita Andrzejewska"/>
    <s v="Mariusz Dados"/>
    <s v="Justyna Czarnecka"/>
    <n v="0"/>
    <s v="01"/>
    <s v="nd"/>
    <n v="973.96"/>
    <n v="130000"/>
    <n v="0"/>
    <n v="0"/>
    <n v="0"/>
    <n v="0"/>
    <n v="0"/>
    <n v="0"/>
    <n v="0"/>
    <n v="0"/>
    <n v="0"/>
    <n v="130000"/>
    <n v="1006.53"/>
    <n v="559.29999999999995"/>
    <n v="559.29999999999995"/>
    <n v="978.78"/>
    <n v="0"/>
    <m/>
    <m/>
    <m/>
    <m/>
    <m/>
    <m/>
    <m/>
    <n v="3103.91"/>
    <n v="0"/>
    <n v="0"/>
    <n v="0"/>
    <n v="0"/>
    <n v="0"/>
    <n v="0"/>
    <n v="0"/>
    <n v="0"/>
    <n v="0"/>
    <n v="0"/>
    <n v="185684.35"/>
    <n v="0"/>
    <n v="188788.26"/>
    <n v="0"/>
    <n v="0"/>
    <n v="0"/>
    <n v="0"/>
    <n v="0"/>
    <n v="0"/>
    <n v="0"/>
    <n v="0"/>
    <n v="0"/>
    <n v="0"/>
    <n v="188788.26"/>
    <n v="58788.260000000009"/>
    <n v="188788.26"/>
  </r>
  <r>
    <s v="44."/>
    <s v="3-02-06-019-0"/>
    <s v="3"/>
    <s v="Luboń - sieć wodociągowa w ul.Nad Strumykiem i Puszkina"/>
    <s v="Realizowane-dokumentacja-w toku"/>
    <s v="nd"/>
    <s v="Zadania własne wspólne"/>
    <s v="pierwsza"/>
    <s v="sieci rozdzielcze"/>
    <s v="modernizacyjne"/>
    <x v="2"/>
    <n v="0"/>
    <s v="Luboń"/>
    <s v="Paulina Wilińska-Kałka"/>
    <s v="Alicja Gronowska"/>
    <s v="Monika Mrozińska"/>
    <s v="Łukasz Bil"/>
    <s v="Łukasz Bil"/>
    <s v="02"/>
    <s v="nd"/>
    <n v="8291.4"/>
    <n v="50000"/>
    <n v="724292"/>
    <n v="0"/>
    <n v="0"/>
    <n v="0"/>
    <n v="0"/>
    <n v="0"/>
    <n v="0"/>
    <n v="0"/>
    <n v="0"/>
    <n v="774292"/>
    <n v="0"/>
    <n v="0"/>
    <n v="0"/>
    <n v="0"/>
    <n v="0"/>
    <m/>
    <m/>
    <m/>
    <m/>
    <m/>
    <m/>
    <m/>
    <n v="0"/>
    <n v="0"/>
    <n v="0"/>
    <n v="0"/>
    <n v="0"/>
    <n v="0"/>
    <n v="0"/>
    <n v="12500"/>
    <n v="0"/>
    <n v="0"/>
    <n v="0"/>
    <n v="0"/>
    <n v="0"/>
    <n v="12500"/>
    <n v="423722"/>
    <n v="280402.58"/>
    <n v="0"/>
    <n v="0"/>
    <n v="0"/>
    <n v="0"/>
    <n v="0"/>
    <n v="0"/>
    <n v="0"/>
    <n v="0"/>
    <n v="716624.58000000007"/>
    <n v="-57667.419999999925"/>
    <n v="716624.58000000007"/>
  </r>
  <r>
    <s v="45."/>
    <s v="3-02-11-096-0"/>
    <s v="3"/>
    <s v="Luboń - sieć wodociągowa w ul. Lipowa"/>
    <s v="Realizowane-RBM-zakończono"/>
    <s v="nd"/>
    <s v="Zadania własne wspólne"/>
    <s v="pierwsza"/>
    <s v="sieci rozdzielcze"/>
    <s v="modernizacyjne"/>
    <x v="2"/>
    <n v="0"/>
    <s v="Luboń"/>
    <s v="Paulina Wilińska-Kałka"/>
    <n v="0"/>
    <s v="Monika Mrozińska"/>
    <n v="0"/>
    <s v="Jacek Bielicki"/>
    <s v="02"/>
    <s v="nd"/>
    <n v="786.27"/>
    <n v="0"/>
    <n v="0"/>
    <n v="0"/>
    <n v="0"/>
    <n v="0"/>
    <n v="0"/>
    <n v="0"/>
    <n v="0"/>
    <n v="0"/>
    <n v="0"/>
    <n v="0"/>
    <n v="0"/>
    <n v="0"/>
    <n v="0"/>
    <n v="0"/>
    <n v="0"/>
    <m/>
    <m/>
    <m/>
    <m/>
    <m/>
    <m/>
    <m/>
    <n v="0"/>
    <n v="0"/>
    <n v="0"/>
    <n v="0"/>
    <n v="0"/>
    <n v="0"/>
    <n v="0"/>
    <n v="0"/>
    <n v="0"/>
    <n v="0"/>
    <n v="0"/>
    <n v="0"/>
    <n v="0"/>
    <n v="0"/>
    <n v="0"/>
    <n v="0"/>
    <n v="0"/>
    <n v="0"/>
    <n v="0"/>
    <n v="0"/>
    <n v="0"/>
    <n v="0"/>
    <n v="0"/>
    <n v="0"/>
    <n v="0"/>
    <n v="0"/>
    <n v="0"/>
  </r>
  <r>
    <s v="46."/>
    <s v="3-02-13-016-0"/>
    <s v="3"/>
    <s v="Luboń - sieć wodociągowa w ul. Paderewskiego"/>
    <s v="Realizowane-dokumentacja-w toku"/>
    <s v="nd"/>
    <s v="rury azbestowo-cementowe"/>
    <s v="pierwsza"/>
    <s v="sieci rozdzielcze"/>
    <s v="modernizacyjne"/>
    <x v="3"/>
    <n v="0"/>
    <s v="Luboń"/>
    <s v="Agata Chmurzyńska"/>
    <s v="Katarzyna Grala"/>
    <s v="Monika Mrozińska"/>
    <s v="Ewa Szurgot"/>
    <n v="0"/>
    <s v="02"/>
    <s v="nd"/>
    <n v="2887.95"/>
    <n v="7000"/>
    <n v="14000"/>
    <n v="14000"/>
    <n v="697000"/>
    <n v="0"/>
    <n v="0"/>
    <n v="0"/>
    <n v="0"/>
    <n v="0"/>
    <n v="0"/>
    <n v="732000"/>
    <n v="1030.94"/>
    <n v="0"/>
    <n v="0"/>
    <n v="0"/>
    <n v="0"/>
    <m/>
    <m/>
    <m/>
    <m/>
    <m/>
    <m/>
    <m/>
    <n v="1030.94"/>
    <n v="0"/>
    <n v="0"/>
    <n v="0"/>
    <n v="0"/>
    <n v="0"/>
    <n v="0"/>
    <n v="0"/>
    <n v="0"/>
    <n v="0"/>
    <n v="0"/>
    <n v="0"/>
    <n v="0"/>
    <n v="1030.94"/>
    <n v="52350"/>
    <n v="34900"/>
    <n v="446716.7"/>
    <n v="148309.82"/>
    <n v="0"/>
    <n v="0"/>
    <n v="0"/>
    <n v="0"/>
    <n v="0"/>
    <n v="0"/>
    <n v="683307.46"/>
    <n v="-48692.540000000037"/>
    <n v="683307.46"/>
  </r>
  <r>
    <s v="47."/>
    <s v="3-02-13-017-0"/>
    <s v="3"/>
    <s v="Luboń - sieć wodociągowa w ul. Rivoliego"/>
    <s v="Realizowane-RBM-w toku"/>
    <s v="nd"/>
    <s v="rury azbestowo-cementowe"/>
    <s v="pierwsza"/>
    <s v="sieci rozdzielcze"/>
    <s v="modernizacyjne"/>
    <x v="3"/>
    <n v="0"/>
    <s v="Luboń"/>
    <s v="Paulina Wilińska-Kałka"/>
    <s v="Barbara Bartkowiak"/>
    <s v="Monika Mrozińska"/>
    <s v="Joanna Iwan"/>
    <s v="Maciej Urbaniak"/>
    <s v="02"/>
    <s v="nd"/>
    <n v="23643.47"/>
    <n v="906000"/>
    <n v="0"/>
    <n v="0"/>
    <n v="0"/>
    <n v="0"/>
    <n v="0"/>
    <n v="0"/>
    <n v="0"/>
    <n v="0"/>
    <n v="0"/>
    <n v="906000"/>
    <n v="15269.45"/>
    <n v="7194.98"/>
    <n v="1499.98"/>
    <n v="2386.37"/>
    <n v="0"/>
    <m/>
    <m/>
    <m/>
    <m/>
    <m/>
    <m/>
    <m/>
    <n v="26350.78"/>
    <n v="0"/>
    <n v="0"/>
    <n v="0"/>
    <n v="0"/>
    <n v="0"/>
    <n v="0"/>
    <n v="0"/>
    <n v="1122219.8700000001"/>
    <n v="0"/>
    <n v="0"/>
    <n v="0"/>
    <n v="6000"/>
    <n v="1154570.6500000001"/>
    <n v="0"/>
    <n v="0"/>
    <n v="0"/>
    <n v="0"/>
    <n v="0"/>
    <n v="0"/>
    <n v="0"/>
    <n v="0"/>
    <n v="0"/>
    <n v="0"/>
    <n v="1154570.6500000001"/>
    <n v="248570.65000000014"/>
    <n v="1154570.6500000001"/>
  </r>
  <r>
    <s v="48."/>
    <s v="3-02-14-165-1"/>
    <s v="3"/>
    <s v="Luboń - sieć wodociągowa w ul. Wojska Polskiego"/>
    <s v="Realizowane-dokumentacja-w toku"/>
    <s v="nd"/>
    <s v="budżet - modernizacja PSW"/>
    <s v="pierwsza"/>
    <s v="sieci rozdzielcze"/>
    <s v="modernizacyjne"/>
    <x v="2"/>
    <n v="0"/>
    <s v="Luboń"/>
    <s v="Agata Chmurzyńska"/>
    <s v="Barbara Bartkowiak"/>
    <s v="Monika Mrozińska"/>
    <n v="0"/>
    <n v="0"/>
    <s v="02"/>
    <s v="nd"/>
    <n v="0"/>
    <n v="0"/>
    <n v="26800"/>
    <n v="40200"/>
    <n v="206400"/>
    <n v="918600"/>
    <n v="0"/>
    <n v="0"/>
    <n v="0"/>
    <n v="0"/>
    <n v="0"/>
    <n v="1192000"/>
    <n v="0"/>
    <n v="0"/>
    <n v="0"/>
    <n v="0"/>
    <n v="0"/>
    <m/>
    <m/>
    <m/>
    <m/>
    <m/>
    <m/>
    <m/>
    <n v="0"/>
    <n v="0"/>
    <n v="0"/>
    <n v="0"/>
    <n v="0"/>
    <n v="0"/>
    <n v="0"/>
    <n v="0"/>
    <n v="0"/>
    <n v="0"/>
    <n v="0"/>
    <n v="0"/>
    <n v="0"/>
    <n v="0"/>
    <n v="0"/>
    <n v="0"/>
    <n v="0"/>
    <n v="0"/>
    <n v="0"/>
    <n v="0"/>
    <n v="0"/>
    <n v="0"/>
    <n v="0"/>
    <n v="1533718.05"/>
    <n v="0"/>
    <n v="-1192000"/>
    <n v="1533718.05"/>
  </r>
  <r>
    <s v="49."/>
    <s v="3-02-14-166-1"/>
    <s v="3"/>
    <s v="Luboń - sieć wodociągowa w ul. Żabikowskiej (od ul. Szymanowskiego do ul. Pułaskiego)"/>
    <s v="Realizowane-dokumentacja-w toku"/>
    <s v="nd"/>
    <s v="budżet - modernizacja PSW"/>
    <s v="pierwsza"/>
    <s v="sieci rozdzielcze"/>
    <s v="modernizacyjne"/>
    <x v="2"/>
    <n v="0"/>
    <s v="Luboń"/>
    <s v="Agata Chmurzyńska"/>
    <s v="Barbara Bartkowiak"/>
    <s v="Monika Mrozińska"/>
    <n v="0"/>
    <n v="0"/>
    <s v="02"/>
    <s v="nd"/>
    <n v="0"/>
    <n v="0"/>
    <n v="15600"/>
    <n v="23400"/>
    <n v="103000"/>
    <n v="458000"/>
    <n v="0"/>
    <n v="0"/>
    <n v="0"/>
    <n v="0"/>
    <n v="0"/>
    <n v="600000"/>
    <n v="0"/>
    <n v="0"/>
    <n v="0"/>
    <n v="0"/>
    <n v="0"/>
    <m/>
    <m/>
    <m/>
    <m/>
    <m/>
    <m/>
    <m/>
    <n v="0"/>
    <n v="0"/>
    <n v="0"/>
    <n v="0"/>
    <n v="0"/>
    <n v="0"/>
    <n v="0"/>
    <n v="0"/>
    <n v="0"/>
    <n v="0"/>
    <n v="0"/>
    <n v="0"/>
    <n v="0"/>
    <n v="0"/>
    <n v="32184"/>
    <n v="32184"/>
    <n v="139140"/>
    <n v="357960"/>
    <n v="0"/>
    <n v="0"/>
    <n v="0"/>
    <n v="0"/>
    <n v="0"/>
    <n v="0"/>
    <n v="561468"/>
    <n v="-38532"/>
    <n v="561468"/>
  </r>
  <r>
    <s v="50."/>
    <s v="3-02-14-198-1"/>
    <s v="3"/>
    <s v="Luboń - sieć wodociągowa w ul. Narcyzowej i Frezjowej"/>
    <s v="Realizowane-RBM-zakończono"/>
    <s v="nd"/>
    <s v="rezerwa &quot;białe plamy&quot;"/>
    <s v="druga"/>
    <s v="sieci rozdzielcze"/>
    <s v="rozwojowe"/>
    <x v="4"/>
    <n v="0"/>
    <s v="Luboń"/>
    <s v="Paulina Wilińska-Kałka"/>
    <s v="Anna Ossig"/>
    <s v="Monika Mrozińska"/>
    <s v="Maciej Rojek"/>
    <s v="Maciej Urbaniak"/>
    <s v="02"/>
    <s v="nd"/>
    <n v="534215.53"/>
    <n v="2250"/>
    <n v="0"/>
    <n v="0"/>
    <n v="0"/>
    <n v="0"/>
    <n v="0"/>
    <n v="0"/>
    <n v="0"/>
    <n v="0"/>
    <n v="0"/>
    <n v="2250"/>
    <n v="0"/>
    <n v="0"/>
    <n v="0"/>
    <n v="0"/>
    <n v="0"/>
    <m/>
    <m/>
    <m/>
    <m/>
    <m/>
    <m/>
    <m/>
    <n v="0"/>
    <n v="0"/>
    <n v="0"/>
    <n v="0"/>
    <n v="0"/>
    <n v="0"/>
    <n v="0"/>
    <n v="0"/>
    <n v="0"/>
    <n v="0"/>
    <n v="0"/>
    <n v="0"/>
    <n v="0"/>
    <n v="0"/>
    <n v="0"/>
    <n v="0"/>
    <n v="0"/>
    <n v="0"/>
    <n v="0"/>
    <n v="0"/>
    <n v="0"/>
    <n v="0"/>
    <n v="0"/>
    <n v="0"/>
    <n v="0"/>
    <n v="-2250"/>
    <n v="0"/>
  </r>
  <r>
    <s v="51."/>
    <s v="3-02-15-044-1"/>
    <s v="3"/>
    <s v="Luboń - sieć wodociągowa w ul. Liliowej"/>
    <s v="Realizowane-koncepcja-w toku"/>
    <s v="nd"/>
    <s v="rezerwa &quot;białe plamy&quot;"/>
    <s v="druga"/>
    <s v="sieci rozdzielcze"/>
    <s v="rozwojowe"/>
    <x v="4"/>
    <n v="0"/>
    <s v="Luboń"/>
    <s v="Agata Chmurzyńska"/>
    <n v="0"/>
    <s v="Monika Mrozińska"/>
    <n v="0"/>
    <n v="0"/>
    <s v="02"/>
    <s v="nd"/>
    <n v="0"/>
    <n v="0"/>
    <n v="0"/>
    <n v="3000"/>
    <n v="5000"/>
    <n v="16000"/>
    <n v="62000"/>
    <n v="0"/>
    <n v="0"/>
    <n v="0"/>
    <n v="0"/>
    <n v="86000"/>
    <n v="0"/>
    <n v="0"/>
    <n v="0"/>
    <n v="0"/>
    <n v="0"/>
    <m/>
    <m/>
    <m/>
    <m/>
    <m/>
    <m/>
    <m/>
    <n v="0"/>
    <n v="0"/>
    <n v="0"/>
    <n v="0"/>
    <n v="0"/>
    <n v="0"/>
    <n v="0"/>
    <n v="0"/>
    <n v="0"/>
    <n v="0"/>
    <n v="0"/>
    <n v="0"/>
    <n v="0"/>
    <n v="0"/>
    <n v="14000"/>
    <n v="14000"/>
    <n v="42000"/>
    <n v="179362"/>
    <n v="33638"/>
    <n v="0"/>
    <n v="0"/>
    <n v="0"/>
    <n v="0"/>
    <n v="0"/>
    <n v="283000"/>
    <n v="197000"/>
    <n v="283000"/>
  </r>
  <r>
    <s v="52."/>
    <s v="3-02-15-075-1"/>
    <s v="3"/>
    <s v="Luboń - sieć wodociągowa w ul. bocznej od 3 Maja"/>
    <s v="Realizowane-dokumentacja-w toku"/>
    <s v="nd"/>
    <s v="rezerwa &quot;białe plamy&quot;"/>
    <s v="druga"/>
    <s v="sieci rozdzielcze"/>
    <s v="rozwojowe"/>
    <x v="4"/>
    <n v="0"/>
    <s v="Luboń"/>
    <s v="Agata Chmurzyńska"/>
    <s v="Katarzyna Grala"/>
    <s v="Monika Mrozińska"/>
    <n v="0"/>
    <n v="0"/>
    <s v="02"/>
    <s v="nd"/>
    <n v="1509"/>
    <n v="4200"/>
    <n v="8400"/>
    <n v="8400"/>
    <n v="79000"/>
    <n v="0"/>
    <n v="0"/>
    <n v="0"/>
    <n v="0"/>
    <n v="0"/>
    <n v="0"/>
    <n v="100000"/>
    <n v="0"/>
    <n v="0"/>
    <n v="0"/>
    <n v="0"/>
    <n v="0"/>
    <m/>
    <m/>
    <m/>
    <m/>
    <m/>
    <m/>
    <m/>
    <n v="0"/>
    <n v="0"/>
    <n v="0"/>
    <n v="0"/>
    <n v="0"/>
    <n v="0"/>
    <n v="0"/>
    <n v="0"/>
    <n v="0"/>
    <n v="0"/>
    <n v="0"/>
    <n v="0"/>
    <n v="6300"/>
    <n v="6300"/>
    <n v="25200"/>
    <n v="43492.5"/>
    <n v="57410.5"/>
    <n v="0"/>
    <n v="0"/>
    <n v="0"/>
    <n v="0"/>
    <n v="0"/>
    <n v="0"/>
    <n v="0"/>
    <n v="132403"/>
    <n v="32403"/>
    <n v="132403"/>
  </r>
  <r>
    <s v="53."/>
    <s v="3-02-15-167-1"/>
    <s v="3"/>
    <s v="Luboń - sieć wodociągowa w ul. Studziennej i Janowej Dolinie"/>
    <s v="Realizowane-dokumentacja-w toku"/>
    <s v="nd"/>
    <s v="rezerwa &quot;białe plamy&quot;"/>
    <s v="druga"/>
    <s v="sieci rozdzielcze"/>
    <s v="rozwojowe"/>
    <x v="4"/>
    <n v="0"/>
    <s v="Luboń"/>
    <s v="Paulina Wilińska-Kałka"/>
    <s v="Michał Kamiński"/>
    <s v="Monika Mrozińska"/>
    <s v="Anna Ossig"/>
    <s v="Jacek Bielicki"/>
    <s v="02"/>
    <s v="nd"/>
    <n v="0"/>
    <n v="328266"/>
    <n v="367658"/>
    <n v="0"/>
    <n v="0"/>
    <n v="0"/>
    <n v="0"/>
    <n v="0"/>
    <n v="0"/>
    <n v="0"/>
    <n v="0"/>
    <n v="695924"/>
    <n v="0"/>
    <n v="0"/>
    <n v="0"/>
    <n v="0"/>
    <n v="0"/>
    <m/>
    <m/>
    <m/>
    <m/>
    <m/>
    <m/>
    <m/>
    <n v="0"/>
    <n v="0"/>
    <n v="0"/>
    <n v="0"/>
    <n v="0"/>
    <n v="0"/>
    <n v="0"/>
    <n v="0"/>
    <n v="0"/>
    <n v="0"/>
    <n v="0"/>
    <n v="0"/>
    <n v="0"/>
    <n v="0"/>
    <n v="54190"/>
    <n v="867040"/>
    <n v="0"/>
    <n v="0"/>
    <n v="0"/>
    <n v="0"/>
    <n v="0"/>
    <n v="0"/>
    <n v="0"/>
    <n v="0"/>
    <n v="921230"/>
    <n v="225306"/>
    <n v="921230"/>
  </r>
  <r>
    <s v="54."/>
    <s v="3-02-15-168-1"/>
    <s v="3"/>
    <s v="Luboń - sieć wodociągowa w ul. Wschodniej (w stronę ul. Okrzei)"/>
    <s v="Realizowane-RBM-zakończono"/>
    <s v="nd"/>
    <s v="rezerwa &quot;białe plamy&quot;"/>
    <s v="druga"/>
    <s v="sieci rozdzielcze"/>
    <s v="rozwojowe"/>
    <x v="4"/>
    <n v="0"/>
    <s v="Luboń"/>
    <s v="Paulina Wilińska-Kałka"/>
    <n v="0"/>
    <s v="Monika Mrozińska"/>
    <s v="Maciej Rojek"/>
    <n v="0"/>
    <s v="02"/>
    <s v="nd"/>
    <n v="296517.17000000004"/>
    <n v="0"/>
    <n v="0"/>
    <n v="0"/>
    <n v="0"/>
    <n v="0"/>
    <n v="0"/>
    <n v="0"/>
    <n v="0"/>
    <n v="0"/>
    <n v="0"/>
    <n v="0"/>
    <n v="0"/>
    <n v="0"/>
    <n v="0"/>
    <n v="0"/>
    <n v="0"/>
    <m/>
    <m/>
    <m/>
    <m/>
    <m/>
    <m/>
    <m/>
    <n v="0"/>
    <n v="0"/>
    <n v="0"/>
    <n v="0"/>
    <n v="0"/>
    <n v="0"/>
    <n v="0"/>
    <n v="0"/>
    <n v="0"/>
    <n v="0"/>
    <n v="0"/>
    <n v="0"/>
    <n v="0"/>
    <n v="0"/>
    <n v="0"/>
    <n v="0"/>
    <n v="0"/>
    <n v="0"/>
    <n v="0"/>
    <n v="0"/>
    <n v="0"/>
    <n v="0"/>
    <n v="0"/>
    <n v="0"/>
    <n v="0"/>
    <n v="0"/>
    <n v="0"/>
  </r>
  <r>
    <s v="55."/>
    <s v="3-02-15-169-1"/>
    <s v="3"/>
    <s v="Luboń - sieć wodociągowa w ul. Granicznej"/>
    <s v="Realizowane-dokumentacja-w toku"/>
    <s v="nd"/>
    <s v="rezerwa &quot;białe plamy&quot;"/>
    <s v="druga"/>
    <s v="sieci rozdzielcze"/>
    <s v="rozwojowe"/>
    <x v="4"/>
    <n v="0"/>
    <s v="Luboń"/>
    <s v="Agata Chmurzyńska"/>
    <s v="Barbara Bartkowiak"/>
    <s v="Monika Mrozińska"/>
    <n v="0"/>
    <n v="0"/>
    <s v="02"/>
    <s v="nd"/>
    <n v="0"/>
    <n v="4400"/>
    <n v="8800"/>
    <n v="8800"/>
    <n v="338000"/>
    <n v="0"/>
    <n v="0"/>
    <n v="0"/>
    <n v="0"/>
    <n v="0"/>
    <n v="0"/>
    <n v="360000"/>
    <n v="0"/>
    <n v="0"/>
    <n v="0"/>
    <n v="0"/>
    <n v="0"/>
    <m/>
    <m/>
    <m/>
    <m/>
    <m/>
    <m/>
    <m/>
    <n v="0"/>
    <n v="0"/>
    <n v="0"/>
    <n v="0"/>
    <n v="0"/>
    <n v="0"/>
    <n v="0"/>
    <n v="0"/>
    <n v="0"/>
    <n v="0"/>
    <n v="0"/>
    <n v="0"/>
    <n v="0"/>
    <n v="0"/>
    <n v="32000"/>
    <n v="48000"/>
    <n v="92727"/>
    <n v="281273"/>
    <n v="0"/>
    <n v="0"/>
    <n v="0"/>
    <n v="0"/>
    <n v="0"/>
    <n v="0"/>
    <n v="454000"/>
    <n v="94000"/>
    <n v="454000"/>
  </r>
  <r>
    <s v="56."/>
    <s v="3-02-15-170-1"/>
    <s v="3"/>
    <s v="Luboń - sieć wodociągowa w ul. Poznańskiej wraz z ul. boczną i w ul. Polnej"/>
    <s v="Realizowane-dokumentacja-w toku"/>
    <s v="nd"/>
    <s v="rezerwa &quot;białe plamy&quot;"/>
    <s v="druga"/>
    <s v="sieci rozdzielcze"/>
    <s v="rozwojowe"/>
    <x v="4"/>
    <n v="0"/>
    <s v="Luboń"/>
    <s v="Paulina Wilińska-Kałka"/>
    <s v="Barbara Bartkowiak"/>
    <s v="Monika Mrozińska"/>
    <s v="Anna Ossig"/>
    <s v="Maciej Urbaniak"/>
    <s v="02"/>
    <s v="nd"/>
    <n v="60297.219999999987"/>
    <n v="64710"/>
    <n v="429825"/>
    <n v="2259168"/>
    <n v="1000000"/>
    <n v="0"/>
    <n v="0"/>
    <n v="0"/>
    <n v="0"/>
    <n v="0"/>
    <n v="0"/>
    <n v="3753703"/>
    <n v="1343.65"/>
    <n v="871.5"/>
    <n v="871.56"/>
    <n v="1525.22"/>
    <n v="0"/>
    <m/>
    <m/>
    <m/>
    <m/>
    <m/>
    <m/>
    <m/>
    <n v="4611.93"/>
    <n v="0"/>
    <n v="0"/>
    <n v="0"/>
    <n v="0"/>
    <n v="0"/>
    <n v="0"/>
    <n v="0"/>
    <n v="21570"/>
    <n v="0"/>
    <n v="0"/>
    <n v="21570"/>
    <n v="0"/>
    <n v="47751.93"/>
    <n v="200000"/>
    <n v="1324373.3500000001"/>
    <n v="2199780.69"/>
    <n v="0"/>
    <n v="0"/>
    <n v="0"/>
    <n v="0"/>
    <n v="0"/>
    <n v="0"/>
    <n v="0"/>
    <n v="3771905.9699999997"/>
    <n v="18202.969999999739"/>
    <n v="3771905.9699999997"/>
  </r>
  <r>
    <s v="57."/>
    <s v="3-02-15-171-1"/>
    <s v="3"/>
    <s v="Luboń - sieć wodociągowa w ul. Wirowskiej"/>
    <s v="Realizowane-RBM-zakończono"/>
    <s v="nd"/>
    <s v="rezerwa &quot;białe plamy&quot;"/>
    <s v="druga"/>
    <s v="sieci rozdzielcze"/>
    <s v="rozwojowe"/>
    <x v="4"/>
    <n v="0"/>
    <s v="Luboń"/>
    <s v="Paulina Wilińska-Kałka"/>
    <s v="Barbara Bartkowiak"/>
    <s v="Monika Mrozińska"/>
    <s v="Joanna Plewka"/>
    <s v="Maciej Urbaniak"/>
    <s v="02"/>
    <s v="nd"/>
    <n v="6114.39"/>
    <n v="0"/>
    <n v="0"/>
    <n v="0"/>
    <n v="0"/>
    <n v="0"/>
    <n v="0"/>
    <n v="0"/>
    <n v="0"/>
    <n v="0"/>
    <n v="0"/>
    <n v="0"/>
    <n v="55803.13"/>
    <n v="50"/>
    <n v="17828.13"/>
    <n v="320.75"/>
    <n v="0"/>
    <m/>
    <m/>
    <m/>
    <m/>
    <m/>
    <m/>
    <m/>
    <n v="74002.009999999995"/>
    <n v="134528.64000000001"/>
    <n v="39970"/>
    <n v="50"/>
    <n v="17828.13"/>
    <n v="0"/>
    <n v="0"/>
    <n v="0"/>
    <n v="0"/>
    <n v="0"/>
    <n v="0"/>
    <n v="0"/>
    <n v="0"/>
    <n v="74002.009999999995"/>
    <n v="0"/>
    <n v="0"/>
    <n v="0"/>
    <n v="0"/>
    <n v="0"/>
    <n v="0"/>
    <n v="0"/>
    <n v="0"/>
    <n v="0"/>
    <n v="0"/>
    <n v="74002.009999999995"/>
    <n v="74002.009999999995"/>
    <n v="74002.009999999995"/>
  </r>
  <r>
    <s v="58."/>
    <s v="3-02-15-174-1"/>
    <s v="3"/>
    <s v="Luboń - sieć wodociągowa w ul. Jęczmiennej"/>
    <s v="Realizowane-koncepcja-w toku"/>
    <s v="nd"/>
    <s v="rezerwa &quot;białe plamy&quot;"/>
    <s v="druga"/>
    <s v="sieci rozdzielcze"/>
    <s v="rozwojowe"/>
    <x v="4"/>
    <n v="0"/>
    <s v="Luboń"/>
    <s v="Agata Chmurzyńska"/>
    <n v="0"/>
    <s v="Monika Mrozińska"/>
    <n v="0"/>
    <n v="0"/>
    <s v="02"/>
    <s v="nd"/>
    <n v="0"/>
    <n v="0"/>
    <n v="0"/>
    <n v="0"/>
    <n v="0"/>
    <n v="0"/>
    <n v="0"/>
    <n v="18000"/>
    <n v="27000"/>
    <n v="53000"/>
    <n v="213000"/>
    <n v="311000"/>
    <n v="0"/>
    <n v="0"/>
    <n v="0"/>
    <n v="0"/>
    <n v="0"/>
    <m/>
    <m/>
    <m/>
    <m/>
    <m/>
    <m/>
    <m/>
    <n v="0"/>
    <n v="0"/>
    <n v="0"/>
    <n v="0"/>
    <n v="0"/>
    <n v="0"/>
    <n v="0"/>
    <n v="0"/>
    <n v="0"/>
    <n v="0"/>
    <n v="0"/>
    <n v="0"/>
    <n v="0"/>
    <n v="0"/>
    <n v="0"/>
    <n v="0"/>
    <n v="0"/>
    <n v="0"/>
    <n v="0"/>
    <n v="0"/>
    <n v="0"/>
    <n v="0"/>
    <n v="0"/>
    <n v="0"/>
    <n v="0"/>
    <n v="-311000"/>
    <n v="0"/>
  </r>
  <r>
    <s v="59."/>
    <s v="3-02-15-175-1"/>
    <s v="3"/>
    <s v="Luboń - sieć wodociągowa w ul. Świętokrzyskiej"/>
    <s v="Realizowane-koncepcja-w toku"/>
    <s v="nd"/>
    <s v="rezerwa &quot;białe plamy&quot;"/>
    <s v="druga"/>
    <s v="sieci rozdzielcze"/>
    <s v="rozwojowe"/>
    <x v="4"/>
    <n v="0"/>
    <s v="Luboń"/>
    <s v="Agata Chmurzyńska"/>
    <n v="0"/>
    <s v="Monika Mrozińska"/>
    <n v="0"/>
    <n v="0"/>
    <s v="02"/>
    <s v="nd"/>
    <n v="0"/>
    <n v="0"/>
    <n v="0"/>
    <n v="0"/>
    <n v="0"/>
    <n v="16000"/>
    <n v="26000"/>
    <n v="70000"/>
    <n v="306000"/>
    <n v="0"/>
    <n v="0"/>
    <n v="418000"/>
    <n v="0"/>
    <n v="0"/>
    <n v="0"/>
    <n v="0"/>
    <n v="0"/>
    <m/>
    <m/>
    <m/>
    <m/>
    <m/>
    <m/>
    <m/>
    <n v="0"/>
    <n v="0"/>
    <n v="0"/>
    <n v="0"/>
    <n v="0"/>
    <n v="0"/>
    <n v="0"/>
    <n v="0"/>
    <n v="0"/>
    <n v="0"/>
    <n v="0"/>
    <n v="0"/>
    <n v="0"/>
    <n v="0"/>
    <n v="0"/>
    <n v="0"/>
    <n v="0"/>
    <n v="8000"/>
    <n v="12000"/>
    <n v="14600"/>
    <n v="70400"/>
    <n v="0"/>
    <n v="0"/>
    <n v="0"/>
    <n v="105000"/>
    <n v="-313000"/>
    <n v="105000"/>
  </r>
  <r>
    <s v="60."/>
    <s v="3-02-15-206-1"/>
    <s v="3"/>
    <s v="Luboń - sieć wodociągowa w ul. Leśmiana"/>
    <s v="Realizowane-koncepcja-w toku"/>
    <s v="nd"/>
    <s v="rezerwa &quot;białe plamy&quot;"/>
    <s v="druga"/>
    <s v="sieci rozdzielcze"/>
    <s v="rozwojowe"/>
    <x v="4"/>
    <n v="0"/>
    <s v="Luboń"/>
    <s v="Agata Chmurzyńska"/>
    <s v="Barbara Bartkowiak"/>
    <s v="Monika Mrozińska"/>
    <n v="0"/>
    <n v="0"/>
    <s v="02"/>
    <s v="nd"/>
    <n v="0"/>
    <n v="12000"/>
    <n v="18000"/>
    <n v="40000"/>
    <n v="180000"/>
    <n v="0"/>
    <n v="0"/>
    <n v="0"/>
    <n v="0"/>
    <n v="0"/>
    <n v="0"/>
    <n v="250000"/>
    <n v="0"/>
    <n v="1206"/>
    <n v="0"/>
    <n v="0"/>
    <n v="0"/>
    <m/>
    <m/>
    <m/>
    <m/>
    <m/>
    <m/>
    <m/>
    <n v="1206"/>
    <n v="0"/>
    <n v="0"/>
    <n v="0"/>
    <n v="0"/>
    <n v="0"/>
    <n v="0"/>
    <n v="0"/>
    <n v="0"/>
    <n v="0"/>
    <n v="0"/>
    <n v="0"/>
    <n v="0"/>
    <n v="1206"/>
    <n v="0"/>
    <n v="14200"/>
    <n v="14200"/>
    <n v="42600"/>
    <n v="243000"/>
    <n v="0"/>
    <n v="0"/>
    <n v="0"/>
    <n v="0"/>
    <n v="0"/>
    <n v="315206"/>
    <n v="65206"/>
    <n v="315206"/>
  </r>
  <r>
    <s v="61."/>
    <s v="3-02-15-220-1"/>
    <s v="3"/>
    <s v="Luboń - sieć wodociagowa w ul. Ogrodowej"/>
    <s v="Realizowane-koncepcja-w toku"/>
    <s v="nd"/>
    <s v="rezerwa &quot;białe plamy&quot;"/>
    <s v="druga"/>
    <s v="sieci rozdzielcze"/>
    <s v="rozwojowe"/>
    <x v="4"/>
    <n v="0"/>
    <s v="Luboń"/>
    <s v="Agata Chmurzyńska"/>
    <n v="0"/>
    <s v="Monika Mrozińska"/>
    <n v="0"/>
    <n v="0"/>
    <s v="02"/>
    <s v="nd"/>
    <n v="0"/>
    <n v="0"/>
    <n v="0"/>
    <n v="0"/>
    <n v="0"/>
    <n v="16000"/>
    <n v="23000"/>
    <n v="96000"/>
    <n v="458000"/>
    <n v="0"/>
    <n v="0"/>
    <n v="593000"/>
    <n v="0"/>
    <n v="0"/>
    <n v="0"/>
    <n v="0"/>
    <n v="0"/>
    <m/>
    <m/>
    <m/>
    <m/>
    <m/>
    <m/>
    <m/>
    <n v="0"/>
    <n v="0"/>
    <n v="0"/>
    <n v="0"/>
    <n v="0"/>
    <n v="0"/>
    <n v="0"/>
    <n v="0"/>
    <n v="0"/>
    <n v="0"/>
    <n v="0"/>
    <n v="0"/>
    <n v="0"/>
    <n v="0"/>
    <n v="0"/>
    <n v="0"/>
    <n v="0"/>
    <n v="16000"/>
    <n v="23000"/>
    <n v="96000"/>
    <n v="458000"/>
    <n v="0"/>
    <n v="0"/>
    <n v="0"/>
    <n v="593000"/>
    <n v="0"/>
    <n v="593000"/>
  </r>
  <r>
    <s v="62."/>
    <s v="3-02-15-221-1"/>
    <s v="3"/>
    <s v="Luboń - sieć wodociagowa w ul. Dębowej"/>
    <s v="Zakończone"/>
    <s v="nd"/>
    <s v="rezerwa &quot;białe plamy&quot;"/>
    <s v="druga"/>
    <s v="sieci rozdzielcze"/>
    <s v="rozwojowe"/>
    <x v="4"/>
    <n v="0"/>
    <s v="Luboń"/>
    <s v="Paulina Wilińska-Kałka"/>
    <n v="0"/>
    <s v="Monika Mrozińska"/>
    <n v="0"/>
    <s v="Łukasz Bil"/>
    <s v="02"/>
    <s v="nd"/>
    <n v="89860.43"/>
    <n v="0"/>
    <n v="0"/>
    <n v="0"/>
    <n v="0"/>
    <n v="0"/>
    <n v="0"/>
    <n v="0"/>
    <n v="0"/>
    <n v="0"/>
    <n v="0"/>
    <n v="0"/>
    <n v="0"/>
    <n v="0"/>
    <n v="0"/>
    <n v="0"/>
    <n v="0"/>
    <m/>
    <m/>
    <m/>
    <m/>
    <m/>
    <m/>
    <m/>
    <n v="0"/>
    <n v="0"/>
    <n v="0"/>
    <n v="0"/>
    <n v="0"/>
    <n v="0"/>
    <n v="0"/>
    <n v="0"/>
    <n v="0"/>
    <n v="0"/>
    <n v="0"/>
    <n v="0"/>
    <n v="0"/>
    <n v="0"/>
    <n v="0"/>
    <n v="0"/>
    <n v="0"/>
    <n v="0"/>
    <n v="0"/>
    <n v="0"/>
    <n v="0"/>
    <n v="0"/>
    <n v="0"/>
    <n v="0"/>
    <n v="0"/>
    <n v="0"/>
    <n v="0"/>
  </r>
  <r>
    <s v="63."/>
    <s v="3-02-16-001-0"/>
    <s v="3"/>
    <s v="Luboń - sieć wodociągowa i kanalizacja sanitarna w ul. Jachtowej"/>
    <s v="Realizowane-RBM-w toku"/>
    <s v="nd"/>
    <s v="rezerwa na zaspokojenie roszczeń z tyt realizacji sieci wod-kan"/>
    <s v="pierwsza"/>
    <s v="sieci rozdzielcze"/>
    <s v="rozwojowe"/>
    <x v="5"/>
    <n v="0"/>
    <s v="Luboń"/>
    <n v="0"/>
    <n v="0"/>
    <n v="0"/>
    <s v="Magdalena Borowska"/>
    <n v="0"/>
    <s v="02"/>
    <s v="nd"/>
    <n v="0"/>
    <n v="0"/>
    <n v="0"/>
    <n v="0"/>
    <n v="0"/>
    <n v="0"/>
    <n v="0"/>
    <n v="0"/>
    <n v="0"/>
    <n v="0"/>
    <n v="0"/>
    <n v="0"/>
    <n v="0"/>
    <n v="0"/>
    <n v="0"/>
    <n v="0"/>
    <n v="0"/>
    <m/>
    <m/>
    <m/>
    <m/>
    <m/>
    <m/>
    <m/>
    <n v="0"/>
    <n v="0"/>
    <n v="0"/>
    <n v="0"/>
    <n v="0"/>
    <n v="0"/>
    <n v="0"/>
    <n v="0"/>
    <n v="0"/>
    <n v="0"/>
    <n v="0"/>
    <n v="0"/>
    <n v="0"/>
    <n v="0"/>
    <n v="0"/>
    <n v="0"/>
    <n v="0"/>
    <n v="0"/>
    <n v="0"/>
    <n v="0"/>
    <n v="0"/>
    <n v="0"/>
    <n v="0"/>
    <n v="0"/>
    <n v="0"/>
    <n v="0"/>
    <n v="0"/>
  </r>
  <r>
    <s v="64."/>
    <s v="3-02-16-117-1"/>
    <s v="3"/>
    <s v="Luboń - sieć wodociagowa w ul. Poprzecznej"/>
    <s v="Realizowane-koncepcja-w toku"/>
    <s v="nd"/>
    <s v="rezerwa &quot;białe plamy&quot;"/>
    <s v="druga"/>
    <s v="sieci rozdzielcze"/>
    <s v="rozwojowe"/>
    <x v="4"/>
    <n v="0"/>
    <s v="Luboń"/>
    <s v="Agata Chmurzyńska"/>
    <n v="0"/>
    <s v="Monika Mrozińska"/>
    <n v="0"/>
    <n v="0"/>
    <s v="02"/>
    <s v="nd"/>
    <n v="0"/>
    <n v="0"/>
    <n v="0"/>
    <n v="0"/>
    <n v="0"/>
    <n v="0"/>
    <n v="0"/>
    <n v="0"/>
    <n v="10000"/>
    <n v="15000"/>
    <n v="35000"/>
    <n v="60000"/>
    <n v="0"/>
    <n v="0"/>
    <n v="0"/>
    <n v="0"/>
    <n v="0"/>
    <m/>
    <m/>
    <m/>
    <m/>
    <m/>
    <m/>
    <m/>
    <n v="0"/>
    <n v="0"/>
    <n v="0"/>
    <n v="0"/>
    <n v="0"/>
    <n v="0"/>
    <n v="0"/>
    <n v="0"/>
    <n v="0"/>
    <n v="0"/>
    <n v="0"/>
    <n v="0"/>
    <n v="0"/>
    <n v="0"/>
    <n v="0"/>
    <n v="0"/>
    <n v="0"/>
    <n v="0"/>
    <n v="0"/>
    <n v="0"/>
    <n v="10000"/>
    <n v="15000"/>
    <n v="35000"/>
    <n v="155000"/>
    <n v="60000"/>
    <n v="0"/>
    <n v="215000"/>
  </r>
  <r>
    <s v="65."/>
    <s v="3-02-16-119-1"/>
    <s v="3"/>
    <s v="DO USUNIĘCIA Luboń - sieć wodociągowa w ul. Miłosza"/>
    <s v="Realizowane-koncepcja-w toku"/>
    <s v="nd"/>
    <s v="rezerwa &quot;białe plamy&quot;"/>
    <s v="druga"/>
    <s v="sieci rozdzielcze"/>
    <s v="rozwojowe"/>
    <x v="4"/>
    <n v="0"/>
    <s v="Luboń"/>
    <s v="Agata Chmurzyńska"/>
    <n v="0"/>
    <s v="Monika Mrozińska"/>
    <n v="0"/>
    <n v="0"/>
    <s v="02"/>
    <s v="nd"/>
    <n v="0"/>
    <n v="0"/>
    <n v="0"/>
    <n v="0"/>
    <n v="0"/>
    <n v="0"/>
    <n v="0"/>
    <n v="0"/>
    <n v="9000"/>
    <n v="12000"/>
    <n v="12000"/>
    <n v="33000"/>
    <n v="0"/>
    <n v="0"/>
    <n v="0"/>
    <n v="0"/>
    <n v="0"/>
    <m/>
    <m/>
    <m/>
    <m/>
    <m/>
    <m/>
    <m/>
    <n v="0"/>
    <n v="0"/>
    <n v="0"/>
    <n v="0"/>
    <n v="0"/>
    <n v="0"/>
    <n v="0"/>
    <n v="0"/>
    <n v="0"/>
    <n v="0"/>
    <n v="0"/>
    <n v="0"/>
    <n v="0"/>
    <n v="0"/>
    <n v="0"/>
    <n v="0"/>
    <n v="0"/>
    <n v="0"/>
    <n v="0"/>
    <n v="0"/>
    <n v="0"/>
    <n v="0"/>
    <n v="0"/>
    <n v="0"/>
    <n v="0"/>
    <n v="-33000"/>
    <n v="0"/>
  </r>
  <r>
    <s v="66."/>
    <s v="3-02-16-153-1"/>
    <s v="3"/>
    <s v="Luboń - sieć wodociągowa w ul. bocznej od Wysokiej"/>
    <s v="Realizowane-dokumentacja-w toku"/>
    <s v="nd"/>
    <s v="rezerwa &quot;białe plamy&quot;"/>
    <s v="druga"/>
    <s v="sieci rozdzielcze"/>
    <s v="rozwojowe"/>
    <x v="4"/>
    <n v="0"/>
    <s v="Luboń"/>
    <s v="Agata Chmurzyńska"/>
    <s v="Barbara Bartkowiak"/>
    <s v="Monika Mrozińska"/>
    <n v="0"/>
    <n v="0"/>
    <s v="02"/>
    <s v="nd"/>
    <n v="992"/>
    <n v="8000"/>
    <n v="12000"/>
    <n v="40400"/>
    <n v="179600"/>
    <n v="0"/>
    <n v="0"/>
    <n v="0"/>
    <n v="0"/>
    <n v="0"/>
    <n v="0"/>
    <n v="240000"/>
    <n v="0"/>
    <n v="0"/>
    <n v="0"/>
    <n v="5450"/>
    <n v="5450"/>
    <m/>
    <m/>
    <m/>
    <m/>
    <m/>
    <m/>
    <m/>
    <n v="10900"/>
    <n v="5800"/>
    <n v="0"/>
    <n v="5450"/>
    <n v="5450"/>
    <n v="5450"/>
    <n v="0"/>
    <n v="0"/>
    <n v="0"/>
    <n v="0"/>
    <n v="0"/>
    <n v="0"/>
    <n v="5450"/>
    <n v="16350"/>
    <n v="10900"/>
    <n v="131656.69"/>
    <n v="93961.35"/>
    <n v="0"/>
    <n v="0"/>
    <n v="0"/>
    <n v="0"/>
    <n v="0"/>
    <n v="0"/>
    <n v="0"/>
    <n v="252868.04"/>
    <n v="12868.040000000008"/>
    <n v="252868.04"/>
  </r>
  <r>
    <s v="67."/>
    <s v="3-02-16-186-0"/>
    <s v="3"/>
    <s v="Luboń - sieć wodociągowa w ul. Starorzecznej w Luboniu"/>
    <s v="Realizowane-RBM-w toku"/>
    <s v="nd"/>
    <s v="rezerwa na zaspokojenie roszczeń z tyt realizacji sieci wod-kan"/>
    <s v="pierwsza"/>
    <s v="sieci rozdzielcze"/>
    <s v="rozwojowe"/>
    <x v="5"/>
    <n v="0"/>
    <s v="Luboń"/>
    <n v="0"/>
    <n v="0"/>
    <n v="0"/>
    <s v="Magdalena Borowska"/>
    <n v="0"/>
    <s v="02"/>
    <s v="nd"/>
    <n v="0"/>
    <n v="0"/>
    <n v="0"/>
    <n v="0"/>
    <n v="0"/>
    <n v="0"/>
    <n v="0"/>
    <n v="0"/>
    <n v="0"/>
    <n v="0"/>
    <n v="0"/>
    <n v="0"/>
    <n v="0"/>
    <n v="0"/>
    <n v="0"/>
    <n v="0"/>
    <n v="0"/>
    <m/>
    <m/>
    <m/>
    <m/>
    <m/>
    <m/>
    <m/>
    <n v="0"/>
    <n v="0"/>
    <n v="0"/>
    <n v="0"/>
    <n v="0"/>
    <n v="0"/>
    <n v="0"/>
    <n v="0"/>
    <n v="0"/>
    <n v="0"/>
    <n v="0"/>
    <n v="0"/>
    <n v="0"/>
    <n v="0"/>
    <n v="0"/>
    <n v="0"/>
    <n v="0"/>
    <n v="0"/>
    <n v="0"/>
    <n v="0"/>
    <n v="0"/>
    <n v="0"/>
    <n v="0"/>
    <n v="0"/>
    <n v="0"/>
    <n v="0"/>
    <n v="0"/>
  </r>
  <r>
    <s v="68."/>
    <s v="3-02-17-200-0"/>
    <s v="3"/>
    <s v="Luboń - sieć wodociągowa w ul. Cieszkowskiego i P. Skargi"/>
    <m/>
    <s v="nd"/>
    <s v="brak"/>
    <s v="pierwsza"/>
    <s v="sieci rozdzielcze"/>
    <s v="modernizacyjne"/>
    <x v="3"/>
    <m/>
    <s v="Luboń"/>
    <s v="Agata Chmurzyńska"/>
    <m/>
    <m/>
    <m/>
    <m/>
    <s v="02"/>
    <s v="nd"/>
    <n v="0"/>
    <n v="0"/>
    <n v="0"/>
    <n v="0"/>
    <n v="0"/>
    <n v="0"/>
    <n v="0"/>
    <n v="0"/>
    <n v="0"/>
    <n v="0"/>
    <n v="0"/>
    <n v="0"/>
    <m/>
    <m/>
    <m/>
    <m/>
    <m/>
    <m/>
    <m/>
    <m/>
    <m/>
    <m/>
    <m/>
    <m/>
    <m/>
    <m/>
    <m/>
    <m/>
    <m/>
    <m/>
    <m/>
    <m/>
    <m/>
    <m/>
    <m/>
    <m/>
    <m/>
    <n v="0"/>
    <n v="0"/>
    <n v="16000"/>
    <n v="16000"/>
    <n v="48000"/>
    <n v="490000"/>
    <n v="290000"/>
    <n v="0"/>
    <n v="0"/>
    <n v="0"/>
    <n v="0"/>
    <n v="860000"/>
    <n v="860000"/>
    <n v="860000"/>
  </r>
  <r>
    <s v="69."/>
    <s v="3-02-17-222-0"/>
    <s v="3"/>
    <s v="Luboń - sieć wodociągowa w ul. Modrakowej"/>
    <s v="Realizowane-RBM-w toku"/>
    <s v="nd"/>
    <s v="rezerwa na zaspokojenie roszczeń z tyt realizacji sieci wod-kan"/>
    <s v="pierwsza"/>
    <s v="sieci rozdzielcze"/>
    <s v="rozwojowe"/>
    <x v="5"/>
    <n v="0"/>
    <s v="Luboń"/>
    <n v="0"/>
    <n v="0"/>
    <n v="0"/>
    <s v="Magdalena Borowska"/>
    <n v="0"/>
    <s v="02"/>
    <s v="nd"/>
    <n v="0"/>
    <n v="0"/>
    <n v="0"/>
    <n v="0"/>
    <n v="0"/>
    <n v="0"/>
    <n v="0"/>
    <n v="0"/>
    <n v="0"/>
    <n v="0"/>
    <n v="0"/>
    <n v="0"/>
    <n v="0"/>
    <n v="0"/>
    <n v="0"/>
    <n v="0"/>
    <n v="0"/>
    <m/>
    <m/>
    <m/>
    <m/>
    <m/>
    <m/>
    <m/>
    <n v="0"/>
    <n v="0"/>
    <n v="0"/>
    <n v="0"/>
    <n v="0"/>
    <n v="0"/>
    <n v="0"/>
    <n v="0"/>
    <n v="0"/>
    <n v="0"/>
    <n v="0"/>
    <n v="0"/>
    <n v="0"/>
    <n v="0"/>
    <n v="0"/>
    <n v="0"/>
    <n v="0"/>
    <n v="0"/>
    <n v="0"/>
    <n v="0"/>
    <n v="0"/>
    <n v="0"/>
    <n v="0"/>
    <n v="0"/>
    <n v="0"/>
    <n v="0"/>
    <n v="0"/>
  </r>
  <r>
    <s v="70."/>
    <s v="3-02-17-259-0"/>
    <s v="3"/>
    <s v="Luboń - sieć wodociągowa w ul. Łącznej i ul. Parkowej"/>
    <s v="Realizowane-koncepcja-w toku"/>
    <s v="nd"/>
    <s v="budżet - modernizacja PSW"/>
    <s v="pierwsza"/>
    <s v="sieci rozdzielcze"/>
    <s v="modernizacyjne"/>
    <x v="2"/>
    <n v="0"/>
    <s v="Luboń"/>
    <s v="Agata Chmurzyńska"/>
    <s v="Katarzyna Grala"/>
    <s v="Monika Mrozińska"/>
    <s v="Ewa Szurgot"/>
    <n v="0"/>
    <s v="02"/>
    <s v="nd"/>
    <n v="3060.32"/>
    <n v="12600"/>
    <n v="25200"/>
    <n v="25200"/>
    <n v="260800"/>
    <n v="719200"/>
    <n v="0"/>
    <n v="0"/>
    <n v="0"/>
    <n v="0"/>
    <n v="0"/>
    <n v="1043000"/>
    <n v="1506.76"/>
    <n v="528.16999999999996"/>
    <n v="348.56"/>
    <n v="668.49"/>
    <n v="0"/>
    <m/>
    <m/>
    <m/>
    <m/>
    <m/>
    <m/>
    <m/>
    <n v="3051.9799999999996"/>
    <n v="0"/>
    <n v="0"/>
    <n v="0"/>
    <n v="0"/>
    <n v="0"/>
    <n v="0"/>
    <n v="0"/>
    <n v="0"/>
    <n v="0"/>
    <n v="0"/>
    <n v="0"/>
    <n v="0"/>
    <n v="3051.9799999999996"/>
    <n v="0"/>
    <n v="56000"/>
    <n v="84000"/>
    <n v="1084064"/>
    <n v="798936"/>
    <n v="0"/>
    <n v="0"/>
    <n v="0"/>
    <n v="0"/>
    <n v="0"/>
    <n v="2026051.98"/>
    <n v="983051.98"/>
    <n v="2026051.98"/>
  </r>
  <r>
    <s v="71."/>
    <s v="3-02-18-017-0"/>
    <s v="3"/>
    <s v="Luboń - sieć wodociągowa w ul. Romana Maya"/>
    <s v="Realizowane-RBM-w toku"/>
    <s v="nd"/>
    <s v="rezerwa na zaspokojenie roszczeń z tyt realizacji sieci wod-kan"/>
    <s v="pierwsza"/>
    <s v="sieci rozdzielcze"/>
    <s v="rozwojowe"/>
    <x v="5"/>
    <n v="0"/>
    <s v="Luboń"/>
    <n v="0"/>
    <n v="0"/>
    <n v="0"/>
    <s v="Magdalena Borowska"/>
    <n v="0"/>
    <s v="02"/>
    <s v="nd"/>
    <n v="17"/>
    <n v="0"/>
    <n v="0"/>
    <n v="0"/>
    <n v="0"/>
    <n v="0"/>
    <n v="0"/>
    <n v="0"/>
    <n v="0"/>
    <n v="0"/>
    <n v="0"/>
    <n v="0"/>
    <n v="0"/>
    <n v="0"/>
    <n v="0"/>
    <n v="0"/>
    <n v="0"/>
    <m/>
    <m/>
    <m/>
    <m/>
    <m/>
    <m/>
    <m/>
    <n v="0"/>
    <n v="0"/>
    <n v="0"/>
    <n v="0"/>
    <n v="0"/>
    <n v="0"/>
    <n v="0"/>
    <n v="0"/>
    <n v="0"/>
    <n v="0"/>
    <n v="0"/>
    <n v="0"/>
    <n v="0"/>
    <n v="0"/>
    <n v="0"/>
    <n v="0"/>
    <n v="0"/>
    <n v="0"/>
    <n v="0"/>
    <n v="0"/>
    <n v="0"/>
    <n v="0"/>
    <n v="0"/>
    <n v="0"/>
    <n v="0"/>
    <n v="0"/>
    <n v="0"/>
  </r>
  <r>
    <s v="72."/>
    <s v="3-02-18-117-0"/>
    <s v="3"/>
    <s v="Luboń - sieć wodociągowa w ul. bocznej od ul. Polnej"/>
    <s v="Realizowane-dokumentacja-w toku"/>
    <s v="nd"/>
    <s v="rezerwa na zaspokojenie roszczeń z tyt realizacji sieci wod-kan"/>
    <s v="pierwsza"/>
    <s v="sieci rozdzielcze"/>
    <s v="rozwojowe"/>
    <x v="5"/>
    <n v="0"/>
    <s v="Luboń"/>
    <n v="0"/>
    <n v="0"/>
    <n v="0"/>
    <s v="Aleksandra Klecha"/>
    <n v="0"/>
    <s v="02"/>
    <s v="nd"/>
    <n v="0"/>
    <n v="0"/>
    <n v="0"/>
    <n v="0"/>
    <n v="0"/>
    <n v="0"/>
    <n v="0"/>
    <n v="0"/>
    <n v="0"/>
    <n v="0"/>
    <n v="0"/>
    <n v="0"/>
    <n v="550"/>
    <n v="0"/>
    <n v="0"/>
    <n v="0"/>
    <n v="0"/>
    <m/>
    <m/>
    <m/>
    <m/>
    <m/>
    <m/>
    <m/>
    <n v="550"/>
    <n v="0"/>
    <n v="0"/>
    <n v="0"/>
    <n v="0"/>
    <n v="0"/>
    <n v="0"/>
    <n v="0"/>
    <n v="0"/>
    <n v="0"/>
    <n v="0"/>
    <n v="0"/>
    <n v="0"/>
    <n v="550"/>
    <n v="0"/>
    <n v="0"/>
    <n v="0"/>
    <n v="0"/>
    <n v="0"/>
    <n v="0"/>
    <n v="0"/>
    <n v="0"/>
    <n v="0"/>
    <n v="0"/>
    <n v="550"/>
    <n v="550"/>
    <n v="550"/>
  </r>
  <r>
    <s v="73."/>
    <s v="3-02-18-150-0"/>
    <s v="3"/>
    <s v="Luboń - sieć wod-kan wraz z przepompownią w ul. Poznańskiej."/>
    <s v="Realizowane-RBM-w toku"/>
    <s v="nd"/>
    <s v="rezerwa na zaspokojenie roszczeń z tyt realizacji sieci wod-kan"/>
    <s v="pierwsza"/>
    <s v="sieci rozdzielcze"/>
    <s v="rozwojowe"/>
    <x v="5"/>
    <n v="0"/>
    <s v="Luboń"/>
    <n v="0"/>
    <n v="0"/>
    <n v="0"/>
    <s v="Magdalena Borowska"/>
    <n v="0"/>
    <s v="02"/>
    <s v="nd"/>
    <n v="209508.29"/>
    <n v="0"/>
    <n v="0"/>
    <n v="0"/>
    <n v="0"/>
    <n v="0"/>
    <n v="0"/>
    <n v="0"/>
    <n v="0"/>
    <n v="0"/>
    <n v="0"/>
    <n v="0"/>
    <n v="747"/>
    <n v="0"/>
    <n v="0"/>
    <n v="0"/>
    <n v="0"/>
    <m/>
    <m/>
    <m/>
    <m/>
    <m/>
    <m/>
    <m/>
    <n v="747"/>
    <n v="0"/>
    <n v="0"/>
    <n v="0"/>
    <n v="0"/>
    <n v="0"/>
    <n v="0"/>
    <n v="0"/>
    <n v="0"/>
    <n v="0"/>
    <n v="0"/>
    <n v="0"/>
    <n v="0"/>
    <n v="747"/>
    <n v="0"/>
    <n v="0"/>
    <n v="0"/>
    <n v="0"/>
    <n v="0"/>
    <n v="0"/>
    <n v="0"/>
    <n v="0"/>
    <n v="0"/>
    <n v="0"/>
    <n v="747"/>
    <n v="747"/>
    <n v="747"/>
  </r>
  <r>
    <s v="74."/>
    <s v="3-02-19-141-0"/>
    <s v="3"/>
    <s v="Luboń - sieć wodociągowa w ul. Rydla"/>
    <s v="Realizowane-RBM-w toku"/>
    <s v="nd"/>
    <s v="rezerwa na zaspokojenie roszczeń z tyt realizacji sieci wod-kan"/>
    <s v="pierwsza"/>
    <s v="sieci rozdzielcze"/>
    <s v="rozwojowe"/>
    <x v="5"/>
    <n v="0"/>
    <s v="Luboń"/>
    <n v="0"/>
    <n v="0"/>
    <n v="0"/>
    <n v="0"/>
    <n v="0"/>
    <s v="02"/>
    <s v="nd"/>
    <n v="0"/>
    <n v="0"/>
    <n v="0"/>
    <n v="0"/>
    <n v="0"/>
    <n v="0"/>
    <n v="0"/>
    <n v="0"/>
    <n v="0"/>
    <n v="0"/>
    <n v="0"/>
    <n v="0"/>
    <n v="0"/>
    <n v="0"/>
    <n v="0"/>
    <n v="320.75"/>
    <n v="49350.25"/>
    <m/>
    <m/>
    <m/>
    <m/>
    <m/>
    <m/>
    <m/>
    <n v="49671"/>
    <n v="0"/>
    <n v="0"/>
    <n v="0"/>
    <n v="0"/>
    <n v="0"/>
    <n v="0"/>
    <n v="0"/>
    <n v="0"/>
    <n v="0"/>
    <n v="0"/>
    <n v="0"/>
    <n v="0"/>
    <n v="49671"/>
    <n v="0"/>
    <n v="0"/>
    <n v="0"/>
    <n v="0"/>
    <n v="0"/>
    <n v="0"/>
    <n v="0"/>
    <n v="0"/>
    <n v="0"/>
    <n v="0"/>
    <n v="49671"/>
    <n v="49671"/>
    <n v="49671"/>
  </r>
  <r>
    <s v="75."/>
    <s v="3-02-19-192-0"/>
    <s v="3"/>
    <s v="Luboń - sieć wodociągowa w ul. Nowiny 23 i 23a"/>
    <s v="Realizowane-RBM-w toku"/>
    <s v="nd"/>
    <s v="rezerwa na zaspokojenie roszczeń z tyt realizacji sieci wod-kan"/>
    <s v="pierwsza"/>
    <s v="sieci rozdzielcze"/>
    <s v="rozwojowe"/>
    <x v="5"/>
    <n v="0"/>
    <s v="Luboń"/>
    <n v="0"/>
    <n v="0"/>
    <n v="0"/>
    <s v="Aleksandra Klecha"/>
    <n v="0"/>
    <s v="02"/>
    <s v="nd"/>
    <n v="0"/>
    <n v="0"/>
    <n v="0"/>
    <n v="0"/>
    <n v="0"/>
    <n v="0"/>
    <n v="0"/>
    <n v="0"/>
    <n v="0"/>
    <n v="0"/>
    <n v="0"/>
    <n v="0"/>
    <n v="0"/>
    <n v="0"/>
    <n v="0"/>
    <n v="34739.449999999997"/>
    <n v="0"/>
    <m/>
    <m/>
    <m/>
    <m/>
    <m/>
    <m/>
    <m/>
    <n v="34739.449999999997"/>
    <n v="0"/>
    <n v="0"/>
    <n v="0"/>
    <n v="0"/>
    <n v="0"/>
    <n v="0"/>
    <n v="0"/>
    <n v="0"/>
    <n v="0"/>
    <n v="0"/>
    <n v="0"/>
    <n v="0"/>
    <n v="34739.449999999997"/>
    <n v="0"/>
    <n v="0"/>
    <n v="0"/>
    <n v="0"/>
    <n v="0"/>
    <n v="0"/>
    <n v="0"/>
    <n v="0"/>
    <n v="0"/>
    <n v="0"/>
    <n v="34739.449999999997"/>
    <n v="34739.449999999997"/>
    <n v="34739.449999999997"/>
  </r>
  <r>
    <s v="76."/>
    <s v="3-03-03-301-1"/>
    <s v="3"/>
    <s v="Zbiorniki wody czystej Pożegowo"/>
    <s v="Realizowane-koncepcja-w toku"/>
    <s v="nd"/>
    <s v="Zadania własne wspólne"/>
    <s v="pierwsza"/>
    <s v="wspólne"/>
    <s v="modernizacyjne"/>
    <x v="1"/>
    <n v="0"/>
    <s v="Mosina"/>
    <s v="Danuta Kijko"/>
    <n v="0"/>
    <s v="Anna Padurska"/>
    <s v="Krzysztof Durczewski"/>
    <n v="0"/>
    <s v="03"/>
    <s v="nd"/>
    <n v="0"/>
    <n v="0"/>
    <n v="0"/>
    <n v="0"/>
    <n v="0"/>
    <n v="0"/>
    <n v="0"/>
    <n v="0"/>
    <n v="20000"/>
    <n v="280000"/>
    <n v="0"/>
    <n v="300000"/>
    <n v="0"/>
    <n v="0"/>
    <n v="0"/>
    <n v="0"/>
    <n v="0"/>
    <m/>
    <m/>
    <m/>
    <m/>
    <m/>
    <m/>
    <m/>
    <n v="0"/>
    <n v="0"/>
    <n v="0"/>
    <n v="0"/>
    <n v="0"/>
    <n v="0"/>
    <n v="0"/>
    <n v="0"/>
    <n v="0"/>
    <n v="0"/>
    <n v="0"/>
    <n v="0"/>
    <n v="0"/>
    <n v="0"/>
    <n v="0"/>
    <n v="0"/>
    <n v="0"/>
    <n v="0"/>
    <n v="0"/>
    <n v="0"/>
    <n v="20000"/>
    <n v="280000"/>
    <n v="0"/>
    <n v="0"/>
    <n v="300000"/>
    <n v="0"/>
    <n v="300000"/>
  </r>
  <r>
    <s v="77."/>
    <s v="3-03-04-011-1"/>
    <s v="3"/>
    <s v="Mosina - sieć wodociągowa w ul. Powstańców Wielkopolskich i Orzeszkowej oraz 25 Stycznia"/>
    <s v="Realizowane-dokumentacja-w toku"/>
    <s v="nd"/>
    <s v="Zadania własne wspólne"/>
    <s v="pierwsza"/>
    <s v="sieci rozdzielcze"/>
    <s v="modernizacyjne"/>
    <x v="2"/>
    <n v="0"/>
    <s v="Mosina"/>
    <s v="Zuzanna Kaczmarek"/>
    <s v="Katarzyna Grala"/>
    <s v="Jolanta Kowalczyk"/>
    <s v="Monika Mazurczak-Sadowska"/>
    <s v="Jacek Bielicki"/>
    <s v="03"/>
    <s v="nd"/>
    <n v="26821.46"/>
    <n v="524740"/>
    <n v="1218159"/>
    <n v="0"/>
    <n v="0"/>
    <n v="0"/>
    <n v="0"/>
    <n v="0"/>
    <n v="0"/>
    <n v="0"/>
    <n v="0"/>
    <n v="1742899"/>
    <n v="2919.72"/>
    <n v="20647.57"/>
    <n v="411.11"/>
    <n v="860.77"/>
    <n v="676"/>
    <m/>
    <m/>
    <m/>
    <m/>
    <m/>
    <m/>
    <m/>
    <n v="25515.170000000002"/>
    <n v="12370"/>
    <n v="373.44"/>
    <n v="0"/>
    <n v="0"/>
    <n v="12370"/>
    <n v="12370"/>
    <n v="0"/>
    <n v="0"/>
    <n v="0"/>
    <n v="0"/>
    <n v="0"/>
    <n v="0"/>
    <n v="37885.17"/>
    <n v="925843.41999999993"/>
    <n v="1047436.6399999999"/>
    <n v="1000000"/>
    <n v="0"/>
    <n v="0"/>
    <n v="0"/>
    <n v="0"/>
    <n v="0"/>
    <n v="0"/>
    <n v="0"/>
    <n v="3011165.23"/>
    <n v="1268266.23"/>
    <n v="3011165.23"/>
  </r>
  <r>
    <s v="78."/>
    <s v="3-03-04-012-1"/>
    <s v="3"/>
    <s v="Mosina - sieć wodociągowa w Szosie Poznańskiej"/>
    <s v="Realizowane-koncepcja-w toku"/>
    <s v="nd"/>
    <s v="Zadania własne wspólne"/>
    <s v="pierwsza"/>
    <s v="sieci rozdzielcze"/>
    <s v="modernizacyjne"/>
    <x v="2"/>
    <n v="0"/>
    <s v="Mosina"/>
    <s v="Zuzanna Kaczmarek"/>
    <s v="Joanna Matysiak-Olek"/>
    <s v="Jolanta Kowalczyk"/>
    <n v="0"/>
    <n v="0"/>
    <s v="03"/>
    <s v="nd"/>
    <n v="0"/>
    <n v="9000"/>
    <n v="9000"/>
    <n v="26000"/>
    <n v="578000"/>
    <n v="0"/>
    <n v="0"/>
    <n v="0"/>
    <n v="0"/>
    <n v="0"/>
    <n v="0"/>
    <n v="622000"/>
    <n v="0"/>
    <n v="0"/>
    <n v="0"/>
    <n v="0"/>
    <n v="0"/>
    <m/>
    <m/>
    <m/>
    <m/>
    <m/>
    <m/>
    <m/>
    <n v="0"/>
    <n v="0"/>
    <n v="0"/>
    <n v="0"/>
    <n v="0"/>
    <n v="0"/>
    <n v="0"/>
    <n v="0"/>
    <n v="0"/>
    <n v="0"/>
    <n v="0"/>
    <n v="0"/>
    <n v="0"/>
    <n v="0"/>
    <n v="0"/>
    <n v="0"/>
    <n v="0"/>
    <n v="0"/>
    <n v="0"/>
    <n v="0"/>
    <n v="0"/>
    <n v="0"/>
    <n v="0"/>
    <n v="653000"/>
    <n v="0"/>
    <n v="-622000"/>
    <n v="653000"/>
  </r>
  <r>
    <s v="79."/>
    <s v="3-03-11-067-1"/>
    <s v="3"/>
    <s v="Mosina - sieć wodociągowa w ul. Piaskowej w Krośnie"/>
    <s v="Realizowane-RBM-zakończono"/>
    <s v="nd"/>
    <s v="Pule"/>
    <s v="druga"/>
    <s v="sieci rozdzielcze"/>
    <s v="rozwojowe"/>
    <x v="6"/>
    <n v="0"/>
    <s v="Mosina"/>
    <s v="Zuzanna Kaczmarek"/>
    <n v="0"/>
    <s v="Jolanta Kowalczyk"/>
    <n v="0"/>
    <s v="Jacek Bielicki"/>
    <s v="03"/>
    <s v="nd"/>
    <n v="715.31"/>
    <n v="0"/>
    <n v="0"/>
    <n v="0"/>
    <n v="0"/>
    <n v="0"/>
    <n v="0"/>
    <n v="0"/>
    <n v="0"/>
    <n v="0"/>
    <n v="0"/>
    <n v="0"/>
    <n v="0"/>
    <n v="0"/>
    <n v="0"/>
    <n v="0"/>
    <n v="0"/>
    <m/>
    <m/>
    <m/>
    <m/>
    <m/>
    <m/>
    <m/>
    <n v="0"/>
    <n v="0"/>
    <n v="0"/>
    <n v="0"/>
    <n v="0"/>
    <n v="0"/>
    <n v="0"/>
    <n v="0"/>
    <n v="0"/>
    <n v="0"/>
    <n v="0"/>
    <n v="0"/>
    <n v="0"/>
    <n v="0"/>
    <n v="0"/>
    <n v="0"/>
    <n v="0"/>
    <n v="0"/>
    <n v="0"/>
    <n v="0"/>
    <n v="0"/>
    <n v="0"/>
    <n v="0"/>
    <n v="0"/>
    <n v="0"/>
    <n v="0"/>
    <n v="0"/>
  </r>
  <r>
    <s v="80."/>
    <s v="3-03-11-091-1"/>
    <s v="3"/>
    <s v="Mosina - sieć wodociągowa w Borkowicach -Etap I"/>
    <s v="Realizowane-koncepcja-w toku"/>
    <s v="nd"/>
    <s v="rezerwa &quot;białe plamy&quot;"/>
    <s v="druga"/>
    <s v="sieci rozdzielcze"/>
    <s v="rozwojowe"/>
    <x v="4"/>
    <n v="0"/>
    <s v="Mosina"/>
    <s v="Zuzanna Kaczmarek"/>
    <n v="0"/>
    <s v="Jolanta Kowalczyk"/>
    <n v="0"/>
    <n v="0"/>
    <s v="03"/>
    <s v="Gmina Mosina"/>
    <n v="0"/>
    <n v="0"/>
    <n v="0"/>
    <n v="0"/>
    <n v="0"/>
    <n v="437000"/>
    <n v="1746000"/>
    <n v="0"/>
    <n v="369000"/>
    <n v="477000"/>
    <n v="1000000"/>
    <n v="4029000"/>
    <n v="0"/>
    <n v="0"/>
    <n v="0"/>
    <n v="0"/>
    <n v="0"/>
    <m/>
    <m/>
    <m/>
    <m/>
    <m/>
    <m/>
    <m/>
    <n v="0"/>
    <n v="0"/>
    <n v="0"/>
    <n v="0"/>
    <n v="0"/>
    <n v="0"/>
    <n v="0"/>
    <n v="0"/>
    <n v="0"/>
    <n v="0"/>
    <n v="0"/>
    <n v="0"/>
    <n v="0"/>
    <n v="0"/>
    <n v="0"/>
    <n v="0"/>
    <n v="0"/>
    <n v="0"/>
    <n v="0"/>
    <n v="0"/>
    <n v="56000"/>
    <n v="84000"/>
    <n v="626000"/>
    <n v="2004000"/>
    <n v="766000"/>
    <n v="-3263000"/>
    <n v="2770000"/>
  </r>
  <r>
    <s v="81."/>
    <s v="3-03-11-115-1"/>
    <s v="3"/>
    <s v="Mosina - sieć wodociągowa w ul.Wodnej i bocznej"/>
    <s v="Realizowane-dokumentacja-w toku"/>
    <s v="nd"/>
    <s v="rezerwa &quot;białe plamy&quot;"/>
    <s v="druga"/>
    <s v="sieci rozdzielcze"/>
    <s v="rozwojowe"/>
    <x v="4"/>
    <n v="0"/>
    <s v="Mosina"/>
    <s v="Zuzanna Kaczmarek"/>
    <s v="Marcin Krawczyk"/>
    <s v="Jolanta Kowalczyk"/>
    <s v="Jacek Bielicki"/>
    <s v="Jacek Bielicki"/>
    <s v="03"/>
    <s v="Gmina Mosina"/>
    <n v="55935.709999999992"/>
    <n v="15040"/>
    <n v="1555500"/>
    <n v="1000"/>
    <n v="0"/>
    <n v="0"/>
    <n v="0"/>
    <n v="0"/>
    <n v="0"/>
    <n v="0"/>
    <n v="0"/>
    <n v="1571540"/>
    <n v="947.21"/>
    <n v="481.12"/>
    <n v="481.12"/>
    <n v="1483.46"/>
    <n v="0"/>
    <m/>
    <m/>
    <m/>
    <m/>
    <m/>
    <m/>
    <m/>
    <n v="3392.91"/>
    <n v="0"/>
    <n v="0"/>
    <n v="0"/>
    <n v="0"/>
    <n v="0"/>
    <n v="0"/>
    <n v="15040"/>
    <n v="0"/>
    <n v="15040"/>
    <n v="0"/>
    <n v="0"/>
    <n v="0"/>
    <n v="33472.910000000003"/>
    <n v="483400"/>
    <n v="1083615"/>
    <n v="0"/>
    <n v="0"/>
    <n v="0"/>
    <n v="0"/>
    <n v="0"/>
    <n v="0"/>
    <n v="0"/>
    <n v="0"/>
    <n v="1600487.9100000001"/>
    <n v="28947.910000000149"/>
    <n v="1600487.9100000001"/>
  </r>
  <r>
    <s v="82."/>
    <s v="3-03-12-056-1"/>
    <s v="3"/>
    <s v="Mosina - sieć wodociągowa relacji Krosno - Borkowice"/>
    <s v="Realizowane-dokumentacja-w toku"/>
    <s v="nd"/>
    <s v="Zadania własne wspólne"/>
    <s v="pierwsza"/>
    <s v="wspólne"/>
    <s v="rozwojowe"/>
    <x v="7"/>
    <n v="0"/>
    <s v="Mosina"/>
    <s v="Zuzanna Kaczmarek"/>
    <s v="Alicja Gronowska"/>
    <s v="Jolanta Kowalczyk"/>
    <s v="Aleksandra Wąsiak-Piechota"/>
    <n v="0"/>
    <s v="03"/>
    <s v="Gmina Mosina"/>
    <n v="28133.95"/>
    <n v="104400"/>
    <n v="34800"/>
    <n v="574000"/>
    <n v="2326000"/>
    <n v="0"/>
    <n v="0"/>
    <n v="0"/>
    <n v="0"/>
    <n v="0"/>
    <n v="0"/>
    <n v="3039200"/>
    <n v="1817.43"/>
    <n v="49907.64"/>
    <n v="850.81"/>
    <n v="1475.31"/>
    <n v="0"/>
    <m/>
    <m/>
    <m/>
    <m/>
    <m/>
    <m/>
    <m/>
    <n v="54051.189999999995"/>
    <n v="0"/>
    <n v="0"/>
    <n v="31600"/>
    <n v="0"/>
    <n v="0"/>
    <n v="0"/>
    <n v="0"/>
    <n v="0"/>
    <n v="0"/>
    <n v="31600"/>
    <n v="0"/>
    <n v="0"/>
    <n v="85651.19"/>
    <n v="94800"/>
    <n v="924000"/>
    <n v="1984000"/>
    <n v="0"/>
    <n v="0"/>
    <n v="0"/>
    <n v="0"/>
    <n v="0"/>
    <n v="0"/>
    <n v="0"/>
    <n v="3088451.19"/>
    <n v="49251.189999999944"/>
    <n v="3088451.19"/>
  </r>
  <r>
    <s v="83."/>
    <s v="3-03-13-018-0"/>
    <s v="3"/>
    <s v="Mosina - sieć wodociągowa w ul. Sowinieckiej i Żeromskiego"/>
    <s v="Realizowane-RBM-w toku"/>
    <s v="nd"/>
    <s v="Zadania własne wspólne"/>
    <s v="pierwsza"/>
    <s v="sieci rozdzielcze"/>
    <s v="modernizacyjne"/>
    <x v="2"/>
    <n v="0"/>
    <s v="Mosina"/>
    <s v="Zuzanna Kaczmarek"/>
    <s v="Michał Kamiński"/>
    <s v="Jolanta Kowalczyk"/>
    <s v="Monika Mazurczak-Sadowska"/>
    <s v="Jacek Bielicki"/>
    <s v="03"/>
    <s v="nd"/>
    <n v="38746.030000000006"/>
    <n v="2581814.0499999998"/>
    <n v="1000000"/>
    <n v="0"/>
    <n v="0"/>
    <n v="0"/>
    <n v="0"/>
    <n v="0"/>
    <n v="0"/>
    <n v="0"/>
    <n v="0"/>
    <n v="3581814.05"/>
    <n v="5017.55"/>
    <n v="930.97"/>
    <n v="2965.02"/>
    <n v="4709.7"/>
    <n v="3042"/>
    <m/>
    <m/>
    <m/>
    <m/>
    <m/>
    <m/>
    <m/>
    <n v="16665.240000000002"/>
    <n v="0"/>
    <n v="0"/>
    <n v="0"/>
    <n v="0"/>
    <n v="0"/>
    <n v="2000000"/>
    <n v="0"/>
    <n v="115000"/>
    <n v="152000"/>
    <n v="180000"/>
    <n v="152000"/>
    <n v="66115.27"/>
    <n v="2181780.5099999998"/>
    <n v="600000"/>
    <n v="0"/>
    <n v="0"/>
    <n v="0"/>
    <n v="0"/>
    <n v="0"/>
    <n v="0"/>
    <n v="0"/>
    <n v="0"/>
    <n v="0"/>
    <n v="2781780.51"/>
    <n v="-800033.54"/>
    <n v="2781780.51"/>
  </r>
  <r>
    <s v="84."/>
    <s v="3-03-14-116-1"/>
    <s v="3"/>
    <s v="Mosina - sieć wodociągowa w rejonie ul. Krótkiej w Drużynie"/>
    <s v="Realizowane-RBM-w toku"/>
    <s v="nd"/>
    <s v="rezerwa &quot;białe plamy&quot;"/>
    <s v="druga"/>
    <s v="sieci rozdzielcze"/>
    <s v="rozwojowe"/>
    <x v="4"/>
    <n v="0"/>
    <s v="Mosina"/>
    <s v="Zuzanna Kaczmarek"/>
    <n v="0"/>
    <s v="Jolanta Kowalczyk"/>
    <s v="Sonia Sperling"/>
    <n v="0"/>
    <s v="03"/>
    <s v="Gmina Mosina"/>
    <n v="8334.39"/>
    <n v="350000"/>
    <n v="44000"/>
    <n v="0"/>
    <n v="0"/>
    <n v="0"/>
    <n v="0"/>
    <n v="0"/>
    <n v="0"/>
    <n v="0"/>
    <n v="0"/>
    <n v="394000"/>
    <n v="747"/>
    <n v="804"/>
    <n v="433"/>
    <n v="641.5"/>
    <n v="676"/>
    <m/>
    <m/>
    <m/>
    <m/>
    <m/>
    <m/>
    <m/>
    <n v="3301.5"/>
    <n v="0"/>
    <n v="0"/>
    <n v="0"/>
    <n v="0"/>
    <n v="0"/>
    <n v="0"/>
    <n v="0"/>
    <n v="10105"/>
    <n v="10105"/>
    <n v="15210"/>
    <n v="11604"/>
    <n v="10104"/>
    <n v="60429.5"/>
    <n v="16104"/>
    <n v="0"/>
    <n v="0"/>
    <n v="0"/>
    <n v="0"/>
    <n v="0"/>
    <n v="0"/>
    <n v="0"/>
    <n v="0"/>
    <n v="0"/>
    <n v="76533.5"/>
    <n v="-317466.5"/>
    <n v="76533.5"/>
  </r>
  <r>
    <s v="85."/>
    <s v="3-03-14-167-1"/>
    <s v="3"/>
    <s v="Mosina - sieć wodociągowa w Baranowie"/>
    <s v="Realizowane-dokumentacja-w toku"/>
    <s v="nd"/>
    <s v="budżet - modernizacja PSW"/>
    <s v="pierwsza"/>
    <s v="sieci rozdzielcze"/>
    <s v="modernizacyjne"/>
    <x v="2"/>
    <n v="0"/>
    <s v="Mosina"/>
    <s v="Zuzanna Kaczmarek"/>
    <s v="Alicja Gronowska"/>
    <s v="Jolanta Kowalczyk"/>
    <n v="0"/>
    <n v="0"/>
    <s v="03"/>
    <s v="nd"/>
    <n v="0"/>
    <n v="6000"/>
    <n v="6000"/>
    <n v="17000"/>
    <n v="151000"/>
    <n v="0"/>
    <n v="0"/>
    <n v="0"/>
    <n v="0"/>
    <n v="0"/>
    <n v="0"/>
    <n v="180000"/>
    <n v="0"/>
    <n v="0"/>
    <n v="0"/>
    <n v="0"/>
    <n v="0"/>
    <m/>
    <m/>
    <m/>
    <m/>
    <m/>
    <m/>
    <m/>
    <n v="0"/>
    <n v="0"/>
    <n v="0"/>
    <n v="0"/>
    <n v="0"/>
    <n v="0"/>
    <n v="0"/>
    <n v="0"/>
    <n v="0"/>
    <n v="0"/>
    <n v="0"/>
    <n v="0"/>
    <n v="0"/>
    <n v="0"/>
    <n v="28000"/>
    <n v="42000"/>
    <n v="0"/>
    <n v="172000"/>
    <n v="0"/>
    <n v="0"/>
    <n v="0"/>
    <n v="0"/>
    <n v="0"/>
    <n v="0"/>
    <n v="242000"/>
    <n v="62000"/>
    <n v="242000"/>
  </r>
  <r>
    <s v="86."/>
    <s v="3-03-15-049-0"/>
    <s v="3"/>
    <s v="Mosina - sieć wodociągowa w ul. Tylnej i ul. Tęczowej w Krośnie"/>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0"/>
    <n v="338"/>
    <m/>
    <m/>
    <m/>
    <m/>
    <m/>
    <m/>
    <m/>
    <n v="338"/>
    <n v="0"/>
    <n v="0"/>
    <n v="0"/>
    <n v="0"/>
    <n v="0"/>
    <n v="0"/>
    <n v="0"/>
    <n v="0"/>
    <n v="0"/>
    <n v="0"/>
    <n v="0"/>
    <n v="0"/>
    <n v="338"/>
    <n v="0"/>
    <n v="0"/>
    <n v="0"/>
    <n v="0"/>
    <n v="0"/>
    <n v="0"/>
    <n v="0"/>
    <n v="0"/>
    <n v="0"/>
    <n v="0"/>
    <n v="338"/>
    <n v="338"/>
    <n v="338"/>
  </r>
  <r>
    <s v="87."/>
    <s v="3-03-15-164-1"/>
    <s v="3"/>
    <s v="Mosina - sieć wodociągowa w ul. Krętej w Czapurach"/>
    <s v="Realizowane-dokumentacja-w toku"/>
    <s v="nd"/>
    <s v="rezerwa &quot;białe plamy&quot;"/>
    <s v="druga"/>
    <s v="sieci rozdzielcze"/>
    <s v="rozwojowe"/>
    <x v="4"/>
    <n v="0"/>
    <s v="Mosina"/>
    <s v="Zuzanna Kaczmarek"/>
    <s v="Joanna Matysiak-Olek"/>
    <s v="Jolanta Kowalczyk"/>
    <n v="0"/>
    <n v="0"/>
    <s v="03"/>
    <s v="nd"/>
    <n v="1509"/>
    <n v="9000"/>
    <n v="9000"/>
    <n v="26000"/>
    <n v="260000"/>
    <n v="0"/>
    <n v="0"/>
    <n v="0"/>
    <n v="0"/>
    <n v="0"/>
    <n v="0"/>
    <n v="304000"/>
    <n v="0"/>
    <n v="0"/>
    <n v="0"/>
    <n v="0"/>
    <n v="0"/>
    <m/>
    <m/>
    <m/>
    <m/>
    <m/>
    <m/>
    <m/>
    <n v="0"/>
    <n v="0"/>
    <n v="0"/>
    <n v="0"/>
    <n v="0"/>
    <n v="0"/>
    <n v="0"/>
    <n v="10240"/>
    <n v="0"/>
    <n v="0"/>
    <n v="10240"/>
    <n v="0"/>
    <n v="0"/>
    <n v="20480"/>
    <n v="20480"/>
    <n v="40782"/>
    <n v="184996"/>
    <n v="0"/>
    <n v="0"/>
    <n v="0"/>
    <n v="0"/>
    <n v="0"/>
    <n v="0"/>
    <n v="0"/>
    <n v="266738"/>
    <n v="-37262"/>
    <n v="266738"/>
  </r>
  <r>
    <s v="88."/>
    <s v="3-03-15-255-1"/>
    <s v="3"/>
    <s v="Mosina - sieć wodociągowa w ul. Wierzbowej i bocznych w Daszewicach"/>
    <s v="Realizowane-koncepcja-w toku"/>
    <s v="nd"/>
    <s v="rezerwa &quot;białe plamy&quot;"/>
    <s v="druga"/>
    <s v="sieci rozdzielcze"/>
    <s v="rozwojowe"/>
    <x v="4"/>
    <n v="0"/>
    <s v="Mosina"/>
    <s v="Zuzanna Kaczmarek"/>
    <n v="0"/>
    <s v="Jolanta Kowalczyk"/>
    <n v="0"/>
    <n v="0"/>
    <s v="03"/>
    <s v="nd"/>
    <n v="0"/>
    <n v="0"/>
    <n v="0"/>
    <n v="32000"/>
    <n v="48000"/>
    <n v="481000"/>
    <n v="1744000"/>
    <n v="0"/>
    <n v="0"/>
    <n v="0"/>
    <n v="0"/>
    <n v="2305000"/>
    <n v="0"/>
    <n v="0"/>
    <n v="0"/>
    <n v="0"/>
    <n v="0"/>
    <m/>
    <m/>
    <m/>
    <m/>
    <m/>
    <m/>
    <m/>
    <n v="0"/>
    <n v="0"/>
    <n v="0"/>
    <n v="0"/>
    <n v="0"/>
    <n v="0"/>
    <n v="0"/>
    <n v="0"/>
    <n v="0"/>
    <n v="0"/>
    <n v="0"/>
    <n v="0"/>
    <n v="0"/>
    <n v="0"/>
    <n v="0"/>
    <n v="35000"/>
    <n v="35000"/>
    <n v="105000"/>
    <n v="2213800"/>
    <n v="691200"/>
    <n v="0"/>
    <n v="0"/>
    <n v="0"/>
    <n v="0"/>
    <n v="3080000"/>
    <n v="775000"/>
    <n v="3080000"/>
  </r>
  <r>
    <s v="89."/>
    <s v="3-03-15-262-0"/>
    <s v="3"/>
    <s v="Mosina - sieć wodociągowa w ul. Poznańskiej i Szkolnej w Wiórku"/>
    <s v="Realizowane-koncepcja-w toku"/>
    <s v="nd"/>
    <s v="budżet - modernizacja PSW"/>
    <s v="pierwsza"/>
    <s v="sieci rozdzielcze"/>
    <s v="modernizacyjne"/>
    <x v="2"/>
    <n v="0"/>
    <s v="Mosina"/>
    <s v="Zuzanna Kaczmarek"/>
    <s v="Magdalena Daszkiewicz-Jankowska"/>
    <s v="Jolanta Kowalczyk"/>
    <n v="0"/>
    <n v="0"/>
    <s v="03"/>
    <s v="nd"/>
    <n v="0"/>
    <n v="0"/>
    <n v="16000"/>
    <n v="24000"/>
    <n v="114000"/>
    <n v="338000"/>
    <n v="0"/>
    <n v="0"/>
    <n v="0"/>
    <n v="0"/>
    <n v="0"/>
    <n v="492000"/>
    <n v="0"/>
    <n v="0"/>
    <n v="0"/>
    <n v="0"/>
    <n v="0"/>
    <m/>
    <m/>
    <m/>
    <m/>
    <m/>
    <m/>
    <m/>
    <n v="0"/>
    <n v="0"/>
    <n v="0"/>
    <n v="0"/>
    <n v="0"/>
    <n v="0"/>
    <n v="0"/>
    <n v="0"/>
    <n v="0"/>
    <n v="0"/>
    <n v="0"/>
    <n v="0"/>
    <n v="0"/>
    <n v="0"/>
    <n v="0"/>
    <n v="0"/>
    <n v="0"/>
    <n v="0"/>
    <n v="0"/>
    <n v="0"/>
    <n v="0"/>
    <n v="0"/>
    <n v="0"/>
    <n v="0"/>
    <n v="0"/>
    <n v="-492000"/>
    <n v="0"/>
  </r>
  <r>
    <s v="90."/>
    <s v="3-03-15-263-0"/>
    <s v="3"/>
    <s v="Mosina - sieć wodociągowa na Pl. 20 Października"/>
    <s v="Realizowane-dokumentacja-w toku"/>
    <s v="nd"/>
    <s v="budżet - modernizacja PSW"/>
    <s v="pierwsza"/>
    <s v="sieci rozdzielcze"/>
    <s v="modernizacyjne"/>
    <x v="2"/>
    <n v="0"/>
    <s v="Mosina"/>
    <s v="Zuzanna Kaczmarek"/>
    <s v="Katarzyna Grala"/>
    <s v="Jolanta Kowalczyk"/>
    <s v="Jacek Bielicki"/>
    <s v="Jacek Bielicki"/>
    <s v="03"/>
    <s v="nd"/>
    <n v="0"/>
    <n v="48750"/>
    <n v="127368"/>
    <n v="0"/>
    <n v="0"/>
    <n v="0"/>
    <n v="0"/>
    <n v="0"/>
    <n v="0"/>
    <n v="0"/>
    <n v="0"/>
    <n v="176118"/>
    <n v="0"/>
    <n v="10250"/>
    <n v="0"/>
    <n v="320.75"/>
    <n v="4088"/>
    <m/>
    <m/>
    <m/>
    <m/>
    <m/>
    <m/>
    <m/>
    <n v="14658.75"/>
    <n v="3750"/>
    <n v="0"/>
    <n v="10250"/>
    <n v="3750"/>
    <n v="0"/>
    <n v="0"/>
    <n v="0"/>
    <n v="3750"/>
    <n v="0"/>
    <n v="0"/>
    <n v="0"/>
    <n v="0"/>
    <n v="18408.75"/>
    <n v="323885"/>
    <n v="307903"/>
    <n v="0"/>
    <n v="0"/>
    <n v="0"/>
    <n v="0"/>
    <n v="0"/>
    <n v="0"/>
    <n v="0"/>
    <n v="0"/>
    <n v="650196.75"/>
    <n v="474078.75"/>
    <n v="650196.75"/>
  </r>
  <r>
    <s v="91."/>
    <s v="3-03-16-065-0"/>
    <s v="3"/>
    <s v="Mosina - sieć wodociągowa w ul. Witosa w Dymaczewie Nowym"/>
    <s v="Realizowane-RBM-w toku"/>
    <s v="nd"/>
    <s v="budżet - modernizacja PSW"/>
    <s v="pierwsza"/>
    <s v="sieci rozdzielcze"/>
    <s v="modernizacyjne"/>
    <x v="2"/>
    <n v="0"/>
    <s v="Mosina"/>
    <s v="Zuzanna Kaczmarek"/>
    <s v="Katarzyna Grala"/>
    <s v="Jolanta Kowalczyk"/>
    <s v="Aleksandra Urbanowicz"/>
    <s v="Jacek Bielicki"/>
    <s v="03"/>
    <s v="nd"/>
    <n v="18321.300000000003"/>
    <n v="107033"/>
    <n v="300000"/>
    <n v="0"/>
    <n v="0"/>
    <n v="0"/>
    <n v="0"/>
    <n v="0"/>
    <n v="0"/>
    <n v="0"/>
    <n v="0"/>
    <n v="407033"/>
    <n v="555.12"/>
    <n v="0"/>
    <n v="1299"/>
    <n v="0"/>
    <n v="800"/>
    <m/>
    <m/>
    <m/>
    <m/>
    <m/>
    <m/>
    <m/>
    <n v="2654.12"/>
    <n v="3550"/>
    <n v="0"/>
    <n v="0"/>
    <n v="0"/>
    <n v="3550"/>
    <n v="0"/>
    <n v="0"/>
    <n v="0"/>
    <n v="0"/>
    <n v="0"/>
    <n v="0"/>
    <n v="0"/>
    <n v="2654.12"/>
    <n v="471888"/>
    <n v="0"/>
    <n v="0"/>
    <n v="0"/>
    <n v="0"/>
    <n v="0"/>
    <n v="0"/>
    <n v="0"/>
    <n v="0"/>
    <n v="0"/>
    <n v="474542.12"/>
    <n v="67509.119999999995"/>
    <n v="474542.12"/>
  </r>
  <r>
    <s v="92."/>
    <s v="3-03-16-109-0"/>
    <s v="3"/>
    <s v="Zbiorniki wody czystej Pożegowo i Mosina"/>
    <s v="Realizowane-koncepcja-w toku"/>
    <s v="nd"/>
    <s v="Zadania własne wspólne"/>
    <s v="pierwsza"/>
    <s v="wspólne"/>
    <s v="modernizacyjne"/>
    <x v="1"/>
    <n v="0"/>
    <s v="Mosina"/>
    <s v="Danuta Kijko"/>
    <n v="0"/>
    <s v="Anna Padurska"/>
    <s v="Krzysztof Durczewski"/>
    <n v="0"/>
    <s v="03"/>
    <s v="nd"/>
    <n v="2739187.5200000005"/>
    <n v="0"/>
    <n v="0"/>
    <n v="0"/>
    <n v="0"/>
    <n v="0"/>
    <n v="0"/>
    <n v="0"/>
    <n v="250000"/>
    <n v="775000"/>
    <n v="3425000"/>
    <n v="4450000"/>
    <n v="0"/>
    <n v="0"/>
    <n v="0"/>
    <n v="0"/>
    <n v="0"/>
    <m/>
    <m/>
    <m/>
    <m/>
    <m/>
    <m/>
    <m/>
    <n v="0"/>
    <n v="0"/>
    <n v="0"/>
    <n v="0"/>
    <n v="0"/>
    <n v="0"/>
    <n v="0"/>
    <n v="0"/>
    <n v="0"/>
    <n v="0"/>
    <n v="0"/>
    <n v="0"/>
    <n v="0"/>
    <n v="0"/>
    <n v="0"/>
    <n v="0"/>
    <n v="0"/>
    <n v="0"/>
    <n v="0"/>
    <n v="0"/>
    <n v="250000"/>
    <n v="7200000"/>
    <n v="0"/>
    <n v="0"/>
    <n v="7450000"/>
    <n v="3000000"/>
    <n v="7450000"/>
  </r>
  <r>
    <s v="93."/>
    <s v="3-03-16-175-0"/>
    <s v="3"/>
    <s v="Mosina - sieć wodociągowa w m. Jeziory, Jarosławiec (Wielkopolski Park Narodowy)"/>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0"/>
    <n v="0"/>
    <m/>
    <m/>
    <m/>
    <m/>
    <m/>
    <m/>
    <m/>
    <n v="0"/>
    <n v="0"/>
    <n v="0"/>
    <n v="0"/>
    <n v="0"/>
    <n v="0"/>
    <n v="0"/>
    <n v="0"/>
    <n v="0"/>
    <n v="0"/>
    <n v="0"/>
    <n v="0"/>
    <n v="0"/>
    <n v="0"/>
    <n v="0"/>
    <n v="0"/>
    <n v="0"/>
    <n v="0"/>
    <n v="0"/>
    <n v="0"/>
    <n v="0"/>
    <n v="0"/>
    <n v="0"/>
    <n v="0"/>
    <n v="0"/>
    <n v="0"/>
    <n v="0"/>
  </r>
  <r>
    <s v="94."/>
    <s v="3-03-17-013-1"/>
    <s v="3"/>
    <s v="Mosina - sieć wodociągowa w ul. Sosnowej w Pecnej"/>
    <s v="Realizowane-RBM-w toku"/>
    <s v="nd"/>
    <s v="rezerwa &quot;białe plamy&quot;"/>
    <s v="druga"/>
    <s v="sieci rozdzielcze"/>
    <s v="rozwojowe"/>
    <x v="4"/>
    <n v="0"/>
    <s v="Mosina"/>
    <s v="Zuzanna Kaczmarek"/>
    <s v="Magdalena Daszkiewicz-Jankowska"/>
    <s v="Jolanta Kowalczyk"/>
    <s v="Maciej Antecki"/>
    <s v="Maciej Antecki"/>
    <s v="03"/>
    <s v="Gmina Mosina"/>
    <n v="20391"/>
    <n v="116000"/>
    <n v="285000"/>
    <n v="0"/>
    <n v="0"/>
    <n v="0"/>
    <n v="0"/>
    <n v="0"/>
    <n v="0"/>
    <n v="0"/>
    <n v="0"/>
    <n v="401000"/>
    <n v="90"/>
    <n v="0"/>
    <n v="0"/>
    <n v="1603.75"/>
    <n v="0"/>
    <m/>
    <m/>
    <m/>
    <m/>
    <m/>
    <m/>
    <m/>
    <n v="1693.75"/>
    <n v="22632"/>
    <n v="0"/>
    <n v="0"/>
    <n v="0"/>
    <n v="0"/>
    <n v="0"/>
    <n v="0"/>
    <n v="0"/>
    <n v="0"/>
    <n v="0"/>
    <n v="0"/>
    <n v="50000"/>
    <n v="51693.75"/>
    <n v="349635"/>
    <n v="0"/>
    <n v="0"/>
    <n v="0"/>
    <n v="0"/>
    <n v="0"/>
    <n v="0"/>
    <n v="0"/>
    <n v="0"/>
    <n v="0"/>
    <n v="401328.75"/>
    <n v="328.75"/>
    <n v="401328.75"/>
  </r>
  <r>
    <s v="95."/>
    <s v="3-03-17-060-1"/>
    <s v="3"/>
    <s v="Mosina - sieć wodociągowa w ul. Nad Potokiem, Malinowa, Krańcowa w Krosinku"/>
    <s v="Realizowane-RBM-w toku"/>
    <s v="nd"/>
    <s v="rezerwa &quot;białe plamy&quot;"/>
    <s v="druga"/>
    <s v="sieci rozdzielcze"/>
    <s v="rozwojowe"/>
    <x v="4"/>
    <n v="0"/>
    <s v="Mosina"/>
    <s v="Zuzanna Kaczmarek"/>
    <s v="Aleksandra Urbanowicz"/>
    <s v="Jolanta Kowalczyk"/>
    <s v="Aleksandra Urbanowicz"/>
    <s v="Maciej Antecki"/>
    <s v="03"/>
    <s v="Gmina Mosina"/>
    <n v="15316.220000000001"/>
    <n v="70000"/>
    <n v="980000"/>
    <n v="1544952"/>
    <n v="0"/>
    <n v="0"/>
    <n v="0"/>
    <n v="0"/>
    <n v="0"/>
    <n v="0"/>
    <n v="0"/>
    <n v="2594952"/>
    <n v="3406.94"/>
    <n v="1732.62"/>
    <n v="1714.85"/>
    <n v="2214.5500000000002"/>
    <n v="0"/>
    <m/>
    <m/>
    <m/>
    <m/>
    <m/>
    <m/>
    <m/>
    <n v="9068.9599999999991"/>
    <n v="0"/>
    <n v="0"/>
    <n v="0"/>
    <n v="0"/>
    <n v="0"/>
    <n v="0"/>
    <n v="0"/>
    <n v="0"/>
    <n v="0"/>
    <n v="0"/>
    <n v="0"/>
    <n v="0"/>
    <n v="9068.9599999999991"/>
    <n v="0"/>
    <n v="1000000"/>
    <n v="2000000"/>
    <n v="0"/>
    <n v="0"/>
    <n v="0"/>
    <n v="0"/>
    <n v="0"/>
    <n v="0"/>
    <n v="0"/>
    <n v="3009068.96"/>
    <n v="414116.95999999996"/>
    <n v="3009068.96"/>
  </r>
  <r>
    <s v="96."/>
    <s v="3-03-17-070-1"/>
    <s v="3"/>
    <s v="Mosina - sieć wodociągowa w ul. Cybisa w Mosinie, ul. Polna w Krośnie"/>
    <s v="Realizowane-dokumentacja-w toku"/>
    <s v="nd"/>
    <s v="Pule"/>
    <s v="druga"/>
    <s v="sieci rozdzielcze"/>
    <s v="rozwojowe"/>
    <x v="6"/>
    <n v="0"/>
    <s v="Mosina"/>
    <s v="Zuzanna Kaczmarek"/>
    <s v="Joanna Matysiak-Olek"/>
    <s v="Jolanta Kowalczyk"/>
    <n v="0"/>
    <n v="0"/>
    <s v="03"/>
    <s v="nd"/>
    <n v="0"/>
    <n v="0"/>
    <n v="12000"/>
    <n v="19000"/>
    <n v="41000"/>
    <n v="115000"/>
    <n v="0"/>
    <n v="0"/>
    <n v="0"/>
    <n v="0"/>
    <n v="0"/>
    <n v="187000"/>
    <n v="0"/>
    <n v="0"/>
    <n v="433"/>
    <n v="0"/>
    <n v="0"/>
    <m/>
    <m/>
    <m/>
    <m/>
    <m/>
    <m/>
    <m/>
    <n v="433"/>
    <n v="0"/>
    <n v="0"/>
    <n v="0"/>
    <n v="0"/>
    <n v="0"/>
    <n v="0"/>
    <n v="0"/>
    <n v="0"/>
    <n v="0"/>
    <n v="0"/>
    <n v="0"/>
    <n v="0"/>
    <n v="433"/>
    <n v="28000"/>
    <n v="42001"/>
    <n v="161243"/>
    <n v="41581"/>
    <n v="0"/>
    <n v="0"/>
    <n v="0"/>
    <n v="0"/>
    <n v="0"/>
    <n v="0"/>
    <n v="273258"/>
    <n v="86258"/>
    <n v="273258"/>
  </r>
  <r>
    <s v="97."/>
    <s v="3-03-17-071-1"/>
    <s v="3"/>
    <s v="Mosina - sieć wodociągowa w rej ul. Strzeleckiej w Mosinie, ul. Lipowej w Krośnie"/>
    <s v="Realizowane-dokumentacja-w toku"/>
    <s v="nd"/>
    <s v="Pule"/>
    <s v="druga"/>
    <s v="sieci rozdzielcze"/>
    <s v="rozwojowe"/>
    <x v="6"/>
    <n v="0"/>
    <s v="Mosina"/>
    <s v="Zuzanna Kaczmarek"/>
    <s v="Magdalena Daszkiewicz-Jankowska"/>
    <s v="Jolanta Kowalczyk"/>
    <n v="0"/>
    <n v="0"/>
    <s v="03"/>
    <s v="nd"/>
    <n v="1786.85"/>
    <n v="34000"/>
    <n v="102000"/>
    <n v="34000"/>
    <n v="2029000"/>
    <n v="0"/>
    <n v="0"/>
    <n v="0"/>
    <n v="0"/>
    <n v="0"/>
    <n v="0"/>
    <n v="2199000"/>
    <n v="532.17999999999995"/>
    <n v="391.89"/>
    <n v="394.52"/>
    <n v="637.79999999999995"/>
    <n v="0"/>
    <m/>
    <m/>
    <m/>
    <m/>
    <m/>
    <m/>
    <m/>
    <n v="1956.3899999999999"/>
    <n v="0"/>
    <n v="0"/>
    <n v="0"/>
    <n v="0"/>
    <n v="0"/>
    <n v="0"/>
    <n v="20040"/>
    <n v="0"/>
    <n v="0"/>
    <n v="0"/>
    <n v="0"/>
    <n v="20040"/>
    <n v="42036.39"/>
    <n v="20040"/>
    <n v="283424.75"/>
    <n v="545908.5"/>
    <n v="1355653.75"/>
    <n v="0"/>
    <n v="0"/>
    <n v="0"/>
    <n v="0"/>
    <n v="0"/>
    <n v="0"/>
    <n v="2247063.39"/>
    <n v="48063.39000000013"/>
    <n v="2247063.39"/>
  </r>
  <r>
    <s v="98."/>
    <s v="3-03-17-135-1"/>
    <s v="3"/>
    <s v="Mosina - sieć wodociągowa w rej. ul. Orzeszkowej i Konopnickiej (przedłużenie Brandysa i Fredry)"/>
    <s v="Realizowane-koncepcja-w toku"/>
    <s v="nd"/>
    <s v="rezerwa &quot;białe plamy&quot;"/>
    <s v="druga"/>
    <s v="sieci rozdzielcze"/>
    <s v="rozwojowe"/>
    <x v="4"/>
    <n v="0"/>
    <s v="Mosina"/>
    <s v="Zuzanna Kaczmarek"/>
    <n v="0"/>
    <s v="Jolanta Kowalczyk"/>
    <n v="0"/>
    <n v="0"/>
    <s v="03"/>
    <s v="Gmina Mosina"/>
    <n v="482"/>
    <n v="0"/>
    <n v="179000"/>
    <n v="0"/>
    <n v="0"/>
    <n v="0"/>
    <n v="0"/>
    <n v="0"/>
    <n v="0"/>
    <n v="0"/>
    <n v="0"/>
    <n v="179000"/>
    <n v="0"/>
    <n v="0"/>
    <n v="0"/>
    <n v="0"/>
    <n v="0"/>
    <m/>
    <m/>
    <m/>
    <m/>
    <m/>
    <m/>
    <m/>
    <n v="0"/>
    <n v="0"/>
    <n v="0"/>
    <n v="0"/>
    <n v="0"/>
    <n v="0"/>
    <n v="0"/>
    <n v="0"/>
    <n v="0"/>
    <n v="0"/>
    <n v="0"/>
    <n v="0"/>
    <n v="0"/>
    <n v="0"/>
    <n v="0"/>
    <n v="0"/>
    <n v="0"/>
    <n v="0"/>
    <n v="0"/>
    <n v="0"/>
    <n v="0"/>
    <n v="0"/>
    <n v="0"/>
    <n v="0"/>
    <n v="0"/>
    <n v="-179000"/>
    <n v="0"/>
  </r>
  <r>
    <s v="99."/>
    <s v="3-03-17-137-0"/>
    <s v="3"/>
    <s v="Mosina - sieć wodociągowa w ul. Malinowskiego i Górskiego"/>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0"/>
    <n v="0"/>
    <m/>
    <m/>
    <m/>
    <m/>
    <m/>
    <m/>
    <m/>
    <n v="0"/>
    <n v="0"/>
    <n v="0"/>
    <n v="0"/>
    <n v="0"/>
    <n v="0"/>
    <n v="0"/>
    <n v="0"/>
    <n v="0"/>
    <n v="0"/>
    <n v="0"/>
    <n v="0"/>
    <n v="0"/>
    <n v="0"/>
    <n v="0"/>
    <n v="0"/>
    <n v="0"/>
    <n v="0"/>
    <n v="0"/>
    <n v="0"/>
    <n v="0"/>
    <n v="0"/>
    <n v="0"/>
    <n v="0"/>
    <n v="0"/>
    <n v="0"/>
    <n v="0"/>
  </r>
  <r>
    <s v="100."/>
    <s v="3-03-17-139-1"/>
    <s v="3"/>
    <s v="Mosina - sieć wodociagowa w ul. Lema"/>
    <s v="Realizowane-koncepcja-w toku"/>
    <s v="nd"/>
    <s v="rezerwa &quot;białe plamy&quot;"/>
    <s v="druga"/>
    <s v="sieci rozdzielcze"/>
    <s v="rozwojowe"/>
    <x v="4"/>
    <n v="0"/>
    <s v="Mosina"/>
    <s v="Zuzanna Kaczmarek"/>
    <n v="0"/>
    <s v="Jolanta Kowalczyk"/>
    <n v="0"/>
    <n v="0"/>
    <s v="03"/>
    <s v="nd"/>
    <n v="0"/>
    <n v="0"/>
    <n v="199000"/>
    <n v="542000"/>
    <n v="0"/>
    <n v="0"/>
    <n v="0"/>
    <n v="0"/>
    <n v="0"/>
    <n v="0"/>
    <n v="0"/>
    <n v="741000"/>
    <n v="0"/>
    <n v="0"/>
    <n v="0"/>
    <n v="0"/>
    <n v="0"/>
    <m/>
    <m/>
    <m/>
    <m/>
    <m/>
    <m/>
    <m/>
    <n v="0"/>
    <n v="0"/>
    <n v="0"/>
    <n v="0"/>
    <n v="0"/>
    <n v="0"/>
    <n v="0"/>
    <n v="0"/>
    <n v="0"/>
    <n v="0"/>
    <n v="0"/>
    <n v="0"/>
    <n v="0"/>
    <n v="0"/>
    <n v="40000"/>
    <n v="237900"/>
    <n v="759600"/>
    <n v="58500"/>
    <n v="0"/>
    <n v="0"/>
    <n v="0"/>
    <n v="0"/>
    <n v="0"/>
    <n v="0"/>
    <n v="1096000"/>
    <n v="355000"/>
    <n v="1096000"/>
  </r>
  <r>
    <s v="101."/>
    <s v="3-03-17-149-1"/>
    <s v="3"/>
    <s v="Mosina - sieć wodociągowa w Sowinkach"/>
    <s v="Realizowane-koncepcja-w toku"/>
    <s v="nd"/>
    <s v="rezerwa &quot;białe plamy&quot;"/>
    <s v="druga"/>
    <s v="sieci rozdzielcze"/>
    <s v="rozwojowe"/>
    <x v="4"/>
    <n v="0"/>
    <s v="Mosina"/>
    <s v="Zuzanna Kaczmarek"/>
    <n v="0"/>
    <s v="Jolanta Kowalczyk"/>
    <n v="0"/>
    <n v="0"/>
    <s v="03"/>
    <s v="nd"/>
    <n v="0"/>
    <n v="328000"/>
    <n v="143000"/>
    <n v="632000"/>
    <n v="2526000"/>
    <n v="0"/>
    <n v="0"/>
    <n v="0"/>
    <n v="0"/>
    <n v="0"/>
    <n v="0"/>
    <n v="3629000"/>
    <n v="0"/>
    <n v="0"/>
    <n v="0"/>
    <n v="0"/>
    <n v="0"/>
    <m/>
    <m/>
    <m/>
    <m/>
    <m/>
    <m/>
    <m/>
    <n v="0"/>
    <n v="0"/>
    <n v="0"/>
    <n v="0"/>
    <n v="0"/>
    <n v="0"/>
    <n v="0"/>
    <n v="0"/>
    <n v="0"/>
    <n v="0"/>
    <n v="0"/>
    <n v="0"/>
    <n v="0"/>
    <n v="0"/>
    <n v="164000"/>
    <n v="246000"/>
    <n v="1239500"/>
    <n v="935500"/>
    <n v="2000000"/>
    <n v="0"/>
    <n v="0"/>
    <n v="0"/>
    <n v="0"/>
    <n v="0"/>
    <n v="4585000"/>
    <n v="956000"/>
    <n v="4585000"/>
  </r>
  <r>
    <s v="102."/>
    <s v="3-03-18-076-1"/>
    <s v="3"/>
    <s v="Mosina - siec wodociągowa w ul. bocznej od Lipowej w Pecnej"/>
    <s v="Realizowane-koncepcja-w toku"/>
    <s v="nd"/>
    <s v="rezerwa &quot;białe plamy&quot;"/>
    <s v="druga"/>
    <s v="sieci rozdzielcze"/>
    <s v="rozwojowe"/>
    <x v="4"/>
    <n v="0"/>
    <s v="Mosina"/>
    <s v="Zuzanna Kaczmarek"/>
    <n v="0"/>
    <s v="Jolanta Kowalczyk"/>
    <n v="0"/>
    <n v="0"/>
    <s v="03"/>
    <s v="nd"/>
    <n v="0"/>
    <n v="0"/>
    <n v="0"/>
    <n v="8000"/>
    <n v="14000"/>
    <n v="11000"/>
    <n v="40000"/>
    <n v="0"/>
    <n v="0"/>
    <n v="0"/>
    <n v="0"/>
    <n v="73000"/>
    <n v="0"/>
    <n v="0"/>
    <n v="0"/>
    <n v="0"/>
    <n v="0"/>
    <m/>
    <m/>
    <m/>
    <m/>
    <m/>
    <m/>
    <m/>
    <n v="0"/>
    <n v="0"/>
    <n v="0"/>
    <n v="0"/>
    <n v="0"/>
    <n v="0"/>
    <n v="0"/>
    <n v="0"/>
    <n v="0"/>
    <n v="0"/>
    <n v="0"/>
    <n v="0"/>
    <n v="0"/>
    <n v="0"/>
    <n v="0"/>
    <n v="28000"/>
    <n v="42000"/>
    <n v="48900"/>
    <n v="15100"/>
    <n v="0"/>
    <n v="0"/>
    <n v="0"/>
    <n v="0"/>
    <n v="0"/>
    <n v="134000"/>
    <n v="61000"/>
    <n v="134000"/>
  </r>
  <r>
    <s v="103."/>
    <s v="3-03-19-055-0"/>
    <s v="3"/>
    <s v="Mosina - sieć wodociągowa i kanalizacja sanitarna w ul.Żwirowej w Daszewic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64830.92"/>
    <n v="0"/>
    <m/>
    <m/>
    <m/>
    <m/>
    <m/>
    <m/>
    <m/>
    <n v="64830.92"/>
    <n v="0"/>
    <n v="0"/>
    <n v="0"/>
    <n v="0"/>
    <n v="0"/>
    <n v="0"/>
    <n v="0"/>
    <n v="0"/>
    <n v="0"/>
    <n v="0"/>
    <n v="0"/>
    <n v="0"/>
    <n v="64830.92"/>
    <n v="0"/>
    <n v="0"/>
    <n v="0"/>
    <n v="0"/>
    <n v="0"/>
    <n v="0"/>
    <n v="0"/>
    <n v="0"/>
    <n v="0"/>
    <n v="0"/>
    <n v="64830.92"/>
    <n v="64830.92"/>
    <n v="64830.92"/>
  </r>
  <r>
    <s v="104."/>
    <s v="3-03-19-062-0"/>
    <s v="3"/>
    <s v="Mosina - sieć wodociągowa w ul. Cedrowej"/>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747"/>
    <n v="0"/>
    <n v="19821.599999999999"/>
    <n v="0"/>
    <n v="0"/>
    <m/>
    <m/>
    <m/>
    <m/>
    <m/>
    <m/>
    <m/>
    <n v="20568.599999999999"/>
    <n v="0"/>
    <n v="0"/>
    <n v="0"/>
    <n v="0"/>
    <n v="0"/>
    <n v="0"/>
    <n v="0"/>
    <n v="0"/>
    <n v="0"/>
    <n v="0"/>
    <n v="0"/>
    <n v="0"/>
    <n v="20568.599999999999"/>
    <n v="0"/>
    <n v="0"/>
    <n v="0"/>
    <n v="0"/>
    <n v="0"/>
    <n v="0"/>
    <n v="0"/>
    <n v="0"/>
    <n v="0"/>
    <n v="0"/>
    <n v="20568.599999999999"/>
    <n v="20568.599999999999"/>
    <n v="20568.599999999999"/>
  </r>
  <r>
    <s v="105."/>
    <s v="3-03-19-105-0"/>
    <s v="3"/>
    <s v="Mosina - siec wodociągowa i kanalizacja sanitarna w ul. Gierymskiego"/>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320.75"/>
    <n v="137162.31"/>
    <m/>
    <m/>
    <m/>
    <m/>
    <m/>
    <m/>
    <m/>
    <n v="137483.06"/>
    <n v="0"/>
    <n v="0"/>
    <n v="0"/>
    <n v="0"/>
    <n v="0"/>
    <n v="0"/>
    <n v="0"/>
    <n v="0"/>
    <n v="0"/>
    <n v="0"/>
    <n v="0"/>
    <n v="0"/>
    <n v="137483.06"/>
    <n v="0"/>
    <n v="0"/>
    <n v="0"/>
    <n v="0"/>
    <n v="0"/>
    <n v="0"/>
    <n v="0"/>
    <n v="0"/>
    <n v="0"/>
    <n v="0"/>
    <n v="137483.06"/>
    <n v="137483.06"/>
    <n v="137483.06"/>
  </r>
  <r>
    <s v="106."/>
    <s v="3-03-19-117-0"/>
    <s v="3"/>
    <s v="Mosina - sieć wodociagowa i kanalizacja sanitarna w ul. Wiosennej w Krośnie"/>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200"/>
    <n v="74933"/>
    <n v="0"/>
    <n v="0"/>
    <m/>
    <m/>
    <m/>
    <m/>
    <m/>
    <m/>
    <m/>
    <n v="76133"/>
    <n v="0"/>
    <n v="0"/>
    <n v="0"/>
    <n v="0"/>
    <n v="0"/>
    <n v="0"/>
    <n v="0"/>
    <n v="0"/>
    <n v="0"/>
    <n v="0"/>
    <n v="0"/>
    <n v="0"/>
    <n v="76133"/>
    <n v="0"/>
    <n v="0"/>
    <n v="0"/>
    <n v="0"/>
    <n v="0"/>
    <n v="0"/>
    <n v="0"/>
    <n v="0"/>
    <n v="0"/>
    <n v="0"/>
    <n v="76133"/>
    <n v="76133"/>
    <n v="76133"/>
  </r>
  <r>
    <s v="107."/>
    <s v="3-03-19-128-0"/>
    <s v="3"/>
    <s v="Mosina - sieć wodociągowa i kanalizacja sanitarna w ul. Krosińskiej"/>
    <s v="Realizowane-RBM-w toku"/>
    <s v="nd"/>
    <s v="rezerwa na zaspokojenie roszczeń z tyt realizacji sieci wod-kan"/>
    <s v="pierwsza"/>
    <s v="sieci rozdzielcze"/>
    <s v="rozwojowe"/>
    <x v="5"/>
    <n v="0"/>
    <s v="Mosina"/>
    <n v="0"/>
    <n v="0"/>
    <n v="0"/>
    <s v="Aleksandra Klecha"/>
    <n v="0"/>
    <s v="03"/>
    <s v="nd"/>
    <n v="0"/>
    <n v="0"/>
    <n v="0"/>
    <n v="0"/>
    <n v="0"/>
    <n v="0"/>
    <n v="0"/>
    <n v="0"/>
    <n v="0"/>
    <n v="0"/>
    <n v="0"/>
    <n v="0"/>
    <n v="1200"/>
    <n v="0"/>
    <n v="0"/>
    <n v="96500.2"/>
    <n v="17"/>
    <m/>
    <m/>
    <m/>
    <m/>
    <m/>
    <m/>
    <m/>
    <n v="97717.2"/>
    <n v="0"/>
    <n v="0"/>
    <n v="0"/>
    <n v="0"/>
    <n v="0"/>
    <n v="0"/>
    <n v="0"/>
    <n v="0"/>
    <n v="0"/>
    <n v="0"/>
    <n v="0"/>
    <n v="0"/>
    <n v="97717.2"/>
    <n v="0"/>
    <n v="0"/>
    <n v="0"/>
    <n v="0"/>
    <n v="0"/>
    <n v="0"/>
    <n v="0"/>
    <n v="0"/>
    <n v="0"/>
    <n v="0"/>
    <n v="97717.2"/>
    <n v="97717.2"/>
    <n v="97717.2"/>
  </r>
  <r>
    <s v="108."/>
    <s v="3-03-19-180-0"/>
    <s v="3"/>
    <s v="Mosina - sieć wodociągowa w ul. ul. Poziomkowej, Borówkowej, Malinowej, Jagodowej (działki 204/64, 204/117)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000"/>
    <n v="0"/>
    <n v="0"/>
    <n v="0"/>
    <m/>
    <m/>
    <m/>
    <m/>
    <m/>
    <m/>
    <m/>
    <n v="1000"/>
    <n v="0"/>
    <n v="0"/>
    <n v="0"/>
    <n v="0"/>
    <n v="0"/>
    <n v="0"/>
    <n v="0"/>
    <n v="0"/>
    <n v="0"/>
    <n v="0"/>
    <n v="0"/>
    <n v="0"/>
    <n v="1000"/>
    <n v="0"/>
    <n v="0"/>
    <n v="0"/>
    <n v="0"/>
    <n v="0"/>
    <n v="0"/>
    <n v="0"/>
    <n v="0"/>
    <n v="0"/>
    <n v="0"/>
    <n v="1000"/>
    <n v="1000"/>
    <n v="1000"/>
  </r>
  <r>
    <s v="109."/>
    <s v="3-03-19-181-0"/>
    <s v="3"/>
    <s v="Mosina - siec wodociągowa w ul. Poziomkowej (działki 244/1, 204/40)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800"/>
    <n v="0"/>
    <n v="0"/>
    <n v="0"/>
    <m/>
    <m/>
    <m/>
    <m/>
    <m/>
    <m/>
    <m/>
    <n v="800"/>
    <n v="0"/>
    <n v="0"/>
    <n v="0"/>
    <n v="0"/>
    <n v="0"/>
    <n v="0"/>
    <n v="0"/>
    <n v="0"/>
    <n v="0"/>
    <n v="0"/>
    <n v="0"/>
    <n v="0"/>
    <n v="800"/>
    <n v="0"/>
    <n v="0"/>
    <n v="0"/>
    <n v="0"/>
    <n v="0"/>
    <n v="0"/>
    <n v="0"/>
    <n v="0"/>
    <n v="0"/>
    <n v="0"/>
    <n v="800"/>
    <n v="800"/>
    <n v="800"/>
  </r>
  <r>
    <s v="110."/>
    <s v="3-03-19-182-0"/>
    <s v="3"/>
    <s v="Mosina - siec wodociągowa w ul. Nad Potokiem i Młyńskiej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000"/>
    <n v="0"/>
    <n v="0"/>
    <n v="0"/>
    <m/>
    <m/>
    <m/>
    <m/>
    <m/>
    <m/>
    <m/>
    <n v="1000"/>
    <n v="0"/>
    <n v="0"/>
    <n v="0"/>
    <n v="0"/>
    <n v="0"/>
    <n v="0"/>
    <n v="0"/>
    <n v="0"/>
    <n v="0"/>
    <n v="0"/>
    <n v="0"/>
    <n v="0"/>
    <n v="1000"/>
    <n v="0"/>
    <n v="0"/>
    <n v="0"/>
    <n v="0"/>
    <n v="0"/>
    <n v="0"/>
    <n v="0"/>
    <n v="0"/>
    <n v="0"/>
    <n v="0"/>
    <n v="1000"/>
    <n v="1000"/>
    <n v="1000"/>
  </r>
  <r>
    <s v="111."/>
    <s v="3-03-19-184-0"/>
    <s v="3"/>
    <s v="Mosina - sieć wodociągowa w ul. Jagodowej (działki 204/99, 204/117, 204/127)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800"/>
    <n v="0"/>
    <n v="0"/>
    <n v="0"/>
    <m/>
    <m/>
    <m/>
    <m/>
    <m/>
    <m/>
    <m/>
    <n v="800"/>
    <n v="0"/>
    <n v="0"/>
    <n v="0"/>
    <n v="0"/>
    <n v="0"/>
    <n v="0"/>
    <n v="0"/>
    <n v="0"/>
    <n v="0"/>
    <n v="0"/>
    <n v="0"/>
    <n v="0"/>
    <n v="800"/>
    <n v="0"/>
    <n v="0"/>
    <n v="0"/>
    <n v="0"/>
    <n v="0"/>
    <n v="0"/>
    <n v="0"/>
    <n v="0"/>
    <n v="0"/>
    <n v="0"/>
    <n v="800"/>
    <n v="800"/>
    <n v="800"/>
  </r>
  <r>
    <s v="112."/>
    <s v="3-03-19-186-0"/>
    <s v="3"/>
    <s v="Mosina - siec wodociągowa w ul. Jagodowej (działki 204/127, 205/18)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850"/>
    <n v="0"/>
    <n v="0"/>
    <n v="0"/>
    <m/>
    <m/>
    <m/>
    <m/>
    <m/>
    <m/>
    <m/>
    <n v="850"/>
    <n v="0"/>
    <n v="0"/>
    <n v="0"/>
    <n v="0"/>
    <n v="0"/>
    <n v="0"/>
    <n v="0"/>
    <n v="0"/>
    <n v="0"/>
    <n v="0"/>
    <n v="0"/>
    <n v="0"/>
    <n v="850"/>
    <n v="0"/>
    <n v="0"/>
    <n v="0"/>
    <n v="0"/>
    <n v="0"/>
    <n v="0"/>
    <n v="0"/>
    <n v="0"/>
    <n v="0"/>
    <n v="0"/>
    <n v="850"/>
    <n v="850"/>
    <n v="850"/>
  </r>
  <r>
    <s v="113."/>
    <s v="3-03-19-196-0"/>
    <s v="3"/>
    <s v="Mosina - sieć wodociągowa w ul. Jagodowej i Jeżynowej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000"/>
    <n v="0"/>
    <n v="0"/>
    <n v="0"/>
    <m/>
    <m/>
    <m/>
    <m/>
    <m/>
    <m/>
    <m/>
    <n v="1000"/>
    <n v="0"/>
    <n v="0"/>
    <n v="0"/>
    <n v="0"/>
    <n v="0"/>
    <n v="0"/>
    <n v="0"/>
    <n v="0"/>
    <n v="0"/>
    <n v="0"/>
    <n v="0"/>
    <n v="0"/>
    <n v="1000"/>
    <n v="0"/>
    <n v="0"/>
    <n v="0"/>
    <n v="0"/>
    <n v="0"/>
    <n v="0"/>
    <n v="0"/>
    <n v="0"/>
    <n v="0"/>
    <n v="0"/>
    <n v="1000"/>
    <n v="1000"/>
    <n v="1000"/>
  </r>
  <r>
    <s v="114."/>
    <s v="3-03-19-198-0"/>
    <s v="3"/>
    <s v="Mosina - sieć wodociągowa w ul. Jagodowej, Wiśniowej, Czereśniowej, Gruszkowej, Morelowej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000"/>
    <n v="0"/>
    <n v="0"/>
    <n v="0"/>
    <m/>
    <m/>
    <m/>
    <m/>
    <m/>
    <m/>
    <m/>
    <n v="1000"/>
    <n v="0"/>
    <n v="0"/>
    <n v="0"/>
    <n v="0"/>
    <n v="0"/>
    <n v="0"/>
    <n v="0"/>
    <n v="0"/>
    <n v="0"/>
    <n v="0"/>
    <n v="0"/>
    <n v="0"/>
    <n v="1000"/>
    <n v="0"/>
    <n v="0"/>
    <n v="0"/>
    <n v="0"/>
    <n v="0"/>
    <n v="0"/>
    <n v="0"/>
    <n v="0"/>
    <n v="0"/>
    <n v="0"/>
    <n v="1000"/>
    <n v="1000"/>
    <n v="1000"/>
  </r>
  <r>
    <s v="115."/>
    <s v="3-03-19-219-0"/>
    <s v="3"/>
    <s v="Mosina - sieć wodociągowa w ul. ul. Brzoskwiniowej, ul. Agrestowej, ul. Jabłkowej, ul. Truskawkowej w Czapurach"/>
    <s v="Realizowane-RBM-w toku"/>
    <s v="nd"/>
    <s v="rezerwa na zaspokojenie roszczeń z tyt realizacji sieci wod-kan"/>
    <s v="pierwsza"/>
    <s v="sieci rozdzielcze"/>
    <s v="rozwojowe"/>
    <x v="5"/>
    <n v="0"/>
    <s v="Mosina"/>
    <n v="0"/>
    <n v="0"/>
    <n v="0"/>
    <n v="0"/>
    <n v="0"/>
    <s v="03"/>
    <s v="nd"/>
    <n v="0"/>
    <n v="0"/>
    <n v="0"/>
    <n v="0"/>
    <n v="0"/>
    <n v="0"/>
    <n v="0"/>
    <n v="0"/>
    <n v="0"/>
    <n v="0"/>
    <n v="0"/>
    <n v="0"/>
    <n v="0"/>
    <n v="1100"/>
    <n v="0"/>
    <n v="0"/>
    <n v="0"/>
    <m/>
    <m/>
    <m/>
    <m/>
    <m/>
    <m/>
    <m/>
    <n v="1100"/>
    <n v="0"/>
    <n v="0"/>
    <n v="0"/>
    <n v="0"/>
    <n v="0"/>
    <n v="0"/>
    <n v="0"/>
    <n v="0"/>
    <n v="0"/>
    <n v="0"/>
    <n v="0"/>
    <n v="0"/>
    <n v="1100"/>
    <n v="0"/>
    <n v="0"/>
    <n v="0"/>
    <n v="0"/>
    <n v="0"/>
    <n v="0"/>
    <n v="0"/>
    <n v="0"/>
    <n v="0"/>
    <n v="0"/>
    <n v="1100"/>
    <n v="1100"/>
    <n v="1100"/>
  </r>
  <r>
    <s v="116."/>
    <s v="3-03-19-220-0"/>
    <s v="3"/>
    <s v="Mosina - sieć wodociągowa ul. Brzoskwiniowej, ul. Cytrynowej, ul. Pomarańczowej, ul. Orzechowej w Czapurach"/>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1000"/>
    <n v="0"/>
    <n v="0"/>
    <n v="0"/>
    <m/>
    <m/>
    <m/>
    <m/>
    <m/>
    <m/>
    <m/>
    <n v="1000"/>
    <n v="0"/>
    <n v="0"/>
    <n v="0"/>
    <n v="0"/>
    <n v="0"/>
    <n v="0"/>
    <n v="0"/>
    <n v="0"/>
    <n v="0"/>
    <n v="0"/>
    <n v="0"/>
    <n v="0"/>
    <n v="1000"/>
    <n v="0"/>
    <n v="0"/>
    <n v="0"/>
    <n v="0"/>
    <n v="0"/>
    <n v="0"/>
    <n v="0"/>
    <n v="0"/>
    <n v="0"/>
    <n v="0"/>
    <n v="1000"/>
    <n v="1000"/>
    <n v="1000"/>
  </r>
  <r>
    <s v="117."/>
    <s v="3-03-19-228-0"/>
    <s v="3"/>
    <s v="Mosina - sieć wodociągowa w ul. Różańskiego"/>
    <s v="Realizowane-dokumentacja-w toku"/>
    <s v="nd"/>
    <s v="rezerwa na zaspokojenie roszczeń z tyt realizacji sieci wod-kan"/>
    <s v="pierwsza"/>
    <s v="sieci rozdzielcze"/>
    <s v="rozwojowe"/>
    <x v="5"/>
    <n v="0"/>
    <s v="Mosina"/>
    <n v="0"/>
    <n v="0"/>
    <n v="0"/>
    <s v="Magdalena Borowska"/>
    <n v="0"/>
    <s v="03"/>
    <s v="nd"/>
    <n v="0"/>
    <n v="0"/>
    <n v="0"/>
    <n v="0"/>
    <n v="0"/>
    <n v="0"/>
    <n v="0"/>
    <n v="0"/>
    <n v="0"/>
    <n v="0"/>
    <n v="0"/>
    <n v="0"/>
    <n v="0"/>
    <n v="0"/>
    <n v="0"/>
    <n v="0"/>
    <n v="800"/>
    <m/>
    <m/>
    <m/>
    <m/>
    <m/>
    <m/>
    <m/>
    <n v="800"/>
    <n v="0"/>
    <n v="0"/>
    <n v="0"/>
    <n v="0"/>
    <n v="0"/>
    <n v="0"/>
    <n v="0"/>
    <n v="0"/>
    <n v="0"/>
    <n v="0"/>
    <n v="0"/>
    <n v="0"/>
    <n v="800"/>
    <n v="0"/>
    <n v="0"/>
    <n v="0"/>
    <n v="0"/>
    <n v="0"/>
    <n v="0"/>
    <n v="0"/>
    <n v="0"/>
    <n v="0"/>
    <n v="0"/>
    <n v="800"/>
    <n v="800"/>
    <n v="800"/>
  </r>
  <r>
    <s v="118."/>
    <s v="3-03-19-261-1"/>
    <s v="3"/>
    <s v="Mosina - sieć wodociągowa w Borkowicach - Etap II"/>
    <s v="Realizowane-koncepcja-w toku"/>
    <s v="nd"/>
    <s v="rezerwa zadania wielozakresowe"/>
    <s v="druga"/>
    <s v="sieci rozdzielcze"/>
    <s v="rozwojowe"/>
    <x v="4"/>
    <n v="0"/>
    <s v="Mosina"/>
    <s v="Zuzanna Kaczmarek"/>
    <n v="0"/>
    <n v="0"/>
    <n v="0"/>
    <n v="0"/>
    <s v="03"/>
    <s v="nd"/>
    <n v="0"/>
    <n v="0"/>
    <n v="0"/>
    <n v="0"/>
    <n v="0"/>
    <n v="0"/>
    <n v="0"/>
    <n v="0"/>
    <n v="0"/>
    <n v="0"/>
    <n v="0"/>
    <n v="0"/>
    <n v="0"/>
    <n v="0"/>
    <n v="0"/>
    <n v="0"/>
    <n v="0"/>
    <m/>
    <m/>
    <m/>
    <m/>
    <m/>
    <m/>
    <m/>
    <n v="0"/>
    <n v="0"/>
    <n v="0"/>
    <n v="0"/>
    <n v="0"/>
    <n v="0"/>
    <n v="0"/>
    <n v="0"/>
    <n v="0"/>
    <n v="0"/>
    <n v="0"/>
    <n v="0"/>
    <n v="0"/>
    <n v="0"/>
    <n v="0"/>
    <n v="0"/>
    <n v="0"/>
    <n v="0"/>
    <n v="0"/>
    <n v="0"/>
    <n v="56000"/>
    <n v="84000"/>
    <n v="433000"/>
    <n v="1384000"/>
    <n v="573000"/>
    <n v="573000"/>
    <n v="1957000"/>
  </r>
  <r>
    <s v="119."/>
    <s v="3-03-19-270-0"/>
    <s v="3"/>
    <s v="Mosina - sieć wodociągowa w ul. Piaskowej w Krosinku"/>
    <s v="Realizowane-RBM-w toku"/>
    <s v="nd"/>
    <s v="rezerwa na zaspokojenie roszczeń z tyt realizacji sieci wod-kan"/>
    <s v="pierwsza"/>
    <s v="sieci rozdzielcze"/>
    <s v="rozwojowe"/>
    <x v="5"/>
    <n v="0"/>
    <s v="Mosina"/>
    <n v="0"/>
    <n v="0"/>
    <n v="0"/>
    <s v="Aleksandra Klecha"/>
    <n v="0"/>
    <s v="03"/>
    <s v="nd"/>
    <n v="0"/>
    <n v="0"/>
    <n v="0"/>
    <n v="0"/>
    <n v="0"/>
    <n v="0"/>
    <n v="0"/>
    <n v="0"/>
    <n v="0"/>
    <n v="0"/>
    <n v="0"/>
    <n v="0"/>
    <n v="800"/>
    <n v="0"/>
    <n v="0"/>
    <n v="51815.4"/>
    <n v="17"/>
    <m/>
    <m/>
    <m/>
    <m/>
    <m/>
    <m/>
    <m/>
    <n v="52632.4"/>
    <n v="0"/>
    <n v="0"/>
    <n v="0"/>
    <n v="0"/>
    <n v="0"/>
    <n v="0"/>
    <n v="0"/>
    <n v="0"/>
    <n v="0"/>
    <n v="0"/>
    <n v="0"/>
    <n v="0"/>
    <n v="52632.4"/>
    <n v="0"/>
    <n v="0"/>
    <n v="0"/>
    <n v="0"/>
    <n v="0"/>
    <n v="0"/>
    <n v="0"/>
    <n v="0"/>
    <n v="0"/>
    <n v="0"/>
    <n v="52632.4"/>
    <n v="52632.4"/>
    <n v="52632.4"/>
  </r>
  <r>
    <s v="120."/>
    <s v="3-03-20-044-0"/>
    <s v="3"/>
    <s v="Mosina - sieć wodociągowa i kanalizacja sanitarna w ul. Fiedlera"/>
    <s v="Realizowane-dokumentacja-w toku"/>
    <s v="nd"/>
    <s v="rezerwa na zaspokojenie roszczeń z tyt realizacji sieci wod-kan"/>
    <s v="pierwsza"/>
    <s v="sieci rozdzielcze"/>
    <s v="rozwojowe"/>
    <x v="5"/>
    <n v="0"/>
    <s v="Mosina"/>
    <n v="0"/>
    <n v="0"/>
    <n v="0"/>
    <s v="Aleksandra Klecha"/>
    <n v="0"/>
    <s v="03"/>
    <s v="nd"/>
    <n v="0"/>
    <n v="0"/>
    <n v="0"/>
    <n v="0"/>
    <n v="0"/>
    <n v="0"/>
    <n v="0"/>
    <n v="0"/>
    <n v="0"/>
    <n v="0"/>
    <n v="0"/>
    <n v="0"/>
    <n v="0"/>
    <n v="0"/>
    <n v="0"/>
    <n v="1200"/>
    <n v="0"/>
    <m/>
    <m/>
    <m/>
    <m/>
    <m/>
    <m/>
    <m/>
    <n v="1200"/>
    <n v="0"/>
    <n v="0"/>
    <n v="0"/>
    <n v="0"/>
    <n v="0"/>
    <n v="0"/>
    <n v="0"/>
    <n v="0"/>
    <n v="0"/>
    <n v="0"/>
    <n v="0"/>
    <n v="0"/>
    <n v="1200"/>
    <n v="0"/>
    <n v="0"/>
    <n v="0"/>
    <n v="0"/>
    <n v="0"/>
    <n v="0"/>
    <n v="0"/>
    <n v="0"/>
    <n v="0"/>
    <n v="0"/>
    <n v="1200"/>
    <n v="1200"/>
    <n v="1200"/>
  </r>
  <r>
    <s v="121."/>
    <s v="3-03-20-068-0"/>
    <s v="3"/>
    <s v="Mosina - sieć wodociągowa w Dymaczewie Starym"/>
    <m/>
    <s v="nd"/>
    <s v="brak"/>
    <s v="pierwsza"/>
    <s v="sieci rozdzielcze"/>
    <s v="modernizacyjne"/>
    <x v="2"/>
    <m/>
    <s v="Mosina"/>
    <m/>
    <m/>
    <m/>
    <m/>
    <m/>
    <s v="03"/>
    <s v="nd"/>
    <n v="0"/>
    <n v="0"/>
    <n v="0"/>
    <n v="0"/>
    <n v="0"/>
    <n v="0"/>
    <n v="0"/>
    <n v="0"/>
    <n v="0"/>
    <n v="0"/>
    <n v="0"/>
    <n v="0"/>
    <m/>
    <m/>
    <m/>
    <m/>
    <m/>
    <m/>
    <m/>
    <m/>
    <m/>
    <m/>
    <m/>
    <m/>
    <m/>
    <m/>
    <m/>
    <m/>
    <m/>
    <m/>
    <m/>
    <m/>
    <m/>
    <m/>
    <m/>
    <m/>
    <m/>
    <n v="0"/>
    <n v="0"/>
    <n v="0"/>
    <n v="0"/>
    <n v="0"/>
    <n v="0"/>
    <n v="0"/>
    <n v="0"/>
    <n v="0"/>
    <n v="0"/>
    <n v="1450000"/>
    <n v="0"/>
    <n v="0"/>
    <n v="1450000"/>
  </r>
  <r>
    <s v="122."/>
    <s v="3-03-20-069-0"/>
    <s v="3"/>
    <s v="Mosina - sieć wodociągowa w Dymaczewie Nowym"/>
    <m/>
    <s v="nd"/>
    <s v="brak"/>
    <s v="pierwsza"/>
    <s v="sieci rozdzielcze"/>
    <s v="modernizacyjne"/>
    <x v="2"/>
    <m/>
    <s v="Mosina"/>
    <m/>
    <m/>
    <m/>
    <m/>
    <m/>
    <s v="03"/>
    <s v="nd"/>
    <n v="0"/>
    <n v="0"/>
    <n v="0"/>
    <n v="0"/>
    <n v="0"/>
    <n v="0"/>
    <n v="0"/>
    <n v="0"/>
    <n v="0"/>
    <n v="0"/>
    <n v="0"/>
    <n v="0"/>
    <m/>
    <m/>
    <m/>
    <m/>
    <m/>
    <m/>
    <m/>
    <m/>
    <m/>
    <m/>
    <m/>
    <m/>
    <m/>
    <m/>
    <m/>
    <m/>
    <m/>
    <m/>
    <m/>
    <m/>
    <m/>
    <m/>
    <m/>
    <m/>
    <m/>
    <n v="0"/>
    <n v="0"/>
    <n v="0"/>
    <n v="0"/>
    <n v="0"/>
    <n v="0"/>
    <n v="0"/>
    <n v="0"/>
    <n v="0"/>
    <n v="0"/>
    <n v="275000"/>
    <n v="0"/>
    <n v="0"/>
    <n v="275000"/>
  </r>
  <r>
    <s v="123."/>
    <s v="3-03-20-070-0"/>
    <s v="3"/>
    <s v="Mosina - sieć wodociągowa w Bolesławcu"/>
    <m/>
    <s v="nd"/>
    <s v="brak"/>
    <s v="pierwsza"/>
    <s v="sieci rozdzielcze"/>
    <s v="modernizacyjne"/>
    <x v="2"/>
    <m/>
    <s v="Mosina"/>
    <m/>
    <m/>
    <m/>
    <m/>
    <m/>
    <s v="03"/>
    <s v="nd"/>
    <n v="0"/>
    <n v="0"/>
    <n v="0"/>
    <n v="0"/>
    <n v="0"/>
    <n v="0"/>
    <n v="0"/>
    <n v="0"/>
    <n v="0"/>
    <n v="0"/>
    <n v="0"/>
    <n v="0"/>
    <m/>
    <m/>
    <m/>
    <m/>
    <m/>
    <m/>
    <m/>
    <m/>
    <m/>
    <m/>
    <m/>
    <m/>
    <m/>
    <m/>
    <m/>
    <m/>
    <m/>
    <m/>
    <m/>
    <m/>
    <m/>
    <m/>
    <m/>
    <m/>
    <m/>
    <n v="0"/>
    <n v="0"/>
    <n v="0"/>
    <n v="0"/>
    <n v="0"/>
    <n v="0"/>
    <n v="0"/>
    <n v="0"/>
    <n v="0"/>
    <n v="0"/>
    <n v="275000"/>
    <n v="0"/>
    <n v="0"/>
    <n v="275000"/>
  </r>
  <r>
    <s v="124."/>
    <s v="3-03-20-161-1"/>
    <s v="3"/>
    <s v="Mosina - sieć wodociągowa w Mieczewie (połączenie z magistralą)"/>
    <m/>
    <s v="nd"/>
    <s v="brak"/>
    <s v="druga"/>
    <s v="sieci rozdzielcze"/>
    <s v="rozwojowe"/>
    <x v="8"/>
    <m/>
    <s v="Mosina"/>
    <s v="Zuzanna Kaczmarek"/>
    <m/>
    <m/>
    <m/>
    <m/>
    <s v="03"/>
    <s v="nd"/>
    <n v="0"/>
    <n v="0"/>
    <n v="0"/>
    <n v="0"/>
    <n v="0"/>
    <n v="0"/>
    <n v="0"/>
    <n v="0"/>
    <n v="0"/>
    <n v="0"/>
    <n v="0"/>
    <n v="0"/>
    <m/>
    <m/>
    <m/>
    <m/>
    <m/>
    <m/>
    <m/>
    <m/>
    <m/>
    <m/>
    <m/>
    <m/>
    <m/>
    <m/>
    <m/>
    <m/>
    <m/>
    <m/>
    <m/>
    <m/>
    <m/>
    <m/>
    <m/>
    <m/>
    <m/>
    <n v="0"/>
    <n v="0"/>
    <n v="0"/>
    <n v="42000"/>
    <n v="63000"/>
    <n v="395500"/>
    <n v="352500"/>
    <n v="0"/>
    <n v="0"/>
    <n v="0"/>
    <n v="0"/>
    <n v="853000"/>
    <n v="853000"/>
    <n v="853000"/>
  </r>
  <r>
    <s v="125."/>
    <s v="3-04-06-001-1"/>
    <s v="3"/>
    <s v="Murowana Goślina - magistrala wodociągowa DN 500 mm z PSW wraz z rozbudową zbiorników na Morasku"/>
    <s v="Realizowane-koncepcja-w toku"/>
    <s v="nd"/>
    <s v="Zadania własne wspólne"/>
    <s v="pierwsza"/>
    <s v="wspólne"/>
    <s v="rozwojowe"/>
    <x v="7"/>
    <n v="0"/>
    <s v="Murowana Goślina"/>
    <s v="Danuta Kijko"/>
    <n v="0"/>
    <s v="Monika Mrozińska"/>
    <n v="0"/>
    <n v="0"/>
    <s v="04"/>
    <s v="nd"/>
    <n v="0"/>
    <n v="0"/>
    <n v="0"/>
    <n v="0"/>
    <n v="0"/>
    <n v="0"/>
    <n v="200000"/>
    <n v="1000000"/>
    <n v="1100000"/>
    <n v="26800000"/>
    <n v="26800000"/>
    <n v="55900000"/>
    <n v="0"/>
    <n v="0"/>
    <n v="0"/>
    <n v="0"/>
    <n v="0"/>
    <m/>
    <m/>
    <m/>
    <m/>
    <m/>
    <m/>
    <m/>
    <n v="0"/>
    <n v="0"/>
    <n v="0"/>
    <n v="0"/>
    <n v="0"/>
    <n v="0"/>
    <n v="0"/>
    <n v="0"/>
    <n v="0"/>
    <n v="0"/>
    <n v="0"/>
    <n v="0"/>
    <n v="0"/>
    <n v="0"/>
    <n v="0"/>
    <n v="0"/>
    <n v="0"/>
    <n v="0"/>
    <n v="0"/>
    <n v="200000"/>
    <n v="1000000"/>
    <n v="1100000"/>
    <n v="26800000"/>
    <n v="62700000"/>
    <n v="29100000"/>
    <n v="-26800000"/>
    <n v="91800000"/>
  </r>
  <r>
    <s v="126."/>
    <s v="3-04-13-050-0"/>
    <s v="3"/>
    <s v="Murowana Goślina - sieć wodociągowa w Łopuchowie"/>
    <s v="Realizowane-dokumentacja-w toku"/>
    <s v="nd"/>
    <s v="Zadania własne wspólne"/>
    <s v="pierwsza"/>
    <s v="sieci rozdzielcze"/>
    <s v="modernizacyjne"/>
    <x v="2"/>
    <n v="0"/>
    <s v="Murowana Goślina"/>
    <s v="Paulina Wilińska-Kałka"/>
    <s v="Daniel Michalik"/>
    <s v="Monika Mrozińska"/>
    <s v="Daniel Michalik"/>
    <n v="0"/>
    <s v="04"/>
    <s v="nd"/>
    <n v="9295.3000000000011"/>
    <n v="150000"/>
    <n v="1972332"/>
    <n v="0"/>
    <n v="0"/>
    <n v="0"/>
    <n v="0"/>
    <n v="0"/>
    <n v="0"/>
    <n v="0"/>
    <n v="0"/>
    <n v="2122332"/>
    <n v="1399.43"/>
    <n v="479.56"/>
    <n v="1221.9100000000001"/>
    <n v="505.52"/>
    <n v="0"/>
    <m/>
    <m/>
    <m/>
    <m/>
    <m/>
    <m/>
    <m/>
    <n v="3606.42"/>
    <n v="0"/>
    <n v="0"/>
    <n v="0"/>
    <n v="0"/>
    <n v="0"/>
    <n v="0"/>
    <n v="0"/>
    <n v="0"/>
    <n v="0"/>
    <n v="0"/>
    <n v="0"/>
    <n v="50000"/>
    <n v="53606.42"/>
    <n v="50000"/>
    <n v="150000"/>
    <n v="1172332"/>
    <n v="2250000"/>
    <n v="0"/>
    <n v="0"/>
    <n v="0"/>
    <n v="0"/>
    <n v="0"/>
    <n v="0"/>
    <n v="3675938.42"/>
    <n v="1553606.42"/>
    <n v="3675938.42"/>
  </r>
  <r>
    <s v="127."/>
    <s v="3-04-13-051-0"/>
    <s v="3"/>
    <s v="Murowana Goślina - sieć wodociągowa w Kamińsku i Pławnie"/>
    <s v="Realizowane-koncepcja-w toku"/>
    <s v="nd"/>
    <s v="budżet - modernizacja PSW"/>
    <s v="pierwsza"/>
    <s v="sieci rozdzielcze"/>
    <s v="modernizacyjne"/>
    <x v="2"/>
    <n v="0"/>
    <s v="Murowana Goślina"/>
    <s v="Agnieszka Mitura-Grabowska"/>
    <n v="0"/>
    <s v="Monika Mrozińska"/>
    <n v="0"/>
    <n v="0"/>
    <s v="04"/>
    <s v="nd"/>
    <n v="0"/>
    <n v="0"/>
    <n v="0"/>
    <n v="0"/>
    <n v="0"/>
    <n v="0"/>
    <n v="0"/>
    <n v="160000"/>
    <n v="240000"/>
    <n v="1900000"/>
    <n v="8600000"/>
    <n v="10900000"/>
    <n v="0"/>
    <n v="0"/>
    <n v="0"/>
    <n v="0"/>
    <n v="0"/>
    <m/>
    <m/>
    <m/>
    <m/>
    <m/>
    <m/>
    <m/>
    <n v="0"/>
    <n v="0"/>
    <n v="0"/>
    <n v="0"/>
    <n v="0"/>
    <n v="0"/>
    <n v="0"/>
    <n v="0"/>
    <n v="0"/>
    <n v="0"/>
    <n v="0"/>
    <n v="0"/>
    <n v="0"/>
    <n v="0"/>
    <n v="0"/>
    <n v="0"/>
    <n v="0"/>
    <n v="0"/>
    <n v="0"/>
    <n v="0"/>
    <n v="0"/>
    <n v="160000"/>
    <n v="240000"/>
    <n v="10500000"/>
    <n v="400000"/>
    <n v="-10500000"/>
    <n v="10900000"/>
  </r>
  <r>
    <s v="128."/>
    <s v="3-04-13-088-0"/>
    <s v="3"/>
    <s v="Murowana Goślina - sieć wodociągowa w ul. Jodłowej, Górka, Starczanowska i Na Stoku"/>
    <s v="Realizowane-RBM-w toku"/>
    <s v="nd"/>
    <s v="Zadania własne wspólne"/>
    <s v="pierwsza"/>
    <s v="sieci rozdzielcze"/>
    <s v="modernizacyjne"/>
    <x v="2"/>
    <n v="0"/>
    <s v="Murowana Goślina"/>
    <s v="Paulina Wilińska-Kałka"/>
    <s v="Barbara Bartkowiak"/>
    <s v="Monika Mrozińska"/>
    <s v="Anna Ossig"/>
    <s v="Łukasz Bil"/>
    <s v="04"/>
    <s v="nd"/>
    <n v="19268"/>
    <n v="0"/>
    <n v="1203300"/>
    <n v="0"/>
    <n v="0"/>
    <n v="0"/>
    <n v="0"/>
    <n v="0"/>
    <n v="0"/>
    <n v="0"/>
    <n v="0"/>
    <n v="1203300"/>
    <n v="0"/>
    <n v="8890"/>
    <n v="433"/>
    <n v="2454.38"/>
    <n v="5000"/>
    <m/>
    <m/>
    <m/>
    <m/>
    <m/>
    <m/>
    <m/>
    <n v="16777.38"/>
    <n v="8890"/>
    <n v="8890"/>
    <n v="0"/>
    <n v="0"/>
    <n v="0"/>
    <n v="0"/>
    <n v="0"/>
    <n v="0"/>
    <n v="100000"/>
    <n v="100000"/>
    <n v="100000"/>
    <n v="145031.17000000001"/>
    <n v="461808.55000000005"/>
    <n v="500575"/>
    <n v="0"/>
    <n v="0"/>
    <n v="0"/>
    <n v="0"/>
    <n v="0"/>
    <n v="0"/>
    <n v="0"/>
    <n v="0"/>
    <n v="0"/>
    <n v="962383.55"/>
    <n v="-240916.44999999995"/>
    <n v="962383.55"/>
  </r>
  <r>
    <s v="129."/>
    <s v="3-04-14-014-1"/>
    <s v="3"/>
    <s v="Murowana Goślina - sieć wodociągowa w ulicach: Żytnia, Pszenna, Owsiana, Zbożowa, Rolna, Żniwna w Mściszewie"/>
    <s v="Zakończone"/>
    <s v="nd"/>
    <s v="rezerwa &quot;białe plamy&quot;"/>
    <s v="druga"/>
    <s v="sieci rozdzielcze"/>
    <s v="rozwojowe"/>
    <x v="4"/>
    <n v="0"/>
    <s v="Murowana Goślina"/>
    <s v="Paulina Wilińska-Kałka"/>
    <n v="0"/>
    <s v="Monika Mrozińska"/>
    <s v="Jacek Zaworski"/>
    <n v="0"/>
    <s v="04"/>
    <s v="Gmina Murowana Goślina"/>
    <n v="0"/>
    <n v="0"/>
    <n v="0"/>
    <n v="0"/>
    <n v="0"/>
    <n v="0"/>
    <n v="0"/>
    <n v="0"/>
    <n v="0"/>
    <n v="0"/>
    <n v="0"/>
    <n v="0"/>
    <n v="0"/>
    <n v="0"/>
    <n v="0"/>
    <n v="0"/>
    <n v="0"/>
    <m/>
    <m/>
    <m/>
    <m/>
    <m/>
    <m/>
    <m/>
    <n v="0"/>
    <n v="0"/>
    <n v="0"/>
    <n v="0"/>
    <n v="0"/>
    <n v="0"/>
    <n v="0"/>
    <n v="0"/>
    <n v="0"/>
    <n v="0"/>
    <n v="0"/>
    <n v="0"/>
    <n v="0"/>
    <n v="0"/>
    <n v="0"/>
    <n v="0"/>
    <n v="0"/>
    <n v="0"/>
    <n v="0"/>
    <n v="0"/>
    <n v="0"/>
    <n v="0"/>
    <n v="0"/>
    <n v="0"/>
    <n v="0"/>
    <n v="0"/>
    <n v="0"/>
  </r>
  <r>
    <s v="130."/>
    <s v="3-04-14-173-0"/>
    <s v="3"/>
    <s v="Murowana Goślina - sieć wodociągowa w ulicy Dolnej w Rakowni."/>
    <s v="Realizowane-dokumentacja-w toku"/>
    <s v="nd"/>
    <s v="budżet - modernizacja PSW"/>
    <s v="pierwsza"/>
    <s v="sieci rozdzielcze"/>
    <s v="modernizacyjne"/>
    <x v="2"/>
    <n v="0"/>
    <s v="Murowana Goślina"/>
    <s v="Agnieszka Mitura-Grabowska"/>
    <s v="Anna Szaszczak"/>
    <s v="Monika Mrozińska"/>
    <n v="0"/>
    <n v="0"/>
    <s v="04"/>
    <s v="nd"/>
    <n v="964"/>
    <n v="0"/>
    <n v="16000"/>
    <n v="24000"/>
    <n v="158000"/>
    <n v="652000"/>
    <n v="0"/>
    <n v="0"/>
    <n v="0"/>
    <n v="0"/>
    <n v="0"/>
    <n v="850000"/>
    <n v="0"/>
    <n v="0"/>
    <n v="0"/>
    <n v="0"/>
    <n v="0"/>
    <m/>
    <m/>
    <m/>
    <m/>
    <m/>
    <m/>
    <m/>
    <n v="0"/>
    <n v="0"/>
    <n v="0"/>
    <n v="0"/>
    <n v="0"/>
    <n v="0"/>
    <n v="0"/>
    <n v="0"/>
    <n v="0"/>
    <n v="0"/>
    <n v="0"/>
    <n v="0"/>
    <n v="0"/>
    <n v="0"/>
    <n v="56000"/>
    <n v="84000"/>
    <n v="1055000"/>
    <n v="1060000"/>
    <n v="0"/>
    <n v="0"/>
    <n v="0"/>
    <n v="0"/>
    <n v="0"/>
    <n v="0"/>
    <n v="2255000"/>
    <n v="1405000"/>
    <n v="2255000"/>
  </r>
  <r>
    <s v="131."/>
    <s v="3-04-15-116-1"/>
    <s v="3"/>
    <s v="Murowana Goślina - sieć wodociągowa w Rakowni"/>
    <s v="Realizowane-RBM-w toku"/>
    <s v="nd"/>
    <s v="rezerwa &quot;białe plamy&quot;"/>
    <s v="druga"/>
    <s v="sieci rozdzielcze"/>
    <s v="rozwojowe"/>
    <x v="4"/>
    <n v="0"/>
    <s v="Murowana Goślina"/>
    <s v="Paulina Wilińska-Kałka"/>
    <s v="Anna Ossig"/>
    <s v="Monika Mrozińska"/>
    <s v="Daniel Michalik"/>
    <n v="0"/>
    <s v="04"/>
    <s v="Gmina Murowana Goślina"/>
    <n v="2740553.8600000003"/>
    <n v="2848688.86"/>
    <n v="1004100"/>
    <n v="4200"/>
    <n v="0"/>
    <n v="0"/>
    <n v="0"/>
    <n v="0"/>
    <n v="0"/>
    <n v="0"/>
    <n v="0"/>
    <n v="3856988.86"/>
    <n v="87890.15"/>
    <n v="169853.11"/>
    <n v="7019.2"/>
    <n v="191817.60000000001"/>
    <n v="338"/>
    <m/>
    <m/>
    <m/>
    <m/>
    <m/>
    <m/>
    <m/>
    <n v="456918.05999999994"/>
    <n v="178146.77"/>
    <n v="219372.56"/>
    <n v="191876.46"/>
    <n v="191876.46"/>
    <n v="5600"/>
    <n v="0"/>
    <n v="776397.88"/>
    <n v="0"/>
    <n v="0"/>
    <n v="0"/>
    <n v="0"/>
    <n v="0"/>
    <n v="1233315.94"/>
    <n v="4100"/>
    <n v="4200"/>
    <n v="0"/>
    <n v="0"/>
    <n v="0"/>
    <n v="0"/>
    <n v="0"/>
    <n v="0"/>
    <n v="0"/>
    <n v="0"/>
    <n v="1241615.94"/>
    <n v="-2615372.92"/>
    <n v="1241615.94"/>
  </r>
  <r>
    <s v="132."/>
    <s v="3-04-15-117-1"/>
    <s v="3"/>
    <s v="Murowana Goślina - sieć wodociągowa w ulicy Radzimskiej w Mściszewie"/>
    <s v="Realizowane-RBM-w toku"/>
    <s v="nd"/>
    <s v="rezerwa &quot;białe plamy&quot;"/>
    <s v="druga"/>
    <s v="sieci rozdzielcze"/>
    <s v="rozwojowe"/>
    <x v="4"/>
    <n v="0"/>
    <s v="Murowana Goślina"/>
    <s v="Przemysław Jasiński"/>
    <s v="Anna Ossig"/>
    <s v="Monika Mrozińska"/>
    <s v="Anna Ossig"/>
    <s v="Łukasz Bil"/>
    <s v="04"/>
    <s v="Gmina Murowana Goślina"/>
    <n v="45360.000000000015"/>
    <n v="2600000"/>
    <n v="620000"/>
    <n v="0"/>
    <n v="0"/>
    <n v="0"/>
    <n v="0"/>
    <n v="0"/>
    <n v="0"/>
    <n v="0"/>
    <n v="0"/>
    <n v="3220000"/>
    <n v="7973.44"/>
    <n v="8077.67"/>
    <n v="6600.26"/>
    <n v="9446.07"/>
    <n v="338"/>
    <m/>
    <m/>
    <m/>
    <m/>
    <m/>
    <m/>
    <m/>
    <n v="32435.440000000002"/>
    <n v="0"/>
    <n v="0"/>
    <n v="0"/>
    <n v="0"/>
    <n v="0"/>
    <n v="0"/>
    <n v="0"/>
    <n v="0"/>
    <n v="80000"/>
    <n v="80000"/>
    <n v="70000"/>
    <n v="72000"/>
    <n v="334435.44"/>
    <n v="483000"/>
    <n v="0"/>
    <n v="0"/>
    <n v="0"/>
    <n v="0"/>
    <n v="0"/>
    <n v="0"/>
    <n v="0"/>
    <n v="0"/>
    <n v="0"/>
    <n v="817435.44"/>
    <n v="-2402564.56"/>
    <n v="817435.44"/>
  </r>
  <r>
    <s v="133."/>
    <s v="3-04-15-118-1"/>
    <s v="3"/>
    <s v="Murowana Goślina - sieć wodociągowa w ulicach Piaskowa i Żwirowa w Złotoryjsku"/>
    <s v="Realizowane-RBM-zakończono"/>
    <s v="nd"/>
    <s v="rezerwa na inwestycje nieprzewidziane"/>
    <s v="druga"/>
    <s v="sieci rozdzielcze"/>
    <s v="rozwojowe"/>
    <x v="4"/>
    <n v="0"/>
    <s v="Murowana Goślina"/>
    <s v="Paulina Wilińska-Kałka"/>
    <n v="0"/>
    <s v="Monika Mrozińska"/>
    <s v="Anna Ossig"/>
    <n v="0"/>
    <s v="04"/>
    <s v="Gmina Murowana Goślina"/>
    <n v="0"/>
    <n v="0"/>
    <n v="0"/>
    <n v="0"/>
    <n v="0"/>
    <n v="0"/>
    <n v="0"/>
    <n v="0"/>
    <n v="0"/>
    <n v="0"/>
    <n v="0"/>
    <n v="0"/>
    <n v="0"/>
    <n v="0"/>
    <n v="0"/>
    <n v="0"/>
    <n v="0"/>
    <m/>
    <m/>
    <m/>
    <m/>
    <m/>
    <m/>
    <m/>
    <n v="0"/>
    <n v="0"/>
    <n v="0"/>
    <n v="0"/>
    <n v="0"/>
    <n v="0"/>
    <n v="0"/>
    <n v="0"/>
    <n v="0"/>
    <n v="0"/>
    <n v="0"/>
    <n v="0"/>
    <n v="0"/>
    <n v="0"/>
    <n v="0"/>
    <n v="0"/>
    <n v="0"/>
    <n v="0"/>
    <n v="0"/>
    <n v="0"/>
    <n v="0"/>
    <n v="0"/>
    <n v="0"/>
    <n v="0"/>
    <n v="0"/>
    <n v="0"/>
    <n v="0"/>
  </r>
  <r>
    <s v="134."/>
    <s v="3-04-15-152-1"/>
    <s v="3"/>
    <s v="Murowana Goślina - sieć wodociągowa do Starczanowa"/>
    <s v="Realizowane-koncepcja-w toku"/>
    <s v="nd"/>
    <s v="rezerwa &quot;białe plamy&quot;"/>
    <s v="druga"/>
    <s v="sieci rozdzielcze"/>
    <s v="rozwojowe"/>
    <x v="4"/>
    <n v="0"/>
    <s v="Murowana Goślina"/>
    <s v="Agnieszka Mitura-Grabowska"/>
    <s v="Anna Szaszczak"/>
    <s v="Monika Mrozińska"/>
    <s v="Monika Mrozińska"/>
    <n v="0"/>
    <s v="04"/>
    <s v="nd"/>
    <n v="0"/>
    <n v="0"/>
    <n v="42000"/>
    <n v="63000"/>
    <n v="471000"/>
    <n v="2097000"/>
    <n v="0"/>
    <n v="0"/>
    <n v="0"/>
    <n v="0"/>
    <n v="0"/>
    <n v="2673000"/>
    <n v="0"/>
    <n v="0"/>
    <n v="0"/>
    <n v="0"/>
    <n v="0"/>
    <m/>
    <m/>
    <m/>
    <m/>
    <m/>
    <m/>
    <m/>
    <n v="0"/>
    <n v="0"/>
    <n v="0"/>
    <n v="0"/>
    <n v="0"/>
    <n v="0"/>
    <n v="0"/>
    <n v="0"/>
    <n v="0"/>
    <n v="0"/>
    <n v="0"/>
    <n v="0"/>
    <n v="0"/>
    <n v="0"/>
    <n v="0"/>
    <n v="0"/>
    <n v="0"/>
    <n v="0"/>
    <n v="0"/>
    <n v="0"/>
    <n v="0"/>
    <n v="0"/>
    <n v="0"/>
    <n v="2965000"/>
    <n v="0"/>
    <n v="-2673000"/>
    <n v="2965000"/>
  </r>
  <r>
    <s v="135."/>
    <s v="3-04-16-124-1"/>
    <s v="3"/>
    <s v="Murowana Goślina - sieć wodociagowa w ul. Łąkowej"/>
    <s v="Realizowane-dokumentacja-w toku"/>
    <s v="nd"/>
    <s v="rezerwa &quot;białe plamy&quot;"/>
    <s v="druga"/>
    <s v="sieci rozdzielcze"/>
    <s v="rozwojowe"/>
    <x v="4"/>
    <n v="0"/>
    <s v="Murowana Goślina"/>
    <s v="Paulina Wilińska-Kałka"/>
    <s v="Anna Szaszczak"/>
    <s v="Monika Mrozińska"/>
    <s v="Daniel Michalik"/>
    <n v="0"/>
    <s v="04"/>
    <s v="nd"/>
    <n v="4183"/>
    <n v="10800"/>
    <n v="16200"/>
    <n v="263000"/>
    <n v="0"/>
    <n v="0"/>
    <n v="0"/>
    <n v="0"/>
    <n v="0"/>
    <n v="0"/>
    <n v="0"/>
    <n v="290000"/>
    <n v="0"/>
    <n v="0"/>
    <n v="0"/>
    <n v="0"/>
    <n v="0"/>
    <m/>
    <m/>
    <m/>
    <m/>
    <m/>
    <m/>
    <m/>
    <n v="0"/>
    <n v="0"/>
    <n v="0"/>
    <n v="0"/>
    <n v="0"/>
    <n v="0"/>
    <n v="0"/>
    <n v="0"/>
    <n v="10770"/>
    <n v="10770"/>
    <n v="0"/>
    <n v="0"/>
    <n v="0"/>
    <n v="21540"/>
    <n v="21540"/>
    <n v="86520"/>
    <n v="270000"/>
    <n v="0"/>
    <n v="0"/>
    <n v="0"/>
    <n v="0"/>
    <n v="0"/>
    <n v="0"/>
    <n v="0"/>
    <n v="399600"/>
    <n v="109600"/>
    <n v="399600"/>
  </r>
  <r>
    <s v="136."/>
    <s v="3-04-16-127-1"/>
    <s v="3"/>
    <s v="Murowana Goślina - sieć wodociągowa w Głębocku"/>
    <s v="Realizowane-dokumentacja-w toku"/>
    <s v="nd"/>
    <s v="rezerwa &quot;białe plamy&quot;"/>
    <s v="druga"/>
    <s v="sieci rozdzielcze"/>
    <s v="rozwojowe"/>
    <x v="4"/>
    <n v="0"/>
    <s v="Murowana Goślina"/>
    <s v="Agnieszka Mitura-Grabowska"/>
    <s v="Anna Szaszczak"/>
    <n v="0"/>
    <s v="Monika Mrozińska"/>
    <n v="0"/>
    <s v="04"/>
    <s v="nd"/>
    <n v="0"/>
    <n v="16000"/>
    <n v="16000"/>
    <n v="56000"/>
    <n v="216000"/>
    <n v="0"/>
    <n v="0"/>
    <n v="0"/>
    <n v="0"/>
    <n v="0"/>
    <n v="0"/>
    <n v="304000"/>
    <n v="0"/>
    <n v="0"/>
    <n v="0"/>
    <n v="0"/>
    <n v="0"/>
    <m/>
    <m/>
    <m/>
    <m/>
    <m/>
    <m/>
    <m/>
    <n v="0"/>
    <n v="0"/>
    <n v="0"/>
    <n v="0"/>
    <n v="0"/>
    <n v="0"/>
    <n v="9671"/>
    <n v="0"/>
    <n v="0"/>
    <n v="0"/>
    <n v="0"/>
    <n v="9671"/>
    <n v="0"/>
    <n v="19342"/>
    <n v="29013"/>
    <n v="81000"/>
    <n v="196500"/>
    <n v="0"/>
    <n v="0"/>
    <n v="0"/>
    <n v="0"/>
    <n v="0"/>
    <n v="0"/>
    <n v="0"/>
    <n v="325855"/>
    <n v="21855"/>
    <n v="325855"/>
  </r>
  <r>
    <s v="137."/>
    <s v="3-04-16-128-1"/>
    <s v="3"/>
    <s v="Murowana Goślina - sieć wodociagowa w Trojanowie"/>
    <s v="Realizowane-dokumentacja-w toku"/>
    <s v="nd"/>
    <s v="rezerwa &quot;białe plamy&quot;"/>
    <s v="druga"/>
    <s v="sieci rozdzielcze"/>
    <s v="rozwojowe"/>
    <x v="4"/>
    <n v="0"/>
    <s v="Murowana Goślina"/>
    <s v="Paulina Wilińska-Kałka"/>
    <s v="Anna Szaszczak"/>
    <n v="0"/>
    <s v="Monika Mrozińska"/>
    <n v="0"/>
    <s v="04"/>
    <s v="nd"/>
    <n v="5925"/>
    <n v="12600"/>
    <n v="8400"/>
    <n v="123000"/>
    <n v="100000"/>
    <n v="0"/>
    <n v="0"/>
    <n v="0"/>
    <n v="0"/>
    <n v="0"/>
    <n v="0"/>
    <n v="244000"/>
    <n v="0"/>
    <n v="0"/>
    <n v="0"/>
    <n v="0"/>
    <n v="0"/>
    <m/>
    <m/>
    <m/>
    <m/>
    <m/>
    <m/>
    <m/>
    <n v="0"/>
    <n v="0"/>
    <n v="0"/>
    <n v="0"/>
    <n v="0"/>
    <n v="0"/>
    <n v="0"/>
    <n v="0"/>
    <n v="0"/>
    <n v="0"/>
    <n v="0"/>
    <n v="0"/>
    <n v="0"/>
    <n v="0"/>
    <n v="14000"/>
    <n v="28000"/>
    <n v="28000"/>
    <n v="197000"/>
    <n v="0"/>
    <n v="0"/>
    <n v="0"/>
    <n v="0"/>
    <n v="0"/>
    <n v="0"/>
    <n v="267000"/>
    <n v="23000"/>
    <n v="267000"/>
  </r>
  <r>
    <s v="138."/>
    <s v="3-04-17-035-1"/>
    <s v="3"/>
    <s v="Murowana Goślina - sieć wodociągowa w Białężynie dz.nr 13"/>
    <s v="Realizowane-dokumentacja-w toku"/>
    <s v="nd"/>
    <s v="rezerwa &quot;białe plamy&quot;"/>
    <s v="druga"/>
    <s v="sieci rozdzielcze"/>
    <s v="rozwojowe"/>
    <x v="4"/>
    <n v="0"/>
    <s v="Murowana Goślina"/>
    <s v="Paulina Wilińska-Kałka"/>
    <s v="Anna Szaszczak"/>
    <s v="Monika Mrozińska"/>
    <n v="0"/>
    <n v="0"/>
    <s v="04"/>
    <s v="nd"/>
    <n v="503"/>
    <n v="14000"/>
    <n v="14000"/>
    <n v="282000"/>
    <n v="0"/>
    <n v="0"/>
    <n v="0"/>
    <n v="0"/>
    <n v="0"/>
    <n v="0"/>
    <n v="0"/>
    <n v="310000"/>
    <n v="0"/>
    <n v="0"/>
    <n v="0"/>
    <n v="962.25"/>
    <n v="338"/>
    <m/>
    <m/>
    <m/>
    <m/>
    <m/>
    <m/>
    <m/>
    <n v="1300.25"/>
    <n v="0"/>
    <n v="0"/>
    <n v="0"/>
    <n v="0"/>
    <n v="0"/>
    <n v="0"/>
    <n v="0"/>
    <n v="0"/>
    <n v="0"/>
    <n v="0"/>
    <n v="0"/>
    <n v="0"/>
    <n v="1300.25"/>
    <n v="39000"/>
    <n v="26000"/>
    <n v="322000"/>
    <n v="0"/>
    <n v="0"/>
    <n v="0"/>
    <n v="0"/>
    <n v="0"/>
    <n v="0"/>
    <n v="0"/>
    <n v="388300.25"/>
    <n v="78300.25"/>
    <n v="388300.25"/>
  </r>
  <r>
    <s v="139."/>
    <s v="3-04-17-036-1"/>
    <s v="3"/>
    <s v="Murowana Goślina - sieć wodociągowa w Długiej Goślinie dz. nr 203"/>
    <s v="Realizowane-dokumentacja-w toku"/>
    <s v="nd"/>
    <s v="rezerwa &quot;białe plamy&quot;"/>
    <s v="druga"/>
    <s v="sieci rozdzielcze"/>
    <s v="rozwojowe"/>
    <x v="4"/>
    <n v="0"/>
    <s v="Murowana Goślina"/>
    <s v="Paulina Wilińska-Kałka"/>
    <s v="Anna Szaszczak"/>
    <s v="Monika Mrozińska"/>
    <s v="Daniel Michalik"/>
    <n v="0"/>
    <s v="04"/>
    <s v="Gmina Murowana Goślina"/>
    <n v="503"/>
    <n v="20000"/>
    <n v="11000"/>
    <n v="150000"/>
    <n v="277000"/>
    <n v="0"/>
    <n v="0"/>
    <n v="0"/>
    <n v="0"/>
    <n v="0"/>
    <n v="0"/>
    <n v="458000"/>
    <n v="0"/>
    <n v="0"/>
    <n v="0"/>
    <n v="962.25"/>
    <n v="0"/>
    <m/>
    <m/>
    <m/>
    <m/>
    <m/>
    <m/>
    <m/>
    <n v="962.25"/>
    <n v="0"/>
    <n v="0"/>
    <n v="0"/>
    <n v="0"/>
    <n v="0"/>
    <n v="0"/>
    <n v="0"/>
    <n v="0"/>
    <n v="0"/>
    <n v="0"/>
    <n v="0"/>
    <n v="0"/>
    <n v="962.25"/>
    <n v="48000"/>
    <n v="39200"/>
    <n v="360000"/>
    <n v="40000"/>
    <n v="0"/>
    <n v="0"/>
    <n v="0"/>
    <n v="0"/>
    <n v="0"/>
    <n v="0"/>
    <n v="488162.25"/>
    <n v="30162.25"/>
    <n v="488162.25"/>
  </r>
  <r>
    <s v="140."/>
    <s v="3-04-17-037-1"/>
    <s v="3"/>
    <s v="Murowana Goślina - sieć wodociągowa w Długiej Goślinie"/>
    <s v="Realizowane-koncepcja-w toku"/>
    <s v="nd"/>
    <s v="Pule"/>
    <s v="druga"/>
    <s v="sieci rozdzielcze"/>
    <s v="rozwojowe"/>
    <x v="6"/>
    <n v="0"/>
    <s v="Murowana Goślina"/>
    <s v="Agnieszka Mitura-Grabowska"/>
    <n v="0"/>
    <s v="Monika Mrozińska"/>
    <s v="Monika Mrozińska"/>
    <n v="0"/>
    <s v="04"/>
    <s v="nd"/>
    <n v="0"/>
    <n v="0"/>
    <n v="0"/>
    <n v="0"/>
    <n v="6000"/>
    <n v="8000"/>
    <n v="5000"/>
    <n v="6000"/>
    <n v="0"/>
    <n v="0"/>
    <n v="0"/>
    <n v="25000"/>
    <n v="0"/>
    <n v="0"/>
    <n v="0"/>
    <n v="0"/>
    <n v="0"/>
    <m/>
    <m/>
    <m/>
    <m/>
    <m/>
    <m/>
    <m/>
    <n v="0"/>
    <n v="0"/>
    <n v="0"/>
    <n v="0"/>
    <n v="0"/>
    <n v="0"/>
    <n v="0"/>
    <n v="0"/>
    <n v="0"/>
    <n v="0"/>
    <n v="0"/>
    <n v="0"/>
    <n v="0"/>
    <n v="0"/>
    <n v="0"/>
    <n v="0"/>
    <n v="6000"/>
    <n v="8000"/>
    <n v="5000"/>
    <n v="6000"/>
    <n v="0"/>
    <n v="0"/>
    <n v="0"/>
    <n v="0"/>
    <n v="25000"/>
    <n v="0"/>
    <n v="25000"/>
  </r>
  <r>
    <s v="141."/>
    <s v="3-04-17-038-1"/>
    <s v="3"/>
    <s v="Murowana Goślina - sieć wodociągowa w Łoskoniu Starym"/>
    <s v="Realizowane-koncepcja-w toku"/>
    <s v="nd"/>
    <s v="Pule"/>
    <s v="druga"/>
    <s v="sieci rozdzielcze"/>
    <s v="rozwojowe"/>
    <x v="6"/>
    <n v="0"/>
    <s v="Murowana Goślina"/>
    <s v="Agnieszka Mitura-Grabowska"/>
    <n v="0"/>
    <s v="Monika Mrozińska"/>
    <n v="0"/>
    <n v="0"/>
    <s v="04"/>
    <s v="nd"/>
    <n v="0"/>
    <n v="0"/>
    <n v="0"/>
    <n v="0"/>
    <n v="0"/>
    <n v="6000"/>
    <n v="4000"/>
    <n v="0"/>
    <n v="0"/>
    <n v="0"/>
    <n v="0"/>
    <n v="10000"/>
    <n v="0"/>
    <n v="0"/>
    <n v="0"/>
    <n v="0"/>
    <n v="0"/>
    <m/>
    <m/>
    <m/>
    <m/>
    <m/>
    <m/>
    <m/>
    <n v="0"/>
    <n v="0"/>
    <n v="0"/>
    <n v="0"/>
    <n v="0"/>
    <n v="0"/>
    <n v="0"/>
    <n v="0"/>
    <n v="0"/>
    <n v="0"/>
    <n v="0"/>
    <n v="0"/>
    <n v="0"/>
    <n v="0"/>
    <n v="0"/>
    <n v="0"/>
    <n v="0"/>
    <n v="6000"/>
    <n v="4000"/>
    <n v="0"/>
    <n v="0"/>
    <n v="0"/>
    <n v="0"/>
    <n v="0"/>
    <n v="10000"/>
    <n v="0"/>
    <n v="10000"/>
  </r>
  <r>
    <s v="142."/>
    <s v="3-04-17-040-1"/>
    <s v="3"/>
    <s v="Murowana Goślina - sieć wodociągowa w Nieszawie etap II"/>
    <s v="Realizowane-RBM-zakończono"/>
    <s v="nd"/>
    <s v="rezerwa oszczędności przetargowe"/>
    <s v="druga"/>
    <s v="sieci rozdzielcze"/>
    <s v="rozwojowe"/>
    <x v="9"/>
    <n v="0"/>
    <s v="Murowana Goślina"/>
    <s v="Paulina Wilińska-Kałka"/>
    <s v="Daniel Michalik"/>
    <s v="Monika Mrozińska"/>
    <s v="Daniel Michalik"/>
    <n v="0"/>
    <s v="04"/>
    <s v="nd"/>
    <n v="50417.94"/>
    <n v="0"/>
    <n v="0"/>
    <n v="0"/>
    <n v="0"/>
    <n v="0"/>
    <n v="0"/>
    <n v="0"/>
    <n v="0"/>
    <n v="0"/>
    <n v="0"/>
    <n v="0"/>
    <n v="240.4"/>
    <n v="0"/>
    <n v="0"/>
    <n v="0"/>
    <n v="0"/>
    <m/>
    <m/>
    <m/>
    <m/>
    <m/>
    <m/>
    <m/>
    <n v="240.4"/>
    <n v="0"/>
    <n v="0"/>
    <n v="0"/>
    <n v="0"/>
    <n v="0"/>
    <n v="0"/>
    <n v="0"/>
    <n v="0"/>
    <n v="0"/>
    <n v="0"/>
    <n v="0"/>
    <n v="0"/>
    <n v="240.4"/>
    <n v="0"/>
    <n v="0"/>
    <n v="0"/>
    <n v="0"/>
    <n v="0"/>
    <n v="0"/>
    <n v="0"/>
    <n v="0"/>
    <n v="0"/>
    <n v="0"/>
    <n v="240.4"/>
    <n v="240.4"/>
    <n v="240.4"/>
  </r>
  <r>
    <s v="143."/>
    <s v="3-04-17-041-1"/>
    <s v="3"/>
    <s v="Murowana Goślina - sieć wodociągowa w Al. Czereśniowej w Długiej Goślinie"/>
    <s v="Realizowane-dokumentacja-w toku"/>
    <s v="nd"/>
    <s v="rezerwa &quot;białe plamy&quot;"/>
    <s v="druga"/>
    <s v="sieci rozdzielcze"/>
    <s v="rozwojowe"/>
    <x v="4"/>
    <n v="0"/>
    <s v="Murowana Goślina"/>
    <s v="Paulina Wilińska-Kałka"/>
    <s v="Anna Szaszczak"/>
    <s v="Monika Mrozińska"/>
    <s v="Daniel Michalik"/>
    <n v="0"/>
    <s v="04"/>
    <s v="Gmina Murowana Goślina"/>
    <n v="503"/>
    <n v="18000"/>
    <n v="19000"/>
    <n v="0"/>
    <n v="476000"/>
    <n v="0"/>
    <n v="0"/>
    <n v="0"/>
    <n v="0"/>
    <n v="0"/>
    <n v="0"/>
    <n v="513000"/>
    <n v="0"/>
    <n v="0"/>
    <n v="0"/>
    <n v="962.25"/>
    <n v="0"/>
    <m/>
    <m/>
    <m/>
    <m/>
    <m/>
    <m/>
    <m/>
    <n v="962.25"/>
    <n v="0"/>
    <n v="0"/>
    <n v="0"/>
    <n v="0"/>
    <n v="0"/>
    <n v="0"/>
    <n v="0"/>
    <n v="0"/>
    <n v="0"/>
    <n v="0"/>
    <n v="0"/>
    <n v="0"/>
    <n v="962.25"/>
    <n v="60000"/>
    <n v="40000"/>
    <n v="460000"/>
    <n v="30000"/>
    <n v="0"/>
    <n v="0"/>
    <n v="0"/>
    <n v="0"/>
    <n v="0"/>
    <n v="0"/>
    <n v="590962.25"/>
    <n v="77962.25"/>
    <n v="590962.25"/>
  </r>
  <r>
    <s v="144."/>
    <s v="3-04-17-042-1"/>
    <s v="3"/>
    <s v="Murowana Goślina - sieć wodociągowa w Rakowni etap II"/>
    <s v="Realizowane-dokumentacja-w toku"/>
    <s v="nd"/>
    <s v="rezerwa &quot;białe plamy&quot;"/>
    <s v="druga"/>
    <s v="sieci rozdzielcze"/>
    <s v="rozwojowe"/>
    <x v="4"/>
    <n v="0"/>
    <s v="Murowana Goślina"/>
    <s v="Przemysław Jasiński"/>
    <s v="Anna Szaszczak"/>
    <s v="Monika Mrozińska"/>
    <s v="Daniel Michalik"/>
    <s v="Tomasz Wilas"/>
    <s v="04"/>
    <s v="Gmina Murowana Goślina"/>
    <n v="60267.65"/>
    <n v="132000"/>
    <n v="0"/>
    <n v="1483000"/>
    <n v="1000000"/>
    <n v="0"/>
    <n v="0"/>
    <n v="0"/>
    <n v="0"/>
    <n v="0"/>
    <n v="0"/>
    <n v="2615000"/>
    <n v="2362.75"/>
    <n v="45172.1"/>
    <n v="1432.86"/>
    <n v="1144.8"/>
    <n v="0"/>
    <m/>
    <m/>
    <m/>
    <m/>
    <m/>
    <m/>
    <m/>
    <n v="50112.51"/>
    <n v="0"/>
    <n v="44000"/>
    <n v="0"/>
    <n v="0"/>
    <n v="0"/>
    <n v="0"/>
    <n v="0"/>
    <n v="0"/>
    <n v="0"/>
    <n v="44000"/>
    <n v="0"/>
    <n v="0"/>
    <n v="94112.510000000009"/>
    <n v="88000"/>
    <n v="1091000"/>
    <n v="1544000"/>
    <n v="0"/>
    <n v="0"/>
    <n v="0"/>
    <n v="0"/>
    <n v="0"/>
    <n v="0"/>
    <n v="0"/>
    <n v="2817112.51"/>
    <n v="202112.50999999978"/>
    <n v="2817112.51"/>
  </r>
  <r>
    <s v="145."/>
    <s v="3-04-17-064-1"/>
    <s v="3"/>
    <s v="Murowana Goślina - sieć wodociągowa w Boduszewie"/>
    <s v="Realizowane-koncepcja-w toku"/>
    <s v="nd"/>
    <s v="rezerwa &quot;białe plamy&quot;"/>
    <s v="druga"/>
    <s v="sieci rozdzielcze"/>
    <s v="rozwojowe"/>
    <x v="4"/>
    <n v="0"/>
    <s v="Murowana Goślina"/>
    <s v="Agnieszka Mitura-Grabowska"/>
    <n v="0"/>
    <s v="Monika Mrozińska"/>
    <n v="0"/>
    <n v="0"/>
    <s v="04"/>
    <s v="nd"/>
    <n v="0"/>
    <n v="0"/>
    <n v="0"/>
    <n v="0"/>
    <n v="0"/>
    <n v="0"/>
    <n v="36000"/>
    <n v="55000"/>
    <n v="303000"/>
    <n v="1259000"/>
    <n v="0"/>
    <n v="1653000"/>
    <n v="0"/>
    <n v="0"/>
    <n v="0"/>
    <n v="0"/>
    <n v="0"/>
    <m/>
    <m/>
    <m/>
    <m/>
    <m/>
    <m/>
    <m/>
    <n v="0"/>
    <n v="0"/>
    <n v="0"/>
    <n v="0"/>
    <n v="0"/>
    <n v="0"/>
    <n v="0"/>
    <n v="0"/>
    <n v="0"/>
    <n v="0"/>
    <n v="0"/>
    <n v="0"/>
    <n v="0"/>
    <n v="0"/>
    <n v="0"/>
    <n v="0"/>
    <n v="0"/>
    <n v="0"/>
    <n v="0"/>
    <n v="0"/>
    <n v="0"/>
    <n v="0"/>
    <n v="0"/>
    <n v="1653000"/>
    <n v="0"/>
    <n v="-1653000"/>
    <n v="1653000"/>
  </r>
  <r>
    <s v="146."/>
    <s v="3-04-17-076-1"/>
    <s v="3"/>
    <s v="Murowana Goślina - sieć wodociągowa w ul. Wołodyjowskiego"/>
    <s v="Realizowane-koncepcja-w toku"/>
    <s v="nd"/>
    <s v="Pule"/>
    <s v="druga"/>
    <s v="sieci rozdzielcze"/>
    <s v="rozwojowe"/>
    <x v="6"/>
    <n v="0"/>
    <s v="Murowana Goślina"/>
    <s v="Agnieszka Mitura-Grabowska"/>
    <n v="0"/>
    <s v="Monika Mrozińska"/>
    <n v="0"/>
    <n v="0"/>
    <s v="04"/>
    <s v="Gmina Murowana Goślina"/>
    <n v="0"/>
    <n v="10000"/>
    <n v="20000"/>
    <n v="20000"/>
    <n v="70000"/>
    <n v="0"/>
    <n v="0"/>
    <n v="0"/>
    <n v="0"/>
    <n v="0"/>
    <n v="0"/>
    <n v="120000"/>
    <n v="0"/>
    <n v="0"/>
    <n v="0"/>
    <n v="0"/>
    <n v="0"/>
    <m/>
    <m/>
    <m/>
    <m/>
    <m/>
    <m/>
    <m/>
    <n v="0"/>
    <n v="0"/>
    <n v="0"/>
    <n v="0"/>
    <n v="0"/>
    <n v="0"/>
    <n v="0"/>
    <n v="0"/>
    <n v="0"/>
    <n v="0"/>
    <n v="0"/>
    <n v="0"/>
    <n v="0"/>
    <n v="0"/>
    <n v="0"/>
    <n v="0"/>
    <n v="0"/>
    <n v="0"/>
    <n v="0"/>
    <n v="0"/>
    <n v="0"/>
    <n v="0"/>
    <n v="0"/>
    <n v="120000"/>
    <n v="0"/>
    <n v="-120000"/>
    <n v="120000"/>
  </r>
  <r>
    <s v="147."/>
    <s v="3-04-17-079-1"/>
    <s v="3"/>
    <s v="Murowana Goślina - sieć wodociągowa w Białężynie"/>
    <s v="Realizowane-koncepcja-w toku"/>
    <s v="nd"/>
    <s v="Pule"/>
    <s v="druga"/>
    <s v="sieci rozdzielcze"/>
    <s v="rozwojowe"/>
    <x v="6"/>
    <n v="0"/>
    <s v="Murowana Goślina"/>
    <s v="Agnieszka Mitura-Grabowska"/>
    <s v="Alicja Gronowska"/>
    <s v="Monika Mrozińska"/>
    <n v="0"/>
    <n v="0"/>
    <s v="04"/>
    <s v="nd"/>
    <n v="0"/>
    <n v="0"/>
    <n v="0"/>
    <n v="0"/>
    <n v="0"/>
    <n v="0"/>
    <n v="18000"/>
    <n v="25000"/>
    <n v="18000"/>
    <n v="94000"/>
    <n v="0"/>
    <n v="155000"/>
    <n v="0"/>
    <n v="0"/>
    <n v="0"/>
    <n v="0"/>
    <n v="0"/>
    <m/>
    <m/>
    <m/>
    <m/>
    <m/>
    <m/>
    <m/>
    <n v="0"/>
    <n v="0"/>
    <n v="0"/>
    <n v="0"/>
    <n v="0"/>
    <n v="0"/>
    <n v="0"/>
    <n v="0"/>
    <n v="0"/>
    <n v="0"/>
    <n v="0"/>
    <n v="0"/>
    <n v="0"/>
    <n v="0"/>
    <n v="0"/>
    <n v="18000"/>
    <n v="25000"/>
    <n v="18000"/>
    <n v="94000"/>
    <n v="0"/>
    <n v="0"/>
    <n v="0"/>
    <n v="0"/>
    <n v="0"/>
    <n v="155000"/>
    <n v="0"/>
    <n v="155000"/>
  </r>
  <r>
    <s v="148."/>
    <s v="3-04-17-081-1"/>
    <s v="3"/>
    <s v="Murowana Goślina - sieć wodociągowa w ul. Cześnika"/>
    <s v="Realizowane-dokumentacja-w toku"/>
    <s v="nd"/>
    <s v="rezerwa &quot;białe plamy&quot;"/>
    <s v="druga"/>
    <s v="sieci rozdzielcze"/>
    <s v="rozwojowe"/>
    <x v="4"/>
    <n v="0"/>
    <s v="Murowana Goślina"/>
    <s v="Agnieszka Mitura-Grabowska"/>
    <s v="Alicja Gronowska"/>
    <s v="Monika Mrozińska"/>
    <s v="Daniel Michalik"/>
    <n v="0"/>
    <s v="04"/>
    <s v="nd"/>
    <n v="0"/>
    <n v="8000"/>
    <n v="16000"/>
    <n v="16000"/>
    <n v="106000"/>
    <n v="274000"/>
    <n v="0"/>
    <n v="0"/>
    <n v="0"/>
    <n v="0"/>
    <n v="0"/>
    <n v="420000"/>
    <n v="0"/>
    <n v="0"/>
    <n v="0"/>
    <n v="0"/>
    <n v="1014"/>
    <m/>
    <m/>
    <m/>
    <m/>
    <m/>
    <m/>
    <m/>
    <n v="1014"/>
    <n v="0"/>
    <n v="0"/>
    <n v="0"/>
    <n v="0"/>
    <n v="0"/>
    <n v="0"/>
    <n v="0"/>
    <n v="0"/>
    <n v="0"/>
    <n v="0"/>
    <n v="0"/>
    <n v="0"/>
    <n v="1014"/>
    <n v="0"/>
    <n v="0"/>
    <n v="0"/>
    <n v="0"/>
    <n v="0"/>
    <n v="0"/>
    <n v="0"/>
    <n v="0"/>
    <n v="0"/>
    <n v="420000"/>
    <n v="1014"/>
    <n v="-418986"/>
    <n v="421014"/>
  </r>
  <r>
    <s v="149."/>
    <s v="3-04-17-174-0"/>
    <s v="3"/>
    <s v="Murowana Goślina - sieć wodociągowa w Nieszawie etap I"/>
    <s v="Realizowane-RBM-zakończono"/>
    <s v="nd"/>
    <s v="budżet - modernizacja PSW"/>
    <s v="pierwsza"/>
    <s v="sieci rozdzielcze"/>
    <s v="modernizacyjne"/>
    <x v="2"/>
    <n v="0"/>
    <s v="Murowana Goślina"/>
    <s v="Paulina Wilińska-Kałka"/>
    <s v="Daniel Michalik"/>
    <s v="Monika Mrozińska"/>
    <s v="Daniel Michalik"/>
    <n v="0"/>
    <s v="04"/>
    <s v="nd"/>
    <n v="1017"/>
    <n v="0"/>
    <n v="0"/>
    <n v="0"/>
    <n v="0"/>
    <n v="0"/>
    <n v="0"/>
    <n v="0"/>
    <n v="0"/>
    <n v="0"/>
    <n v="0"/>
    <n v="0"/>
    <n v="0"/>
    <n v="0"/>
    <n v="0"/>
    <n v="0"/>
    <n v="0"/>
    <m/>
    <m/>
    <m/>
    <m/>
    <m/>
    <m/>
    <m/>
    <n v="0"/>
    <n v="56500"/>
    <n v="0"/>
    <n v="0"/>
    <n v="0"/>
    <n v="0"/>
    <n v="0"/>
    <n v="0"/>
    <n v="0"/>
    <n v="0"/>
    <n v="0"/>
    <n v="0"/>
    <n v="0"/>
    <n v="0"/>
    <n v="0"/>
    <n v="0"/>
    <n v="0"/>
    <n v="0"/>
    <n v="0"/>
    <n v="0"/>
    <n v="0"/>
    <n v="0"/>
    <n v="0"/>
    <n v="0"/>
    <n v="0"/>
    <n v="0"/>
    <n v="0"/>
  </r>
  <r>
    <s v="150."/>
    <s v="3-04-17-198-0"/>
    <s v="3"/>
    <s v="Murowana Goślina - sieć wodociągowa w Wojnowie"/>
    <s v="Realizowane-dokumentacja-w toku"/>
    <s v="nd"/>
    <s v="rury azbestowo-cementowe"/>
    <s v="pierwsza"/>
    <s v="sieci rozdzielcze"/>
    <s v="modernizacyjne"/>
    <x v="3"/>
    <n v="0"/>
    <s v="Murowana Goślina"/>
    <s v="Agnieszka Mitura-Grabowska"/>
    <s v="Marcin Krawczyk"/>
    <s v="Monika Mrozińska"/>
    <s v="Michał Garbicz"/>
    <n v="0"/>
    <s v="04"/>
    <s v="nd"/>
    <n v="1509"/>
    <n v="14000"/>
    <n v="28000"/>
    <n v="28000"/>
    <n v="316000"/>
    <n v="874000"/>
    <n v="0"/>
    <n v="0"/>
    <n v="0"/>
    <n v="0"/>
    <n v="0"/>
    <n v="1260000"/>
    <n v="0"/>
    <n v="420.98"/>
    <n v="420.98"/>
    <n v="736.72"/>
    <n v="0"/>
    <m/>
    <m/>
    <m/>
    <m/>
    <m/>
    <m/>
    <m/>
    <n v="1578.68"/>
    <n v="0"/>
    <n v="0"/>
    <n v="0"/>
    <n v="0"/>
    <n v="0"/>
    <n v="0"/>
    <n v="0"/>
    <n v="0"/>
    <n v="0"/>
    <n v="0"/>
    <n v="0"/>
    <n v="0"/>
    <n v="1578.68"/>
    <n v="32000"/>
    <n v="48000"/>
    <n v="514500"/>
    <n v="1131900"/>
    <n v="0"/>
    <n v="0"/>
    <n v="0"/>
    <n v="0"/>
    <n v="0"/>
    <n v="0"/>
    <n v="1727978.68"/>
    <n v="467978.67999999993"/>
    <n v="1727978.68"/>
  </r>
  <r>
    <s v="151."/>
    <s v="3-04-18-129-1"/>
    <s v="3"/>
    <s v="Murowana Goślina - sieć wodociągowa pomiędzy Łopuchowem a Wojnowem"/>
    <s v="Realizowane-koncepcja-w toku"/>
    <s v="nd"/>
    <s v="Zadania własne wspólne"/>
    <s v="pierwsza"/>
    <s v="wspólne"/>
    <s v="rozwojowe"/>
    <x v="7"/>
    <n v="0"/>
    <s v="Murowana Goślina"/>
    <s v="Agnieszka Mitura-Grabowska"/>
    <s v="Marcin Krawczyk"/>
    <n v="0"/>
    <n v="0"/>
    <n v="0"/>
    <s v="04"/>
    <s v="nd"/>
    <n v="503"/>
    <n v="110000"/>
    <n v="110000"/>
    <n v="324000"/>
    <n v="1136000"/>
    <n v="0"/>
    <n v="0"/>
    <n v="0"/>
    <n v="0"/>
    <n v="0"/>
    <n v="0"/>
    <n v="1680000"/>
    <n v="1494"/>
    <n v="49000"/>
    <n v="1299"/>
    <n v="0"/>
    <n v="0"/>
    <m/>
    <m/>
    <m/>
    <m/>
    <m/>
    <m/>
    <m/>
    <n v="51793"/>
    <n v="0"/>
    <n v="0"/>
    <n v="0"/>
    <n v="0"/>
    <n v="0"/>
    <n v="0"/>
    <n v="0"/>
    <n v="0"/>
    <n v="100000"/>
    <n v="0"/>
    <n v="0"/>
    <n v="0"/>
    <n v="151793"/>
    <n v="0"/>
    <n v="185000"/>
    <n v="748000"/>
    <n v="1022000"/>
    <n v="0"/>
    <n v="0"/>
    <n v="0"/>
    <n v="0"/>
    <n v="0"/>
    <n v="0"/>
    <n v="2106793"/>
    <n v="426793"/>
    <n v="2106793"/>
  </r>
  <r>
    <s v="152."/>
    <s v="3-04-18-136-1"/>
    <s v="3"/>
    <s v="Murowana Goślina - wodociąg w Uchorowie"/>
    <s v="Realizowane-dokumentacja-w toku"/>
    <s v="nd"/>
    <s v="rezerwa oszczędności przetargowe"/>
    <s v="druga"/>
    <s v="sieci rozdzielcze"/>
    <s v="rozwojowe"/>
    <x v="9"/>
    <n v="0"/>
    <s v="Murowana Goślina"/>
    <s v="Przemysław Jasiński"/>
    <s v="Katarzyna Grala"/>
    <s v="Monika Mrozińska"/>
    <n v="0"/>
    <n v="0"/>
    <s v="04"/>
    <s v="nd"/>
    <n v="2165"/>
    <n v="4000"/>
    <n v="7000"/>
    <n v="6000"/>
    <n v="40000"/>
    <n v="0"/>
    <n v="0"/>
    <n v="0"/>
    <n v="0"/>
    <n v="0"/>
    <n v="0"/>
    <n v="57000"/>
    <n v="2241"/>
    <n v="0"/>
    <n v="433"/>
    <n v="0"/>
    <n v="0"/>
    <m/>
    <m/>
    <m/>
    <m/>
    <m/>
    <m/>
    <m/>
    <n v="2674"/>
    <n v="0"/>
    <n v="0"/>
    <n v="0"/>
    <n v="4000"/>
    <n v="0"/>
    <n v="0"/>
    <n v="0"/>
    <n v="8000"/>
    <n v="8900"/>
    <n v="0"/>
    <n v="0"/>
    <n v="0"/>
    <n v="19574"/>
    <n v="21789"/>
    <n v="0"/>
    <n v="0"/>
    <n v="0"/>
    <n v="0"/>
    <n v="0"/>
    <n v="0"/>
    <n v="0"/>
    <n v="0"/>
    <n v="0"/>
    <n v="41363"/>
    <n v="-15637"/>
    <n v="41363"/>
  </r>
  <r>
    <s v="153."/>
    <s v="3-04-19-202-1"/>
    <s v="3"/>
    <s v="Murowana Goślina - sieć wodociągowa w ul. Śliwkowej"/>
    <s v="Realizowane-dokumentacja-w toku"/>
    <s v="nd"/>
    <s v="rezerwa oszczędności przetargowe"/>
    <s v="druga"/>
    <s v="sieci rozdzielcze"/>
    <s v="rozwojowe"/>
    <x v="9"/>
    <n v="0"/>
    <s v="Murowana Goślina"/>
    <s v="Agnieszka Mitura-Grabowska"/>
    <s v="Alina Wachowska"/>
    <s v="Monika Mrozińska"/>
    <n v="0"/>
    <n v="0"/>
    <s v="04"/>
    <s v="nd"/>
    <n v="0"/>
    <n v="0"/>
    <n v="10000"/>
    <n v="25000"/>
    <n v="100000"/>
    <n v="0"/>
    <n v="0"/>
    <n v="0"/>
    <n v="0"/>
    <n v="0"/>
    <n v="0"/>
    <n v="135000"/>
    <n v="0"/>
    <n v="0"/>
    <n v="0"/>
    <n v="0"/>
    <n v="0"/>
    <m/>
    <m/>
    <m/>
    <m/>
    <m/>
    <m/>
    <m/>
    <n v="0"/>
    <n v="0"/>
    <n v="0"/>
    <n v="0"/>
    <n v="0"/>
    <n v="0"/>
    <n v="0"/>
    <n v="0"/>
    <n v="0"/>
    <n v="0"/>
    <n v="0"/>
    <n v="0"/>
    <n v="0"/>
    <n v="0"/>
    <n v="22338"/>
    <n v="33507"/>
    <n v="60000"/>
    <n v="32000"/>
    <n v="0"/>
    <n v="0"/>
    <n v="0"/>
    <n v="0"/>
    <n v="0"/>
    <n v="0"/>
    <n v="147845"/>
    <n v="12845"/>
    <n v="147845"/>
  </r>
  <r>
    <s v="154."/>
    <s v="3-04-19-205-1"/>
    <s v="3"/>
    <s v="Murowana Goślina - sieć wodociągowa w dz. nr 38/13 w Rakowni"/>
    <s v="Realizowane-koncepcja-w toku"/>
    <s v="nd"/>
    <s v="rezerwa &quot;białe plamy&quot;"/>
    <s v="druga"/>
    <s v="sieci rozdzielcze"/>
    <s v="rozwojowe"/>
    <x v="8"/>
    <n v="0"/>
    <s v="Murowana Goślina"/>
    <s v="Agnieszka Mitura-Grabowska"/>
    <n v="0"/>
    <s v="Monika Mrozińska"/>
    <n v="0"/>
    <n v="0"/>
    <s v="04"/>
    <s v="nd"/>
    <n v="0"/>
    <n v="0"/>
    <n v="0"/>
    <n v="0"/>
    <n v="0"/>
    <n v="0"/>
    <n v="0"/>
    <n v="0"/>
    <n v="0"/>
    <n v="30000"/>
    <n v="60000"/>
    <n v="90000"/>
    <n v="0"/>
    <n v="0"/>
    <n v="0"/>
    <n v="0"/>
    <n v="0"/>
    <m/>
    <m/>
    <m/>
    <m/>
    <m/>
    <m/>
    <m/>
    <n v="0"/>
    <n v="0"/>
    <n v="0"/>
    <n v="0"/>
    <n v="0"/>
    <n v="0"/>
    <n v="0"/>
    <n v="0"/>
    <n v="0"/>
    <n v="0"/>
    <n v="0"/>
    <n v="0"/>
    <n v="0"/>
    <n v="0"/>
    <n v="0"/>
    <n v="0"/>
    <n v="0"/>
    <n v="0"/>
    <n v="0"/>
    <n v="0"/>
    <n v="0"/>
    <n v="0"/>
    <n v="0"/>
    <n v="1087000"/>
    <n v="0"/>
    <n v="-90000"/>
    <n v="1087000"/>
  </r>
  <r>
    <s v="155."/>
    <s v="3-04-19-212-0"/>
    <s v="3"/>
    <s v="Murowana Goslina - sieć wodociągowa w ul. Przepiórki w Rakowni"/>
    <s v="Realizowane-RBM-w toku"/>
    <s v="nd"/>
    <s v="rezerwa na zaspokojenie roszczeń z tyt realizacji sieci wod-kan"/>
    <s v="pierwsza"/>
    <s v="sieci rozdzielcze"/>
    <s v="rozwojowe"/>
    <x v="5"/>
    <n v="0"/>
    <s v="Murowana Goślina"/>
    <n v="0"/>
    <n v="0"/>
    <n v="0"/>
    <s v="Aleksandra Klecha"/>
    <n v="0"/>
    <s v="04"/>
    <s v="nd"/>
    <n v="0"/>
    <n v="0"/>
    <n v="0"/>
    <n v="0"/>
    <n v="0"/>
    <n v="0"/>
    <n v="0"/>
    <n v="0"/>
    <n v="0"/>
    <n v="0"/>
    <n v="0"/>
    <n v="0"/>
    <n v="0"/>
    <n v="0"/>
    <n v="23626.74"/>
    <n v="0"/>
    <n v="17"/>
    <m/>
    <m/>
    <m/>
    <m/>
    <m/>
    <m/>
    <m/>
    <n v="23643.74"/>
    <m/>
    <m/>
    <m/>
    <n v="0"/>
    <n v="0"/>
    <n v="0"/>
    <n v="0"/>
    <n v="0"/>
    <n v="0"/>
    <n v="0"/>
    <n v="0"/>
    <n v="0"/>
    <n v="23643.74"/>
    <n v="0"/>
    <n v="0"/>
    <n v="0"/>
    <n v="0"/>
    <n v="0"/>
    <n v="0"/>
    <n v="0"/>
    <n v="0"/>
    <n v="0"/>
    <n v="0"/>
    <n v="23643.74"/>
    <n v="23643.74"/>
    <n v="23643.74"/>
  </r>
  <r>
    <s v="156."/>
    <s v="3-05-03-304-1"/>
    <s v="3"/>
    <s v="Stabilizacja wody w magistralach wodociągowych PSW - Czapury"/>
    <s v="Realizowane-RBM-w toku"/>
    <s v="nd"/>
    <s v="Zadania własne wspólne"/>
    <s v="pierwsza"/>
    <s v="wspólne"/>
    <s v="modernizacyjne"/>
    <x v="7"/>
    <n v="0"/>
    <s v="Poznań"/>
    <s v="Danuta Kijko"/>
    <n v="0"/>
    <s v="Anna Padurska"/>
    <s v="Wojciech Wróblewski"/>
    <s v="Julita Gumińska"/>
    <s v="05"/>
    <s v="nd"/>
    <n v="279482.64999999997"/>
    <n v="3458168.98"/>
    <n v="204800.41"/>
    <n v="0"/>
    <n v="0"/>
    <n v="0"/>
    <n v="0"/>
    <n v="0"/>
    <n v="0"/>
    <n v="0"/>
    <n v="0"/>
    <n v="3662969.39"/>
    <n v="5965.52"/>
    <n v="557.99"/>
    <n v="231899.91"/>
    <n v="44849.89"/>
    <n v="88843.94"/>
    <m/>
    <m/>
    <m/>
    <m/>
    <m/>
    <m/>
    <m/>
    <n v="372117.25"/>
    <n v="180218.7"/>
    <n v="248415.43"/>
    <n v="316163.74"/>
    <n v="159700.07999999999"/>
    <n v="327214.36"/>
    <n v="208847.94"/>
    <n v="859981.74"/>
    <n v="714423.26"/>
    <n v="372322.92"/>
    <n v="864846.3"/>
    <n v="50615.06"/>
    <n v="105736.41"/>
    <n v="3048890.88"/>
    <n v="704800.41"/>
    <n v="0"/>
    <n v="0"/>
    <n v="0"/>
    <n v="0"/>
    <n v="0"/>
    <n v="0"/>
    <n v="0"/>
    <n v="0"/>
    <n v="0"/>
    <n v="3753691.29"/>
    <n v="90721.899999999907"/>
    <n v="3753691.29"/>
  </r>
  <r>
    <s v="157."/>
    <s v="3-05-03-305-1"/>
    <s v="3"/>
    <s v="Punkty regulacyjno - pomiarowe na magistralach wodociągowych PSW i wymiana zasuw na przepustnice - zakres I"/>
    <s v="Realizowane-dokumentacja-w toku"/>
    <s v="nd"/>
    <s v="Zadania własne wspólne"/>
    <s v="pierwsza"/>
    <s v="wspólne"/>
    <s v="modernizacyjne"/>
    <x v="7"/>
    <n v="0"/>
    <s v="Poznań"/>
    <s v="Danuta Kijko"/>
    <s v="Jerzy Rykała"/>
    <s v="Anna Padurska"/>
    <s v="Łukasz Prządka"/>
    <s v="Jerzy Rykała"/>
    <s v="05"/>
    <s v="nd"/>
    <n v="8292.76"/>
    <n v="66000"/>
    <n v="131393.45000000001"/>
    <n v="840000"/>
    <n v="1890000"/>
    <n v="1020475.55"/>
    <n v="0"/>
    <n v="0"/>
    <n v="0"/>
    <n v="0"/>
    <n v="0"/>
    <n v="3947869"/>
    <n v="0"/>
    <n v="0"/>
    <n v="439.5"/>
    <n v="0"/>
    <n v="0"/>
    <m/>
    <m/>
    <m/>
    <m/>
    <m/>
    <m/>
    <m/>
    <n v="439.5"/>
    <n v="0"/>
    <n v="0"/>
    <n v="0"/>
    <n v="0"/>
    <n v="0"/>
    <n v="0"/>
    <n v="0"/>
    <n v="0"/>
    <n v="0"/>
    <n v="0"/>
    <n v="0"/>
    <n v="0"/>
    <n v="439.5"/>
    <n v="264786.90000000002"/>
    <n v="250000"/>
    <n v="1140000"/>
    <n v="1140000"/>
    <n v="1153082.1000000001"/>
    <n v="0"/>
    <n v="0"/>
    <n v="0"/>
    <n v="0"/>
    <n v="0"/>
    <n v="3948308.5"/>
    <n v="439.5"/>
    <n v="3948308.5"/>
  </r>
  <r>
    <s v="158."/>
    <s v="3-05-03-345-0"/>
    <s v="3"/>
    <s v="Poznań - sieć wodociągowa na os. Przyjaźni"/>
    <s v="Realizowane-dokumentacja-w toku"/>
    <s v="nd"/>
    <s v="rury azbestowo-cementowe"/>
    <s v="pierwsza"/>
    <s v="sieci rozdzielcze"/>
    <s v="modernizacyjne"/>
    <x v="3"/>
    <n v="0"/>
    <s v="Poznań"/>
    <s v="Marcin Ostrzycki"/>
    <s v="Alina Wachowska"/>
    <s v="Monika Mrozińska"/>
    <n v="0"/>
    <n v="0"/>
    <s v="05"/>
    <s v="nd"/>
    <n v="0"/>
    <n v="0"/>
    <n v="188000"/>
    <n v="188000"/>
    <n v="3130000"/>
    <n v="4000000"/>
    <n v="0"/>
    <n v="0"/>
    <n v="0"/>
    <n v="0"/>
    <n v="0"/>
    <n v="7506000"/>
    <n v="0"/>
    <n v="0"/>
    <n v="0"/>
    <n v="0"/>
    <n v="0"/>
    <m/>
    <m/>
    <m/>
    <m/>
    <m/>
    <m/>
    <m/>
    <n v="0"/>
    <n v="0"/>
    <n v="0"/>
    <n v="0"/>
    <n v="0"/>
    <n v="0"/>
    <n v="0"/>
    <n v="0"/>
    <n v="0"/>
    <n v="0"/>
    <n v="0"/>
    <n v="0"/>
    <n v="0"/>
    <n v="0"/>
    <n v="123732"/>
    <n v="123732"/>
    <n v="438631"/>
    <n v="1507060"/>
    <n v="5130302"/>
    <n v="0"/>
    <n v="0"/>
    <n v="0"/>
    <n v="0"/>
    <n v="0"/>
    <n v="7323457"/>
    <n v="-182543"/>
    <n v="7323457"/>
  </r>
  <r>
    <s v="159."/>
    <s v="3-05-06-020-0"/>
    <s v="3"/>
    <s v="Poznań - sieć wodociągowa w rejonie ul. Janikowskiej"/>
    <s v="Realizowane-dokumentacja-w toku"/>
    <s v="nd"/>
    <s v="Zadania własne wspólne"/>
    <s v="pierwsza"/>
    <s v="sieci rozdzielcze"/>
    <s v="modernizacyjne"/>
    <x v="2"/>
    <n v="0"/>
    <s v="Poznań"/>
    <s v="Przemysław Jasiński"/>
    <s v="Joanna Matysiak-Olek"/>
    <n v="0"/>
    <n v="0"/>
    <n v="0"/>
    <s v="05"/>
    <s v="nd"/>
    <n v="9142.76"/>
    <n v="38100"/>
    <n v="393800"/>
    <n v="1016400"/>
    <n v="0"/>
    <n v="0"/>
    <n v="0"/>
    <n v="0"/>
    <n v="0"/>
    <n v="0"/>
    <n v="0"/>
    <n v="1448300"/>
    <n v="0"/>
    <n v="402"/>
    <n v="0"/>
    <n v="0"/>
    <n v="0"/>
    <m/>
    <m/>
    <m/>
    <m/>
    <m/>
    <m/>
    <m/>
    <n v="402"/>
    <n v="0"/>
    <n v="0"/>
    <n v="0"/>
    <n v="0"/>
    <n v="0"/>
    <n v="0"/>
    <n v="0"/>
    <n v="0"/>
    <n v="0"/>
    <n v="0"/>
    <n v="0"/>
    <n v="0"/>
    <n v="402"/>
    <n v="56054"/>
    <n v="84083"/>
    <n v="698639"/>
    <n v="1283268"/>
    <n v="0"/>
    <n v="0"/>
    <n v="0"/>
    <n v="0"/>
    <n v="0"/>
    <n v="0"/>
    <n v="2122446"/>
    <n v="674146"/>
    <n v="2122446"/>
  </r>
  <r>
    <s v="160."/>
    <s v="3-05-11-022-1"/>
    <s v="3"/>
    <s v="Poznań - sieć wodociągowa w ul. Głuszyna"/>
    <s v="Realizowane-koncepcja-w toku"/>
    <s v="nd"/>
    <s v="Zadania własne wspólne"/>
    <s v="pierwsza"/>
    <s v="sieci rozdzielcze"/>
    <s v="modernizacyjne"/>
    <x v="2"/>
    <n v="0"/>
    <s v="Poznań"/>
    <s v="Zuzanna Kaczmarek"/>
    <n v="0"/>
    <n v="0"/>
    <n v="0"/>
    <n v="0"/>
    <s v="05"/>
    <s v="nd"/>
    <n v="0"/>
    <n v="0"/>
    <n v="0"/>
    <n v="0"/>
    <n v="0"/>
    <n v="0"/>
    <n v="8000"/>
    <n v="12000"/>
    <n v="36000"/>
    <n v="84000"/>
    <n v="0"/>
    <n v="140000"/>
    <n v="0"/>
    <n v="0"/>
    <n v="0"/>
    <n v="0"/>
    <n v="0"/>
    <m/>
    <m/>
    <m/>
    <m/>
    <m/>
    <m/>
    <m/>
    <n v="0"/>
    <n v="0"/>
    <n v="0"/>
    <n v="0"/>
    <n v="0"/>
    <n v="0"/>
    <n v="0"/>
    <n v="0"/>
    <n v="0"/>
    <n v="0"/>
    <n v="0"/>
    <n v="0"/>
    <n v="0"/>
    <n v="0"/>
    <n v="0"/>
    <n v="0"/>
    <n v="0"/>
    <n v="0"/>
    <n v="8000"/>
    <n v="12000"/>
    <n v="36000"/>
    <n v="84000"/>
    <n v="0"/>
    <n v="0"/>
    <n v="140000"/>
    <n v="0"/>
    <n v="140000"/>
  </r>
  <r>
    <s v="161."/>
    <s v="3-05-11-030-1"/>
    <s v="3"/>
    <s v="Poznań - zbiorniki Morasko - Kanał odprowadzający wody technologiczne"/>
    <s v="Realizowane-dokumentacja-w toku"/>
    <s v="nd"/>
    <s v="Zadania własne wspólne"/>
    <s v="pierwsza"/>
    <s v="wspólne"/>
    <s v="modernizacyjne"/>
    <x v="1"/>
    <n v="0"/>
    <s v="Poznań"/>
    <s v="Danuta Kijko"/>
    <s v="Alicja Gronowska"/>
    <s v="Monika Mrozińska"/>
    <s v="Michał Garbicz"/>
    <n v="0"/>
    <s v="05"/>
    <s v="nd"/>
    <n v="57950.100000000006"/>
    <n v="2434768"/>
    <n v="1849451"/>
    <n v="450000"/>
    <n v="0"/>
    <n v="0"/>
    <n v="2100000"/>
    <n v="4300000"/>
    <n v="6000000"/>
    <n v="6000000"/>
    <n v="6000000"/>
    <n v="29134219"/>
    <n v="14920.41"/>
    <n v="31647.39"/>
    <n v="11887.95"/>
    <n v="20933.080000000002"/>
    <n v="0"/>
    <m/>
    <m/>
    <m/>
    <m/>
    <m/>
    <m/>
    <m/>
    <n v="79388.83"/>
    <n v="0"/>
    <n v="0"/>
    <n v="0"/>
    <n v="0"/>
    <n v="0"/>
    <n v="0"/>
    <n v="0"/>
    <n v="0"/>
    <n v="0"/>
    <n v="0"/>
    <n v="0"/>
    <n v="16384"/>
    <n v="95772.83"/>
    <n v="320375"/>
    <n v="840000"/>
    <n v="713076"/>
    <n v="2000000"/>
    <n v="0"/>
    <n v="0"/>
    <n v="0"/>
    <n v="0"/>
    <n v="0"/>
    <n v="0"/>
    <n v="3969223.83"/>
    <n v="-25164995.170000002"/>
    <n v="3969223.83"/>
  </r>
  <r>
    <s v="162."/>
    <s v="3-05-11-070-1"/>
    <s v="3"/>
    <s v="Poznań - sieć wodociągowa w ul. Aleje Solidarności"/>
    <s v="Realizowane-dokumentacja-w toku"/>
    <s v="nd"/>
    <s v="Zadania własne wspólne"/>
    <s v="pierwsza"/>
    <s v="sieci rozdzielcze"/>
    <s v="modernizacyjne"/>
    <x v="2"/>
    <n v="0"/>
    <s v="Poznań"/>
    <s v="Marcin Ostrzycki"/>
    <s v="Joanna Matysiak-Olek"/>
    <s v="Monika Mrozińska"/>
    <n v="0"/>
    <n v="0"/>
    <s v="05"/>
    <s v="nd"/>
    <n v="0"/>
    <n v="8000"/>
    <n v="12000"/>
    <n v="46000"/>
    <n v="0"/>
    <n v="0"/>
    <n v="0"/>
    <n v="0"/>
    <n v="0"/>
    <n v="0"/>
    <n v="0"/>
    <n v="66000"/>
    <n v="0"/>
    <n v="804"/>
    <n v="0"/>
    <n v="0"/>
    <n v="0"/>
    <m/>
    <m/>
    <m/>
    <m/>
    <m/>
    <m/>
    <m/>
    <n v="804"/>
    <n v="0"/>
    <n v="0"/>
    <n v="0"/>
    <n v="0"/>
    <n v="0"/>
    <n v="0"/>
    <n v="0"/>
    <n v="0"/>
    <n v="0"/>
    <n v="10001"/>
    <n v="0"/>
    <n v="0"/>
    <n v="805"/>
    <n v="0"/>
    <n v="30000"/>
    <n v="20000"/>
    <n v="45685"/>
    <n v="95685"/>
    <n v="0"/>
    <n v="0"/>
    <n v="0"/>
    <n v="0"/>
    <n v="0"/>
    <n v="192175"/>
    <n v="126175"/>
    <n v="192175"/>
  </r>
  <r>
    <s v="163."/>
    <s v="3-05-11-072-1"/>
    <s v="3"/>
    <s v="Poznań - sieć wodociągowa w ul. Pszczyńskiej"/>
    <s v="Realizowane-RBM-w toku"/>
    <s v="nd"/>
    <s v="rezerwa &quot;białe plamy&quot;"/>
    <s v="druga"/>
    <s v="sieci rozdzielcze"/>
    <s v="rozwojowe"/>
    <x v="4"/>
    <n v="0"/>
    <s v="Poznań"/>
    <s v="Kamilla Oberenkowska"/>
    <s v="Michał Kamiński"/>
    <s v="Jolanta Kowalczyk"/>
    <s v="Aleksandra Wąsiak-Piechota"/>
    <s v="Jacek Bielicki"/>
    <s v="05"/>
    <s v="nd"/>
    <n v="0"/>
    <n v="682974"/>
    <n v="833228"/>
    <n v="0"/>
    <n v="0"/>
    <n v="0"/>
    <n v="0"/>
    <n v="0"/>
    <n v="0"/>
    <n v="0"/>
    <n v="0"/>
    <n v="1516202"/>
    <n v="702.74"/>
    <n v="411.36"/>
    <n v="0"/>
    <n v="0"/>
    <n v="0"/>
    <m/>
    <m/>
    <m/>
    <m/>
    <m/>
    <m/>
    <m/>
    <n v="1114.0999999999999"/>
    <n v="0"/>
    <n v="0"/>
    <n v="0"/>
    <n v="0"/>
    <n v="0"/>
    <n v="0"/>
    <n v="100000"/>
    <n v="250000"/>
    <n v="300000"/>
    <n v="350000"/>
    <n v="200000"/>
    <n v="176611.20000000001"/>
    <n v="877725.3"/>
    <n v="652956.80000000005"/>
    <n v="0"/>
    <n v="0"/>
    <n v="0"/>
    <n v="0"/>
    <n v="0"/>
    <n v="0"/>
    <n v="0"/>
    <n v="0"/>
    <n v="0"/>
    <n v="1530682.1"/>
    <n v="14480.100000000093"/>
    <n v="1530682.1"/>
  </r>
  <r>
    <s v="164."/>
    <s v="3-05-11-087-0"/>
    <s v="3"/>
    <s v="Poznań - sieć wodociągowa na os. Piastowskim nr 2-36"/>
    <s v="Realizowane-RBM-w toku"/>
    <s v="nd"/>
    <s v="Zadania własne wspólne"/>
    <s v="pierwsza"/>
    <s v="sieci rozdzielcze"/>
    <s v="modernizacyjne"/>
    <x v="2"/>
    <n v="0"/>
    <s v="Poznań"/>
    <s v="Agnieszka Mitura-Grabowska"/>
    <s v="Magdalena Daszkiewicz-Jankowska"/>
    <s v="Anna Padurska"/>
    <s v="Joanna Plewka"/>
    <s v="Jacek Bielicki"/>
    <s v="05"/>
    <s v="nd"/>
    <n v="1406.96"/>
    <n v="225843"/>
    <n v="738764"/>
    <n v="0"/>
    <n v="0"/>
    <n v="0"/>
    <n v="0"/>
    <n v="0"/>
    <n v="0"/>
    <n v="0"/>
    <n v="0"/>
    <n v="964607"/>
    <n v="0"/>
    <n v="5645.71"/>
    <n v="12589.01"/>
    <n v="5704.5"/>
    <n v="1852"/>
    <m/>
    <m/>
    <m/>
    <m/>
    <m/>
    <m/>
    <m/>
    <n v="25791.22"/>
    <n v="12750"/>
    <n v="0"/>
    <n v="6500"/>
    <n v="0"/>
    <n v="0"/>
    <n v="0"/>
    <n v="0"/>
    <n v="0"/>
    <n v="0"/>
    <n v="0"/>
    <n v="0"/>
    <n v="0"/>
    <n v="25791.22"/>
    <n v="1422715"/>
    <n v="0"/>
    <n v="0"/>
    <n v="0"/>
    <n v="0"/>
    <n v="0"/>
    <n v="0"/>
    <n v="0"/>
    <n v="0"/>
    <n v="0"/>
    <n v="1448506.22"/>
    <n v="483899.22"/>
    <n v="1448506.22"/>
  </r>
  <r>
    <s v="165."/>
    <s v="3-05-11-114-1"/>
    <s v="3"/>
    <s v="Poznań - sieć wodociągowa w ul. Beskidzkiej"/>
    <s v="Realizowane-RBM-zakończono"/>
    <s v="nd"/>
    <s v="Zadania własne wspólne"/>
    <s v="pierwsza"/>
    <s v="sieci rozdzielcze"/>
    <s v="modernizacyjne"/>
    <x v="2"/>
    <n v="0"/>
    <s v="Poznań"/>
    <s v="Sylwia Białous"/>
    <s v="Anna Ossig"/>
    <s v="Monika Mrozińska"/>
    <s v="Anna Ossig"/>
    <s v="Robert Bąk"/>
    <s v="05"/>
    <s v="nd"/>
    <n v="7860"/>
    <n v="111647.44"/>
    <n v="0"/>
    <n v="0"/>
    <n v="0"/>
    <n v="0"/>
    <n v="0"/>
    <n v="0"/>
    <n v="0"/>
    <n v="0"/>
    <n v="0"/>
    <n v="111647.44"/>
    <n v="34"/>
    <n v="4402"/>
    <n v="287888.59000000003"/>
    <n v="1648.14"/>
    <n v="31500"/>
    <m/>
    <m/>
    <m/>
    <m/>
    <m/>
    <m/>
    <m/>
    <n v="325472.73000000004"/>
    <n v="0"/>
    <n v="0"/>
    <n v="283500"/>
    <n v="0"/>
    <n v="31500"/>
    <n v="0"/>
    <n v="0"/>
    <n v="0"/>
    <n v="0"/>
    <n v="0"/>
    <n v="0"/>
    <n v="0"/>
    <n v="325472.73000000004"/>
    <n v="0"/>
    <n v="0"/>
    <n v="0"/>
    <n v="0"/>
    <n v="0"/>
    <n v="0"/>
    <n v="0"/>
    <n v="0"/>
    <n v="0"/>
    <n v="0"/>
    <n v="325472.73000000004"/>
    <n v="213825.29000000004"/>
    <n v="325472.73000000004"/>
  </r>
  <r>
    <s v="166."/>
    <s v="3-05-12-001-1"/>
    <s v="3"/>
    <s v="Poznań - sieć wodociągowa w ul. Pogodnej"/>
    <s v="Realizowane-dokumentacja-w toku"/>
    <s v="nd"/>
    <s v="Pule"/>
    <s v="druga"/>
    <s v="sieci rozdzielcze"/>
    <s v="rozwojowe"/>
    <x v="6"/>
    <n v="0"/>
    <s v="Poznań"/>
    <s v="Kamilla Oberenkowska"/>
    <s v="Michał Kamiński"/>
    <s v="Jolanta Kowalczyk"/>
    <s v="Aleksandra Urbanowicz"/>
    <s v="Jacek Bielicki"/>
    <s v="05"/>
    <s v="nd"/>
    <n v="739"/>
    <n v="41596"/>
    <n v="0"/>
    <n v="0"/>
    <n v="0"/>
    <n v="0"/>
    <n v="0"/>
    <n v="0"/>
    <n v="0"/>
    <n v="0"/>
    <n v="0"/>
    <n v="41596"/>
    <n v="0"/>
    <n v="0"/>
    <n v="0"/>
    <n v="0"/>
    <n v="0"/>
    <m/>
    <m/>
    <m/>
    <m/>
    <m/>
    <m/>
    <m/>
    <n v="0"/>
    <n v="0"/>
    <n v="0"/>
    <n v="0"/>
    <n v="0"/>
    <n v="0"/>
    <n v="0"/>
    <n v="0"/>
    <n v="0"/>
    <n v="0"/>
    <n v="0"/>
    <n v="0"/>
    <n v="0"/>
    <n v="0"/>
    <n v="90362.61"/>
    <n v="0"/>
    <n v="0"/>
    <n v="0"/>
    <n v="0"/>
    <n v="0"/>
    <n v="0"/>
    <n v="0"/>
    <n v="0"/>
    <n v="0"/>
    <n v="90362.61"/>
    <n v="48766.61"/>
    <n v="90362.61"/>
  </r>
  <r>
    <s v="167."/>
    <s v="3-05-12-004-0"/>
    <s v="3"/>
    <s v="Poznań - sieć wodociągowa i kanalizacja sanitarna w ul. Mateckiego, Obornickiej i Omańkow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168."/>
    <s v="3-05-12-038-0"/>
    <s v="3"/>
    <s v="Poznań - magistrala wodociągowa w ul. Chociszewskiego"/>
    <s v="Zakończone"/>
    <s v="nd"/>
    <s v="Zadania własne wspólne"/>
    <s v="pierwsza"/>
    <s v="sieci rozdzielcze"/>
    <s v="modernizacyjne"/>
    <x v="2"/>
    <n v="0"/>
    <s v="Poznań"/>
    <s v="Danuta Kijko"/>
    <n v="0"/>
    <s v="Mariusz Dados"/>
    <s v="Michał Plewa"/>
    <s v="Michał Plewa"/>
    <s v="05"/>
    <s v="nd"/>
    <n v="135044.26999999999"/>
    <n v="0"/>
    <n v="0"/>
    <n v="0"/>
    <n v="0"/>
    <n v="0"/>
    <n v="0"/>
    <n v="0"/>
    <n v="0"/>
    <n v="0"/>
    <n v="0"/>
    <n v="0"/>
    <n v="0"/>
    <n v="0"/>
    <n v="0"/>
    <n v="0"/>
    <n v="0"/>
    <m/>
    <m/>
    <m/>
    <m/>
    <m/>
    <m/>
    <m/>
    <n v="0"/>
    <n v="0"/>
    <n v="0"/>
    <n v="0"/>
    <n v="0"/>
    <n v="0"/>
    <n v="0"/>
    <n v="0"/>
    <n v="0"/>
    <n v="0"/>
    <n v="0"/>
    <n v="0"/>
    <n v="0"/>
    <n v="0"/>
    <n v="0"/>
    <n v="0"/>
    <n v="0"/>
    <n v="0"/>
    <n v="0"/>
    <n v="0"/>
    <n v="0"/>
    <n v="0"/>
    <n v="0"/>
    <n v="0"/>
    <n v="0"/>
    <n v="0"/>
    <n v="0"/>
  </r>
  <r>
    <s v="169."/>
    <s v="3-05-12-040-0"/>
    <s v="3"/>
    <s v="Poznań - magistrala wodociągowa w ul. Bukowskiej"/>
    <s v="Realizowane-dokumentacja-w toku"/>
    <s v="nd"/>
    <s v="rury azbestowo-cementowe"/>
    <s v="pierwsza"/>
    <s v="sieci rozdzielcze"/>
    <s v="modernizacyjne"/>
    <x v="3"/>
    <n v="0"/>
    <s v="Poznań"/>
    <s v="Danuta Kijko"/>
    <s v="Wioletta Frankowska"/>
    <s v="Jolanta Kowalczyk"/>
    <s v="Monika Mazurczak-Sadowska"/>
    <s v="Maciej Urbaniak"/>
    <s v="05"/>
    <s v="nd"/>
    <n v="20621.309999999998"/>
    <n v="415440"/>
    <n v="2902300"/>
    <n v="2618942"/>
    <n v="0"/>
    <n v="0"/>
    <n v="0"/>
    <n v="0"/>
    <n v="0"/>
    <n v="0"/>
    <n v="0"/>
    <n v="5936682"/>
    <n v="2603.52"/>
    <n v="1383.36"/>
    <n v="1153.96"/>
    <n v="1949.14"/>
    <n v="0"/>
    <m/>
    <m/>
    <m/>
    <m/>
    <m/>
    <m/>
    <m/>
    <n v="7089.9800000000005"/>
    <n v="0"/>
    <n v="0"/>
    <n v="0"/>
    <n v="0"/>
    <n v="0"/>
    <n v="0"/>
    <n v="15440"/>
    <n v="0"/>
    <n v="15440"/>
    <n v="0"/>
    <n v="0"/>
    <n v="15440"/>
    <n v="53409.979999999996"/>
    <n v="200000"/>
    <n v="3101300"/>
    <n v="2980313"/>
    <n v="0"/>
    <n v="0"/>
    <n v="0"/>
    <n v="0"/>
    <n v="0"/>
    <n v="0"/>
    <n v="0"/>
    <n v="6335022.9800000004"/>
    <n v="398340.98000000045"/>
    <n v="6335022.9800000004"/>
  </r>
  <r>
    <s v="170."/>
    <s v="3-05-12-045-0"/>
    <s v="3"/>
    <s v="Poznań - sieć wodociągowa w ul. Sieradzkiej, Przepiórczej, Giżyckiej, Gęsiej i Kaczej"/>
    <s v="Realizowane-dokumentacja-w toku"/>
    <s v="nd"/>
    <s v="Zadania własne wspólne"/>
    <s v="pierwsza"/>
    <s v="sieci rozdzielcze"/>
    <s v="modernizacyjne"/>
    <x v="2"/>
    <n v="0"/>
    <s v="Poznań"/>
    <s v="Kamilla Oberenkowska"/>
    <s v="Barbara Bartkowiak"/>
    <s v="Jolanta Kowalczyk"/>
    <s v="Aleksandra Wąsiak-Piechota"/>
    <s v="Jacek Bielicki"/>
    <s v="05"/>
    <s v="nd"/>
    <n v="45825.329999999994"/>
    <n v="50708"/>
    <n v="1000000"/>
    <n v="1319920"/>
    <n v="1000000"/>
    <n v="0"/>
    <n v="0"/>
    <n v="0"/>
    <n v="0"/>
    <n v="0"/>
    <n v="0"/>
    <n v="3370628"/>
    <n v="1221.5"/>
    <n v="792.32"/>
    <n v="1409.36"/>
    <n v="2466.38"/>
    <n v="0"/>
    <m/>
    <m/>
    <m/>
    <m/>
    <m/>
    <m/>
    <m/>
    <n v="5889.56"/>
    <n v="25354"/>
    <n v="0"/>
    <n v="0"/>
    <n v="0"/>
    <n v="0"/>
    <n v="0"/>
    <n v="0"/>
    <n v="0"/>
    <n v="0"/>
    <n v="0"/>
    <n v="0"/>
    <n v="25354"/>
    <n v="31243.56"/>
    <n v="50708"/>
    <n v="1448382.1800000002"/>
    <n v="1080146.8999999999"/>
    <n v="1000000"/>
    <n v="0"/>
    <n v="0"/>
    <n v="0"/>
    <n v="0"/>
    <n v="0"/>
    <n v="0"/>
    <n v="3610480.6400000001"/>
    <n v="239852.64000000013"/>
    <n v="3610480.6400000001"/>
  </r>
  <r>
    <s v="171."/>
    <s v="3-05-12-090-1"/>
    <s v="3"/>
    <s v="Poznań - sieć wodociągowa w ul. Obrzeże"/>
    <s v="Zakończone"/>
    <s v="nd"/>
    <s v="rezerwa &quot;białe plamy&quot;"/>
    <s v="druga"/>
    <s v="sieci rozdzielcze"/>
    <s v="rozwojowe"/>
    <x v="4"/>
    <n v="0"/>
    <s v="Poznań"/>
    <s v="Kamilla Oberenkowska"/>
    <s v="Alina Wachowska"/>
    <s v="Jolanta Kowalczyk"/>
    <s v="Michał Plewa"/>
    <s v="Michał Plewa"/>
    <s v="05"/>
    <s v="nd"/>
    <n v="50457"/>
    <n v="0"/>
    <n v="0"/>
    <n v="0"/>
    <n v="0"/>
    <n v="0"/>
    <n v="0"/>
    <n v="0"/>
    <n v="0"/>
    <n v="0"/>
    <n v="0"/>
    <n v="0"/>
    <n v="0"/>
    <n v="0"/>
    <n v="0"/>
    <n v="0"/>
    <n v="0"/>
    <m/>
    <m/>
    <m/>
    <m/>
    <m/>
    <m/>
    <m/>
    <n v="0"/>
    <n v="0"/>
    <n v="0"/>
    <n v="0"/>
    <n v="0"/>
    <n v="0"/>
    <n v="0"/>
    <n v="0"/>
    <n v="0"/>
    <n v="0"/>
    <n v="0"/>
    <n v="0"/>
    <n v="0"/>
    <n v="0"/>
    <n v="0"/>
    <n v="0"/>
    <n v="0"/>
    <n v="0"/>
    <n v="0"/>
    <n v="0"/>
    <n v="0"/>
    <n v="0"/>
    <n v="0"/>
    <n v="0"/>
    <n v="0"/>
    <n v="0"/>
    <n v="0"/>
  </r>
  <r>
    <s v="172."/>
    <s v="3-05-12-105-1"/>
    <s v="3"/>
    <s v="Poznań - sieć wodociągowa w ul. Cmentarnej."/>
    <s v="Realizowane-dokumentacja-w toku"/>
    <s v="nd"/>
    <s v="rezerwa &quot;białe plamy&quot;"/>
    <s v="druga"/>
    <s v="sieci rozdzielcze"/>
    <s v="rozwojowe"/>
    <x v="4"/>
    <n v="0"/>
    <s v="Poznań"/>
    <s v="Kamilla Oberenkowska"/>
    <s v="Barbara Bartkowiak"/>
    <s v="Jolanta Kowalczyk"/>
    <s v="Aleksandra Urbanowicz"/>
    <n v="0"/>
    <s v="05"/>
    <s v="nd"/>
    <n v="13307"/>
    <n v="266180"/>
    <n v="330000"/>
    <n v="0"/>
    <n v="0"/>
    <n v="0"/>
    <n v="0"/>
    <n v="0"/>
    <n v="0"/>
    <n v="0"/>
    <n v="0"/>
    <n v="596180"/>
    <n v="0"/>
    <n v="0"/>
    <n v="0"/>
    <n v="0"/>
    <n v="0"/>
    <m/>
    <m/>
    <m/>
    <m/>
    <m/>
    <m/>
    <m/>
    <n v="0"/>
    <n v="3250"/>
    <n v="0"/>
    <n v="0"/>
    <n v="3250"/>
    <n v="0"/>
    <n v="0"/>
    <n v="3250"/>
    <n v="3250"/>
    <n v="3250"/>
    <n v="0"/>
    <n v="0"/>
    <n v="0"/>
    <n v="9750"/>
    <n v="214876.65"/>
    <n v="400762.3"/>
    <n v="0"/>
    <n v="0"/>
    <n v="0"/>
    <n v="0"/>
    <n v="0"/>
    <n v="0"/>
    <n v="0"/>
    <n v="0"/>
    <n v="625388.94999999995"/>
    <n v="29208.949999999953"/>
    <n v="625388.94999999995"/>
  </r>
  <r>
    <s v="173."/>
    <s v="3-05-12-108-0"/>
    <s v="3"/>
    <s v="Poznań - sieć wodociągowa w ul. Orląt"/>
    <s v="Realizowane-koncepcja-w toku"/>
    <s v="nd"/>
    <s v="budżet - modernizacja PSW"/>
    <s v="pierwsza"/>
    <s v="sieci rozdzielcze"/>
    <s v="modernizacyjne"/>
    <x v="2"/>
    <n v="0"/>
    <s v="Poznań"/>
    <s v="Zuzanna Kaczmarek"/>
    <s v="Alina Wachowska"/>
    <s v="Jolanta Kowalczyk"/>
    <n v="0"/>
    <n v="0"/>
    <s v="05"/>
    <s v="nd"/>
    <n v="0"/>
    <n v="0"/>
    <n v="0"/>
    <n v="0"/>
    <n v="0"/>
    <n v="0"/>
    <n v="0"/>
    <n v="0"/>
    <n v="12000"/>
    <n v="303000"/>
    <n v="0"/>
    <n v="315000"/>
    <n v="0"/>
    <n v="0"/>
    <n v="0"/>
    <n v="0"/>
    <n v="0"/>
    <m/>
    <m/>
    <m/>
    <m/>
    <m/>
    <m/>
    <m/>
    <n v="0"/>
    <n v="0"/>
    <n v="0"/>
    <n v="0"/>
    <n v="0"/>
    <n v="0"/>
    <n v="0"/>
    <n v="0"/>
    <n v="0"/>
    <n v="0"/>
    <n v="0"/>
    <n v="0"/>
    <n v="0"/>
    <n v="0"/>
    <n v="0"/>
    <n v="0"/>
    <n v="0"/>
    <n v="0"/>
    <n v="0"/>
    <n v="0"/>
    <n v="12000"/>
    <n v="17000"/>
    <n v="79000"/>
    <n v="224000"/>
    <n v="108000"/>
    <n v="-207000"/>
    <n v="332000"/>
  </r>
  <r>
    <s v="174."/>
    <s v="3-05-13-020-0"/>
    <s v="3"/>
    <s v="Poznań - sieć wodociągowa na os. Czecha nr 59-65"/>
    <s v="Realizowane-koncepcja-w toku"/>
    <s v="nd"/>
    <s v="Zadania własne wspólne"/>
    <s v="pierwsza"/>
    <s v="sieci rozdzielcze"/>
    <s v="modernizacyjne"/>
    <x v="2"/>
    <n v="0"/>
    <s v="Poznań"/>
    <s v="Agnieszka Mitura-Grabowska"/>
    <n v="0"/>
    <s v="Jolanta Kowalczyk"/>
    <n v="0"/>
    <n v="0"/>
    <s v="05"/>
    <s v="nd"/>
    <n v="0"/>
    <n v="74000"/>
    <n v="190000"/>
    <n v="0"/>
    <n v="0"/>
    <n v="0"/>
    <n v="0"/>
    <n v="0"/>
    <n v="0"/>
    <n v="0"/>
    <n v="0"/>
    <n v="264000"/>
    <n v="0"/>
    <n v="0"/>
    <n v="0"/>
    <n v="0"/>
    <n v="0"/>
    <m/>
    <m/>
    <m/>
    <m/>
    <m/>
    <m/>
    <m/>
    <n v="0"/>
    <n v="0"/>
    <n v="0"/>
    <n v="0"/>
    <n v="0"/>
    <n v="0"/>
    <n v="0"/>
    <n v="0"/>
    <n v="0"/>
    <n v="0"/>
    <n v="0"/>
    <n v="0"/>
    <n v="0"/>
    <n v="0"/>
    <n v="0"/>
    <n v="0"/>
    <n v="0"/>
    <n v="0"/>
    <n v="0"/>
    <n v="0"/>
    <n v="0"/>
    <n v="0"/>
    <n v="0"/>
    <n v="0"/>
    <n v="0"/>
    <n v="-264000"/>
    <n v="0"/>
  </r>
  <r>
    <s v="175."/>
    <s v="3-05-13-030-1"/>
    <s v="3"/>
    <s v="Poznań - sieć wodociagowa w ul. Podmokłej"/>
    <s v="Realizowane-RBM-w toku"/>
    <s v="nd"/>
    <s v="rezerwa &quot;białe plamy&quot;"/>
    <s v="druga"/>
    <s v="sieci rozdzielcze"/>
    <s v="rozwojowe"/>
    <x v="4"/>
    <n v="0"/>
    <s v="Poznań"/>
    <s v="Zuzanna Kaczmarek"/>
    <n v="0"/>
    <s v="Jolanta Kowalczyk"/>
    <s v="Aleksandra Wąsiak-Piechota"/>
    <s v="Maciej Antecki"/>
    <s v="05"/>
    <s v="nd"/>
    <n v="461685.82"/>
    <n v="403558.40000000002"/>
    <n v="0"/>
    <n v="0"/>
    <n v="0"/>
    <n v="0"/>
    <n v="0"/>
    <n v="0"/>
    <n v="0"/>
    <n v="0"/>
    <n v="0"/>
    <n v="403558.40000000002"/>
    <n v="0"/>
    <n v="0"/>
    <n v="68169.350000000006"/>
    <n v="0"/>
    <n v="338"/>
    <m/>
    <m/>
    <m/>
    <m/>
    <m/>
    <m/>
    <m/>
    <n v="68507.350000000006"/>
    <n v="68153.929999999993"/>
    <n v="68169.350000000006"/>
    <n v="68169.350000000006"/>
    <n v="0"/>
    <n v="5000"/>
    <n v="62694.45"/>
    <n v="0"/>
    <n v="0"/>
    <n v="0"/>
    <n v="0"/>
    <n v="0"/>
    <n v="0"/>
    <n v="131201.79999999999"/>
    <n v="0"/>
    <n v="0"/>
    <n v="0"/>
    <n v="0"/>
    <n v="0"/>
    <n v="0"/>
    <n v="0"/>
    <n v="0"/>
    <n v="0"/>
    <n v="0"/>
    <n v="131201.79999999999"/>
    <n v="-272356.60000000003"/>
    <n v="131201.79999999999"/>
  </r>
  <r>
    <s v="176."/>
    <s v="3-05-13-036-0"/>
    <s v="3"/>
    <s v="Poznań - sieć wodociągowa w ul. Podlaskiej"/>
    <s v="Realizowane-dokumentacja-w toku"/>
    <s v="nd"/>
    <s v="Zadania własne wspólne"/>
    <s v="pierwsza"/>
    <s v="sieci rozdzielcze"/>
    <s v="modernizacyjne"/>
    <x v="2"/>
    <n v="0"/>
    <s v="Poznań"/>
    <s v="Sylwia Białous"/>
    <s v="Barbara Bartkowiak"/>
    <s v="Monika Mrozińska"/>
    <s v="Michał Garbicz"/>
    <n v="0"/>
    <s v="05"/>
    <s v="nd"/>
    <n v="5714.51"/>
    <n v="410900"/>
    <n v="701730"/>
    <n v="0"/>
    <n v="0"/>
    <n v="0"/>
    <n v="0"/>
    <n v="0"/>
    <n v="0"/>
    <n v="0"/>
    <n v="0"/>
    <n v="1112630"/>
    <n v="0"/>
    <n v="0"/>
    <n v="0"/>
    <n v="320.75"/>
    <n v="0"/>
    <m/>
    <m/>
    <m/>
    <m/>
    <m/>
    <m/>
    <m/>
    <n v="320.75"/>
    <n v="5460"/>
    <n v="0"/>
    <n v="0"/>
    <n v="5460"/>
    <n v="0"/>
    <n v="0"/>
    <n v="5460"/>
    <n v="0"/>
    <n v="5460"/>
    <n v="0"/>
    <n v="0"/>
    <n v="0"/>
    <n v="11240.75"/>
    <n v="546725.17000000004"/>
    <n v="730047.79"/>
    <n v="0"/>
    <n v="0"/>
    <n v="0"/>
    <n v="0"/>
    <n v="0"/>
    <n v="0"/>
    <n v="0"/>
    <n v="0"/>
    <n v="1288013.71"/>
    <n v="175383.70999999996"/>
    <n v="1288013.71"/>
  </r>
  <r>
    <s v="177."/>
    <s v="3-05-13-040-1"/>
    <s v="3"/>
    <s v="Poznań - sieć wodociągowa w ul. Hulewiczów, Obornicka, Drwęskiego"/>
    <s v="Realizowane-RBM-w toku"/>
    <s v="nd"/>
    <s v="rezerwa &quot;białe plamy&quot;"/>
    <s v="druga"/>
    <s v="sieci rozdzielcze"/>
    <s v="rozwojowe"/>
    <x v="4"/>
    <n v="0"/>
    <s v="Poznań"/>
    <s v="Katarzyna Stawińska"/>
    <s v="Daniel Michalik"/>
    <s v="Monika Mrozińska"/>
    <s v="Daniel Michalik"/>
    <s v="Maciej Urbaniak"/>
    <s v="05"/>
    <s v="nd"/>
    <n v="14604"/>
    <n v="1601250"/>
    <n v="0"/>
    <n v="0"/>
    <n v="0"/>
    <n v="0"/>
    <n v="0"/>
    <n v="0"/>
    <n v="0"/>
    <n v="0"/>
    <n v="0"/>
    <n v="1601250"/>
    <n v="630.57000000000005"/>
    <n v="831.26"/>
    <n v="2769.8"/>
    <n v="4156.43"/>
    <n v="0"/>
    <m/>
    <m/>
    <m/>
    <m/>
    <m/>
    <m/>
    <m/>
    <n v="8388.0600000000013"/>
    <n v="0"/>
    <n v="300000"/>
    <n v="0"/>
    <n v="1000"/>
    <n v="0"/>
    <n v="501000"/>
    <n v="630000"/>
    <n v="142250"/>
    <n v="130000"/>
    <n v="0"/>
    <n v="0"/>
    <n v="0"/>
    <n v="1411638.06"/>
    <n v="0"/>
    <n v="0"/>
    <n v="0"/>
    <n v="0"/>
    <n v="0"/>
    <n v="0"/>
    <n v="0"/>
    <n v="0"/>
    <n v="0"/>
    <n v="0"/>
    <n v="1411638.06"/>
    <n v="-189611.93999999994"/>
    <n v="1411638.06"/>
  </r>
  <r>
    <s v="178."/>
    <s v="3-05-13-043-1"/>
    <s v="3"/>
    <s v="Poznań - sieć wodociągowa w ul. Tymiankowej"/>
    <s v="Realizowane-RBM-zakończono"/>
    <s v="nd"/>
    <s v="rezerwa &quot;białe plamy&quot;"/>
    <s v="druga"/>
    <s v="sieci rozdzielcze"/>
    <s v="rozwojowe"/>
    <x v="4"/>
    <n v="0"/>
    <s v="Poznań"/>
    <s v="Katarzyna Stawińska"/>
    <n v="0"/>
    <s v="Monika Mrozińska"/>
    <s v="Władysław Jany"/>
    <n v="0"/>
    <s v="05"/>
    <s v="nd"/>
    <n v="526650.35"/>
    <n v="0"/>
    <n v="0"/>
    <n v="0"/>
    <n v="0"/>
    <n v="0"/>
    <n v="0"/>
    <n v="0"/>
    <n v="0"/>
    <n v="0"/>
    <n v="0"/>
    <n v="0"/>
    <n v="0"/>
    <n v="0"/>
    <n v="0"/>
    <n v="0"/>
    <n v="0"/>
    <m/>
    <m/>
    <m/>
    <m/>
    <m/>
    <m/>
    <m/>
    <n v="0"/>
    <n v="0"/>
    <n v="0"/>
    <n v="0"/>
    <n v="0"/>
    <n v="0"/>
    <n v="0"/>
    <n v="0"/>
    <n v="0"/>
    <n v="0"/>
    <n v="0"/>
    <n v="0"/>
    <n v="0"/>
    <n v="0"/>
    <n v="0"/>
    <n v="0"/>
    <n v="0"/>
    <n v="0"/>
    <n v="0"/>
    <n v="0"/>
    <n v="0"/>
    <n v="0"/>
    <n v="0"/>
    <n v="0"/>
    <n v="0"/>
    <n v="0"/>
    <n v="0"/>
  </r>
  <r>
    <s v="179."/>
    <s v="3-05-13-055-0"/>
    <s v="3"/>
    <s v="Poznań - sieć wodociągowa w ul. Warszawskiej"/>
    <s v="Realizowane-koncepcja-w toku"/>
    <s v="nd"/>
    <s v="budżet - modernizacja PSW"/>
    <s v="pierwsza"/>
    <s v="sieci rozdzielcze"/>
    <s v="modernizacyjne"/>
    <x v="2"/>
    <n v="0"/>
    <s v="Poznań"/>
    <s v="Przemysław Jasiński"/>
    <n v="0"/>
    <s v="Mariusz Dados"/>
    <n v="0"/>
    <n v="0"/>
    <s v="05"/>
    <s v="nd"/>
    <n v="0"/>
    <n v="0"/>
    <n v="8400"/>
    <n v="8400"/>
    <n v="25200"/>
    <n v="615000"/>
    <n v="0"/>
    <n v="0"/>
    <n v="0"/>
    <n v="0"/>
    <n v="0"/>
    <n v="657000"/>
    <n v="0"/>
    <n v="0"/>
    <n v="0"/>
    <n v="0"/>
    <n v="0"/>
    <m/>
    <m/>
    <m/>
    <m/>
    <m/>
    <m/>
    <m/>
    <n v="0"/>
    <n v="0"/>
    <n v="0"/>
    <n v="0"/>
    <n v="0"/>
    <n v="0"/>
    <n v="0"/>
    <n v="0"/>
    <n v="0"/>
    <n v="0"/>
    <n v="0"/>
    <n v="0"/>
    <n v="0"/>
    <n v="0"/>
    <n v="0"/>
    <n v="0"/>
    <n v="0"/>
    <n v="0"/>
    <n v="0"/>
    <n v="0"/>
    <n v="0"/>
    <n v="0"/>
    <n v="0"/>
    <n v="0"/>
    <n v="0"/>
    <n v="-657000"/>
    <n v="0"/>
  </r>
  <r>
    <s v="180."/>
    <s v="3-05-13-084-1"/>
    <s v="3"/>
    <s v="Poznań - sieć wodociągowa w rejonie ul. Uroczej."/>
    <s v="Zakończone"/>
    <s v="nd"/>
    <s v="rezerwa &quot;białe plamy&quot;"/>
    <s v="druga"/>
    <s v="sieci rozdzielcze"/>
    <s v="rozwojowe"/>
    <x v="4"/>
    <n v="0"/>
    <s v="Poznań"/>
    <s v="Katarzyna Stawińska"/>
    <n v="0"/>
    <s v="Monika Mrozińska"/>
    <n v="0"/>
    <s v="Łukasz Bil"/>
    <s v="05"/>
    <s v="nd"/>
    <n v="731391.90999999992"/>
    <n v="0"/>
    <n v="0"/>
    <n v="0"/>
    <n v="0"/>
    <n v="0"/>
    <n v="0"/>
    <n v="0"/>
    <n v="0"/>
    <n v="0"/>
    <n v="0"/>
    <n v="0"/>
    <n v="0"/>
    <n v="0"/>
    <n v="0"/>
    <n v="0"/>
    <n v="0"/>
    <m/>
    <m/>
    <m/>
    <m/>
    <m/>
    <m/>
    <m/>
    <n v="0"/>
    <n v="0"/>
    <n v="0"/>
    <n v="0"/>
    <n v="0"/>
    <n v="0"/>
    <n v="0"/>
    <n v="0"/>
    <n v="0"/>
    <n v="0"/>
    <n v="0"/>
    <n v="0"/>
    <n v="0"/>
    <n v="0"/>
    <n v="0"/>
    <n v="0"/>
    <n v="0"/>
    <n v="0"/>
    <n v="0"/>
    <n v="0"/>
    <n v="0"/>
    <n v="0"/>
    <n v="0"/>
    <n v="0"/>
    <n v="0"/>
    <n v="0"/>
    <n v="0"/>
  </r>
  <r>
    <s v="181."/>
    <s v="3-05-13-085-0"/>
    <s v="3"/>
    <s v="Poznań - sieć wodociągowa w rejonie ul. Sarmackiej"/>
    <s v="Zakończone"/>
    <s v="nd"/>
    <s v="rezerwa &quot;białe plamy&quot;"/>
    <s v="druga"/>
    <s v="sieci rozdzielcze"/>
    <s v="rozwojowe"/>
    <x v="4"/>
    <n v="0"/>
    <s v="Poznań"/>
    <s v="Katarzyna Stawińska"/>
    <n v="0"/>
    <s v="Monika Mrozińska"/>
    <s v="Anna Michałowicz"/>
    <s v="Anna Michałowicz"/>
    <s v="05"/>
    <s v="nd"/>
    <n v="570441.07999999984"/>
    <n v="0"/>
    <n v="0"/>
    <n v="0"/>
    <n v="0"/>
    <n v="0"/>
    <n v="0"/>
    <n v="0"/>
    <n v="0"/>
    <n v="0"/>
    <n v="0"/>
    <n v="0"/>
    <n v="0"/>
    <n v="0"/>
    <n v="0"/>
    <n v="0"/>
    <n v="0"/>
    <m/>
    <m/>
    <m/>
    <m/>
    <m/>
    <m/>
    <m/>
    <n v="0"/>
    <n v="0"/>
    <n v="0"/>
    <n v="0"/>
    <n v="0"/>
    <n v="0"/>
    <n v="0"/>
    <n v="0"/>
    <n v="0"/>
    <n v="0"/>
    <n v="0"/>
    <n v="0"/>
    <n v="0"/>
    <n v="0"/>
    <n v="0"/>
    <n v="0"/>
    <n v="0"/>
    <n v="0"/>
    <n v="0"/>
    <n v="0"/>
    <n v="0"/>
    <n v="0"/>
    <n v="0"/>
    <n v="0"/>
    <n v="0"/>
    <n v="0"/>
    <n v="0"/>
  </r>
  <r>
    <s v="182."/>
    <s v="3-05-13-108-1"/>
    <s v="3"/>
    <s v="Poznań - sieć wodociągowa w rejonie ulic Bożydara i Bożywoja"/>
    <s v="Realizowane-dokumentacja-w toku"/>
    <s v="nd"/>
    <s v="rezerwa &quot;białe plamy&quot;"/>
    <s v="druga"/>
    <s v="sieci rozdzielcze"/>
    <s v="rozwojowe"/>
    <x v="4"/>
    <n v="0"/>
    <s v="Poznań"/>
    <s v="Katarzyna Stawińska"/>
    <s v="Alicja Gronowska"/>
    <s v="Monika Mrozińska"/>
    <s v="Anna Ossig"/>
    <n v="0"/>
    <s v="05"/>
    <s v="nd"/>
    <n v="133071.52000000002"/>
    <n v="100000"/>
    <n v="908961.71"/>
    <n v="1114254"/>
    <n v="0"/>
    <n v="0"/>
    <n v="0"/>
    <n v="0"/>
    <n v="0"/>
    <n v="0"/>
    <n v="0"/>
    <n v="2123215.71"/>
    <n v="1156.8"/>
    <n v="402"/>
    <n v="866"/>
    <n v="0"/>
    <n v="0"/>
    <m/>
    <m/>
    <m/>
    <m/>
    <m/>
    <m/>
    <m/>
    <n v="2424.8000000000002"/>
    <n v="0"/>
    <n v="0"/>
    <n v="0"/>
    <n v="10594.84"/>
    <n v="0"/>
    <n v="0"/>
    <n v="0"/>
    <n v="18610"/>
    <n v="0"/>
    <n v="10594.84"/>
    <n v="0"/>
    <n v="20000"/>
    <n v="51629.64"/>
    <n v="35440"/>
    <n v="668961.81000000006"/>
    <n v="1454254"/>
    <n v="0"/>
    <n v="0"/>
    <n v="0"/>
    <n v="0"/>
    <n v="0"/>
    <n v="0"/>
    <n v="0"/>
    <n v="2210285.4500000002"/>
    <n v="87069.740000000224"/>
    <n v="2210285.4500000002"/>
  </r>
  <r>
    <s v="183."/>
    <s v="3-05-13-169-1"/>
    <s v="3"/>
    <s v="Poznań - sieć wodociągowa w ul. Koprowej"/>
    <s v="Realizowane-RBM-zakończono"/>
    <s v="nd"/>
    <s v="rezerwa &quot;białe plamy&quot;"/>
    <s v="druga"/>
    <s v="sieci rozdzielcze"/>
    <s v="rozwojowe"/>
    <x v="4"/>
    <n v="0"/>
    <s v="Poznań"/>
    <s v="Katarzyna Stawińska"/>
    <n v="0"/>
    <s v="Monika Mrozińska"/>
    <s v="Łukasz Bil"/>
    <s v="Łukasz Bil"/>
    <s v="05"/>
    <s v="nd"/>
    <n v="251106.73"/>
    <n v="0"/>
    <n v="0"/>
    <n v="0"/>
    <n v="0"/>
    <n v="0"/>
    <n v="0"/>
    <n v="0"/>
    <n v="0"/>
    <n v="0"/>
    <n v="0"/>
    <n v="0"/>
    <n v="1189.5"/>
    <n v="0"/>
    <n v="0"/>
    <n v="0"/>
    <n v="0"/>
    <m/>
    <m/>
    <m/>
    <m/>
    <m/>
    <m/>
    <m/>
    <n v="1189.5"/>
    <n v="0"/>
    <n v="0"/>
    <n v="0"/>
    <n v="0"/>
    <n v="0"/>
    <n v="0"/>
    <n v="0"/>
    <n v="0"/>
    <n v="0"/>
    <n v="0"/>
    <n v="0"/>
    <n v="0"/>
    <n v="1189.5"/>
    <n v="0"/>
    <n v="0"/>
    <n v="0"/>
    <n v="0"/>
    <n v="0"/>
    <n v="0"/>
    <n v="0"/>
    <n v="0"/>
    <n v="0"/>
    <n v="0"/>
    <n v="1189.5"/>
    <n v="1189.5"/>
    <n v="1189.5"/>
  </r>
  <r>
    <s v="184."/>
    <s v="3-05-13-170-1"/>
    <s v="3"/>
    <s v="Poznań - sieć wodociągowa w ul. Szczawiowej"/>
    <s v="Realizowane-RBM-zakończono"/>
    <s v="nd"/>
    <s v="rezerwa &quot;białe plamy&quot;"/>
    <s v="druga"/>
    <s v="sieci rozdzielcze"/>
    <s v="rozwojowe"/>
    <x v="4"/>
    <n v="0"/>
    <s v="Poznań"/>
    <s v="Katarzyna Stawińska"/>
    <n v="0"/>
    <s v="Monika Mrozińska"/>
    <s v="Łukasz Bil"/>
    <s v="Łukasz Bil"/>
    <s v="05"/>
    <s v="nd"/>
    <n v="252782.5"/>
    <n v="0"/>
    <n v="0"/>
    <n v="0"/>
    <n v="0"/>
    <n v="0"/>
    <n v="0"/>
    <n v="0"/>
    <n v="0"/>
    <n v="0"/>
    <n v="0"/>
    <n v="0"/>
    <n v="0"/>
    <n v="0"/>
    <n v="0"/>
    <n v="0"/>
    <n v="0"/>
    <m/>
    <m/>
    <m/>
    <m/>
    <m/>
    <m/>
    <m/>
    <n v="0"/>
    <n v="0"/>
    <n v="0"/>
    <n v="0"/>
    <n v="0"/>
    <n v="0"/>
    <n v="0"/>
    <n v="0"/>
    <n v="0"/>
    <n v="0"/>
    <n v="0"/>
    <n v="0"/>
    <n v="0"/>
    <n v="0"/>
    <n v="0"/>
    <n v="0"/>
    <n v="0"/>
    <n v="0"/>
    <n v="0"/>
    <n v="0"/>
    <n v="0"/>
    <n v="0"/>
    <n v="0"/>
    <n v="0"/>
    <n v="0"/>
    <n v="0"/>
    <n v="0"/>
  </r>
  <r>
    <s v="185."/>
    <s v="3-05-13-184-1"/>
    <s v="3"/>
    <s v="Poznań - sieć wodociągowa w ul. Nad Różanym Potokiem"/>
    <s v="Realizowane-RBM-zakończono"/>
    <s v="nd"/>
    <s v="rezerwa &quot;białe plamy&quot;"/>
    <s v="druga"/>
    <s v="sieci rozdzielcze"/>
    <s v="rozwojowe"/>
    <x v="4"/>
    <n v="0"/>
    <s v="Poznań"/>
    <s v="Katarzyna Stawińska"/>
    <n v="0"/>
    <s v="Monika Mrozińska"/>
    <s v="Anna Danek"/>
    <s v="Łukasz Wędrychowicz"/>
    <s v="05"/>
    <s v="nd"/>
    <n v="537.29999999999995"/>
    <n v="0"/>
    <n v="0"/>
    <n v="0"/>
    <n v="0"/>
    <n v="0"/>
    <n v="0"/>
    <n v="0"/>
    <n v="0"/>
    <n v="0"/>
    <n v="0"/>
    <n v="0"/>
    <n v="0"/>
    <n v="0"/>
    <n v="0"/>
    <n v="0"/>
    <n v="0"/>
    <m/>
    <m/>
    <m/>
    <m/>
    <m/>
    <m/>
    <m/>
    <n v="0"/>
    <n v="0"/>
    <n v="0"/>
    <n v="0"/>
    <n v="0"/>
    <n v="0"/>
    <n v="0"/>
    <n v="0"/>
    <n v="0"/>
    <n v="0"/>
    <n v="0"/>
    <n v="0"/>
    <n v="0"/>
    <n v="0"/>
    <n v="0"/>
    <n v="0"/>
    <n v="0"/>
    <n v="0"/>
    <n v="0"/>
    <n v="0"/>
    <n v="0"/>
    <n v="0"/>
    <n v="0"/>
    <n v="0"/>
    <n v="0"/>
    <n v="0"/>
    <n v="0"/>
  </r>
  <r>
    <s v="186."/>
    <s v="3-05-14-028-1"/>
    <s v="3"/>
    <s v="Poznań - sieć wodociągowa w ul. Opoczyńskiej"/>
    <s v="Zakończone"/>
    <s v="nd"/>
    <s v="rezerwa &quot;białe plamy&quot;"/>
    <s v="druga"/>
    <s v="sieci rozdzielcze"/>
    <s v="rozwojowe"/>
    <x v="4"/>
    <n v="0"/>
    <s v="Poznań"/>
    <s v="Zuzanna Kaczmarek"/>
    <n v="0"/>
    <s v="Jolanta Kowalczyk"/>
    <s v="Aleksandra Urbanowicz"/>
    <s v="Maciej Antecki"/>
    <s v="05"/>
    <s v="nd"/>
    <n v="-6870"/>
    <n v="0"/>
    <n v="0"/>
    <n v="0"/>
    <n v="0"/>
    <n v="0"/>
    <n v="0"/>
    <n v="0"/>
    <n v="0"/>
    <n v="0"/>
    <n v="0"/>
    <n v="0"/>
    <n v="0"/>
    <n v="0"/>
    <n v="0"/>
    <n v="0"/>
    <n v="0"/>
    <m/>
    <m/>
    <m/>
    <m/>
    <m/>
    <m/>
    <m/>
    <n v="0"/>
    <n v="0"/>
    <n v="0"/>
    <n v="0"/>
    <n v="0"/>
    <n v="0"/>
    <n v="0"/>
    <n v="0"/>
    <n v="0"/>
    <n v="0"/>
    <n v="0"/>
    <n v="0"/>
    <n v="0"/>
    <n v="0"/>
    <n v="0"/>
    <n v="0"/>
    <n v="0"/>
    <n v="0"/>
    <n v="0"/>
    <n v="0"/>
    <n v="0"/>
    <n v="0"/>
    <n v="0"/>
    <n v="0"/>
    <n v="0"/>
    <n v="0"/>
    <n v="0"/>
  </r>
  <r>
    <s v="187."/>
    <s v="3-05-14-042-1"/>
    <s v="3"/>
    <s v="Poznań - sieć wodociągowa w ul. Obornickiej"/>
    <s v="Realizowane-dokumentacja-w toku"/>
    <s v="nd"/>
    <s v="rezerwa &quot;białe plamy&quot;"/>
    <s v="druga"/>
    <s v="sieci rozdzielcze"/>
    <s v="rozwojowe"/>
    <x v="4"/>
    <n v="0"/>
    <s v="Poznań"/>
    <s v="Katarzyna Stawińska"/>
    <s v="Wioletta Frankowska"/>
    <s v="Monika Mrozińska"/>
    <s v="Margareta Szymkowiak-Matuszak"/>
    <n v="0"/>
    <s v="05"/>
    <s v="nd"/>
    <n v="1114"/>
    <n v="10000"/>
    <n v="30000"/>
    <n v="177000"/>
    <n v="568000"/>
    <n v="0"/>
    <n v="0"/>
    <n v="0"/>
    <n v="0"/>
    <n v="0"/>
    <n v="0"/>
    <n v="785000"/>
    <n v="12130"/>
    <n v="0"/>
    <n v="0"/>
    <n v="0"/>
    <n v="0"/>
    <m/>
    <m/>
    <m/>
    <m/>
    <m/>
    <m/>
    <m/>
    <n v="12130"/>
    <n v="0"/>
    <n v="0"/>
    <n v="0"/>
    <n v="12130"/>
    <n v="12130"/>
    <n v="12130"/>
    <n v="0"/>
    <n v="0"/>
    <n v="0"/>
    <n v="12130"/>
    <n v="0"/>
    <n v="0"/>
    <n v="36390"/>
    <n v="24260"/>
    <n v="550000"/>
    <n v="696994"/>
    <n v="0"/>
    <n v="0"/>
    <n v="0"/>
    <n v="0"/>
    <n v="0"/>
    <n v="0"/>
    <n v="0"/>
    <n v="1307644"/>
    <n v="522644"/>
    <n v="1307644"/>
  </r>
  <r>
    <s v="188."/>
    <s v="3-05-14-051-1"/>
    <s v="3"/>
    <s v="ZADANIE DO USUNIĘCIA Z PLANU - BRAK MOŻLIWOŚCI REALIZACJI ZE WZGLĘDU NA PROBLEMY TERENOWO-PRAWNE Poznań - sieć wodociągowa w rejonie ul. Kotowo i Sąsiedzkiej."/>
    <s v="Realizowane-koncepcja-w toku"/>
    <s v="nd"/>
    <s v="rezerwa &quot;białe plamy&quot;"/>
    <s v="druga"/>
    <s v="sieci rozdzielcze"/>
    <s v="rozwojowe"/>
    <x v="4"/>
    <n v="0"/>
    <s v="Poznań"/>
    <s v="Kamilla Oberenkowska"/>
    <s v="Katarzyna Grala"/>
    <s v="Jolanta Kowalczyk"/>
    <s v="Monika Mazurczak-Sadowska"/>
    <n v="0"/>
    <s v="05"/>
    <s v="nd"/>
    <n v="2996"/>
    <n v="0"/>
    <n v="0"/>
    <n v="0"/>
    <n v="0"/>
    <n v="0"/>
    <n v="0"/>
    <n v="0"/>
    <n v="0"/>
    <n v="0"/>
    <n v="0"/>
    <n v="0"/>
    <n v="0"/>
    <n v="0"/>
    <n v="0"/>
    <n v="0"/>
    <n v="0"/>
    <m/>
    <m/>
    <m/>
    <m/>
    <m/>
    <m/>
    <m/>
    <n v="0"/>
    <n v="0"/>
    <n v="0"/>
    <n v="0"/>
    <n v="0"/>
    <n v="0"/>
    <n v="0"/>
    <n v="0"/>
    <n v="0"/>
    <n v="0"/>
    <n v="0"/>
    <n v="0"/>
    <n v="0"/>
    <n v="0"/>
    <n v="0"/>
    <n v="0"/>
    <n v="0"/>
    <n v="0"/>
    <n v="0"/>
    <n v="0"/>
    <n v="0"/>
    <n v="0"/>
    <n v="0"/>
    <n v="0"/>
    <n v="0"/>
    <n v="0"/>
    <n v="0"/>
  </r>
  <r>
    <s v="189."/>
    <s v="3-05-14-059-0"/>
    <s v="3"/>
    <s v="Poznań i gminy - komory wodociągowe"/>
    <s v="Realizowane-RBM-w toku"/>
    <s v="nd"/>
    <s v="Zadania własne wspólne"/>
    <s v="pierwsza"/>
    <s v="wspólne"/>
    <s v="modernizacyjne"/>
    <x v="7"/>
    <n v="0"/>
    <s v="Poznań"/>
    <s v="Marcin Ostrzycki"/>
    <s v="Michał Kamiński"/>
    <s v="Jolanta Kowalczyk"/>
    <s v="Maciej Urbaniak"/>
    <s v="Robert Bąk"/>
    <s v="05"/>
    <s v="nd"/>
    <n v="0"/>
    <n v="0"/>
    <n v="900000"/>
    <n v="0"/>
    <n v="0"/>
    <n v="0"/>
    <n v="0"/>
    <n v="0"/>
    <n v="0"/>
    <n v="0"/>
    <n v="0"/>
    <n v="900000"/>
    <n v="0"/>
    <n v="804"/>
    <n v="0"/>
    <n v="14773.02"/>
    <n v="0"/>
    <m/>
    <m/>
    <m/>
    <m/>
    <m/>
    <m/>
    <m/>
    <n v="15577.02"/>
    <n v="0"/>
    <n v="0"/>
    <n v="0"/>
    <n v="0"/>
    <n v="0"/>
    <n v="7500"/>
    <n v="536535.19999999995"/>
    <n v="750000"/>
    <n v="1100000"/>
    <n v="924694.3"/>
    <n v="721557.94"/>
    <n v="0"/>
    <n v="3555864.46"/>
    <n v="4090000"/>
    <n v="2000000"/>
    <n v="1500000"/>
    <n v="1000000"/>
    <n v="0"/>
    <n v="0"/>
    <n v="0"/>
    <n v="0"/>
    <n v="0"/>
    <n v="0"/>
    <n v="12145864.460000001"/>
    <n v="11245864.460000001"/>
    <n v="12145864.460000001"/>
  </r>
  <r>
    <s v="190."/>
    <s v="3-05-14-065-0"/>
    <s v="3"/>
    <s v="Poznań - sieć wodociągowa w ul.Czeremchow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191."/>
    <s v="3-05-14-073-0"/>
    <s v="3"/>
    <s v="Poznań i gminy - odbiorcy ryczałtowi"/>
    <s v="Realizowane-RBM-w toku"/>
    <s v="nd"/>
    <s v="Zadania własne wspólne"/>
    <s v="pierwsza"/>
    <s v="sieci rozdzielcze"/>
    <s v="modernizacyjne"/>
    <x v="2"/>
    <n v="0"/>
    <s v="Poznań"/>
    <s v="Agnieszka Mitura-Grabowska"/>
    <n v="0"/>
    <s v="Monika Mrozińska"/>
    <s v="Mariola Mazurczak"/>
    <n v="0"/>
    <s v="05"/>
    <s v="nd"/>
    <n v="3070041.63"/>
    <n v="3500000"/>
    <n v="2115000"/>
    <n v="600000"/>
    <n v="550000"/>
    <n v="1728000"/>
    <n v="0"/>
    <n v="0"/>
    <n v="0"/>
    <n v="0"/>
    <n v="0"/>
    <n v="8493000"/>
    <n v="45414.49"/>
    <n v="2717.25"/>
    <n v="71408"/>
    <n v="320.75"/>
    <n v="27262"/>
    <m/>
    <m/>
    <m/>
    <m/>
    <m/>
    <m/>
    <m/>
    <n v="147122.49"/>
    <n v="0"/>
    <n v="0"/>
    <n v="98590"/>
    <n v="0"/>
    <n v="16252"/>
    <n v="5100"/>
    <n v="166214"/>
    <n v="182659"/>
    <n v="178721"/>
    <n v="252833"/>
    <n v="150914"/>
    <n v="291168"/>
    <n v="1221486"/>
    <n v="1830842"/>
    <n v="2700000"/>
    <n v="1500000"/>
    <n v="0"/>
    <n v="0"/>
    <n v="0"/>
    <n v="0"/>
    <n v="0"/>
    <n v="0"/>
    <n v="0"/>
    <n v="7252328"/>
    <n v="-1240672"/>
    <n v="7252328"/>
  </r>
  <r>
    <s v="192."/>
    <s v="3-05-14-075-0"/>
    <s v="3"/>
    <s v="Poznań - sieć wodociągowa w ul. Czeremchowej"/>
    <s v="Realizowane-RBM-zakończono"/>
    <s v="nd"/>
    <s v="Zadania własne wspólne"/>
    <s v="pierwsza"/>
    <s v="sieci rozdzielcze"/>
    <s v="modernizacyjne"/>
    <x v="2"/>
    <n v="0"/>
    <s v="Poznań"/>
    <s v="Zuzanna Kaczmarek"/>
    <n v="0"/>
    <s v="Jolanta Kowalczyk"/>
    <s v="Aleksandra Wąsiak-Piechota"/>
    <s v="Jacek Bielicki"/>
    <s v="05"/>
    <s v="nd"/>
    <n v="217715.87000000005"/>
    <n v="0"/>
    <n v="0"/>
    <n v="0"/>
    <n v="0"/>
    <n v="0"/>
    <n v="0"/>
    <n v="0"/>
    <n v="0"/>
    <n v="0"/>
    <n v="0"/>
    <n v="0"/>
    <n v="0"/>
    <n v="0"/>
    <n v="0"/>
    <n v="0"/>
    <n v="0"/>
    <m/>
    <m/>
    <m/>
    <m/>
    <m/>
    <m/>
    <m/>
    <n v="0"/>
    <n v="0"/>
    <n v="0"/>
    <n v="0"/>
    <n v="0"/>
    <n v="0"/>
    <n v="0"/>
    <n v="0"/>
    <n v="0"/>
    <n v="0"/>
    <n v="0"/>
    <n v="0"/>
    <n v="0"/>
    <n v="0"/>
    <n v="0"/>
    <n v="0"/>
    <n v="0"/>
    <n v="0"/>
    <n v="0"/>
    <n v="0"/>
    <n v="0"/>
    <n v="0"/>
    <n v="0"/>
    <n v="0"/>
    <n v="0"/>
    <n v="0"/>
    <n v="0"/>
  </r>
  <r>
    <s v="193."/>
    <s v="3-05-14-090-1"/>
    <s v="3"/>
    <s v="Poznań - sieć wodociagowa na terenie Świerczewa"/>
    <s v="Realizowane-RBM-w toku"/>
    <s v="nd"/>
    <s v="budżet - modernizacja PSW"/>
    <s v="pierwsza"/>
    <s v="sieci rozdzielcze"/>
    <s v="modernizacyjne"/>
    <x v="2"/>
    <n v="0"/>
    <s v="Poznań"/>
    <s v="Zuzanna Kaczmarek"/>
    <n v="0"/>
    <s v="Jolanta Kowalczyk"/>
    <s v="Małgorzata Stopińska-Khrystych"/>
    <n v="0"/>
    <s v="05"/>
    <s v="nd"/>
    <n v="41116.799999999996"/>
    <n v="100000"/>
    <n v="1867500"/>
    <n v="2182500"/>
    <n v="0"/>
    <n v="0"/>
    <n v="0"/>
    <n v="0"/>
    <n v="0"/>
    <n v="0"/>
    <n v="0"/>
    <n v="4150000"/>
    <n v="6507.51"/>
    <n v="4924.58"/>
    <n v="3718.58"/>
    <n v="6103.36"/>
    <n v="1014"/>
    <m/>
    <m/>
    <m/>
    <m/>
    <m/>
    <m/>
    <m/>
    <n v="22268.03"/>
    <n v="0"/>
    <n v="0"/>
    <n v="0"/>
    <n v="0"/>
    <n v="0"/>
    <n v="24900"/>
    <n v="0"/>
    <n v="0"/>
    <n v="0"/>
    <n v="0"/>
    <n v="0"/>
    <n v="0"/>
    <n v="47168.03"/>
    <n v="1731500"/>
    <n v="2838600"/>
    <n v="0"/>
    <n v="0"/>
    <n v="0"/>
    <n v="0"/>
    <n v="0"/>
    <n v="0"/>
    <n v="0"/>
    <n v="0"/>
    <n v="4617268.03"/>
    <n v="467268.03000000026"/>
    <n v="4617268.03"/>
  </r>
  <r>
    <s v="194."/>
    <s v="3-05-14-117-0"/>
    <s v="3"/>
    <s v="Poznań - sieć wodociągowa w ul. Głogowej"/>
    <s v="Realizowane-RBM-w toku"/>
    <s v="nd"/>
    <s v="budżet - modernizacja PSW"/>
    <s v="pierwsza"/>
    <s v="sieci rozdzielcze"/>
    <s v="modernizacyjne"/>
    <x v="2"/>
    <n v="0"/>
    <s v="Poznań"/>
    <s v="Zuzanna Kaczmarek"/>
    <s v="Monika Mazurczak-Sadowska"/>
    <s v="Jolanta Kowalczyk"/>
    <s v="Monika Mazurczak-Sadowska"/>
    <s v="Maciej Antecki"/>
    <s v="05"/>
    <s v="nd"/>
    <n v="6970.2999999999993"/>
    <n v="379335"/>
    <n v="0"/>
    <n v="0"/>
    <n v="0"/>
    <n v="0"/>
    <n v="0"/>
    <n v="0"/>
    <n v="0"/>
    <n v="0"/>
    <n v="0"/>
    <n v="379335"/>
    <n v="0"/>
    <n v="0"/>
    <n v="0"/>
    <n v="0"/>
    <n v="0"/>
    <m/>
    <m/>
    <m/>
    <m/>
    <m/>
    <m/>
    <m/>
    <n v="0"/>
    <n v="0"/>
    <n v="0"/>
    <n v="0"/>
    <n v="0"/>
    <n v="0"/>
    <n v="0"/>
    <n v="0"/>
    <n v="33000"/>
    <n v="0"/>
    <n v="240000"/>
    <n v="70000"/>
    <n v="36335"/>
    <n v="379335"/>
    <n v="0"/>
    <n v="0"/>
    <n v="0"/>
    <n v="0"/>
    <n v="0"/>
    <n v="0"/>
    <n v="0"/>
    <n v="0"/>
    <n v="0"/>
    <n v="0"/>
    <n v="379335"/>
    <n v="0"/>
    <n v="379335"/>
  </r>
  <r>
    <s v="195."/>
    <s v="3-05-14-118-1"/>
    <s v="3"/>
    <s v="Poznań - sieć wodociągowa w ul. A. Karpińskiej"/>
    <s v="Realizowane-dokumentacja-w toku"/>
    <s v="nd"/>
    <s v="rezerwa &quot;białe plamy&quot;"/>
    <s v="druga"/>
    <s v="sieci rozdzielcze"/>
    <s v="rozwojowe"/>
    <x v="4"/>
    <n v="0"/>
    <s v="Poznań"/>
    <s v="Agata Chmurzyńska"/>
    <s v="Joanna Matysiak-Olek"/>
    <s v="Monika Mrozińska"/>
    <n v="0"/>
    <n v="0"/>
    <s v="05"/>
    <s v="nd"/>
    <n v="1984"/>
    <n v="10000"/>
    <n v="15000"/>
    <n v="111400"/>
    <n v="285600"/>
    <n v="0"/>
    <n v="0"/>
    <n v="0"/>
    <n v="0"/>
    <n v="0"/>
    <n v="0"/>
    <n v="422000"/>
    <n v="0"/>
    <n v="0"/>
    <n v="433"/>
    <n v="320.75"/>
    <n v="0"/>
    <m/>
    <m/>
    <m/>
    <m/>
    <m/>
    <m/>
    <m/>
    <n v="753.75"/>
    <n v="0"/>
    <n v="0"/>
    <n v="0"/>
    <n v="0"/>
    <n v="0"/>
    <n v="0"/>
    <n v="0"/>
    <n v="0"/>
    <n v="0"/>
    <n v="0"/>
    <n v="0"/>
    <n v="0"/>
    <n v="753.75"/>
    <n v="14838"/>
    <n v="29676"/>
    <n v="29677"/>
    <n v="405477"/>
    <n v="0"/>
    <n v="0"/>
    <n v="0"/>
    <n v="0"/>
    <n v="0"/>
    <n v="0"/>
    <n v="480421.75"/>
    <n v="58421.75"/>
    <n v="480421.75"/>
  </r>
  <r>
    <s v="196."/>
    <s v="3-05-14-134-0"/>
    <s v="3"/>
    <s v="Poznań - sieć wodociągowa na Starym Rynku"/>
    <s v="Realizowane-dokumentacja-w toku"/>
    <s v="nd"/>
    <s v="koordynacja z innymi jednostkami"/>
    <s v="pierwsza"/>
    <s v="sieci rozdzielcze"/>
    <s v="modernizacyjne"/>
    <x v="10"/>
    <n v="0"/>
    <s v="Poznań"/>
    <s v="Katarzyna Józefiak"/>
    <s v="Marcin Krawczyk"/>
    <s v="Mariusz Dados"/>
    <s v="Anna Danek"/>
    <s v="Łukasz Wędrychowicz"/>
    <s v="05"/>
    <s v="nd"/>
    <n v="557"/>
    <n v="140000"/>
    <n v="90000"/>
    <n v="3470000"/>
    <n v="2090000"/>
    <n v="0"/>
    <n v="0"/>
    <n v="0"/>
    <n v="0"/>
    <n v="0"/>
    <n v="0"/>
    <n v="5790000"/>
    <n v="3367.84"/>
    <n v="1924.48"/>
    <n v="2357.48"/>
    <n v="3262.6"/>
    <n v="0"/>
    <m/>
    <m/>
    <m/>
    <m/>
    <m/>
    <m/>
    <m/>
    <n v="10912.4"/>
    <n v="0"/>
    <n v="0"/>
    <n v="0"/>
    <n v="0"/>
    <n v="0"/>
    <n v="0"/>
    <n v="0"/>
    <n v="0"/>
    <n v="80000"/>
    <n v="0"/>
    <n v="0"/>
    <n v="0"/>
    <n v="90912.4"/>
    <n v="200000"/>
    <n v="1332036"/>
    <n v="1282036"/>
    <n v="1000000"/>
    <n v="0"/>
    <n v="0"/>
    <n v="0"/>
    <n v="0"/>
    <n v="0"/>
    <n v="0"/>
    <n v="3904984.4"/>
    <n v="-1885015.6"/>
    <n v="3904984.4"/>
  </r>
  <r>
    <s v="197."/>
    <s v="3-05-14-155-1"/>
    <s v="3"/>
    <s v="Poznań - sieć wodociągowa w ul. Nad Przeźmierką"/>
    <s v="Realizowane-dokumentacja-w toku"/>
    <s v="nd"/>
    <s v="rezerwa &quot;białe plamy&quot;"/>
    <s v="druga"/>
    <s v="sieci rozdzielcze"/>
    <s v="rozwojowe"/>
    <x v="4"/>
    <n v="0"/>
    <s v="Poznań"/>
    <s v="Sylwia Białous"/>
    <s v="Marcin Krawczyk"/>
    <s v="Monika Mrozińska"/>
    <s v="Anna Ossig"/>
    <n v="0"/>
    <s v="05"/>
    <s v="nd"/>
    <n v="12984.21"/>
    <n v="28400"/>
    <n v="42600"/>
    <n v="602000"/>
    <n v="639000"/>
    <n v="0"/>
    <n v="0"/>
    <n v="0"/>
    <n v="0"/>
    <n v="0"/>
    <n v="0"/>
    <n v="1312000"/>
    <n v="841.96"/>
    <n v="420.98"/>
    <n v="420.98"/>
    <n v="736.72"/>
    <n v="0"/>
    <m/>
    <m/>
    <m/>
    <m/>
    <m/>
    <m/>
    <m/>
    <n v="2420.6400000000003"/>
    <n v="23036"/>
    <n v="0"/>
    <n v="0"/>
    <n v="0"/>
    <n v="0"/>
    <n v="0"/>
    <n v="23036"/>
    <n v="0"/>
    <n v="0"/>
    <n v="0"/>
    <n v="0"/>
    <n v="0"/>
    <n v="25456.639999999999"/>
    <n v="69108"/>
    <n v="574000"/>
    <n v="660000"/>
    <n v="0"/>
    <n v="0"/>
    <n v="0"/>
    <n v="0"/>
    <n v="0"/>
    <n v="0"/>
    <n v="0"/>
    <n v="1328564.6400000001"/>
    <n v="16564.64000000013"/>
    <n v="1328564.6400000001"/>
  </r>
  <r>
    <s v="198."/>
    <s v="3-05-14-157-0"/>
    <s v="3"/>
    <s v="Poznań - sieć wodociągowa w ul. Św. Marcina - Zakres 1"/>
    <s v="Realizowane-RBM-zakończono"/>
    <s v="nd"/>
    <s v="koordynacja z innymi jednostkami"/>
    <s v="pierwsza"/>
    <s v="sieci rozdzielcze"/>
    <s v="modernizacyjne"/>
    <x v="10"/>
    <n v="0"/>
    <s v="Poznań"/>
    <s v="Katarzyna Józefiak"/>
    <s v="Michał Kamiński"/>
    <s v="Mariusz Dados"/>
    <n v="0"/>
    <n v="0"/>
    <s v="05"/>
    <s v="PIM"/>
    <n v="2835079.09"/>
    <n v="730000"/>
    <n v="4090000"/>
    <n v="4500000"/>
    <n v="1540000"/>
    <n v="0"/>
    <n v="0"/>
    <n v="0"/>
    <n v="0"/>
    <n v="0"/>
    <n v="0"/>
    <n v="10860000"/>
    <n v="0"/>
    <n v="0"/>
    <n v="1299"/>
    <n v="0"/>
    <n v="0"/>
    <m/>
    <m/>
    <m/>
    <m/>
    <m/>
    <m/>
    <m/>
    <n v="1299"/>
    <n v="0"/>
    <n v="0"/>
    <n v="0"/>
    <n v="0"/>
    <n v="0"/>
    <n v="0"/>
    <n v="0"/>
    <n v="0"/>
    <n v="0"/>
    <n v="0"/>
    <n v="0"/>
    <n v="0"/>
    <n v="1299"/>
    <n v="0"/>
    <n v="0"/>
    <n v="0"/>
    <n v="0"/>
    <n v="0"/>
    <n v="0"/>
    <n v="0"/>
    <n v="0"/>
    <n v="0"/>
    <n v="0"/>
    <n v="1299"/>
    <n v="-10858701"/>
    <n v="1299"/>
  </r>
  <r>
    <s v="199."/>
    <s v="3-05-14-164-1"/>
    <s v="3"/>
    <s v="Poznań - sieć wodociągowa w ul. Fortecznej"/>
    <s v="Realizowane-dokumentacja-w toku"/>
    <s v="nd"/>
    <s v="budżet - modernizacja PSW"/>
    <s v="pierwsza"/>
    <s v="sieci rozdzielcze"/>
    <s v="modernizacyjne"/>
    <x v="2"/>
    <n v="0"/>
    <s v="Poznań"/>
    <s v="Zuzanna Kaczmarek"/>
    <s v="Barbara Bartkowiak"/>
    <s v="Jolanta Kowalczyk"/>
    <n v="0"/>
    <n v="0"/>
    <s v="05"/>
    <s v="nd"/>
    <n v="0"/>
    <n v="0"/>
    <n v="12000"/>
    <n v="18000"/>
    <n v="29000"/>
    <n v="133000"/>
    <n v="0"/>
    <n v="0"/>
    <n v="0"/>
    <n v="0"/>
    <n v="0"/>
    <n v="192000"/>
    <n v="0"/>
    <n v="0"/>
    <n v="0"/>
    <n v="0"/>
    <n v="0"/>
    <m/>
    <m/>
    <m/>
    <m/>
    <m/>
    <m/>
    <m/>
    <n v="0"/>
    <n v="0"/>
    <n v="0"/>
    <n v="0"/>
    <n v="0"/>
    <n v="0"/>
    <n v="0"/>
    <n v="0"/>
    <n v="0"/>
    <n v="0"/>
    <n v="0"/>
    <n v="0"/>
    <n v="0"/>
    <n v="0"/>
    <n v="28728"/>
    <n v="43092"/>
    <n v="115250"/>
    <n v="83200"/>
    <n v="0"/>
    <n v="0"/>
    <n v="0"/>
    <n v="0"/>
    <n v="0"/>
    <n v="0"/>
    <n v="270270"/>
    <n v="78270"/>
    <n v="270270"/>
  </r>
  <r>
    <s v="200."/>
    <s v="3-05-14-170-0"/>
    <s v="3"/>
    <s v="Remont - Poznań - sieć wodociągowa w ulicy Bałtyckiej"/>
    <s v="Realizowane-RBM-zakończono"/>
    <s v="nd"/>
    <s v="rezerwa remonty"/>
    <s v="remont"/>
    <s v="remont"/>
    <s v="remont"/>
    <x v="11"/>
    <n v="0"/>
    <s v="Poznań"/>
    <s v="Przemysław Jasiński"/>
    <n v="0"/>
    <s v="Mariusz Dados"/>
    <s v="Anna Danek"/>
    <s v="Łukasz Wędrychowicz"/>
    <s v="05"/>
    <s v="nd"/>
    <n v="0"/>
    <n v="0"/>
    <n v="0"/>
    <n v="0"/>
    <n v="0"/>
    <n v="0"/>
    <n v="0"/>
    <n v="0"/>
    <n v="0"/>
    <n v="0"/>
    <n v="0"/>
    <n v="0"/>
    <n v="0"/>
    <n v="0"/>
    <n v="0"/>
    <n v="0"/>
    <n v="0"/>
    <m/>
    <m/>
    <m/>
    <m/>
    <m/>
    <m/>
    <m/>
    <n v="0"/>
    <n v="0"/>
    <n v="0"/>
    <n v="0"/>
    <n v="0"/>
    <n v="0"/>
    <n v="0"/>
    <n v="0"/>
    <n v="0"/>
    <n v="0"/>
    <n v="0"/>
    <n v="0"/>
    <n v="0"/>
    <n v="0"/>
    <n v="0"/>
    <n v="0"/>
    <n v="0"/>
    <n v="0"/>
    <n v="0"/>
    <n v="0"/>
    <n v="0"/>
    <n v="0"/>
    <n v="0"/>
    <n v="0"/>
    <n v="0"/>
    <n v="0"/>
    <n v="0"/>
  </r>
  <r>
    <s v="201."/>
    <s v="3-05-14-180-1"/>
    <s v="3"/>
    <s v="Poznań - sieć wodociągowa w rejonie Umultowa (Piołunowa, Nadwarciańska, Naramowicka)"/>
    <s v="Realizowane-dokumentacja-w toku"/>
    <s v="nd"/>
    <s v="rezerwa &quot;białe plamy&quot;"/>
    <s v="druga"/>
    <s v="sieci rozdzielcze"/>
    <s v="rozwojowe"/>
    <x v="4"/>
    <n v="0"/>
    <s v="Poznań"/>
    <s v="Katarzyna Stawińska"/>
    <s v="Marcin Krawczyk"/>
    <n v="0"/>
    <n v="0"/>
    <n v="0"/>
    <s v="05"/>
    <s v="nd"/>
    <n v="25134.68"/>
    <n v="26400"/>
    <n v="26400"/>
    <n v="926000"/>
    <n v="0"/>
    <n v="0"/>
    <n v="0"/>
    <n v="0"/>
    <n v="0"/>
    <n v="0"/>
    <n v="0"/>
    <n v="978800"/>
    <n v="2125.4699999999998"/>
    <n v="300.7"/>
    <n v="12330.7"/>
    <n v="526.23"/>
    <n v="0"/>
    <m/>
    <m/>
    <m/>
    <m/>
    <m/>
    <m/>
    <m/>
    <n v="15283.1"/>
    <n v="0"/>
    <n v="0"/>
    <n v="13880"/>
    <n v="0"/>
    <n v="0"/>
    <n v="0"/>
    <n v="0"/>
    <n v="0"/>
    <n v="0"/>
    <n v="12030"/>
    <n v="0"/>
    <n v="0"/>
    <n v="27313.1"/>
    <n v="36090"/>
    <n v="526900"/>
    <n v="506100"/>
    <n v="0"/>
    <n v="0"/>
    <n v="0"/>
    <n v="0"/>
    <n v="0"/>
    <n v="0"/>
    <n v="0"/>
    <n v="1096403.1000000001"/>
    <n v="117603.10000000009"/>
    <n v="1096403.1000000001"/>
  </r>
  <r>
    <s v="202."/>
    <s v="3-05-14-184-1"/>
    <s v="3"/>
    <s v="Poznań - sieć wodociągowa w ul. Morasko, ul. Śnieżnej i ul. Mateckiego"/>
    <s v="Realizowane-dokumentacja-w toku"/>
    <s v="nd"/>
    <s v="rezerwa &quot;białe plamy&quot;"/>
    <s v="druga"/>
    <s v="sieci rozdzielcze"/>
    <s v="rozwojowe"/>
    <x v="4"/>
    <n v="0"/>
    <s v="Poznań"/>
    <s v="Katarzyna Stawińska"/>
    <s v="Margareta Szymkowiak-Matuszak"/>
    <s v="Monika Mrozińska"/>
    <s v="Margareta Szymkowiak-Matuszak"/>
    <s v="Tomasz Wilas"/>
    <s v="05"/>
    <s v="nd"/>
    <n v="63290.37"/>
    <n v="2951820"/>
    <n v="1306350"/>
    <n v="0"/>
    <n v="0"/>
    <n v="0"/>
    <n v="0"/>
    <n v="0"/>
    <n v="0"/>
    <n v="0"/>
    <n v="0"/>
    <n v="4258170"/>
    <n v="23881.61"/>
    <n v="1082.6600000000001"/>
    <n v="954.22"/>
    <n v="1526.75"/>
    <n v="44834"/>
    <m/>
    <m/>
    <m/>
    <m/>
    <m/>
    <m/>
    <m/>
    <n v="72279.240000000005"/>
    <n v="18320"/>
    <n v="0"/>
    <n v="43820"/>
    <n v="0"/>
    <n v="43820"/>
    <n v="0"/>
    <n v="0"/>
    <n v="0"/>
    <n v="0"/>
    <n v="0"/>
    <n v="0"/>
    <n v="0"/>
    <n v="72279.240000000005"/>
    <n v="1761347.5"/>
    <n v="2988997.5"/>
    <n v="2000000"/>
    <n v="0"/>
    <n v="0"/>
    <n v="0"/>
    <n v="0"/>
    <n v="0"/>
    <n v="0"/>
    <n v="0"/>
    <n v="6822624.2400000002"/>
    <n v="2564454.2400000002"/>
    <n v="6822624.2400000002"/>
  </r>
  <r>
    <s v="203."/>
    <s v="3-05-14-192-0"/>
    <s v="3"/>
    <s v="Poznań - sieć wodociągowa w ul. Zielonej"/>
    <s v="Realizowane-dokumentacja-w toku"/>
    <s v="nd"/>
    <s v="budżet - modernizacja PSW"/>
    <s v="pierwsza"/>
    <s v="sieci rozdzielcze"/>
    <s v="modernizacyjne"/>
    <x v="2"/>
    <n v="0"/>
    <s v="Poznań"/>
    <s v="Katarzyna Józefiak"/>
    <s v="Wioletta Frankowska"/>
    <s v="Mariusz Dados"/>
    <n v="0"/>
    <n v="0"/>
    <s v="05"/>
    <s v="nd"/>
    <n v="647"/>
    <n v="12000"/>
    <n v="18000"/>
    <n v="200000"/>
    <n v="110000"/>
    <n v="0"/>
    <n v="0"/>
    <n v="0"/>
    <n v="0"/>
    <n v="0"/>
    <n v="0"/>
    <n v="340000"/>
    <n v="17280"/>
    <n v="0"/>
    <n v="0"/>
    <n v="0"/>
    <n v="0"/>
    <m/>
    <m/>
    <m/>
    <m/>
    <m/>
    <m/>
    <m/>
    <n v="17280"/>
    <n v="17280"/>
    <n v="0"/>
    <n v="0"/>
    <n v="0"/>
    <n v="0"/>
    <n v="17280"/>
    <n v="0"/>
    <n v="0"/>
    <n v="0"/>
    <n v="0"/>
    <n v="0"/>
    <n v="17280"/>
    <n v="51840"/>
    <n v="34560"/>
    <n v="424109"/>
    <n v="0"/>
    <n v="0"/>
    <n v="0"/>
    <n v="0"/>
    <n v="0"/>
    <n v="0"/>
    <n v="0"/>
    <n v="0"/>
    <n v="510509"/>
    <n v="170509"/>
    <n v="510509"/>
  </r>
  <r>
    <s v="204."/>
    <s v="3-05-14-195-1"/>
    <s v="3"/>
    <s v="Poznań - sieć wodociągowa w ul. Piargowej i ul. Leszczyńskiej"/>
    <s v="Realizowane-dokumentacja-w toku"/>
    <s v="nd"/>
    <s v="rezerwa &quot;białe plamy&quot;"/>
    <s v="druga"/>
    <s v="sieci rozdzielcze"/>
    <s v="rozwojowe"/>
    <x v="4"/>
    <n v="0"/>
    <s v="Poznań"/>
    <s v="Zuzanna Kaczmarek"/>
    <s v="Alina Wachowska"/>
    <n v="0"/>
    <n v="0"/>
    <n v="0"/>
    <s v="05"/>
    <s v="nd"/>
    <n v="0"/>
    <n v="11000"/>
    <n v="11000"/>
    <n v="34000"/>
    <n v="558000"/>
    <n v="0"/>
    <n v="0"/>
    <n v="0"/>
    <n v="0"/>
    <n v="0"/>
    <n v="0"/>
    <n v="614000"/>
    <n v="0"/>
    <n v="2412"/>
    <n v="0"/>
    <n v="0"/>
    <n v="0"/>
    <m/>
    <m/>
    <m/>
    <m/>
    <m/>
    <m/>
    <m/>
    <n v="2412"/>
    <n v="0"/>
    <n v="0"/>
    <n v="0"/>
    <n v="0"/>
    <n v="0"/>
    <n v="0"/>
    <n v="0"/>
    <n v="0"/>
    <n v="0"/>
    <n v="0"/>
    <n v="0"/>
    <n v="31594"/>
    <n v="34006"/>
    <n v="52134"/>
    <n v="52134"/>
    <n v="563726"/>
    <n v="0"/>
    <n v="0"/>
    <n v="0"/>
    <n v="0"/>
    <n v="0"/>
    <n v="0"/>
    <n v="0"/>
    <n v="702000"/>
    <n v="88000"/>
    <n v="702000"/>
  </r>
  <r>
    <s v="205."/>
    <s v="3-05-14-209-1"/>
    <s v="3"/>
    <s v="Poznań - sieć wodociągowa w ul. Krośniewickiej"/>
    <s v="Realizowane-dokumentacja-w toku"/>
    <s v="nd"/>
    <s v="rezerwa &quot;białe plamy&quot;"/>
    <s v="druga"/>
    <s v="sieci rozdzielcze"/>
    <s v="rozwojowe"/>
    <x v="4"/>
    <n v="0"/>
    <s v="Poznań"/>
    <s v="Przemysław Jasiński"/>
    <s v="Joanna Matysiak-Olek"/>
    <s v="Mariusz Dados"/>
    <n v="0"/>
    <n v="0"/>
    <s v="05"/>
    <s v="nd"/>
    <n v="3452"/>
    <n v="8000"/>
    <n v="8000"/>
    <n v="24000"/>
    <n v="406000"/>
    <n v="0"/>
    <n v="0"/>
    <n v="0"/>
    <n v="0"/>
    <n v="0"/>
    <n v="0"/>
    <n v="446000"/>
    <n v="0"/>
    <n v="0"/>
    <n v="0"/>
    <n v="0"/>
    <n v="0"/>
    <m/>
    <m/>
    <m/>
    <m/>
    <m/>
    <m/>
    <m/>
    <n v="0"/>
    <n v="0"/>
    <n v="0"/>
    <n v="0"/>
    <n v="0"/>
    <n v="0"/>
    <n v="0"/>
    <n v="0"/>
    <n v="0"/>
    <n v="0"/>
    <n v="0"/>
    <n v="0"/>
    <n v="0"/>
    <n v="0"/>
    <n v="32104"/>
    <n v="48155"/>
    <n v="211974"/>
    <n v="282743"/>
    <n v="0"/>
    <n v="0"/>
    <n v="0"/>
    <n v="0"/>
    <n v="0"/>
    <n v="0"/>
    <n v="574976"/>
    <n v="128976"/>
    <n v="574976"/>
  </r>
  <r>
    <s v="206."/>
    <s v="3-05-14-210-1"/>
    <s v="3"/>
    <s v="Poznań - sieć wodociągowa w ul.: Kobylepole, Darzyńska, Darzyborska - zakres I"/>
    <s v="Realizowane-dokumentacja-w toku"/>
    <s v="nd"/>
    <s v="rezerwa &quot;białe plamy&quot;"/>
    <s v="druga"/>
    <s v="sieci rozdzielcze"/>
    <s v="rozwojowe"/>
    <x v="4"/>
    <n v="0"/>
    <s v="Poznań"/>
    <s v="Przemysław Jasiński"/>
    <s v="Wioletta Frankowska"/>
    <s v="Mariusz Dados"/>
    <s v="Łukasz Dąbrowski"/>
    <s v="Michał Plewa"/>
    <s v="05"/>
    <s v="nd"/>
    <n v="233698.35999999996"/>
    <n v="2255621"/>
    <n v="1941301"/>
    <n v="0"/>
    <n v="0"/>
    <n v="0"/>
    <n v="0"/>
    <n v="0"/>
    <n v="0"/>
    <n v="0"/>
    <n v="0"/>
    <n v="4196922"/>
    <n v="46698.19"/>
    <n v="2306.2199999999998"/>
    <n v="15826.67"/>
    <n v="1729.23"/>
    <n v="338"/>
    <m/>
    <m/>
    <m/>
    <m/>
    <m/>
    <m/>
    <m/>
    <n v="66898.31"/>
    <n v="0"/>
    <n v="45273.599999999999"/>
    <n v="30176.400000000001"/>
    <n v="0"/>
    <n v="0"/>
    <n v="0"/>
    <n v="5444.6"/>
    <n v="18025.599999999999"/>
    <n v="29343"/>
    <n v="650000"/>
    <n v="650000"/>
    <n v="721127"/>
    <n v="1640838.5099999998"/>
    <n v="789086"/>
    <n v="0"/>
    <n v="0"/>
    <n v="0"/>
    <n v="0"/>
    <n v="0"/>
    <n v="0"/>
    <n v="0"/>
    <n v="0"/>
    <n v="0"/>
    <n v="2429924.5099999998"/>
    <n v="-1766997.4900000002"/>
    <n v="2429924.5099999998"/>
  </r>
  <r>
    <s v="207."/>
    <s v="3-05-14-222-0"/>
    <s v="3"/>
    <s v="Poznań - sieć wodociagowa w ul. Aleja Wielkopolska - strona północna"/>
    <s v="Realizowane-dokumentacja-w toku"/>
    <s v="nd"/>
    <s v="rezerwa na inwestycje nieprzewidziane"/>
    <s v="pierwsza"/>
    <s v="sieci rozdzielcze"/>
    <s v="modernizacyjne"/>
    <x v="2"/>
    <n v="0"/>
    <s v="Poznań"/>
    <s v="Sylwia Białous"/>
    <s v="Barbara Bartkowiak"/>
    <s v="Monika Mrozińska"/>
    <s v="Michał Garbicz"/>
    <s v="Maciej Urbaniak"/>
    <s v="05"/>
    <s v="nd"/>
    <n v="27650"/>
    <n v="0"/>
    <n v="0"/>
    <n v="0"/>
    <n v="0"/>
    <n v="0"/>
    <n v="0"/>
    <n v="0"/>
    <n v="0"/>
    <n v="0"/>
    <n v="0"/>
    <n v="0"/>
    <n v="0"/>
    <n v="0"/>
    <n v="0"/>
    <n v="0"/>
    <n v="0"/>
    <m/>
    <m/>
    <m/>
    <m/>
    <m/>
    <m/>
    <m/>
    <n v="0"/>
    <n v="0"/>
    <n v="0"/>
    <n v="0"/>
    <n v="0"/>
    <n v="0"/>
    <n v="0"/>
    <n v="0"/>
    <n v="27650"/>
    <n v="0"/>
    <n v="27650"/>
    <n v="0"/>
    <n v="27650"/>
    <n v="82950"/>
    <n v="739792.76"/>
    <n v="2019472.28"/>
    <n v="0"/>
    <n v="0"/>
    <n v="0"/>
    <n v="0"/>
    <n v="0"/>
    <n v="0"/>
    <n v="0"/>
    <n v="0"/>
    <n v="2842215.04"/>
    <n v="2842215.04"/>
    <n v="2842215.04"/>
  </r>
  <r>
    <s v="208."/>
    <s v="3-05-14-252-0"/>
    <s v="3"/>
    <s v="Poznań - sieć wodociągowa w ul. Ewangelickiej"/>
    <s v="Realizowane-dokumentacja-w toku"/>
    <s v="nd"/>
    <s v="budżet - modernizacja PSW"/>
    <s v="pierwsza"/>
    <s v="sieci rozdzielcze"/>
    <s v="modernizacyjne"/>
    <x v="2"/>
    <n v="0"/>
    <s v="Poznań"/>
    <s v="Katarzyna Józefiak"/>
    <s v="Alina Wachowska"/>
    <s v="Mariusz Dados"/>
    <s v="Anna Danek"/>
    <s v="Łukasz Wędrychowicz"/>
    <s v="05"/>
    <s v="nd"/>
    <n v="29018.160000000003"/>
    <n v="38934"/>
    <n v="523062"/>
    <n v="0"/>
    <n v="0"/>
    <n v="0"/>
    <n v="0"/>
    <n v="0"/>
    <n v="0"/>
    <n v="0"/>
    <n v="0"/>
    <n v="561996"/>
    <n v="0"/>
    <n v="0"/>
    <n v="0"/>
    <n v="0"/>
    <n v="0"/>
    <m/>
    <m/>
    <m/>
    <m/>
    <m/>
    <m/>
    <m/>
    <n v="0"/>
    <n v="0"/>
    <n v="0"/>
    <n v="0"/>
    <n v="0"/>
    <n v="0"/>
    <n v="0"/>
    <n v="0"/>
    <n v="0"/>
    <n v="0"/>
    <n v="12978"/>
    <n v="0"/>
    <n v="0"/>
    <n v="12978"/>
    <n v="25956"/>
    <n v="794349"/>
    <n v="768601"/>
    <n v="0"/>
    <n v="0"/>
    <n v="0"/>
    <n v="0"/>
    <n v="0"/>
    <n v="0"/>
    <n v="0"/>
    <n v="1601884"/>
    <n v="1039888"/>
    <n v="1601884"/>
  </r>
  <r>
    <s v="209."/>
    <s v="3-05-15-055-0"/>
    <s v="3"/>
    <s v="Poznań - sieć wodociągowa w ul. Szelągowskiej"/>
    <s v="Zakończone"/>
    <s v="nd"/>
    <s v="koordynacja z innymi jednostkami"/>
    <s v="pierwsza"/>
    <s v="sieci rozdzielcze"/>
    <s v="modernizacyjne"/>
    <x v="10"/>
    <n v="0"/>
    <s v="Poznań"/>
    <s v="Katarzyna Józefiak"/>
    <n v="0"/>
    <s v="Monika Mrozińska"/>
    <s v="Anna Danek"/>
    <s v="Łukasz Wędrychowicz"/>
    <s v="05"/>
    <s v="nd"/>
    <n v="5173.0599999999995"/>
    <n v="0"/>
    <n v="0"/>
    <n v="0"/>
    <n v="0"/>
    <n v="0"/>
    <n v="0"/>
    <n v="0"/>
    <n v="0"/>
    <n v="0"/>
    <n v="0"/>
    <n v="0"/>
    <n v="0"/>
    <n v="0"/>
    <n v="0"/>
    <n v="0"/>
    <n v="0"/>
    <m/>
    <m/>
    <m/>
    <m/>
    <m/>
    <m/>
    <m/>
    <n v="0"/>
    <n v="0"/>
    <n v="0"/>
    <n v="0"/>
    <n v="0"/>
    <n v="0"/>
    <n v="0"/>
    <n v="0"/>
    <n v="0"/>
    <n v="0"/>
    <n v="0"/>
    <n v="0"/>
    <n v="0"/>
    <n v="0"/>
    <n v="0"/>
    <n v="0"/>
    <n v="0"/>
    <n v="0"/>
    <n v="0"/>
    <n v="0"/>
    <n v="0"/>
    <n v="0"/>
    <n v="0"/>
    <n v="0"/>
    <n v="0"/>
    <n v="0"/>
    <n v="0"/>
  </r>
  <r>
    <s v="210."/>
    <s v="3-05-15-058-0"/>
    <s v="3"/>
    <s v="Poznań i gminy - magistrala wschodnia i komory wodociągowe"/>
    <s v="Realizowane-koncepcja-w toku"/>
    <s v="nd"/>
    <s v="Zadania własne wspólne"/>
    <s v="pierwsza"/>
    <s v="wspólne"/>
    <s v="modernizacyjne"/>
    <x v="7"/>
    <n v="0"/>
    <s v="Poznań"/>
    <s v="Marcin Ostrzycki"/>
    <n v="0"/>
    <n v="0"/>
    <n v="0"/>
    <n v="0"/>
    <s v="05"/>
    <s v="nd"/>
    <n v="541951.15"/>
    <n v="619600"/>
    <n v="30000"/>
    <n v="90000"/>
    <n v="30000"/>
    <n v="1575000"/>
    <n v="1575000"/>
    <n v="0"/>
    <n v="0"/>
    <n v="0"/>
    <n v="0"/>
    <n v="3919600"/>
    <n v="0"/>
    <n v="19600"/>
    <n v="866"/>
    <n v="0"/>
    <n v="1014"/>
    <m/>
    <m/>
    <m/>
    <m/>
    <m/>
    <m/>
    <m/>
    <n v="21480"/>
    <n v="78400"/>
    <n v="19600"/>
    <n v="0"/>
    <n v="0"/>
    <n v="0"/>
    <n v="0"/>
    <n v="58800"/>
    <n v="0"/>
    <n v="0"/>
    <n v="0"/>
    <n v="35800"/>
    <n v="0"/>
    <n v="116080"/>
    <n v="0"/>
    <n v="0"/>
    <n v="400000"/>
    <n v="600000"/>
    <n v="3591456"/>
    <n v="7182912"/>
    <n v="7182912"/>
    <n v="7182912"/>
    <n v="2992880"/>
    <n v="0"/>
    <n v="29249152"/>
    <n v="25329552"/>
    <n v="29249152"/>
  </r>
  <r>
    <s v="211."/>
    <s v="3-05-15-063-0"/>
    <s v="3"/>
    <s v="Poznań - sieć wodociągowa w ul. Dąbrowskiego - etap II"/>
    <s v="Realizowane-koncepcja-w toku"/>
    <s v="nd"/>
    <s v="koordynacja z innymi jednostkami"/>
    <s v="pierwsza"/>
    <s v="sieci rozdzielcze"/>
    <s v="modernizacyjne"/>
    <x v="10"/>
    <n v="0"/>
    <s v="Poznań"/>
    <s v="Katarzyna Józefiak"/>
    <s v="Marcin Krawczyk"/>
    <s v="Mariusz Dados"/>
    <n v="0"/>
    <n v="0"/>
    <s v="05"/>
    <s v="nd"/>
    <n v="0"/>
    <n v="190000"/>
    <n v="120000"/>
    <n v="3310000"/>
    <n v="2210000"/>
    <n v="0"/>
    <n v="0"/>
    <n v="0"/>
    <n v="0"/>
    <n v="0"/>
    <n v="0"/>
    <n v="5830000"/>
    <n v="0"/>
    <n v="0"/>
    <n v="0"/>
    <n v="0"/>
    <n v="0"/>
    <m/>
    <m/>
    <m/>
    <m/>
    <m/>
    <m/>
    <m/>
    <n v="0"/>
    <n v="0"/>
    <n v="0"/>
    <n v="0"/>
    <n v="0"/>
    <n v="0"/>
    <n v="0"/>
    <n v="0"/>
    <n v="0"/>
    <n v="0"/>
    <n v="0"/>
    <n v="0"/>
    <n v="0"/>
    <n v="0"/>
    <n v="0"/>
    <n v="0"/>
    <n v="0"/>
    <n v="0"/>
    <n v="0"/>
    <n v="0"/>
    <n v="0"/>
    <n v="0"/>
    <n v="0"/>
    <n v="0"/>
    <n v="0"/>
    <n v="-5830000"/>
    <n v="0"/>
  </r>
  <r>
    <s v="212."/>
    <s v="3-05-15-065-0"/>
    <s v="3"/>
    <s v="Poznań - sieć wodociągowa w ul. Wierzbięcice i ul. 28 Czerwca 1956"/>
    <s v="Realizowane-dokumentacja-w toku"/>
    <s v="nd"/>
    <s v="koordynacja z innymi jednostkami"/>
    <s v="pierwsza"/>
    <s v="sieci rozdzielcze"/>
    <s v="modernizacyjne"/>
    <x v="10"/>
    <n v="0"/>
    <s v="Poznań"/>
    <s v="Marcin Ostrzycki"/>
    <s v="Wioletta Frankowska"/>
    <s v="Mariusz Dados"/>
    <s v="Anna Danek"/>
    <s v="Łukasz Wędrychowicz"/>
    <s v="05"/>
    <s v="PIM"/>
    <n v="104309.49999999999"/>
    <n v="2950500"/>
    <n v="31000"/>
    <n v="0"/>
    <n v="0"/>
    <n v="0"/>
    <n v="0"/>
    <n v="0"/>
    <n v="0"/>
    <n v="0"/>
    <n v="0"/>
    <n v="2981500"/>
    <n v="953.46"/>
    <n v="1356.19"/>
    <n v="80565.320000000007"/>
    <n v="1932.71"/>
    <n v="0"/>
    <m/>
    <m/>
    <m/>
    <m/>
    <m/>
    <m/>
    <m/>
    <n v="84807.680000000008"/>
    <n v="0"/>
    <n v="60000"/>
    <n v="0"/>
    <n v="80000"/>
    <n v="0"/>
    <n v="0"/>
    <n v="100000"/>
    <n v="0"/>
    <n v="33450"/>
    <n v="0"/>
    <n v="0"/>
    <n v="131000"/>
    <n v="349257.68"/>
    <n v="589854.71"/>
    <n v="814188.51"/>
    <n v="1000000"/>
    <n v="0"/>
    <n v="0"/>
    <n v="0"/>
    <n v="0"/>
    <n v="0"/>
    <n v="0"/>
    <n v="0"/>
    <n v="2753300.9"/>
    <n v="-228199.10000000009"/>
    <n v="2753300.9"/>
  </r>
  <r>
    <s v="213."/>
    <s v="3-05-15-074-1"/>
    <s v="3"/>
    <s v="Poznań - sieć wodociągowa w ul.Starowiejskiej i ul. Zagonowej"/>
    <s v="Realizowane-dokumentacja-w toku"/>
    <s v="nd"/>
    <s v="rezerwa &quot;białe plamy&quot;"/>
    <s v="druga"/>
    <s v="sieci rozdzielcze"/>
    <s v="rozwojowe"/>
    <x v="4"/>
    <n v="0"/>
    <s v="Poznań"/>
    <s v="Katarzyna Stawińska"/>
    <s v="Magdalena Daszkiewicz-Jankowska"/>
    <s v="Monika Mrozińska"/>
    <n v="0"/>
    <n v="0"/>
    <s v="05"/>
    <s v="nd"/>
    <n v="1478"/>
    <n v="6000"/>
    <n v="18000"/>
    <n v="6000"/>
    <n v="158000"/>
    <n v="144000"/>
    <n v="0"/>
    <n v="0"/>
    <n v="0"/>
    <n v="0"/>
    <n v="0"/>
    <n v="332000"/>
    <n v="0"/>
    <n v="0"/>
    <n v="0"/>
    <n v="0"/>
    <n v="0"/>
    <m/>
    <m/>
    <m/>
    <m/>
    <m/>
    <m/>
    <m/>
    <n v="0"/>
    <n v="0"/>
    <n v="0"/>
    <n v="0"/>
    <n v="0"/>
    <n v="0"/>
    <n v="0"/>
    <n v="7660"/>
    <n v="0"/>
    <n v="0"/>
    <n v="0"/>
    <n v="0"/>
    <n v="7660"/>
    <n v="15320"/>
    <n v="7660"/>
    <n v="50534"/>
    <n v="230729.03999999998"/>
    <n v="200000"/>
    <n v="0"/>
    <n v="0"/>
    <n v="0"/>
    <n v="0"/>
    <n v="0"/>
    <n v="0"/>
    <n v="504243.04"/>
    <n v="172243.03999999998"/>
    <n v="504243.04"/>
  </r>
  <r>
    <s v="214."/>
    <s v="3-05-15-100-1"/>
    <s v="3"/>
    <s v="Poznań - sieć wodociągowa w ul. Okolewo"/>
    <s v="Realizowane-koncepcja-w toku"/>
    <s v="nd"/>
    <s v="rezerwa &quot;białe plamy&quot;"/>
    <s v="druga"/>
    <s v="sieci rozdzielcze"/>
    <s v="rozwojowe"/>
    <x v="4"/>
    <n v="0"/>
    <s v="Poznań"/>
    <s v="Katarzyna Stawińska"/>
    <n v="0"/>
    <s v="Monika Mrozińska"/>
    <n v="0"/>
    <n v="0"/>
    <s v="05"/>
    <s v="nd"/>
    <n v="0"/>
    <n v="0"/>
    <n v="6000"/>
    <n v="18000"/>
    <n v="6000"/>
    <n v="90000"/>
    <n v="200000"/>
    <n v="0"/>
    <n v="0"/>
    <n v="0"/>
    <n v="0"/>
    <n v="320000"/>
    <n v="0"/>
    <n v="0"/>
    <n v="0"/>
    <n v="0"/>
    <n v="0"/>
    <m/>
    <m/>
    <m/>
    <m/>
    <m/>
    <m/>
    <m/>
    <n v="0"/>
    <n v="0"/>
    <n v="0"/>
    <n v="0"/>
    <n v="0"/>
    <n v="0"/>
    <n v="0"/>
    <n v="0"/>
    <n v="0"/>
    <n v="0"/>
    <n v="0"/>
    <n v="0"/>
    <n v="0"/>
    <n v="0"/>
    <n v="0"/>
    <n v="0"/>
    <n v="0"/>
    <n v="6000"/>
    <n v="6000"/>
    <n v="18000"/>
    <n v="90000"/>
    <n v="200000"/>
    <n v="0"/>
    <n v="0"/>
    <n v="320000"/>
    <n v="0"/>
    <n v="320000"/>
  </r>
  <r>
    <s v="215."/>
    <s v="3-05-15-102-1"/>
    <s v="3"/>
    <s v="Poznań - sieć wodociągowa w ul.Huby Moraskie"/>
    <s v="Realizowane-koncepcja-w toku"/>
    <s v="nd"/>
    <s v="rezerwa &quot;białe plamy&quot;"/>
    <s v="druga"/>
    <s v="sieci rozdzielcze"/>
    <s v="rozwojowe"/>
    <x v="4"/>
    <n v="0"/>
    <s v="Poznań"/>
    <s v="Katarzyna Stawińska"/>
    <n v="0"/>
    <s v="Monika Mrozińska"/>
    <n v="0"/>
    <n v="0"/>
    <s v="05"/>
    <s v="nd"/>
    <n v="0"/>
    <n v="0"/>
    <n v="8000"/>
    <n v="24000"/>
    <n v="8000"/>
    <n v="165000"/>
    <n v="380000"/>
    <n v="0"/>
    <n v="0"/>
    <n v="0"/>
    <n v="0"/>
    <n v="585000"/>
    <n v="0"/>
    <n v="0"/>
    <n v="0"/>
    <n v="0"/>
    <n v="0"/>
    <m/>
    <m/>
    <m/>
    <m/>
    <m/>
    <m/>
    <m/>
    <n v="0"/>
    <n v="0"/>
    <n v="0"/>
    <n v="0"/>
    <n v="0"/>
    <n v="0"/>
    <n v="0"/>
    <n v="0"/>
    <n v="0"/>
    <n v="0"/>
    <n v="0"/>
    <n v="0"/>
    <n v="0"/>
    <n v="0"/>
    <n v="0"/>
    <n v="0"/>
    <n v="34000"/>
    <n v="51000"/>
    <n v="103000"/>
    <n v="439000"/>
    <n v="0"/>
    <n v="0"/>
    <n v="0"/>
    <n v="0"/>
    <n v="627000"/>
    <n v="42000"/>
    <n v="627000"/>
  </r>
  <r>
    <s v="216."/>
    <s v="3-05-15-103-1"/>
    <s v="3"/>
    <s v="Poznań - sieć wodociągowa w ul. B. Lerczakówny nr 4-8"/>
    <s v="Realizowane-koncepcja-w toku"/>
    <s v="nd"/>
    <s v="rezerwa &quot;białe plamy&quot;"/>
    <s v="druga"/>
    <s v="sieci rozdzielcze"/>
    <s v="rozwojowe"/>
    <x v="4"/>
    <n v="0"/>
    <s v="Poznań"/>
    <s v="Kamilla Oberenkowska"/>
    <n v="0"/>
    <s v="Jolanta Kowalczyk"/>
    <n v="0"/>
    <n v="0"/>
    <s v="05"/>
    <s v="nd"/>
    <n v="0"/>
    <n v="0"/>
    <n v="0"/>
    <n v="0"/>
    <n v="0"/>
    <n v="0"/>
    <n v="3000"/>
    <n v="9000"/>
    <n v="3000"/>
    <n v="115000"/>
    <n v="0"/>
    <n v="130000"/>
    <n v="0"/>
    <n v="0"/>
    <n v="0"/>
    <n v="0"/>
    <n v="0"/>
    <m/>
    <m/>
    <m/>
    <m/>
    <m/>
    <m/>
    <m/>
    <n v="0"/>
    <n v="0"/>
    <n v="0"/>
    <n v="0"/>
    <n v="0"/>
    <n v="0"/>
    <n v="0"/>
    <n v="0"/>
    <n v="0"/>
    <n v="0"/>
    <n v="0"/>
    <n v="0"/>
    <n v="0"/>
    <n v="0"/>
    <n v="0"/>
    <n v="0"/>
    <n v="0"/>
    <n v="0"/>
    <n v="0"/>
    <n v="6000"/>
    <n v="9000"/>
    <n v="115000"/>
    <n v="0"/>
    <n v="0"/>
    <n v="130000"/>
    <n v="0"/>
    <n v="130000"/>
  </r>
  <r>
    <s v="217."/>
    <s v="3-05-15-104-1"/>
    <s v="3"/>
    <s v="Poznań - sieć wodociągowa i kanalizacja sanitarna w ul. Ceglanej"/>
    <s v="Realizowane-dokumentacja-w toku"/>
    <s v="nd"/>
    <s v="rezerwa &quot;białe plamy&quot;"/>
    <s v="druga"/>
    <s v="sieci rozdzielcze"/>
    <s v="rozwojowe"/>
    <x v="4"/>
    <n v="0"/>
    <s v="Poznań"/>
    <s v="Kamilla Oberenkowska"/>
    <s v="Wioletta Frankowska"/>
    <s v="Jolanta Kowalczyk"/>
    <n v="0"/>
    <n v="0"/>
    <s v="05"/>
    <s v="nd"/>
    <n v="6827"/>
    <n v="13000"/>
    <n v="40000"/>
    <n v="13000"/>
    <n v="76000"/>
    <n v="330000"/>
    <n v="0"/>
    <n v="0"/>
    <n v="0"/>
    <n v="0"/>
    <n v="0"/>
    <n v="472000"/>
    <n v="0"/>
    <n v="0"/>
    <n v="0"/>
    <n v="0"/>
    <n v="0"/>
    <m/>
    <m/>
    <m/>
    <m/>
    <m/>
    <m/>
    <m/>
    <n v="0"/>
    <n v="0"/>
    <n v="0"/>
    <n v="0"/>
    <n v="0"/>
    <n v="6600"/>
    <n v="6600"/>
    <n v="0"/>
    <n v="6200"/>
    <n v="6600"/>
    <n v="0"/>
    <n v="0"/>
    <n v="6200"/>
    <n v="25600"/>
    <n v="38400"/>
    <n v="367259"/>
    <n v="184260"/>
    <n v="0"/>
    <n v="0"/>
    <n v="0"/>
    <n v="0"/>
    <n v="0"/>
    <n v="0"/>
    <n v="0"/>
    <n v="615519"/>
    <n v="143519"/>
    <n v="615519"/>
  </r>
  <r>
    <s v="218."/>
    <s v="3-05-15-106-1"/>
    <s v="3"/>
    <s v="Poznań - sieć wodociągowa w ul. Owczej, Lubniewickiej"/>
    <s v="Realizowane-dokumentacja-w toku"/>
    <s v="nd"/>
    <s v="rezerwa &quot;białe plamy&quot;"/>
    <s v="druga"/>
    <s v="sieci rozdzielcze"/>
    <s v="rozwojowe"/>
    <x v="4"/>
    <n v="0"/>
    <s v="Poznań"/>
    <s v="Kamilla Oberenkowska"/>
    <s v="Katarzyna Grala"/>
    <s v="Jolanta Kowalczyk"/>
    <n v="0"/>
    <n v="0"/>
    <s v="05"/>
    <s v="nd"/>
    <n v="0"/>
    <n v="0"/>
    <n v="66000"/>
    <n v="97000"/>
    <n v="0"/>
    <n v="388000"/>
    <n v="1708000"/>
    <n v="0"/>
    <n v="0"/>
    <n v="0"/>
    <n v="0"/>
    <n v="2259000"/>
    <n v="1517.84"/>
    <n v="1056.33"/>
    <n v="1414.15"/>
    <n v="1789.19"/>
    <n v="0"/>
    <m/>
    <m/>
    <m/>
    <m/>
    <m/>
    <m/>
    <m/>
    <n v="5777.51"/>
    <n v="0"/>
    <n v="0"/>
    <n v="0"/>
    <n v="0"/>
    <n v="0"/>
    <n v="0"/>
    <n v="0"/>
    <n v="0"/>
    <n v="0"/>
    <n v="0"/>
    <n v="0"/>
    <n v="0"/>
    <n v="5777.51"/>
    <n v="49965.599999999999"/>
    <n v="74948.399999999994"/>
    <n v="391333.3"/>
    <n v="939199.92"/>
    <n v="444554.78"/>
    <n v="0"/>
    <n v="0"/>
    <n v="0"/>
    <n v="0"/>
    <n v="0"/>
    <n v="1905779.51"/>
    <n v="-353220.49"/>
    <n v="1905779.51"/>
  </r>
  <r>
    <s v="219."/>
    <s v="3-05-15-126-1"/>
    <s v="3"/>
    <s v="Poznań - sieć wodociągowa w ul. Treblińskiej"/>
    <s v="Realizowane-RBM-w toku"/>
    <s v="nd"/>
    <s v="rezerwa &quot;białe plamy&quot;"/>
    <s v="druga"/>
    <s v="sieci rozdzielcze"/>
    <s v="rozwojowe"/>
    <x v="4"/>
    <n v="0"/>
    <s v="Poznań"/>
    <s v="Zuzanna Kaczmarek"/>
    <s v="Barbara Bartkowiak"/>
    <s v="Jolanta Kowalczyk"/>
    <s v="Małgorzata Stopińska-Khrystych"/>
    <s v="Jacek Bielicki"/>
    <s v="05"/>
    <s v="nd"/>
    <n v="7160"/>
    <n v="108147"/>
    <n v="104808"/>
    <n v="0"/>
    <n v="0"/>
    <n v="0"/>
    <n v="0"/>
    <n v="0"/>
    <n v="0"/>
    <n v="0"/>
    <n v="0"/>
    <n v="212955"/>
    <n v="0"/>
    <n v="3580"/>
    <n v="0"/>
    <n v="320.75"/>
    <n v="676"/>
    <m/>
    <m/>
    <m/>
    <m/>
    <m/>
    <m/>
    <m/>
    <n v="4576.75"/>
    <n v="3580"/>
    <n v="3580"/>
    <n v="0"/>
    <n v="0"/>
    <n v="0"/>
    <n v="0"/>
    <n v="0"/>
    <n v="0"/>
    <n v="0"/>
    <n v="0"/>
    <n v="0"/>
    <n v="36775"/>
    <n v="41351.75"/>
    <n v="111527.7"/>
    <n v="0"/>
    <n v="0"/>
    <n v="0"/>
    <n v="0"/>
    <n v="0"/>
    <n v="0"/>
    <n v="0"/>
    <n v="0"/>
    <n v="0"/>
    <n v="152879.45000000001"/>
    <n v="-60075.549999999988"/>
    <n v="152879.45000000001"/>
  </r>
  <r>
    <s v="220."/>
    <s v="3-05-15-196-1"/>
    <s v="3"/>
    <s v="Poznań - sieć wodociągowa w ul. bocznej od ul. Pokrzywno"/>
    <s v="Realizowane-RBM-zakończono"/>
    <s v="nd"/>
    <s v="rezerwa &quot;białe plamy&quot;"/>
    <s v="druga"/>
    <s v="sieci rozdzielcze"/>
    <s v="rozwojowe"/>
    <x v="4"/>
    <n v="0"/>
    <s v="Poznań"/>
    <s v="Przemysław Jasiński"/>
    <s v="Katarzyna Grala"/>
    <s v="Mariusz Dados"/>
    <n v="0"/>
    <n v="0"/>
    <s v="05"/>
    <s v="nd"/>
    <n v="570128.51"/>
    <n v="0"/>
    <n v="0"/>
    <n v="0"/>
    <n v="0"/>
    <n v="0"/>
    <n v="0"/>
    <n v="0"/>
    <n v="0"/>
    <n v="0"/>
    <n v="0"/>
    <n v="0"/>
    <n v="81"/>
    <n v="0"/>
    <n v="0"/>
    <n v="0"/>
    <n v="0"/>
    <m/>
    <m/>
    <m/>
    <m/>
    <m/>
    <m/>
    <m/>
    <n v="81"/>
    <n v="0"/>
    <n v="0"/>
    <n v="0"/>
    <n v="0"/>
    <n v="0"/>
    <n v="0"/>
    <n v="0"/>
    <n v="0"/>
    <n v="0"/>
    <n v="0"/>
    <n v="0"/>
    <n v="0"/>
    <n v="81"/>
    <n v="0"/>
    <n v="0"/>
    <n v="0"/>
    <n v="0"/>
    <n v="0"/>
    <n v="0"/>
    <n v="0"/>
    <n v="0"/>
    <n v="0"/>
    <n v="0"/>
    <n v="81"/>
    <n v="81"/>
    <n v="81"/>
  </r>
  <r>
    <s v="221."/>
    <s v="3-05-15-201-1"/>
    <s v="3"/>
    <s v="Poznań - sieć wodociągowa w ulicach Piwnej i Reknickiej - zakres I"/>
    <s v="Realizowane-RBM-zakończono"/>
    <s v="nd"/>
    <s v="rezerwa &quot;białe plamy&quot;"/>
    <s v="druga"/>
    <s v="sieci rozdzielcze"/>
    <s v="rozwojowe"/>
    <x v="4"/>
    <n v="0"/>
    <s v="Poznań"/>
    <s v="Przemysław Jasiński"/>
    <n v="0"/>
    <s v="Mariusz Dados"/>
    <s v="Łukasz Dąbrowski"/>
    <n v="0"/>
    <s v="05"/>
    <s v="PIM"/>
    <n v="240816.86"/>
    <n v="1403500"/>
    <n v="0"/>
    <n v="0"/>
    <n v="0"/>
    <n v="0"/>
    <n v="0"/>
    <n v="0"/>
    <n v="0"/>
    <n v="0"/>
    <n v="0"/>
    <n v="1403500"/>
    <n v="-13693.25"/>
    <n v="13693.25"/>
    <n v="0"/>
    <n v="0"/>
    <n v="0"/>
    <m/>
    <m/>
    <m/>
    <m/>
    <m/>
    <m/>
    <m/>
    <n v="0"/>
    <n v="0"/>
    <n v="0"/>
    <n v="0"/>
    <n v="0"/>
    <n v="0"/>
    <n v="0"/>
    <n v="0"/>
    <n v="0"/>
    <n v="0"/>
    <n v="0"/>
    <n v="0"/>
    <n v="0"/>
    <n v="0"/>
    <n v="0"/>
    <n v="0"/>
    <n v="0"/>
    <n v="0"/>
    <n v="0"/>
    <n v="0"/>
    <n v="0"/>
    <n v="0"/>
    <n v="0"/>
    <n v="0"/>
    <n v="0"/>
    <n v="-1403500"/>
    <n v="0"/>
  </r>
  <r>
    <s v="222."/>
    <s v="3-05-15-227-1"/>
    <s v="3"/>
    <s v="Poznań - sieć wodociągowa w rejonie ul. Przebiśniegowej, Bratkowej i Zawilcowej"/>
    <s v="Realizowane-dokumentacja-w toku"/>
    <s v="nd"/>
    <s v="rezerwa &quot;białe plamy&quot;"/>
    <s v="druga"/>
    <s v="sieci rozdzielcze"/>
    <s v="rozwojowe"/>
    <x v="4"/>
    <n v="0"/>
    <s v="Poznań"/>
    <s v="Kamilla Oberenkowska"/>
    <s v="Michał Kamiński"/>
    <s v="Jolanta Kowalczyk"/>
    <s v="Aleksandra Wąsiak-Piechota"/>
    <n v="0"/>
    <s v="05"/>
    <s v="nd"/>
    <n v="0"/>
    <n v="337412.5"/>
    <n v="337412.5"/>
    <n v="337412.5"/>
    <n v="539860.5"/>
    <n v="0"/>
    <n v="0"/>
    <n v="0"/>
    <n v="0"/>
    <n v="0"/>
    <n v="0"/>
    <n v="1552098"/>
    <n v="702.74"/>
    <n v="411.36"/>
    <n v="0"/>
    <n v="0"/>
    <n v="0"/>
    <m/>
    <m/>
    <m/>
    <m/>
    <m/>
    <m/>
    <m/>
    <n v="1114.0999999999999"/>
    <n v="0"/>
    <n v="0"/>
    <n v="0"/>
    <n v="0"/>
    <n v="0"/>
    <n v="0"/>
    <n v="0"/>
    <n v="0"/>
    <n v="0"/>
    <n v="0"/>
    <n v="0"/>
    <n v="0"/>
    <n v="1114.0999999999999"/>
    <n v="299988"/>
    <n v="1000000"/>
    <n v="124841"/>
    <n v="0"/>
    <n v="0"/>
    <n v="0"/>
    <n v="0"/>
    <n v="0"/>
    <n v="0"/>
    <n v="0"/>
    <n v="1425943.1"/>
    <n v="-126154.89999999991"/>
    <n v="1425943.1"/>
  </r>
  <r>
    <s v="223."/>
    <s v="3-05-15-237-1"/>
    <s v="3"/>
    <s v="Poznań - sieć wodociagowa w ul. Niemeńskiej"/>
    <s v="Realizowane-dokumentacja-w toku"/>
    <s v="nd"/>
    <s v="Zadania własne wspólne"/>
    <s v="pierwsza"/>
    <s v="sieci rozdzielcze"/>
    <s v="modernizacyjne"/>
    <x v="2"/>
    <n v="0"/>
    <s v="Poznań"/>
    <s v="Agata Chmurzyńska"/>
    <s v="Magdalena Daszkiewicz-Jankowska"/>
    <s v="Jolanta Kowalczyk"/>
    <s v="Aleksandra Urbanowicz"/>
    <n v="0"/>
    <s v="05"/>
    <s v="nd"/>
    <n v="6997.6200000000008"/>
    <n v="108000"/>
    <n v="506000"/>
    <n v="664000"/>
    <n v="1000000"/>
    <n v="0"/>
    <n v="0"/>
    <n v="0"/>
    <n v="0"/>
    <n v="0"/>
    <n v="0"/>
    <n v="2278000"/>
    <n v="532.17999999999995"/>
    <n v="391.89"/>
    <n v="718.55"/>
    <n v="61874.06"/>
    <n v="0"/>
    <m/>
    <m/>
    <m/>
    <m/>
    <m/>
    <m/>
    <m/>
    <n v="63516.68"/>
    <n v="0"/>
    <n v="0"/>
    <n v="0"/>
    <n v="30340"/>
    <n v="0"/>
    <n v="30340"/>
    <n v="30340"/>
    <n v="0"/>
    <n v="0"/>
    <n v="0"/>
    <n v="30340"/>
    <n v="0"/>
    <n v="154536.68"/>
    <n v="182040"/>
    <n v="855758.78"/>
    <n v="956569.8"/>
    <n v="534138.5"/>
    <n v="0"/>
    <n v="0"/>
    <n v="0"/>
    <n v="0"/>
    <n v="0"/>
    <n v="0"/>
    <n v="2683043.7599999998"/>
    <n v="405043.75999999978"/>
    <n v="2683043.7599999998"/>
  </r>
  <r>
    <s v="224."/>
    <s v="3-05-15-244-1"/>
    <s v="3"/>
    <s v="Poznań - sieć wodociągowa w rejonie ul. Stobnickiej"/>
    <s v="Realizowane-koncepcja-w toku"/>
    <s v="nd"/>
    <s v="rezerwa &quot;białe plamy&quot;"/>
    <s v="druga"/>
    <s v="sieci rozdzielcze"/>
    <s v="rozwojowe"/>
    <x v="4"/>
    <n v="0"/>
    <s v="Poznań"/>
    <s v="Agata Chmurzyńska"/>
    <n v="0"/>
    <s v="Monika Mrozińska"/>
    <n v="0"/>
    <n v="0"/>
    <s v="05"/>
    <s v="nd"/>
    <n v="0"/>
    <n v="0"/>
    <n v="0"/>
    <n v="0"/>
    <n v="0"/>
    <n v="46400"/>
    <n v="69600"/>
    <n v="527000"/>
    <n v="1688000"/>
    <n v="0"/>
    <n v="0"/>
    <n v="2331000"/>
    <n v="0"/>
    <n v="0"/>
    <n v="0"/>
    <n v="0"/>
    <n v="0"/>
    <m/>
    <m/>
    <m/>
    <m/>
    <m/>
    <m/>
    <m/>
    <n v="0"/>
    <n v="0"/>
    <n v="0"/>
    <n v="0"/>
    <n v="0"/>
    <n v="0"/>
    <n v="0"/>
    <n v="0"/>
    <n v="0"/>
    <n v="0"/>
    <n v="0"/>
    <n v="0"/>
    <n v="0"/>
    <n v="0"/>
    <n v="0"/>
    <n v="0"/>
    <n v="0"/>
    <n v="46400"/>
    <n v="69600"/>
    <n v="527000"/>
    <n v="1688000"/>
    <n v="0"/>
    <n v="0"/>
    <n v="0"/>
    <n v="2331000"/>
    <n v="0"/>
    <n v="2331000"/>
  </r>
  <r>
    <s v="225."/>
    <s v="3-05-15-249-1"/>
    <s v="3"/>
    <s v="Poznań -sieć wodociągowa w ul. Rozwadowskiej"/>
    <s v="Realizowane-koncepcja-w toku"/>
    <s v="nd"/>
    <s v="rezerwa &quot;białe plamy&quot;"/>
    <s v="druga"/>
    <s v="sieci rozdzielcze"/>
    <s v="rozwojowe"/>
    <x v="4"/>
    <n v="0"/>
    <s v="Poznań"/>
    <s v="Zuzanna Kaczmarek"/>
    <n v="0"/>
    <s v="Jolanta Kowalczyk"/>
    <n v="0"/>
    <n v="0"/>
    <s v="05"/>
    <s v="nd"/>
    <n v="0"/>
    <n v="0"/>
    <n v="0"/>
    <n v="0"/>
    <n v="0"/>
    <n v="0"/>
    <n v="0"/>
    <n v="8000"/>
    <n v="11000"/>
    <n v="74000"/>
    <n v="0"/>
    <n v="93000"/>
    <n v="0"/>
    <n v="0"/>
    <n v="0"/>
    <n v="0"/>
    <n v="0"/>
    <m/>
    <m/>
    <m/>
    <m/>
    <m/>
    <m/>
    <m/>
    <n v="0"/>
    <n v="0"/>
    <n v="0"/>
    <n v="0"/>
    <n v="0"/>
    <n v="0"/>
    <n v="0"/>
    <n v="0"/>
    <n v="0"/>
    <n v="0"/>
    <n v="0"/>
    <n v="0"/>
    <n v="0"/>
    <n v="0"/>
    <n v="0"/>
    <n v="0"/>
    <n v="0"/>
    <n v="0"/>
    <n v="0"/>
    <n v="8000"/>
    <n v="11000"/>
    <n v="18000"/>
    <n v="56000"/>
    <n v="0"/>
    <n v="93000"/>
    <n v="0"/>
    <n v="93000"/>
  </r>
  <r>
    <s v="226."/>
    <s v="3-05-15-259-1"/>
    <s v="3"/>
    <s v="Poznań - sieć wodociągowa w ul. Lotniczej i w ul. 5 Stycznia"/>
    <s v="Zakończone"/>
    <s v="nd"/>
    <s v="Pule"/>
    <s v="druga"/>
    <s v="sieci rozdzielcze"/>
    <s v="rozwojowe"/>
    <x v="6"/>
    <n v="0"/>
    <s v="Poznań"/>
    <s v="Sylwia Białous"/>
    <s v="Anna Szaszczak"/>
    <s v="Monika Mrozińska"/>
    <s v="Ewa Szurgot"/>
    <s v="Łukasz Wędrychowicz"/>
    <s v="05"/>
    <s v="nd"/>
    <n v="1017662.1699999999"/>
    <n v="0"/>
    <n v="0"/>
    <n v="0"/>
    <n v="0"/>
    <n v="0"/>
    <n v="0"/>
    <n v="0"/>
    <n v="0"/>
    <n v="0"/>
    <n v="0"/>
    <n v="0"/>
    <n v="0"/>
    <n v="0"/>
    <n v="0"/>
    <n v="0"/>
    <n v="0"/>
    <m/>
    <m/>
    <m/>
    <m/>
    <m/>
    <m/>
    <m/>
    <n v="0"/>
    <n v="0"/>
    <n v="0"/>
    <n v="0"/>
    <n v="0"/>
    <n v="0"/>
    <n v="0"/>
    <n v="0"/>
    <n v="0"/>
    <n v="0"/>
    <n v="0"/>
    <n v="0"/>
    <n v="0"/>
    <n v="0"/>
    <n v="0"/>
    <n v="0"/>
    <n v="0"/>
    <n v="0"/>
    <n v="0"/>
    <n v="0"/>
    <n v="0"/>
    <n v="0"/>
    <n v="0"/>
    <n v="0"/>
    <n v="0"/>
    <n v="0"/>
    <n v="0"/>
  </r>
  <r>
    <s v="227."/>
    <s v="3-05-16-008-1"/>
    <s v="3"/>
    <s v="Poznań - sieć wodociągowa w ul. Dobiegniewskiej"/>
    <s v="Realizowane-dokumentacja-w toku"/>
    <s v="nd"/>
    <s v="rezerwa &quot;białe plamy&quot;"/>
    <s v="druga"/>
    <s v="sieci rozdzielcze"/>
    <s v="rozwojowe"/>
    <x v="4"/>
    <n v="0"/>
    <s v="Poznań"/>
    <s v="Kamilla Oberenkowska"/>
    <s v="Michał Kamiński"/>
    <s v="Jolanta Kowalczyk"/>
    <s v="Jolanta Kowalczyk"/>
    <n v="0"/>
    <s v="05"/>
    <s v="nd"/>
    <n v="0"/>
    <n v="5000"/>
    <n v="13000"/>
    <n v="5000"/>
    <n v="19000"/>
    <n v="85000"/>
    <n v="0"/>
    <n v="0"/>
    <n v="0"/>
    <n v="0"/>
    <n v="0"/>
    <n v="127000"/>
    <n v="0"/>
    <n v="0"/>
    <n v="0"/>
    <n v="0"/>
    <n v="0"/>
    <m/>
    <m/>
    <m/>
    <m/>
    <m/>
    <m/>
    <m/>
    <n v="0"/>
    <n v="0"/>
    <n v="0"/>
    <n v="0"/>
    <n v="0"/>
    <n v="0"/>
    <n v="0"/>
    <n v="0"/>
    <n v="0"/>
    <n v="0"/>
    <n v="0"/>
    <n v="0"/>
    <n v="0"/>
    <n v="0"/>
    <n v="5836.8"/>
    <n v="11673.6"/>
    <n v="11673.6"/>
    <n v="160512"/>
    <n v="0"/>
    <n v="0"/>
    <n v="0"/>
    <n v="0"/>
    <n v="0"/>
    <n v="0"/>
    <n v="189696"/>
    <n v="62696"/>
    <n v="189696"/>
  </r>
  <r>
    <s v="228."/>
    <s v="3-05-16-017-0"/>
    <s v="3"/>
    <s v="Poznań - Pompownia Koronna - zasilanie energetyczne"/>
    <s v="Realizowane-RBM-w toku"/>
    <s v="nd"/>
    <s v="Zadania własne wspólne"/>
    <s v="pierwsza"/>
    <s v="wspólne"/>
    <s v="rozwojowe"/>
    <x v="7"/>
    <n v="0"/>
    <s v="Poznań"/>
    <s v="Danuta Kijko"/>
    <n v="0"/>
    <s v="Anna Padurska"/>
    <s v="Wojciech Wróblewski"/>
    <s v="Zbigniew Narożny"/>
    <s v="05"/>
    <s v="nd"/>
    <n v="1616900.9000000001"/>
    <n v="441319"/>
    <n v="0"/>
    <n v="0"/>
    <n v="0"/>
    <n v="0"/>
    <n v="0"/>
    <n v="0"/>
    <n v="0"/>
    <n v="0"/>
    <n v="0"/>
    <n v="441319"/>
    <n v="417232.3"/>
    <n v="162794.97"/>
    <n v="0"/>
    <n v="0"/>
    <n v="192143.89"/>
    <m/>
    <m/>
    <m/>
    <m/>
    <m/>
    <m/>
    <m/>
    <n v="772171.16"/>
    <n v="360598.61"/>
    <n v="157665.59"/>
    <n v="239787.4"/>
    <n v="191805.89"/>
    <n v="191805.89"/>
    <n v="47981.51"/>
    <n v="0"/>
    <n v="0"/>
    <n v="0"/>
    <n v="0"/>
    <n v="0"/>
    <n v="0"/>
    <n v="820152.67"/>
    <n v="0"/>
    <n v="0"/>
    <n v="0"/>
    <n v="0"/>
    <n v="0"/>
    <n v="0"/>
    <n v="0"/>
    <n v="0"/>
    <n v="0"/>
    <n v="0"/>
    <n v="820152.67"/>
    <n v="378833.67000000004"/>
    <n v="820152.67"/>
  </r>
  <r>
    <s v="229."/>
    <s v="3-05-16-020-1"/>
    <s v="3"/>
    <s v="Poznań - sieć wodociągowa w rejonie ul. Czarnucha"/>
    <s v="Realizowane-koncepcja-w toku"/>
    <s v="nd"/>
    <s v="Pule"/>
    <s v="druga"/>
    <s v="sieci rozdzielcze"/>
    <s v="rozwojowe"/>
    <x v="6"/>
    <n v="0"/>
    <s v="Poznań"/>
    <s v="Marcin Ostrzycki"/>
    <s v="Magdalena Daszkiewicz-Jankowska"/>
    <s v="Monika Mrozińska"/>
    <s v="Anna Ossig"/>
    <n v="0"/>
    <s v="05"/>
    <s v="nd"/>
    <n v="9011.35"/>
    <n v="66000"/>
    <n v="99000"/>
    <n v="444000"/>
    <n v="2026000"/>
    <n v="0"/>
    <n v="0"/>
    <n v="0"/>
    <n v="0"/>
    <n v="0"/>
    <n v="0"/>
    <n v="2635000"/>
    <n v="608.21"/>
    <n v="0"/>
    <n v="0"/>
    <n v="0"/>
    <n v="0"/>
    <m/>
    <m/>
    <m/>
    <m/>
    <m/>
    <m/>
    <m/>
    <n v="608.21"/>
    <n v="0"/>
    <n v="0"/>
    <n v="0"/>
    <n v="0"/>
    <n v="0"/>
    <n v="0"/>
    <n v="0"/>
    <n v="0"/>
    <n v="0"/>
    <n v="0"/>
    <n v="0"/>
    <n v="0"/>
    <n v="608.21"/>
    <n v="0"/>
    <n v="28980"/>
    <n v="86940"/>
    <n v="320304"/>
    <n v="1977362"/>
    <n v="145662"/>
    <n v="0"/>
    <n v="0"/>
    <n v="0"/>
    <n v="0"/>
    <n v="2559856.21"/>
    <n v="-75143.790000000037"/>
    <n v="2559856.21"/>
  </r>
  <r>
    <s v="230."/>
    <s v="3-05-16-026-1"/>
    <s v="3"/>
    <s v="Poznań – sieć wodociągowa w ul. Abpa W. Dymka i ul. Folwarcznej"/>
    <s v="Realizowane-RBM-zakończono"/>
    <s v="nd"/>
    <s v="Pule"/>
    <s v="druga"/>
    <s v="sieci rozdzielcze"/>
    <s v="rozwojowe"/>
    <x v="6"/>
    <n v="0"/>
    <s v="Poznań"/>
    <s v="Paulina Wilińska-Kałka"/>
    <n v="0"/>
    <s v="Mariusz Dados"/>
    <n v="0"/>
    <n v="0"/>
    <s v="05"/>
    <s v="ZKZL"/>
    <n v="631.79999999999995"/>
    <n v="0"/>
    <n v="0"/>
    <n v="0"/>
    <n v="0"/>
    <n v="0"/>
    <n v="0"/>
    <n v="0"/>
    <n v="0"/>
    <n v="0"/>
    <n v="0"/>
    <n v="0"/>
    <n v="631.79999999999995"/>
    <n v="0"/>
    <n v="0"/>
    <n v="0"/>
    <n v="0"/>
    <m/>
    <m/>
    <m/>
    <m/>
    <m/>
    <m/>
    <m/>
    <n v="631.79999999999995"/>
    <n v="0"/>
    <n v="0"/>
    <n v="0"/>
    <n v="0"/>
    <n v="0"/>
    <n v="0"/>
    <n v="0"/>
    <n v="0"/>
    <n v="0"/>
    <n v="0"/>
    <n v="0"/>
    <n v="0"/>
    <n v="631.79999999999995"/>
    <n v="0"/>
    <n v="0"/>
    <n v="0"/>
    <n v="0"/>
    <n v="0"/>
    <n v="0"/>
    <n v="0"/>
    <n v="0"/>
    <n v="0"/>
    <n v="0"/>
    <n v="631.79999999999995"/>
    <n v="631.79999999999995"/>
    <n v="631.79999999999995"/>
  </r>
  <r>
    <s v="231."/>
    <s v="3-05-16-027-1"/>
    <s v="3"/>
    <s v="Poznań - sieć wodociągowa w rejonie ulic Biskupińskiej i Lirycznej"/>
    <s v="Realizowane-RBM-zakończono"/>
    <s v="nd"/>
    <s v="Pule"/>
    <s v="druga"/>
    <s v="sieci rozdzielcze"/>
    <s v="rozwojowe"/>
    <x v="6"/>
    <n v="0"/>
    <s v="Poznań"/>
    <s v="Sylwia Białous"/>
    <n v="0"/>
    <s v="Monika Mrozińska"/>
    <s v="Daniel Michalik"/>
    <s v="Maciej Urbaniak"/>
    <s v="05"/>
    <s v="ZKZL"/>
    <n v="661614.73999999987"/>
    <n v="21980"/>
    <n v="0"/>
    <n v="0"/>
    <n v="0"/>
    <n v="0"/>
    <n v="0"/>
    <n v="0"/>
    <n v="0"/>
    <n v="0"/>
    <n v="0"/>
    <n v="21980"/>
    <n v="0"/>
    <n v="0"/>
    <n v="0"/>
    <n v="0"/>
    <n v="0"/>
    <m/>
    <m/>
    <m/>
    <m/>
    <m/>
    <m/>
    <m/>
    <n v="0"/>
    <n v="0"/>
    <n v="0"/>
    <n v="0"/>
    <n v="0"/>
    <n v="0"/>
    <n v="0"/>
    <n v="0"/>
    <n v="0"/>
    <n v="0"/>
    <n v="0"/>
    <n v="0"/>
    <n v="0"/>
    <n v="0"/>
    <n v="0"/>
    <n v="0"/>
    <n v="0"/>
    <n v="0"/>
    <n v="0"/>
    <n v="0"/>
    <n v="0"/>
    <n v="0"/>
    <n v="0"/>
    <n v="0"/>
    <n v="0"/>
    <n v="-21980"/>
    <n v="0"/>
  </r>
  <r>
    <s v="232."/>
    <s v="3-05-16-047-1"/>
    <s v="3"/>
    <s v="Poznań - sieć wodociagowa w ul. Bernata"/>
    <s v="Realizowane-koncepcja-w toku"/>
    <s v="nd"/>
    <s v="Pule"/>
    <s v="druga"/>
    <s v="sieci rozdzielcze"/>
    <s v="rozwojowe"/>
    <x v="6"/>
    <n v="0"/>
    <s v="Poznań"/>
    <s v="Przemysław Jasiński"/>
    <n v="0"/>
    <s v="Mariusz Dados"/>
    <n v="0"/>
    <n v="0"/>
    <s v="05"/>
    <s v="ZKZL"/>
    <n v="0"/>
    <n v="0"/>
    <n v="14000"/>
    <n v="21000"/>
    <n v="45400"/>
    <n v="206600"/>
    <n v="0"/>
    <n v="0"/>
    <n v="0"/>
    <n v="0"/>
    <n v="0"/>
    <n v="287000"/>
    <n v="0"/>
    <n v="0"/>
    <n v="0"/>
    <n v="0"/>
    <n v="0"/>
    <m/>
    <m/>
    <m/>
    <m/>
    <m/>
    <m/>
    <m/>
    <n v="0"/>
    <n v="0"/>
    <n v="0"/>
    <n v="0"/>
    <n v="0"/>
    <n v="0"/>
    <n v="0"/>
    <n v="0"/>
    <n v="0"/>
    <n v="0"/>
    <n v="0"/>
    <n v="0"/>
    <n v="0"/>
    <n v="0"/>
    <n v="0"/>
    <n v="0"/>
    <n v="0"/>
    <n v="0"/>
    <n v="0"/>
    <n v="0"/>
    <n v="0"/>
    <n v="0"/>
    <n v="0"/>
    <n v="0"/>
    <n v="0"/>
    <n v="-287000"/>
    <n v="0"/>
  </r>
  <r>
    <s v="233."/>
    <s v="3-05-16-050-1"/>
    <s v="3"/>
    <s v="Poznań - sieć wodociągowa w rejonie ulic: Żołnierzy Wyklętych i Literacka"/>
    <s v="Realizowane-RBM-zakończono"/>
    <s v="nd"/>
    <s v="Pule"/>
    <s v="druga"/>
    <s v="sieci rozdzielcze"/>
    <s v="rozwojowe"/>
    <x v="6"/>
    <n v="0"/>
    <s v="Poznań"/>
    <s v="Sylwia Białous"/>
    <n v="0"/>
    <s v="Monika Mrozińska"/>
    <s v="Daniel Michalik"/>
    <n v="0"/>
    <s v="05"/>
    <s v="PTBS"/>
    <n v="36377.96"/>
    <n v="0"/>
    <n v="0"/>
    <n v="0"/>
    <n v="0"/>
    <n v="0"/>
    <n v="0"/>
    <n v="0"/>
    <n v="0"/>
    <n v="0"/>
    <n v="0"/>
    <n v="0"/>
    <n v="0"/>
    <n v="0"/>
    <n v="0"/>
    <n v="0"/>
    <n v="0"/>
    <m/>
    <m/>
    <m/>
    <m/>
    <m/>
    <m/>
    <m/>
    <n v="0"/>
    <n v="0"/>
    <n v="0"/>
    <n v="0"/>
    <n v="0"/>
    <n v="0"/>
    <n v="0"/>
    <n v="0"/>
    <n v="0"/>
    <n v="0"/>
    <n v="0"/>
    <n v="0"/>
    <n v="0"/>
    <n v="0"/>
    <n v="0"/>
    <n v="0"/>
    <n v="0"/>
    <n v="0"/>
    <n v="0"/>
    <n v="0"/>
    <n v="0"/>
    <n v="0"/>
    <n v="0"/>
    <n v="0"/>
    <n v="0"/>
    <n v="0"/>
    <n v="0"/>
  </r>
  <r>
    <s v="234."/>
    <s v="3-05-16-067-1"/>
    <s v="3"/>
    <s v="Poznań – sieć wodociągowa przy placu Światowida "/>
    <s v="Realizowane-koncepcja-w toku"/>
    <s v="nd"/>
    <s v="budżet - modernizacja PSW"/>
    <s v="pierwsza"/>
    <s v="sieci rozdzielcze"/>
    <s v="modernizacyjne"/>
    <x v="2"/>
    <n v="0"/>
    <s v="Poznań"/>
    <s v="Kamilla Oberenkowska"/>
    <n v="0"/>
    <s v="Jolanta Kowalczyk"/>
    <n v="0"/>
    <n v="0"/>
    <s v="05"/>
    <s v="nd"/>
    <n v="0"/>
    <n v="0"/>
    <n v="0"/>
    <n v="12000"/>
    <n v="16000"/>
    <n v="0"/>
    <n v="29000"/>
    <n v="126000"/>
    <n v="0"/>
    <n v="0"/>
    <n v="0"/>
    <n v="183000"/>
    <n v="0"/>
    <n v="0"/>
    <n v="0"/>
    <n v="0"/>
    <n v="0"/>
    <m/>
    <m/>
    <m/>
    <m/>
    <m/>
    <m/>
    <m/>
    <n v="0"/>
    <n v="0"/>
    <n v="0"/>
    <n v="0"/>
    <n v="0"/>
    <n v="0"/>
    <n v="0"/>
    <n v="0"/>
    <n v="0"/>
    <n v="0"/>
    <n v="0"/>
    <n v="0"/>
    <n v="0"/>
    <n v="0"/>
    <n v="20000"/>
    <n v="40000"/>
    <n v="50000"/>
    <n v="0"/>
    <n v="0"/>
    <n v="0"/>
    <n v="0"/>
    <n v="0"/>
    <n v="0"/>
    <n v="0"/>
    <n v="110000"/>
    <n v="-73000"/>
    <n v="110000"/>
  </r>
  <r>
    <s v="235."/>
    <s v="3-05-16-071-1"/>
    <s v="3"/>
    <s v="Poznań - sieć wodociągowa w ulicach Rudzkiej i Gorlickiej"/>
    <s v="Realizowane-dokumentacja-w toku"/>
    <s v="nd"/>
    <s v="rezerwa &quot;białe plamy&quot;"/>
    <s v="druga"/>
    <s v="sieci rozdzielcze"/>
    <s v="rozwojowe"/>
    <x v="4"/>
    <n v="0"/>
    <s v="Poznań"/>
    <s v="Przemysław Jasiński"/>
    <s v="Joanna Matysiak-Olek"/>
    <s v="Mariusz Dados"/>
    <s v="Artur Rutkowski"/>
    <s v="Michał Plewa"/>
    <s v="05"/>
    <s v="nd"/>
    <n v="14271.710000000003"/>
    <n v="578906"/>
    <n v="862735"/>
    <n v="0"/>
    <n v="0"/>
    <n v="0"/>
    <n v="0"/>
    <n v="0"/>
    <n v="0"/>
    <n v="0"/>
    <n v="0"/>
    <n v="1441641"/>
    <n v="0"/>
    <n v="0"/>
    <n v="433"/>
    <n v="320.75"/>
    <n v="0"/>
    <m/>
    <m/>
    <m/>
    <m/>
    <m/>
    <m/>
    <m/>
    <n v="753.75"/>
    <n v="0"/>
    <n v="0"/>
    <n v="0"/>
    <n v="10200"/>
    <n v="10200"/>
    <n v="0"/>
    <n v="10200"/>
    <n v="0"/>
    <n v="0"/>
    <n v="0"/>
    <n v="10200"/>
    <n v="0"/>
    <n v="21153.75"/>
    <n v="250683"/>
    <n v="1111063"/>
    <n v="78910"/>
    <n v="0"/>
    <n v="0"/>
    <n v="0"/>
    <n v="0"/>
    <n v="0"/>
    <n v="0"/>
    <n v="0"/>
    <n v="1461809.75"/>
    <n v="20168.75"/>
    <n v="1461809.75"/>
  </r>
  <r>
    <s v="236."/>
    <s v="3-05-16-073-1"/>
    <s v="3"/>
    <s v="Poznań - sieć wodociagowa w ulicy Leżajskiej"/>
    <s v="Realizowane-dokumentacja-w toku"/>
    <s v="nd"/>
    <s v="rezerwa &quot;białe plamy&quot;"/>
    <s v="druga"/>
    <s v="sieci rozdzielcze"/>
    <s v="rozwojowe"/>
    <x v="4"/>
    <n v="0"/>
    <s v="Poznań"/>
    <s v="Przemysław Jasiński"/>
    <s v="Katarzyna Grala"/>
    <s v="Mariusz Dados"/>
    <s v="Artur Rutkowski"/>
    <s v="Michał Plewa"/>
    <s v="05"/>
    <s v="nd"/>
    <n v="0"/>
    <n v="52710"/>
    <n v="177465"/>
    <n v="0"/>
    <n v="0"/>
    <n v="0"/>
    <n v="0"/>
    <n v="0"/>
    <n v="0"/>
    <n v="0"/>
    <n v="0"/>
    <n v="230175"/>
    <n v="0"/>
    <n v="0"/>
    <n v="0"/>
    <n v="0"/>
    <n v="0"/>
    <m/>
    <m/>
    <m/>
    <m/>
    <m/>
    <m/>
    <m/>
    <n v="0"/>
    <n v="0"/>
    <n v="0"/>
    <n v="0"/>
    <n v="0"/>
    <n v="0"/>
    <n v="0"/>
    <n v="0"/>
    <n v="0"/>
    <n v="0"/>
    <n v="0"/>
    <n v="0"/>
    <n v="2710"/>
    <n v="2710"/>
    <n v="6670"/>
    <n v="71510.009999999995"/>
    <n v="155891.99"/>
    <n v="0"/>
    <n v="0"/>
    <n v="0"/>
    <n v="0"/>
    <n v="0"/>
    <n v="0"/>
    <n v="0"/>
    <n v="236782"/>
    <n v="6607"/>
    <n v="236782"/>
  </r>
  <r>
    <s v="237."/>
    <s v="3-05-16-077-1"/>
    <s v="3"/>
    <s v="Poznań - sieć wodociagowa w ulicach Bałtyckiej i Syreniej"/>
    <m/>
    <s v="nd"/>
    <s v="brak"/>
    <s v="druga"/>
    <s v="sieci rozdzielcze"/>
    <s v="rozwojowe"/>
    <x v="8"/>
    <m/>
    <s v="Poznań"/>
    <s v="Przemysław Jasiński"/>
    <m/>
    <m/>
    <m/>
    <m/>
    <s v="05"/>
    <s v="nd"/>
    <n v="0"/>
    <n v="0"/>
    <n v="0"/>
    <n v="0"/>
    <n v="0"/>
    <n v="0"/>
    <n v="0"/>
    <n v="0"/>
    <n v="0"/>
    <n v="0"/>
    <n v="0"/>
    <n v="0"/>
    <m/>
    <m/>
    <m/>
    <m/>
    <m/>
    <m/>
    <m/>
    <m/>
    <m/>
    <m/>
    <m/>
    <m/>
    <m/>
    <m/>
    <m/>
    <m/>
    <m/>
    <m/>
    <m/>
    <m/>
    <m/>
    <m/>
    <m/>
    <m/>
    <m/>
    <n v="0"/>
    <n v="0"/>
    <n v="0"/>
    <n v="0"/>
    <n v="0"/>
    <n v="0"/>
    <n v="0"/>
    <n v="40000"/>
    <n v="60000"/>
    <n v="198000"/>
    <n v="886000"/>
    <n v="298000"/>
    <n v="298000"/>
    <n v="1184000"/>
  </r>
  <r>
    <s v="238."/>
    <s v="3-05-16-089-0"/>
    <s v="3"/>
    <s v="Poznań - sieć wodociągowa w ul. Mielżyńskiego"/>
    <s v="Realizowane-RBM-w toku"/>
    <s v="nd"/>
    <s v="koordynacja z innymi jednostkami"/>
    <s v="pierwsza"/>
    <s v="sieci rozdzielcze"/>
    <s v="modernizacyjne"/>
    <x v="10"/>
    <n v="0"/>
    <s v="Poznań"/>
    <s v="Katarzyna Józefiak"/>
    <s v="Tomasz Wilas"/>
    <s v="Mariusz Dados"/>
    <s v="Tomasz Wilas"/>
    <s v="Tomasz Wilas"/>
    <s v="05"/>
    <s v="nd"/>
    <n v="0"/>
    <n v="651040"/>
    <n v="0"/>
    <n v="0"/>
    <n v="0"/>
    <n v="0"/>
    <n v="0"/>
    <n v="0"/>
    <n v="0"/>
    <n v="0"/>
    <n v="0"/>
    <n v="651040"/>
    <n v="0"/>
    <n v="0"/>
    <n v="0"/>
    <n v="0"/>
    <n v="0"/>
    <m/>
    <m/>
    <m/>
    <m/>
    <m/>
    <m/>
    <m/>
    <n v="0"/>
    <n v="0"/>
    <n v="0"/>
    <n v="0"/>
    <n v="0"/>
    <n v="0"/>
    <n v="0"/>
    <n v="0"/>
    <n v="0"/>
    <n v="0"/>
    <n v="0"/>
    <n v="0"/>
    <n v="0"/>
    <n v="0"/>
    <n v="549026.52"/>
    <n v="137820.48000000001"/>
    <n v="0"/>
    <n v="0"/>
    <n v="0"/>
    <n v="0"/>
    <n v="0"/>
    <n v="0"/>
    <n v="0"/>
    <n v="0"/>
    <n v="686847"/>
    <n v="35807"/>
    <n v="686847"/>
  </r>
  <r>
    <s v="239."/>
    <s v="3-05-16-101-1"/>
    <s v="3"/>
    <s v="Poznań - sieć wodociągowa w rejonie ul. Cześnikowskiej i Husarskiej"/>
    <s v="Realizowane-RBM-w toku"/>
    <s v="nd"/>
    <s v="koordynacja z innymi jednostkami"/>
    <s v="pierwsza"/>
    <s v="sieci rozdzielcze"/>
    <s v="modernizacyjne"/>
    <x v="10"/>
    <n v="0"/>
    <s v="Poznań"/>
    <s v="Kamilla Oberenkowska"/>
    <s v="Sonia Sperling"/>
    <s v="Jolanta Kowalczyk"/>
    <s v="Sonia Sperling"/>
    <s v="Jacek Bielicki"/>
    <s v="05"/>
    <s v="PIM"/>
    <n v="92914.22"/>
    <n v="1056632.78"/>
    <n v="1200750"/>
    <n v="0"/>
    <n v="0"/>
    <n v="0"/>
    <n v="0"/>
    <n v="0"/>
    <n v="0"/>
    <n v="0"/>
    <n v="0"/>
    <n v="2257382.7800000003"/>
    <n v="6515.3"/>
    <n v="343.12"/>
    <n v="8959.25"/>
    <n v="2857.69"/>
    <n v="1352"/>
    <m/>
    <m/>
    <m/>
    <m/>
    <m/>
    <m/>
    <m/>
    <n v="20027.36"/>
    <n v="0"/>
    <n v="10439.129999999999"/>
    <n v="0"/>
    <n v="0"/>
    <n v="0"/>
    <n v="0"/>
    <n v="0"/>
    <n v="0"/>
    <n v="0"/>
    <n v="0"/>
    <n v="0"/>
    <n v="0"/>
    <n v="20027.36"/>
    <n v="801500"/>
    <n v="607280.90999999992"/>
    <n v="1000000"/>
    <n v="0"/>
    <n v="0"/>
    <n v="0"/>
    <n v="0"/>
    <n v="0"/>
    <n v="0"/>
    <n v="0"/>
    <n v="2428808.27"/>
    <n v="171425.48999999976"/>
    <n v="2428808.27"/>
  </r>
  <r>
    <s v="240."/>
    <s v="3-05-16-115-0"/>
    <s v="3"/>
    <s v="Poznań - sieć wodociągowa w Rynku Łazarskim"/>
    <s v="Realizowane-RBM-w toku"/>
    <s v="nd"/>
    <s v="koordynacja z innymi jednostkami"/>
    <s v="pierwsza"/>
    <s v="sieci rozdzielcze"/>
    <s v="modernizacyjne"/>
    <x v="10"/>
    <n v="0"/>
    <s v="Poznań"/>
    <s v="Katarzyna Józefiak"/>
    <n v="0"/>
    <s v="Mariusz Dados"/>
    <s v="Anna Danek"/>
    <s v="Łukasz Wędrychowicz"/>
    <s v="05"/>
    <s v="nd"/>
    <n v="1481"/>
    <n v="920000"/>
    <n v="0"/>
    <n v="0"/>
    <n v="0"/>
    <n v="0"/>
    <n v="0"/>
    <n v="0"/>
    <n v="0"/>
    <n v="0"/>
    <n v="0"/>
    <n v="920000"/>
    <n v="0"/>
    <n v="0"/>
    <n v="0"/>
    <n v="0"/>
    <n v="0"/>
    <m/>
    <m/>
    <m/>
    <m/>
    <m/>
    <m/>
    <m/>
    <n v="0"/>
    <n v="0"/>
    <n v="0"/>
    <n v="0"/>
    <n v="0"/>
    <n v="0"/>
    <n v="0"/>
    <n v="0"/>
    <n v="0"/>
    <n v="0"/>
    <n v="0"/>
    <n v="0"/>
    <n v="0"/>
    <n v="0"/>
    <n v="0"/>
    <n v="725000"/>
    <n v="0"/>
    <n v="0"/>
    <n v="0"/>
    <n v="0"/>
    <n v="0"/>
    <n v="0"/>
    <n v="0"/>
    <n v="0"/>
    <n v="725000"/>
    <n v="-195000"/>
    <n v="725000"/>
  </r>
  <r>
    <s v="241."/>
    <s v="3-05-16-130-1"/>
    <s v="3"/>
    <s v="Poznań - sieć wodociągowa na terenie Podolan - Etap II"/>
    <s v="Realizowane-dokumentacja-w toku"/>
    <s v="nd"/>
    <s v="rezerwa &quot;białe plamy&quot;"/>
    <s v="druga"/>
    <s v="sieci rozdzielcze"/>
    <s v="rozwojowe"/>
    <x v="4"/>
    <n v="0"/>
    <s v="Poznań"/>
    <s v="Sylwia Białous"/>
    <s v="Alicja Gronowska"/>
    <s v="Monika Mrozińska"/>
    <s v="Anna Ossig"/>
    <s v="Łukasz Bil"/>
    <s v="05"/>
    <s v="nd"/>
    <n v="26802.21"/>
    <n v="20680"/>
    <n v="1210280"/>
    <n v="1336440"/>
    <n v="0"/>
    <n v="0"/>
    <n v="0"/>
    <n v="0"/>
    <n v="0"/>
    <n v="0"/>
    <n v="0"/>
    <n v="2567400"/>
    <n v="645.99"/>
    <n v="391.51"/>
    <n v="0"/>
    <n v="0"/>
    <n v="0"/>
    <m/>
    <m/>
    <m/>
    <m/>
    <m/>
    <m/>
    <m/>
    <n v="1037.5"/>
    <n v="0"/>
    <n v="0"/>
    <n v="20680"/>
    <n v="0"/>
    <n v="0"/>
    <n v="0"/>
    <n v="0"/>
    <n v="0"/>
    <n v="0"/>
    <n v="0"/>
    <n v="0"/>
    <n v="0"/>
    <n v="1037.5"/>
    <n v="62040"/>
    <n v="599680"/>
    <n v="668200"/>
    <n v="1278840"/>
    <n v="0"/>
    <n v="0"/>
    <n v="0"/>
    <n v="0"/>
    <n v="0"/>
    <n v="0"/>
    <n v="2609797.5"/>
    <n v="42397.5"/>
    <n v="2609797.5"/>
  </r>
  <r>
    <s v="242."/>
    <s v="3-05-16-139-1"/>
    <s v="3"/>
    <s v="Poznań - sieć wodociągowa w ul. Drewlańskiej"/>
    <s v="brak"/>
    <s v="nd"/>
    <s v="brak"/>
    <s v="druga"/>
    <s v="sieci rozdzielcze"/>
    <s v="rozwojowe"/>
    <x v="8"/>
    <m/>
    <s v="Poznań"/>
    <s v="Marcin Ostrzycki"/>
    <m/>
    <m/>
    <m/>
    <m/>
    <s v="05"/>
    <s v="nd"/>
    <n v="0"/>
    <n v="0"/>
    <n v="0"/>
    <n v="0"/>
    <n v="0"/>
    <n v="0"/>
    <n v="0"/>
    <n v="0"/>
    <n v="0"/>
    <n v="0"/>
    <n v="0"/>
    <n v="0"/>
    <m/>
    <m/>
    <m/>
    <m/>
    <m/>
    <m/>
    <m/>
    <m/>
    <m/>
    <m/>
    <m/>
    <m/>
    <m/>
    <m/>
    <m/>
    <m/>
    <m/>
    <m/>
    <m/>
    <m/>
    <m/>
    <m/>
    <m/>
    <m/>
    <m/>
    <n v="0"/>
    <n v="0"/>
    <n v="0"/>
    <n v="0"/>
    <n v="0"/>
    <n v="0"/>
    <n v="0"/>
    <n v="0"/>
    <n v="35000"/>
    <n v="35000"/>
    <n v="155000"/>
    <n v="70000"/>
    <n v="70000"/>
    <n v="225000"/>
  </r>
  <r>
    <s v="243."/>
    <s v="3-05-16-157-0"/>
    <s v="3"/>
    <s v="Poznań - sieć wodociągowa i kanalizacja sanitarna w ul. Jasiel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44."/>
    <s v="3-05-16-168-0"/>
    <s v="3"/>
    <s v="Poznań - sieć wodociągowa i kanalizacyjna w ulicach: Brzechwy, Tuwima, Wieczorynki"/>
    <s v="Realizowane-RBM-w toku"/>
    <s v="nd"/>
    <s v="rezerwa na zaspokojenie roszczeń z tyt realizacji sieci wod-kan"/>
    <s v="pierwsza"/>
    <s v="sieci rozdzielcze"/>
    <s v="rozwojowe"/>
    <x v="5"/>
    <n v="0"/>
    <s v="Poznań"/>
    <n v="0"/>
    <n v="0"/>
    <n v="0"/>
    <s v="Magdalena Borowska"/>
    <n v="0"/>
    <s v="05"/>
    <s v="nd"/>
    <n v="828.5"/>
    <n v="0"/>
    <n v="0"/>
    <n v="0"/>
    <n v="0"/>
    <n v="0"/>
    <n v="0"/>
    <n v="0"/>
    <n v="0"/>
    <n v="0"/>
    <n v="0"/>
    <n v="0"/>
    <n v="0"/>
    <n v="0"/>
    <n v="0"/>
    <n v="0"/>
    <n v="0"/>
    <m/>
    <m/>
    <m/>
    <m/>
    <m/>
    <m/>
    <m/>
    <n v="0"/>
    <n v="0"/>
    <n v="0"/>
    <n v="0"/>
    <n v="0"/>
    <n v="0"/>
    <n v="0"/>
    <n v="0"/>
    <n v="0"/>
    <n v="0"/>
    <n v="0"/>
    <n v="0"/>
    <n v="0"/>
    <n v="0"/>
    <n v="0"/>
    <n v="0"/>
    <n v="0"/>
    <n v="0"/>
    <n v="0"/>
    <n v="0"/>
    <n v="0"/>
    <n v="0"/>
    <n v="0"/>
    <n v="0"/>
    <n v="0"/>
    <n v="0"/>
    <n v="0"/>
  </r>
  <r>
    <s v="245."/>
    <s v="3-05-16-173-0"/>
    <s v="3"/>
    <s v="Poznań - sieć wodociągowa i kanalizacja sanitarna w ul. bocznej od ul. Jaroczyńskiego"/>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46."/>
    <s v="3-05-16-178-0"/>
    <s v="3"/>
    <s v="Poznań - sieć wodociągowa i kanalizacja sanitarna w ul. Książęc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47."/>
    <s v="3-05-16-179-1"/>
    <s v="3"/>
    <s v="Poznań - sieć wodociągowa w ul. Żelaznej"/>
    <s v="Realizowane-RBM-w toku"/>
    <s v="nd"/>
    <s v="koordynacja z innymi jednostkami"/>
    <s v="pierwsza"/>
    <s v="sieci rozdzielcze"/>
    <s v="modernizacyjne"/>
    <x v="10"/>
    <n v="0"/>
    <s v="Poznań"/>
    <s v="Przemysław Jasiński"/>
    <n v="0"/>
    <s v="Mariusz Dados"/>
    <s v="Łukasz Dąbrowski"/>
    <s v="Michał Plewa"/>
    <s v="05"/>
    <s v="nd"/>
    <n v="482"/>
    <n v="511730.23"/>
    <n v="0"/>
    <n v="0"/>
    <n v="0"/>
    <n v="0"/>
    <n v="0"/>
    <n v="0"/>
    <n v="0"/>
    <n v="0"/>
    <n v="0"/>
    <n v="511730.23"/>
    <n v="0"/>
    <n v="0"/>
    <n v="0"/>
    <n v="0"/>
    <n v="0"/>
    <m/>
    <m/>
    <m/>
    <m/>
    <m/>
    <m/>
    <m/>
    <n v="0"/>
    <n v="0"/>
    <n v="29977.31"/>
    <n v="0"/>
    <n v="0"/>
    <n v="0"/>
    <n v="0"/>
    <n v="0"/>
    <n v="29977.31"/>
    <n v="0"/>
    <n v="0"/>
    <n v="0"/>
    <n v="100000"/>
    <n v="129977.31"/>
    <n v="411730.23"/>
    <n v="0"/>
    <n v="0"/>
    <n v="0"/>
    <n v="0"/>
    <n v="0"/>
    <n v="0"/>
    <n v="0"/>
    <n v="0"/>
    <n v="0"/>
    <n v="541707.54"/>
    <n v="29977.310000000056"/>
    <n v="541707.54"/>
  </r>
  <r>
    <s v="248."/>
    <s v="3-05-16-183-0"/>
    <s v="3"/>
    <s v="Poznań - sieć wodociągowa w ul. Skrzypowej"/>
    <s v="Realizowane-dokumentacja-w toku"/>
    <s v="nd"/>
    <s v="budżet - modernizacja PSW"/>
    <s v="pierwsza"/>
    <s v="sieci rozdzielcze"/>
    <s v="modernizacyjne"/>
    <x v="2"/>
    <n v="0"/>
    <s v="Poznań"/>
    <s v="Katarzyna Stawińska"/>
    <s v="Alina Wachowska"/>
    <s v="Monika Mrozińska"/>
    <n v="0"/>
    <n v="0"/>
    <s v="05"/>
    <s v="nd"/>
    <n v="0"/>
    <n v="0"/>
    <n v="24000"/>
    <n v="36000"/>
    <n v="128000"/>
    <n v="392000"/>
    <n v="0"/>
    <n v="0"/>
    <n v="0"/>
    <n v="0"/>
    <n v="0"/>
    <n v="580000"/>
    <n v="0"/>
    <n v="0"/>
    <n v="0"/>
    <n v="0"/>
    <n v="0"/>
    <m/>
    <m/>
    <m/>
    <m/>
    <m/>
    <m/>
    <m/>
    <n v="0"/>
    <n v="0"/>
    <n v="0"/>
    <n v="0"/>
    <n v="0"/>
    <n v="0"/>
    <n v="0"/>
    <n v="0"/>
    <n v="0"/>
    <n v="0"/>
    <n v="0"/>
    <n v="0"/>
    <n v="0"/>
    <n v="0"/>
    <n v="12000"/>
    <n v="38000"/>
    <n v="12000"/>
    <n v="127000"/>
    <n v="408000"/>
    <n v="0"/>
    <n v="0"/>
    <n v="0"/>
    <n v="0"/>
    <n v="0"/>
    <n v="597000"/>
    <n v="17000"/>
    <n v="597000"/>
  </r>
  <r>
    <s v="249."/>
    <s v="3-05-16-194-1"/>
    <s v="3"/>
    <s v="Poznań - sieć wodociągowa na terenie Smochowice Południe"/>
    <s v="Realizowane-koncepcja-w toku"/>
    <s v="nd"/>
    <s v="rezerwa &quot;białe plamy&quot;"/>
    <s v="druga"/>
    <s v="sieci rozdzielcze"/>
    <s v="rozwojowe"/>
    <x v="8"/>
    <n v="0"/>
    <s v="Poznań"/>
    <s v="Agata Chmurzyńska"/>
    <n v="0"/>
    <s v="Monika Mrozińska"/>
    <n v="0"/>
    <n v="0"/>
    <s v="05"/>
    <s v="nd"/>
    <n v="0"/>
    <n v="0"/>
    <n v="0"/>
    <n v="0"/>
    <n v="0"/>
    <n v="0"/>
    <n v="0"/>
    <n v="0"/>
    <n v="0"/>
    <n v="7000"/>
    <n v="7000"/>
    <n v="14000"/>
    <n v="0"/>
    <n v="0"/>
    <n v="0"/>
    <n v="0"/>
    <n v="0"/>
    <m/>
    <m/>
    <m/>
    <m/>
    <m/>
    <m/>
    <m/>
    <n v="0"/>
    <n v="0"/>
    <n v="0"/>
    <n v="0"/>
    <n v="0"/>
    <n v="0"/>
    <n v="0"/>
    <n v="0"/>
    <n v="0"/>
    <n v="0"/>
    <n v="0"/>
    <n v="0"/>
    <n v="0"/>
    <n v="0"/>
    <n v="0"/>
    <n v="0"/>
    <n v="0"/>
    <n v="0"/>
    <n v="0"/>
    <n v="0"/>
    <n v="0"/>
    <n v="16000"/>
    <n v="16000"/>
    <n v="530500"/>
    <n v="32000"/>
    <n v="18000"/>
    <n v="562500"/>
  </r>
  <r>
    <s v="250."/>
    <s v="3-05-16-203-0"/>
    <s v="3"/>
    <s v="Poznań - sieć wodociągowa i kanalizacja sanitarna w ul. Jana Pawła II, Krzywoustego, Łacina (Posnania)"/>
    <s v="Realizowane-RBM-zakończono"/>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51."/>
    <s v="3-05-16-209-1"/>
    <s v="3"/>
    <s v="Poznań - sieć wodociagowa w ul. Dojazd i ul. Jasielskiej"/>
    <s v="Realizowane-koncepcja-w toku"/>
    <s v="nd"/>
    <s v="koordynacja z innymi jednostkami"/>
    <s v="pierwsza"/>
    <s v="sieci rozdzielcze"/>
    <s v="modernizacyjne"/>
    <x v="10"/>
    <n v="0"/>
    <s v="Poznań"/>
    <s v="Agata Chmurzyńska"/>
    <s v="Joanna Matysiak-Olek"/>
    <s v="Mariusz Dados"/>
    <n v="0"/>
    <n v="0"/>
    <s v="05"/>
    <s v="nd"/>
    <n v="0"/>
    <n v="0"/>
    <n v="0"/>
    <n v="0"/>
    <n v="0"/>
    <n v="36000"/>
    <n v="54000"/>
    <n v="325000"/>
    <n v="1040000"/>
    <n v="0"/>
    <n v="0"/>
    <n v="1455000"/>
    <n v="0"/>
    <n v="0"/>
    <n v="0"/>
    <n v="0"/>
    <n v="0"/>
    <m/>
    <m/>
    <m/>
    <m/>
    <m/>
    <m/>
    <m/>
    <n v="0"/>
    <n v="0"/>
    <n v="0"/>
    <n v="0"/>
    <n v="0"/>
    <n v="0"/>
    <n v="0"/>
    <n v="0"/>
    <n v="0"/>
    <n v="0"/>
    <n v="0"/>
    <n v="0"/>
    <n v="0"/>
    <n v="0"/>
    <n v="28200"/>
    <n v="84600"/>
    <n v="296601"/>
    <n v="1180599"/>
    <n v="0"/>
    <n v="0"/>
    <n v="0"/>
    <n v="0"/>
    <n v="0"/>
    <n v="0"/>
    <n v="1590000"/>
    <n v="135000"/>
    <n v="1590000"/>
  </r>
  <r>
    <s v="252."/>
    <s v="3-05-17-001-0"/>
    <s v="3"/>
    <s v="Poznań - zbiorniki Morasko - zasilanie energetyczne"/>
    <s v="Realizowane-RBM-w toku"/>
    <s v="nd"/>
    <s v="budżet - modernizacja PSW"/>
    <s v="pierwsza"/>
    <s v="wspólne"/>
    <s v="modernizacyjne"/>
    <x v="1"/>
    <n v="0"/>
    <s v="Poznań"/>
    <s v="Danuta Kijko"/>
    <s v="Zbigniew Narożny"/>
    <s v="Anna Padurska"/>
    <s v="Wojciech Wróblewski"/>
    <s v="Zbigniew Narożny"/>
    <s v="05"/>
    <s v="nd"/>
    <n v="51600"/>
    <n v="400000"/>
    <n v="0"/>
    <n v="0"/>
    <n v="0"/>
    <n v="0"/>
    <n v="0"/>
    <n v="0"/>
    <n v="0"/>
    <n v="0"/>
    <n v="0"/>
    <n v="400000"/>
    <n v="0"/>
    <n v="0"/>
    <n v="0"/>
    <n v="0"/>
    <n v="0"/>
    <m/>
    <m/>
    <m/>
    <m/>
    <m/>
    <m/>
    <m/>
    <n v="0"/>
    <n v="0"/>
    <n v="0"/>
    <n v="0"/>
    <n v="0"/>
    <n v="0"/>
    <n v="0"/>
    <n v="148442.74"/>
    <n v="98349.5"/>
    <n v="77087.990000000005"/>
    <n v="35986.69"/>
    <n v="0"/>
    <n v="0"/>
    <n v="359866.92"/>
    <n v="0"/>
    <n v="0"/>
    <n v="0"/>
    <n v="0"/>
    <n v="0"/>
    <n v="0"/>
    <n v="0"/>
    <n v="0"/>
    <n v="0"/>
    <n v="0"/>
    <n v="359866.92"/>
    <n v="-40133.080000000016"/>
    <n v="359866.92"/>
  </r>
  <r>
    <s v="253."/>
    <s v="3-05-17-017-0"/>
    <s v="3"/>
    <s v="Poznań - sieć wodociągowa w ul. Tyniec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54."/>
    <s v="3-05-17-018-0"/>
    <s v="3"/>
    <s v="Poznań - sieć wodociągowa i kanalizacja sanitarna w ul. Pstrowskiego"/>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55."/>
    <s v="3-05-17-030-0"/>
    <s v="3"/>
    <s v="Poznań- sieć wodociągowa w ul. Lwóweckiej (Kotowo R)"/>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56."/>
    <s v="3-05-17-057-1"/>
    <s v="3"/>
    <s v="Poznań - sieć wodociągowa przy ul. Juraszów"/>
    <s v="Realizowane-RBM-zakończono"/>
    <s v="nd"/>
    <s v="Pule"/>
    <s v="druga"/>
    <s v="sieci rozdzielcze"/>
    <s v="rozwojowe"/>
    <x v="6"/>
    <n v="0"/>
    <s v="Poznań"/>
    <s v="Sylwia Białous"/>
    <n v="0"/>
    <s v="Monika Mrozińska"/>
    <n v="0"/>
    <n v="0"/>
    <s v="05"/>
    <s v="Szpitale Wielkopolskie Sp. Z o.o."/>
    <n v="3677.36"/>
    <n v="0"/>
    <n v="0"/>
    <n v="0"/>
    <n v="0"/>
    <n v="0"/>
    <n v="0"/>
    <n v="0"/>
    <n v="0"/>
    <n v="0"/>
    <n v="0"/>
    <n v="0"/>
    <n v="0"/>
    <n v="0"/>
    <n v="0"/>
    <n v="0"/>
    <n v="0"/>
    <m/>
    <m/>
    <m/>
    <m/>
    <m/>
    <m/>
    <m/>
    <n v="0"/>
    <n v="0"/>
    <n v="0"/>
    <n v="0"/>
    <n v="0"/>
    <n v="0"/>
    <n v="0"/>
    <n v="0"/>
    <n v="0"/>
    <n v="0"/>
    <n v="0"/>
    <n v="0"/>
    <n v="0"/>
    <n v="0"/>
    <n v="0"/>
    <n v="0"/>
    <n v="0"/>
    <n v="0"/>
    <n v="0"/>
    <n v="0"/>
    <n v="0"/>
    <n v="0"/>
    <n v="0"/>
    <n v="0"/>
    <n v="0"/>
    <n v="0"/>
    <n v="0"/>
  </r>
  <r>
    <s v="257."/>
    <s v="3-05-17-093-0"/>
    <s v="3"/>
    <s v="Poznań - sieć wodociagowa w ul. Jarzębowej"/>
    <s v="Realizowane-koncepcja-w toku"/>
    <s v="nd"/>
    <s v="Pule"/>
    <s v="druga"/>
    <s v="sieci rozdzielcze"/>
    <s v="rozwojowe"/>
    <x v="6"/>
    <n v="0"/>
    <s v="Poznań"/>
    <s v="Zuzanna Kaczmarek"/>
    <n v="0"/>
    <s v="Jolanta Kowalczyk"/>
    <n v="0"/>
    <n v="0"/>
    <s v="05"/>
    <s v="nd"/>
    <n v="0"/>
    <n v="0"/>
    <n v="0"/>
    <n v="0"/>
    <n v="0"/>
    <n v="0"/>
    <n v="0"/>
    <n v="0"/>
    <n v="0"/>
    <n v="14000"/>
    <n v="22000"/>
    <n v="36000"/>
    <n v="0"/>
    <n v="0"/>
    <n v="0"/>
    <n v="0"/>
    <n v="0"/>
    <m/>
    <m/>
    <m/>
    <m/>
    <m/>
    <m/>
    <m/>
    <n v="0"/>
    <n v="0"/>
    <n v="0"/>
    <n v="0"/>
    <n v="0"/>
    <n v="0"/>
    <n v="0"/>
    <n v="0"/>
    <n v="0"/>
    <n v="0"/>
    <n v="0"/>
    <n v="0"/>
    <n v="0"/>
    <n v="0"/>
    <n v="0"/>
    <n v="34000"/>
    <n v="50000"/>
    <n v="246600"/>
    <n v="213400"/>
    <n v="0"/>
    <n v="0"/>
    <n v="0"/>
    <n v="0"/>
    <n v="0"/>
    <n v="544000"/>
    <n v="508000"/>
    <n v="544000"/>
  </r>
  <r>
    <s v="258."/>
    <s v="3-05-17-094-1"/>
    <s v="3"/>
    <s v="Poznań - sieć wodociągowa w ul. Unii Lubelskiej i Obodrzyckiej"/>
    <s v="Realizowane-dokumentacja-w toku"/>
    <s v="nd"/>
    <s v="Pule"/>
    <s v="druga"/>
    <s v="sieci rozdzielcze"/>
    <s v="rozwojowe"/>
    <x v="6"/>
    <n v="0"/>
    <s v="Poznań"/>
    <s v="Agnieszka Mitura-Grabowska"/>
    <s v="Marcin Krawczyk"/>
    <s v="Jolanta Kowalczyk"/>
    <s v="Aleksandra Urbanowicz"/>
    <n v="0"/>
    <s v="05"/>
    <s v="nd"/>
    <n v="10795.01"/>
    <n v="33000"/>
    <n v="840000"/>
    <n v="673000"/>
    <n v="0"/>
    <n v="0"/>
    <n v="0"/>
    <n v="0"/>
    <n v="0"/>
    <n v="0"/>
    <n v="0"/>
    <n v="1546000"/>
    <n v="947.21"/>
    <n v="883.12"/>
    <n v="481.12"/>
    <n v="841.96"/>
    <n v="676"/>
    <m/>
    <m/>
    <m/>
    <m/>
    <m/>
    <m/>
    <m/>
    <n v="3829.41"/>
    <n v="0"/>
    <n v="0"/>
    <n v="0"/>
    <n v="0"/>
    <n v="0"/>
    <n v="0"/>
    <n v="5600"/>
    <n v="0"/>
    <n v="0"/>
    <n v="5600"/>
    <n v="0"/>
    <n v="0"/>
    <n v="15029.41"/>
    <n v="16800"/>
    <n v="0"/>
    <n v="337550"/>
    <n v="333450"/>
    <n v="1000000"/>
    <n v="0"/>
    <n v="0"/>
    <n v="0"/>
    <n v="0"/>
    <n v="0"/>
    <n v="1702829.41"/>
    <n v="156829.40999999992"/>
    <n v="1702829.41"/>
  </r>
  <r>
    <s v="259."/>
    <s v="3-05-17-098-0"/>
    <s v="3"/>
    <s v="Poznań - sieć wodociagowa w ul.Ostrowskiej"/>
    <s v="Realizowane-koncepcja-w toku"/>
    <s v="nd"/>
    <s v="budżet - modernizacja PSW"/>
    <s v="pierwsza"/>
    <s v="sieci rozdzielcze"/>
    <s v="modernizacyjne"/>
    <x v="2"/>
    <n v="0"/>
    <s v="Poznań"/>
    <s v="Przemysław Jasiński"/>
    <n v="0"/>
    <s v="Mariusz Dados"/>
    <n v="0"/>
    <n v="0"/>
    <s v="05"/>
    <s v="nd"/>
    <n v="0"/>
    <n v="0"/>
    <n v="0"/>
    <n v="0"/>
    <n v="423300"/>
    <n v="987700"/>
    <n v="0"/>
    <n v="0"/>
    <n v="0"/>
    <n v="0"/>
    <n v="0"/>
    <n v="1411000"/>
    <n v="0"/>
    <n v="0"/>
    <n v="0"/>
    <n v="0"/>
    <n v="0"/>
    <m/>
    <m/>
    <m/>
    <m/>
    <m/>
    <m/>
    <m/>
    <n v="0"/>
    <n v="0"/>
    <n v="0"/>
    <n v="0"/>
    <n v="0"/>
    <n v="0"/>
    <n v="0"/>
    <n v="0"/>
    <n v="0"/>
    <n v="0"/>
    <n v="0"/>
    <n v="0"/>
    <n v="0"/>
    <n v="0"/>
    <n v="0"/>
    <n v="0"/>
    <n v="0"/>
    <n v="0"/>
    <n v="0"/>
    <n v="0"/>
    <n v="0"/>
    <n v="0"/>
    <n v="0"/>
    <n v="1411000"/>
    <n v="0"/>
    <n v="-1411000"/>
    <n v="1411000"/>
  </r>
  <r>
    <s v="260."/>
    <s v="3-05-17-100-0"/>
    <s v="3"/>
    <s v="Poznań - sieć wodociągowa i kanalizacja sanitarna w ul. Marii Wicherkiewicz"/>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61."/>
    <s v="3-05-17-103-1"/>
    <s v="3"/>
    <s v="Poznań - sieć wodociągowa w ul.Darzyńskiej"/>
    <s v="brak"/>
    <s v="nd"/>
    <s v="brak"/>
    <s v="druga"/>
    <s v="sieci rozdzielcze"/>
    <s v="rozwojowe"/>
    <x v="8"/>
    <m/>
    <s v="Poznań"/>
    <s v="Przemysław Jasiński"/>
    <m/>
    <m/>
    <m/>
    <m/>
    <s v="05"/>
    <s v="nd"/>
    <n v="0"/>
    <n v="0"/>
    <n v="0"/>
    <n v="0"/>
    <n v="0"/>
    <n v="0"/>
    <n v="0"/>
    <n v="0"/>
    <n v="0"/>
    <n v="0"/>
    <n v="0"/>
    <n v="0"/>
    <m/>
    <m/>
    <m/>
    <m/>
    <m/>
    <m/>
    <m/>
    <m/>
    <m/>
    <m/>
    <m/>
    <m/>
    <m/>
    <m/>
    <m/>
    <m/>
    <m/>
    <m/>
    <m/>
    <m/>
    <m/>
    <m/>
    <m/>
    <m/>
    <m/>
    <n v="0"/>
    <n v="0"/>
    <n v="0"/>
    <n v="0"/>
    <n v="0"/>
    <n v="16000"/>
    <n v="16000"/>
    <n v="48000"/>
    <n v="302000"/>
    <n v="53000"/>
    <n v="0"/>
    <n v="435000"/>
    <n v="435000"/>
    <n v="435000"/>
  </r>
  <r>
    <s v="262."/>
    <s v="3-05-17-114-0"/>
    <s v="3"/>
    <s v="Poznań - sieć wodociągowa w ul. Katowickiej na osiedlu Polanka II"/>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63."/>
    <s v="3-05-17-120-0"/>
    <s v="3"/>
    <s v="Poznań - sieć wodociągowa w rejonie nowej linii tramwajowej na Naramowicach"/>
    <s v="Realizowane-dokumentacja-w toku"/>
    <s v="nd"/>
    <s v="koordynacja z innymi jednostkami"/>
    <s v="pierwsza"/>
    <s v="sieci rozdzielcze"/>
    <s v="modernizacyjne"/>
    <x v="10"/>
    <n v="0"/>
    <s v="Poznań"/>
    <s v="Katarzyna Stawińska"/>
    <s v="Daniel Michalik"/>
    <s v="Monika Mrozińska"/>
    <s v="Daniel Michalik"/>
    <n v="0"/>
    <s v="05"/>
    <s v="PIM"/>
    <n v="6405.12"/>
    <n v="126270"/>
    <n v="451880"/>
    <n v="0"/>
    <n v="0"/>
    <n v="0"/>
    <n v="0"/>
    <n v="0"/>
    <n v="0"/>
    <n v="0"/>
    <n v="0"/>
    <n v="578150"/>
    <n v="490.83"/>
    <n v="490.83"/>
    <n v="981.66"/>
    <n v="490.83"/>
    <n v="0"/>
    <m/>
    <m/>
    <m/>
    <m/>
    <m/>
    <m/>
    <m/>
    <n v="2454.15"/>
    <n v="0"/>
    <n v="0"/>
    <n v="0"/>
    <n v="0"/>
    <n v="0"/>
    <n v="0"/>
    <n v="126000"/>
    <n v="0"/>
    <n v="0"/>
    <n v="0"/>
    <n v="0"/>
    <n v="452000"/>
    <n v="580454.15"/>
    <n v="0"/>
    <n v="0"/>
    <n v="0"/>
    <n v="0"/>
    <n v="0"/>
    <n v="0"/>
    <n v="0"/>
    <n v="0"/>
    <n v="0"/>
    <n v="0"/>
    <n v="580454.15"/>
    <n v="2304.1500000000233"/>
    <n v="580454.15"/>
  </r>
  <r>
    <s v="264."/>
    <s v="3-05-17-123-0"/>
    <s v="3"/>
    <s v="Poznań - sieć wodociągowa w rejonie Ronda Rataje"/>
    <s v="Realizowane-dokumentacja-w toku"/>
    <s v="nd"/>
    <s v="koordynacja z innymi jednostkami"/>
    <s v="pierwsza"/>
    <s v="sieci rozdzielcze"/>
    <s v="modernizacyjne"/>
    <x v="10"/>
    <n v="0"/>
    <s v="Poznań"/>
    <s v="Paulina Wilińska-Kałka"/>
    <s v="Anna Danek"/>
    <s v="Mariusz Dados"/>
    <s v="Anna Danek"/>
    <s v="Maciej Urbaniak"/>
    <s v="05"/>
    <s v="nd"/>
    <n v="5481.92"/>
    <n v="61000"/>
    <n v="0"/>
    <n v="0"/>
    <n v="0"/>
    <n v="0"/>
    <n v="0"/>
    <n v="0"/>
    <n v="0"/>
    <n v="0"/>
    <n v="0"/>
    <n v="61000"/>
    <n v="0"/>
    <n v="402"/>
    <n v="1299"/>
    <n v="0"/>
    <n v="0"/>
    <m/>
    <m/>
    <m/>
    <m/>
    <m/>
    <m/>
    <m/>
    <n v="1701"/>
    <n v="0"/>
    <n v="0"/>
    <n v="0"/>
    <n v="0"/>
    <n v="0"/>
    <n v="0"/>
    <n v="10000"/>
    <n v="0"/>
    <n v="0"/>
    <n v="20000"/>
    <n v="20000"/>
    <n v="20000"/>
    <n v="71701"/>
    <n v="0"/>
    <n v="0"/>
    <n v="0"/>
    <n v="0"/>
    <n v="0"/>
    <n v="0"/>
    <n v="0"/>
    <n v="0"/>
    <n v="0"/>
    <n v="0"/>
    <n v="71701"/>
    <n v="10701"/>
    <n v="71701"/>
  </r>
  <r>
    <s v="265."/>
    <s v="3-05-17-138-0"/>
    <s v="3"/>
    <s v="Poznań - sieć wodociągowa w ul. M. Hłaski"/>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66."/>
    <s v="3-05-17-144-0"/>
    <s v="3"/>
    <s v="Poznań- sieć wodociągowa w ul. Obodrzyc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67."/>
    <s v="3-05-17-150-0"/>
    <s v="3"/>
    <s v="Poznań- sieć wodociągowa w ul. Arnikow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68."/>
    <s v="3-05-17-161-0"/>
    <s v="3"/>
    <s v="Poznań - sieć wodociągowa w ul. Ks. J. Wujka"/>
    <s v="Realizowane-RBM-zakończono"/>
    <s v="nd"/>
    <s v="budżet - modernizacja PSW"/>
    <s v="pierwsza"/>
    <s v="sieci rozdzielcze"/>
    <s v="modernizacyjne"/>
    <x v="2"/>
    <n v="0"/>
    <s v="Poznań"/>
    <s v="Katarzyna Józefiak"/>
    <n v="0"/>
    <s v="Mariusz Dados"/>
    <n v="0"/>
    <n v="0"/>
    <s v="05"/>
    <s v="nd"/>
    <n v="1112"/>
    <n v="0"/>
    <n v="0"/>
    <n v="0"/>
    <n v="0"/>
    <n v="0"/>
    <n v="0"/>
    <n v="0"/>
    <n v="0"/>
    <n v="0"/>
    <n v="0"/>
    <n v="0"/>
    <n v="0"/>
    <n v="0"/>
    <n v="0"/>
    <n v="0"/>
    <n v="0"/>
    <m/>
    <m/>
    <m/>
    <m/>
    <m/>
    <m/>
    <m/>
    <n v="0"/>
    <n v="0"/>
    <n v="0"/>
    <n v="0"/>
    <n v="0"/>
    <n v="0"/>
    <n v="0"/>
    <n v="0"/>
    <n v="0"/>
    <n v="0"/>
    <n v="0"/>
    <n v="0"/>
    <n v="0"/>
    <n v="0"/>
    <n v="0"/>
    <n v="0"/>
    <n v="0"/>
    <n v="0"/>
    <n v="0"/>
    <n v="0"/>
    <n v="0"/>
    <n v="0"/>
    <n v="0"/>
    <n v="0"/>
    <n v="0"/>
    <n v="0"/>
    <n v="0"/>
  </r>
  <r>
    <s v="269."/>
    <s v="3-05-17-182-0"/>
    <s v="3"/>
    <s v="Poznań - sieć wodociągowa ul. Darzyborskiej, Borówki, Reknickiej, Kobylepole."/>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70."/>
    <s v="3-05-17-187-0"/>
    <s v="3"/>
    <s v="Poznań - sieć wodociągowa i kanalizacyjna w ul. Hłaski, Tyrmanda, Stachury (Razem Strzeszyn)"/>
    <s v="Realizowane-koncepcja-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71."/>
    <s v="3-05-17-190-0"/>
    <s v="3"/>
    <s v="Poznań - sieć wodociagowa w ul. Golęcińskiej"/>
    <s v="Realizowane-koncepcja-w toku"/>
    <s v="nd"/>
    <s v="rury azbestowo-cementowe"/>
    <s v="pierwsza"/>
    <s v="sieci rozdzielcze"/>
    <s v="modernizacyjne"/>
    <x v="3"/>
    <n v="0"/>
    <s v="Poznań"/>
    <s v="Agata Chmurzyńska"/>
    <s v="Joanna Matysiak-Olek"/>
    <n v="0"/>
    <n v="0"/>
    <n v="0"/>
    <s v="05"/>
    <s v="nd"/>
    <n v="10056.710000000001"/>
    <n v="21251"/>
    <n v="42502"/>
    <n v="42502"/>
    <n v="1071992"/>
    <n v="472243"/>
    <n v="0"/>
    <n v="0"/>
    <n v="0"/>
    <n v="0"/>
    <n v="0"/>
    <n v="1650490"/>
    <n v="0"/>
    <n v="0"/>
    <n v="0"/>
    <n v="0"/>
    <n v="0"/>
    <m/>
    <m/>
    <m/>
    <m/>
    <m/>
    <m/>
    <m/>
    <n v="0"/>
    <n v="0"/>
    <n v="0"/>
    <n v="0"/>
    <n v="0"/>
    <n v="0"/>
    <n v="0"/>
    <n v="0"/>
    <n v="0"/>
    <n v="0"/>
    <n v="0"/>
    <n v="0"/>
    <n v="0"/>
    <n v="0"/>
    <n v="28000"/>
    <n v="84000"/>
    <n v="326401"/>
    <n v="491599"/>
    <n v="1000000"/>
    <n v="0"/>
    <n v="0"/>
    <n v="0"/>
    <n v="0"/>
    <n v="0"/>
    <n v="1930000"/>
    <n v="279510"/>
    <n v="1930000"/>
  </r>
  <r>
    <s v="272."/>
    <s v="3-05-17-193-0"/>
    <s v="3"/>
    <s v="Poznań - sieć wodociągowa w ul. Lutyckiej"/>
    <s v="Realizowane-koncepcja-w toku"/>
    <s v="nd"/>
    <s v="rury azbestowo-cementowe"/>
    <s v="pierwsza"/>
    <s v="sieci rozdzielcze"/>
    <s v="modernizacyjne"/>
    <x v="3"/>
    <n v="0"/>
    <s v="Poznań"/>
    <s v="Agata Chmurzyńska"/>
    <s v="Joanna Matysiak-Olek"/>
    <s v="Mariusz Dados"/>
    <n v="0"/>
    <n v="0"/>
    <s v="05"/>
    <s v="nd"/>
    <n v="1202"/>
    <n v="3621"/>
    <n v="7242"/>
    <n v="7243"/>
    <n v="79038"/>
    <n v="0"/>
    <n v="0"/>
    <n v="0"/>
    <n v="0"/>
    <n v="0"/>
    <n v="0"/>
    <n v="97144"/>
    <n v="0"/>
    <n v="0"/>
    <n v="0"/>
    <n v="0"/>
    <n v="0"/>
    <m/>
    <m/>
    <m/>
    <m/>
    <m/>
    <m/>
    <m/>
    <n v="0"/>
    <n v="0"/>
    <n v="0"/>
    <n v="0"/>
    <n v="0"/>
    <n v="0"/>
    <n v="0"/>
    <n v="0"/>
    <n v="0"/>
    <n v="0"/>
    <n v="0"/>
    <n v="0"/>
    <n v="0"/>
    <n v="0"/>
    <n v="14000"/>
    <n v="42000"/>
    <n v="45908"/>
    <n v="109092"/>
    <n v="0"/>
    <n v="0"/>
    <n v="0"/>
    <n v="0"/>
    <n v="0"/>
    <n v="0"/>
    <n v="211000"/>
    <n v="113856"/>
    <n v="211000"/>
  </r>
  <r>
    <s v="273."/>
    <s v="3-05-17-194-0"/>
    <s v="3"/>
    <s v="Poznań - sieć wodociągowa na terenie osiedla Krzyżowniki-Smochowice, etap I."/>
    <s v="Realizowane-dokumentacja-w toku"/>
    <s v="nd"/>
    <s v="rury azbestowo-cementowe"/>
    <s v="pierwsza"/>
    <s v="sieci rozdzielcze"/>
    <s v="modernizacyjne"/>
    <x v="3"/>
    <n v="0"/>
    <s v="Poznań"/>
    <s v="Agata Chmurzyńska"/>
    <s v="Alina Wachowska"/>
    <s v="Monika Mrozińska"/>
    <n v="0"/>
    <n v="0"/>
    <s v="05"/>
    <s v="nd"/>
    <n v="0"/>
    <n v="0"/>
    <n v="141000"/>
    <n v="142000"/>
    <n v="2371000"/>
    <n v="3000000"/>
    <n v="0"/>
    <n v="0"/>
    <n v="0"/>
    <n v="0"/>
    <n v="0"/>
    <n v="5654000"/>
    <n v="0"/>
    <n v="0"/>
    <n v="0"/>
    <n v="0"/>
    <n v="0"/>
    <m/>
    <m/>
    <m/>
    <m/>
    <m/>
    <m/>
    <m/>
    <n v="0"/>
    <n v="0"/>
    <n v="0"/>
    <n v="0"/>
    <n v="0"/>
    <n v="0"/>
    <n v="0"/>
    <n v="0"/>
    <n v="0"/>
    <n v="0"/>
    <n v="0"/>
    <n v="0"/>
    <n v="0"/>
    <n v="0"/>
    <n v="78674"/>
    <n v="78674"/>
    <n v="1177285"/>
    <n v="2551792"/>
    <n v="2379316"/>
    <n v="0"/>
    <n v="0"/>
    <n v="0"/>
    <n v="0"/>
    <n v="0"/>
    <n v="6265741"/>
    <n v="611741"/>
    <n v="6265741"/>
  </r>
  <r>
    <s v="274."/>
    <s v="3-05-17-195-0"/>
    <s v="3"/>
    <s v="Poznań - sieć wodociągowa na terenie Osiedla Strzeszyn"/>
    <s v="brak"/>
    <s v="nd"/>
    <s v="brak"/>
    <s v="pierwsza"/>
    <s v="sieci rozdzielcze"/>
    <s v="modernizacyjne"/>
    <x v="3"/>
    <m/>
    <s v="Poznań"/>
    <s v="Agata Chmurzyńska"/>
    <m/>
    <m/>
    <m/>
    <m/>
    <s v="05"/>
    <s v="nd"/>
    <n v="0"/>
    <n v="0"/>
    <n v="0"/>
    <n v="0"/>
    <n v="0"/>
    <n v="0"/>
    <n v="0"/>
    <n v="0"/>
    <n v="0"/>
    <n v="0"/>
    <n v="0"/>
    <n v="0"/>
    <m/>
    <m/>
    <m/>
    <m/>
    <m/>
    <m/>
    <m/>
    <m/>
    <m/>
    <m/>
    <m/>
    <m/>
    <m/>
    <m/>
    <m/>
    <m/>
    <m/>
    <m/>
    <m/>
    <m/>
    <m/>
    <m/>
    <m/>
    <m/>
    <m/>
    <n v="0"/>
    <n v="0"/>
    <n v="28000"/>
    <n v="28000"/>
    <n v="84000"/>
    <n v="1200000"/>
    <n v="640000"/>
    <n v="0"/>
    <n v="0"/>
    <n v="0"/>
    <n v="0"/>
    <n v="1980000"/>
    <n v="1980000"/>
    <n v="1980000"/>
  </r>
  <r>
    <s v="275."/>
    <s v="3-05-17-199-0"/>
    <s v="3"/>
    <s v="Poznań - sieć wodociągowa w ul. J. Piłsudskiego"/>
    <s v="brak"/>
    <s v="nd"/>
    <s v="brak"/>
    <s v="pierwsza"/>
    <s v="sieci rozdzielcze"/>
    <s v="modernizacyjne"/>
    <x v="3"/>
    <m/>
    <s v="Poznań"/>
    <s v="Agnieszka Mitura-Grabowska"/>
    <m/>
    <m/>
    <m/>
    <m/>
    <s v="05"/>
    <s v="nd"/>
    <n v="0"/>
    <n v="0"/>
    <n v="0"/>
    <n v="0"/>
    <n v="0"/>
    <n v="0"/>
    <n v="0"/>
    <n v="0"/>
    <n v="0"/>
    <n v="0"/>
    <n v="0"/>
    <n v="0"/>
    <m/>
    <m/>
    <m/>
    <m/>
    <m/>
    <m/>
    <m/>
    <m/>
    <m/>
    <m/>
    <m/>
    <m/>
    <m/>
    <m/>
    <m/>
    <m/>
    <m/>
    <m/>
    <m/>
    <m/>
    <m/>
    <m/>
    <m/>
    <m/>
    <m/>
    <n v="0"/>
    <n v="0"/>
    <n v="92000"/>
    <n v="137000"/>
    <n v="774000"/>
    <n v="1820000"/>
    <n v="0"/>
    <n v="0"/>
    <n v="0"/>
    <n v="0"/>
    <n v="0"/>
    <n v="2823000"/>
    <n v="2823000"/>
    <n v="2823000"/>
  </r>
  <r>
    <s v="276."/>
    <s v="3-05-17-205-1"/>
    <s v="3"/>
    <s v="Poznań - sieć wodociągowa na terenie projektowanego osiedla mieszkaniowego przy ul. Darzyborskiej"/>
    <s v="Realizowane-dokumentacja-w toku"/>
    <s v="nd"/>
    <s v="Pule"/>
    <s v="druga"/>
    <s v="sieci rozdzielcze"/>
    <s v="rozwojowe"/>
    <x v="6"/>
    <n v="0"/>
    <s v="Poznań"/>
    <s v="Przemysław Jasiński"/>
    <s v="Wioletta Frankowska"/>
    <s v="Mariusz Dados"/>
    <s v="Łukasz Dąbrowski"/>
    <s v="Michał Plewa"/>
    <s v="05"/>
    <s v="nd"/>
    <n v="1621"/>
    <n v="73518"/>
    <n v="869915"/>
    <n v="0"/>
    <n v="0"/>
    <n v="0"/>
    <n v="0"/>
    <n v="0"/>
    <n v="0"/>
    <n v="0"/>
    <n v="0"/>
    <n v="943433"/>
    <n v="0"/>
    <n v="0"/>
    <n v="0"/>
    <n v="320.75"/>
    <n v="676"/>
    <m/>
    <m/>
    <m/>
    <m/>
    <m/>
    <m/>
    <m/>
    <n v="996.75"/>
    <n v="0"/>
    <n v="0"/>
    <n v="0"/>
    <n v="0"/>
    <n v="0"/>
    <n v="0"/>
    <n v="0"/>
    <n v="0"/>
    <n v="26250"/>
    <n v="0"/>
    <n v="0"/>
    <n v="0"/>
    <n v="27246.75"/>
    <n v="48750"/>
    <n v="600000"/>
    <n v="282450"/>
    <n v="0"/>
    <n v="0"/>
    <n v="0"/>
    <n v="0"/>
    <n v="0"/>
    <n v="0"/>
    <n v="0"/>
    <n v="958446.75"/>
    <n v="15013.75"/>
    <n v="958446.75"/>
  </r>
  <r>
    <s v="277."/>
    <s v="3-05-17-207-0"/>
    <s v="3"/>
    <s v="Poznań - sieć wodociągowa na osiedlu Zielony Dębiec"/>
    <s v="brak"/>
    <s v="nd"/>
    <s v="brak"/>
    <s v="pierwsza"/>
    <s v="sieci rozdzielcze"/>
    <s v="modernizacyjne"/>
    <x v="3"/>
    <m/>
    <s v="Poznań"/>
    <s v="Zuzanna Kaczmarek"/>
    <m/>
    <m/>
    <m/>
    <m/>
    <s v="05"/>
    <s v="nd"/>
    <n v="0"/>
    <n v="0"/>
    <n v="0"/>
    <n v="0"/>
    <n v="0"/>
    <n v="0"/>
    <n v="0"/>
    <n v="0"/>
    <n v="0"/>
    <n v="0"/>
    <n v="0"/>
    <n v="0"/>
    <m/>
    <m/>
    <m/>
    <m/>
    <m/>
    <m/>
    <m/>
    <m/>
    <m/>
    <m/>
    <m/>
    <m/>
    <m/>
    <m/>
    <m/>
    <m/>
    <m/>
    <m/>
    <m/>
    <m/>
    <m/>
    <m/>
    <m/>
    <m/>
    <m/>
    <n v="0"/>
    <n v="0"/>
    <n v="0"/>
    <n v="85000"/>
    <n v="100000"/>
    <n v="1273000"/>
    <n v="2000000"/>
    <m/>
    <m/>
    <m/>
    <n v="0"/>
    <n v="3458000"/>
    <n v="3458000"/>
    <n v="3458000"/>
  </r>
  <r>
    <s v="278."/>
    <s v="3-05-17-216-0"/>
    <s v="3"/>
    <s v="Poznań - sieć wodociągowa i kanalizacja sanitarna w ul. ul. Tołstoja, Fiedlera, Parandowskiego, Kubika, Gombrowicza, Tadeusza Boya-Żeleńskiego, Literac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79."/>
    <s v="3-05-17-217-1"/>
    <s v="3"/>
    <s v="Poznań - sieć wodociągowa w ul. Karpickiej"/>
    <s v="brak"/>
    <s v="nd"/>
    <s v="brak"/>
    <s v="druga"/>
    <s v="sieci rozdzielcze"/>
    <s v="rozwojowe"/>
    <x v="8"/>
    <m/>
    <s v="Poznań"/>
    <s v="Kamilla Oberenkowska"/>
    <m/>
    <m/>
    <m/>
    <m/>
    <s v="05"/>
    <s v="nd"/>
    <n v="0"/>
    <n v="0"/>
    <n v="0"/>
    <n v="0"/>
    <n v="0"/>
    <n v="0"/>
    <n v="0"/>
    <n v="0"/>
    <n v="0"/>
    <n v="0"/>
    <n v="0"/>
    <n v="0"/>
    <m/>
    <m/>
    <m/>
    <m/>
    <m/>
    <m/>
    <m/>
    <m/>
    <m/>
    <m/>
    <m/>
    <m/>
    <m/>
    <m/>
    <m/>
    <m/>
    <m/>
    <m/>
    <m/>
    <m/>
    <m/>
    <m/>
    <m/>
    <m/>
    <m/>
    <n v="0"/>
    <n v="0"/>
    <n v="0"/>
    <n v="14000"/>
    <n v="14000"/>
    <n v="52000"/>
    <n v="136000"/>
    <n v="32000"/>
    <n v="0"/>
    <n v="0"/>
    <n v="0"/>
    <n v="248000"/>
    <n v="248000"/>
    <n v="248000"/>
  </r>
  <r>
    <s v="280."/>
    <s v="3-05-17-218-1"/>
    <s v="3"/>
    <s v="Poznań - sieć wodociągowa w ulicach Rostworowskiego i Pileckiego"/>
    <s v="brak"/>
    <s v="nd"/>
    <s v="brak"/>
    <s v="druga"/>
    <s v="sieci rozdzielcze"/>
    <s v="rozwojowe"/>
    <x v="8"/>
    <m/>
    <s v="Poznań"/>
    <s v="Agata Chmurzyńska"/>
    <m/>
    <m/>
    <m/>
    <m/>
    <s v="05"/>
    <s v="nd"/>
    <n v="0"/>
    <n v="0"/>
    <n v="0"/>
    <n v="0"/>
    <n v="0"/>
    <n v="0"/>
    <n v="0"/>
    <n v="0"/>
    <n v="0"/>
    <n v="0"/>
    <n v="0"/>
    <n v="0"/>
    <m/>
    <m/>
    <m/>
    <m/>
    <m/>
    <m/>
    <m/>
    <m/>
    <m/>
    <m/>
    <m/>
    <m/>
    <m/>
    <m/>
    <m/>
    <m/>
    <m/>
    <m/>
    <m/>
    <m/>
    <m/>
    <m/>
    <m/>
    <m/>
    <m/>
    <n v="0"/>
    <n v="0"/>
    <n v="0"/>
    <n v="0"/>
    <n v="0"/>
    <n v="0"/>
    <n v="0"/>
    <n v="28000"/>
    <n v="42000"/>
    <n v="52000"/>
    <n v="108000"/>
    <n v="122000"/>
    <n v="122000"/>
    <n v="230000"/>
  </r>
  <r>
    <s v="281."/>
    <s v="3-05-17-224-0"/>
    <s v="3"/>
    <s v="Poznań - sieć wodociągowa w ul. Bożydara"/>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250"/>
    <n v="0"/>
    <n v="0"/>
    <n v="180014.76"/>
    <m/>
    <m/>
    <m/>
    <m/>
    <m/>
    <m/>
    <m/>
    <n v="180264.76"/>
    <n v="0"/>
    <n v="0"/>
    <n v="0"/>
    <n v="0"/>
    <n v="0"/>
    <n v="0"/>
    <n v="0"/>
    <n v="0"/>
    <n v="0"/>
    <n v="0"/>
    <n v="0"/>
    <n v="0"/>
    <n v="180264.76"/>
    <n v="0"/>
    <n v="0"/>
    <n v="0"/>
    <n v="0"/>
    <n v="0"/>
    <n v="0"/>
    <n v="0"/>
    <n v="0"/>
    <n v="0"/>
    <n v="0"/>
    <n v="180264.76"/>
    <n v="180264.76"/>
    <n v="180264.76"/>
  </r>
  <r>
    <s v="282."/>
    <s v="3-05-17-226-0"/>
    <s v="3"/>
    <s v="Poznań - sieć wodociągowa i kanalizacja sanitarna w ul. Lwa nr 27, 27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200"/>
    <n v="59749.97"/>
    <n v="0"/>
    <n v="0"/>
    <m/>
    <m/>
    <m/>
    <m/>
    <m/>
    <m/>
    <m/>
    <n v="59949.97"/>
    <n v="0"/>
    <n v="0"/>
    <n v="0"/>
    <n v="0"/>
    <n v="0"/>
    <n v="0"/>
    <n v="0"/>
    <n v="0"/>
    <n v="0"/>
    <n v="0"/>
    <n v="0"/>
    <n v="0"/>
    <n v="59949.97"/>
    <n v="0"/>
    <n v="0"/>
    <n v="0"/>
    <n v="0"/>
    <n v="0"/>
    <n v="0"/>
    <n v="0"/>
    <n v="0"/>
    <n v="0"/>
    <n v="0"/>
    <n v="59949.97"/>
    <n v="59949.97"/>
    <n v="59949.97"/>
  </r>
  <r>
    <s v="283."/>
    <s v="3-05-17-227-0"/>
    <s v="3"/>
    <s v="Poznań - sieć wodociągowa i kanalizacja sanitarna w ul. Dymka nr 198-200"/>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101114.22"/>
    <n v="0"/>
    <n v="0"/>
    <m/>
    <m/>
    <m/>
    <m/>
    <m/>
    <m/>
    <m/>
    <n v="101114.22"/>
    <m/>
    <m/>
    <m/>
    <n v="0"/>
    <n v="0"/>
    <n v="0"/>
    <n v="0"/>
    <n v="0"/>
    <n v="0"/>
    <n v="0"/>
    <n v="0"/>
    <n v="0"/>
    <n v="101114.22"/>
    <n v="0"/>
    <n v="0"/>
    <n v="0"/>
    <n v="0"/>
    <n v="0"/>
    <n v="0"/>
    <n v="0"/>
    <n v="0"/>
    <n v="0"/>
    <n v="0"/>
    <n v="101114.22"/>
    <n v="101114.22"/>
    <n v="101114.22"/>
  </r>
  <r>
    <s v="284."/>
    <s v="3-05-17-229-0"/>
    <s v="3"/>
    <s v="Poznań - sieć wodociągowa i kanalizacja sanitarna w ul. Lwa nr 25, 25A, 25B"/>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236646.75"/>
    <n v="433"/>
    <n v="0"/>
    <n v="0"/>
    <m/>
    <m/>
    <m/>
    <m/>
    <m/>
    <m/>
    <m/>
    <n v="237079.75"/>
    <n v="0"/>
    <n v="0"/>
    <n v="0"/>
    <n v="0"/>
    <n v="0"/>
    <n v="0"/>
    <n v="0"/>
    <n v="0"/>
    <n v="0"/>
    <n v="0"/>
    <n v="0"/>
    <n v="0"/>
    <n v="237079.75"/>
    <n v="0"/>
    <n v="0"/>
    <n v="0"/>
    <n v="0"/>
    <n v="0"/>
    <n v="0"/>
    <n v="0"/>
    <n v="0"/>
    <n v="0"/>
    <n v="0"/>
    <n v="237079.75"/>
    <n v="237079.75"/>
    <n v="237079.75"/>
  </r>
  <r>
    <s v="285."/>
    <s v="3-05-17-230-0"/>
    <s v="3"/>
    <s v="Poznań - sieć wodociągowa w ul. Naramowickiej nr 180A, 180B, 180C, 180D"/>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62360.2"/>
    <n v="433"/>
    <n v="0"/>
    <n v="7.62"/>
    <m/>
    <m/>
    <m/>
    <m/>
    <m/>
    <m/>
    <m/>
    <n v="62800.82"/>
    <n v="0"/>
    <n v="0"/>
    <n v="0"/>
    <n v="0"/>
    <n v="0"/>
    <n v="0"/>
    <n v="0"/>
    <n v="0"/>
    <n v="0"/>
    <n v="0"/>
    <n v="0"/>
    <n v="0"/>
    <n v="62800.82"/>
    <n v="0"/>
    <n v="0"/>
    <n v="0"/>
    <n v="0"/>
    <n v="0"/>
    <n v="0"/>
    <n v="0"/>
    <n v="0"/>
    <n v="0"/>
    <n v="0"/>
    <n v="62800.82"/>
    <n v="62800.82"/>
    <n v="62800.82"/>
  </r>
  <r>
    <s v="286."/>
    <s v="3-05-17-231-0"/>
    <s v="3"/>
    <s v="Poznań - sieć wodociągowa w ul. Rubież nr 39,39A, 39B"/>
    <s v="Realizowane-RBM-w toku"/>
    <s v="nd"/>
    <s v="rezerwa na zaspokojenie roszczeń z tyt realizacji sieci wod-kan"/>
    <s v="pierwsza"/>
    <s v="sieci rozdzielcze"/>
    <s v="rozwojowe"/>
    <x v="5"/>
    <n v="0"/>
    <s v="Poznań"/>
    <n v="0"/>
    <n v="0"/>
    <n v="0"/>
    <s v="Magdalena Borowska"/>
    <n v="0"/>
    <s v="05"/>
    <s v="nd"/>
    <n v="800"/>
    <n v="0"/>
    <n v="0"/>
    <n v="0"/>
    <n v="0"/>
    <n v="0"/>
    <n v="0"/>
    <n v="0"/>
    <n v="0"/>
    <n v="0"/>
    <n v="0"/>
    <n v="0"/>
    <n v="0"/>
    <n v="114723.43"/>
    <n v="433"/>
    <n v="0"/>
    <n v="0"/>
    <m/>
    <m/>
    <m/>
    <m/>
    <m/>
    <m/>
    <m/>
    <n v="115156.43"/>
    <n v="0"/>
    <n v="0"/>
    <n v="0"/>
    <n v="0"/>
    <n v="0"/>
    <n v="0"/>
    <n v="0"/>
    <n v="0"/>
    <n v="0"/>
    <n v="0"/>
    <n v="0"/>
    <n v="0"/>
    <n v="115156.43"/>
    <n v="0"/>
    <n v="0"/>
    <n v="0"/>
    <n v="0"/>
    <n v="0"/>
    <n v="0"/>
    <n v="0"/>
    <n v="0"/>
    <n v="0"/>
    <n v="0"/>
    <n v="115156.43"/>
    <n v="115156.43"/>
    <n v="115156.43"/>
  </r>
  <r>
    <s v="287."/>
    <s v="3-05-17-233-0"/>
    <s v="3"/>
    <s v="Poznań - sieć wodociągowa w ul. Nad Różanym Potokiem"/>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88."/>
    <s v="3-05-17-246-0"/>
    <s v="3"/>
    <s v="Poznań - sieć wodociągowa w ul. Grudzieniec"/>
    <s v="brak"/>
    <s v="nd"/>
    <s v="brak"/>
    <s v="pierwsza"/>
    <s v="sieci rozdzielcze"/>
    <s v="modernizacyjne"/>
    <x v="2"/>
    <m/>
    <s v="Poznań"/>
    <m/>
    <m/>
    <m/>
    <m/>
    <m/>
    <s v="05"/>
    <s v="nd"/>
    <n v="0"/>
    <n v="0"/>
    <n v="0"/>
    <n v="0"/>
    <n v="0"/>
    <n v="0"/>
    <n v="0"/>
    <n v="0"/>
    <n v="0"/>
    <n v="0"/>
    <n v="0"/>
    <n v="0"/>
    <m/>
    <m/>
    <m/>
    <m/>
    <m/>
    <m/>
    <m/>
    <m/>
    <m/>
    <m/>
    <m/>
    <m/>
    <m/>
    <m/>
    <m/>
    <m/>
    <m/>
    <m/>
    <m/>
    <m/>
    <m/>
    <m/>
    <m/>
    <m/>
    <m/>
    <n v="0"/>
    <n v="0"/>
    <n v="0"/>
    <n v="0"/>
    <n v="0"/>
    <n v="0"/>
    <n v="0"/>
    <n v="0"/>
    <n v="0"/>
    <n v="0"/>
    <n v="1891920"/>
    <n v="0"/>
    <n v="0"/>
    <n v="1891920"/>
  </r>
  <r>
    <s v="289."/>
    <s v="3-05-17-290-0"/>
    <s v="3"/>
    <s v="Poznań - sieć wodociagowa w ulicach: Warszawskiej, Nowogrodzkiej, Zambrowskiej, Augustowskiej, Kostrzyńskiej, Lidzkiej i Terespolskiej."/>
    <s v="Realizowane-dokumentacja-w toku"/>
    <s v="nd"/>
    <s v="rury azbestowo-cementowe"/>
    <s v="pierwsza"/>
    <s v="sieci rozdzielcze"/>
    <s v="modernizacyjne"/>
    <x v="3"/>
    <n v="0"/>
    <s v="Poznań"/>
    <s v="Przemysław Jasiński"/>
    <s v="Marcin Krawczyk"/>
    <s v="Mariusz Dados"/>
    <n v="0"/>
    <n v="0"/>
    <s v="05"/>
    <s v="nd"/>
    <n v="0"/>
    <n v="0"/>
    <n v="36000"/>
    <n v="54000"/>
    <n v="464000"/>
    <n v="1176000"/>
    <n v="0"/>
    <n v="0"/>
    <n v="0"/>
    <n v="0"/>
    <n v="0"/>
    <n v="1730000"/>
    <n v="0"/>
    <n v="0"/>
    <n v="0"/>
    <n v="947.21"/>
    <n v="0"/>
    <m/>
    <m/>
    <m/>
    <m/>
    <m/>
    <m/>
    <m/>
    <n v="947.21"/>
    <n v="0"/>
    <n v="0"/>
    <n v="0"/>
    <n v="0"/>
    <n v="0"/>
    <n v="0"/>
    <n v="0"/>
    <n v="0"/>
    <n v="0"/>
    <n v="0"/>
    <n v="0"/>
    <n v="0"/>
    <n v="947.21"/>
    <n v="56374"/>
    <n v="84561"/>
    <n v="932669"/>
    <n v="503187"/>
    <n v="2000000"/>
    <n v="0"/>
    <n v="0"/>
    <n v="0"/>
    <n v="0"/>
    <n v="0"/>
    <n v="3577738.21"/>
    <n v="1847738.21"/>
    <n v="3577738.21"/>
  </r>
  <r>
    <s v="290."/>
    <s v="3-05-17-294-0"/>
    <s v="3"/>
    <s v="Poznań - sieć wodociagowa w ul. Galla Anonima i ul. Nad Seganką"/>
    <s v="brak"/>
    <s v="nd"/>
    <s v="brak"/>
    <s v="pierwsza"/>
    <s v="sieci rozdzielcze"/>
    <s v="modernizacyjne"/>
    <x v="3"/>
    <m/>
    <s v="Poznań"/>
    <s v="Katarzyna Józefiak"/>
    <m/>
    <m/>
    <m/>
    <m/>
    <s v="05"/>
    <s v="nd"/>
    <n v="0"/>
    <n v="0"/>
    <n v="0"/>
    <n v="0"/>
    <n v="0"/>
    <n v="0"/>
    <n v="0"/>
    <n v="0"/>
    <n v="0"/>
    <n v="0"/>
    <n v="0"/>
    <n v="0"/>
    <m/>
    <m/>
    <m/>
    <m/>
    <m/>
    <m/>
    <m/>
    <m/>
    <m/>
    <m/>
    <m/>
    <m/>
    <m/>
    <m/>
    <m/>
    <m/>
    <m/>
    <m/>
    <m/>
    <m/>
    <m/>
    <m/>
    <m/>
    <m/>
    <m/>
    <n v="0"/>
    <n v="0"/>
    <n v="20000"/>
    <n v="30000"/>
    <n v="200000"/>
    <n v="280000"/>
    <n v="0"/>
    <n v="0"/>
    <n v="0"/>
    <n v="0"/>
    <n v="0"/>
    <n v="530000"/>
    <n v="530000"/>
    <n v="530000"/>
  </r>
  <r>
    <s v="291."/>
    <s v="3-05-18-001-0"/>
    <s v="3"/>
    <s v="Poznań - sieć wodociągowa w ul. Kunickiego"/>
    <s v="Realizowane-koncepcja-w toku"/>
    <s v="nd"/>
    <s v="rury azbestowo-cementowe"/>
    <s v="pierwsza"/>
    <s v="sieci rozdzielcze"/>
    <s v="modernizacyjne"/>
    <x v="3"/>
    <n v="0"/>
    <s v="Poznań"/>
    <s v="Zuzanna Kaczmarek"/>
    <n v="0"/>
    <n v="0"/>
    <n v="0"/>
    <n v="0"/>
    <s v="05"/>
    <s v="nd"/>
    <n v="0"/>
    <n v="0"/>
    <n v="18000"/>
    <n v="26000"/>
    <n v="149000"/>
    <n v="422000"/>
    <n v="0"/>
    <n v="0"/>
    <n v="0"/>
    <n v="0"/>
    <n v="0"/>
    <n v="615000"/>
    <n v="0"/>
    <n v="0"/>
    <n v="0"/>
    <n v="0"/>
    <n v="0"/>
    <m/>
    <m/>
    <m/>
    <m/>
    <m/>
    <m/>
    <m/>
    <n v="0"/>
    <n v="0"/>
    <n v="0"/>
    <n v="0"/>
    <n v="0"/>
    <n v="0"/>
    <n v="0"/>
    <n v="0"/>
    <n v="0"/>
    <n v="0"/>
    <n v="0"/>
    <n v="0"/>
    <n v="0"/>
    <n v="0"/>
    <n v="0"/>
    <n v="0"/>
    <n v="0"/>
    <n v="0"/>
    <n v="16000"/>
    <n v="48000"/>
    <n v="122000"/>
    <n v="465000"/>
    <n v="0"/>
    <n v="0"/>
    <n v="651000"/>
    <n v="36000"/>
    <n v="651000"/>
  </r>
  <r>
    <s v="292."/>
    <s v="3-05-18-004-0"/>
    <s v="3"/>
    <s v="Poznań - sieć wodociągowa na os. Batorego"/>
    <s v="Realizowane-dokumentacja-w toku"/>
    <s v="nd"/>
    <s v="rezerwa na zaspokojenie roszczeń z tyt realizacji sieci wod-kan"/>
    <s v="pierwsza"/>
    <s v="sieci rozdzielcze"/>
    <s v="rozwojowe"/>
    <x v="5"/>
    <n v="0"/>
    <s v="Poznań"/>
    <n v="0"/>
    <n v="0"/>
    <n v="0"/>
    <s v="Aleksandra Klecha"/>
    <n v="0"/>
    <s v="05"/>
    <s v="nd"/>
    <n v="0"/>
    <n v="0"/>
    <n v="0"/>
    <n v="0"/>
    <n v="0"/>
    <n v="0"/>
    <n v="0"/>
    <n v="0"/>
    <n v="0"/>
    <n v="0"/>
    <n v="0"/>
    <n v="0"/>
    <n v="0"/>
    <n v="0"/>
    <n v="0"/>
    <n v="0"/>
    <n v="0"/>
    <m/>
    <m/>
    <m/>
    <m/>
    <m/>
    <m/>
    <m/>
    <n v="0"/>
    <n v="0"/>
    <n v="0"/>
    <n v="0"/>
    <n v="0"/>
    <n v="0"/>
    <n v="0"/>
    <n v="0"/>
    <n v="0"/>
    <n v="0"/>
    <n v="0"/>
    <n v="0"/>
    <n v="0"/>
    <n v="0"/>
    <n v="0"/>
    <n v="0"/>
    <n v="0"/>
    <n v="0"/>
    <n v="0"/>
    <n v="0"/>
    <n v="0"/>
    <n v="0"/>
    <n v="0"/>
    <n v="0"/>
    <n v="0"/>
    <n v="0"/>
    <n v="0"/>
  </r>
  <r>
    <s v="293."/>
    <s v="3-05-18-030-0"/>
    <s v="3"/>
    <s v="Poznań - sieć wodociągowa w ul. Blacharskiej"/>
    <s v="Zakończone"/>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94."/>
    <s v="3-05-18-047-0"/>
    <s v="3"/>
    <s v="Poznań – sieć wodociągowa w ul. Torfowej i Skrajnej"/>
    <s v="Realizowane-dokumentacja-w toku"/>
    <s v="nd"/>
    <s v="rury azbestowo-cementowe"/>
    <s v="pierwsza"/>
    <s v="sieci rozdzielcze"/>
    <s v="modernizacyjne"/>
    <x v="3"/>
    <n v="0"/>
    <s v="Poznań"/>
    <s v="Kamilla Oberenkowska"/>
    <s v="Wioletta Frankowska"/>
    <s v="Jolanta Kowalczyk"/>
    <s v="Jolanta Kowalczyk"/>
    <n v="0"/>
    <s v="05"/>
    <s v="nd"/>
    <n v="2613"/>
    <n v="10000"/>
    <n v="30000"/>
    <n v="10000"/>
    <n v="62000"/>
    <n v="269000"/>
    <n v="0"/>
    <n v="0"/>
    <n v="0"/>
    <n v="0"/>
    <n v="0"/>
    <n v="381000"/>
    <n v="0"/>
    <n v="0"/>
    <n v="0"/>
    <n v="0"/>
    <n v="0"/>
    <m/>
    <m/>
    <m/>
    <m/>
    <m/>
    <m/>
    <m/>
    <n v="0"/>
    <n v="0"/>
    <n v="0"/>
    <n v="0"/>
    <n v="0"/>
    <n v="6800"/>
    <n v="6800"/>
    <n v="0"/>
    <n v="0"/>
    <n v="6800"/>
    <n v="0"/>
    <n v="0"/>
    <n v="0"/>
    <n v="13600"/>
    <n v="20400"/>
    <n v="217306"/>
    <n v="200085"/>
    <n v="0"/>
    <n v="0"/>
    <n v="0"/>
    <n v="0"/>
    <n v="0"/>
    <n v="0"/>
    <n v="0"/>
    <n v="451391"/>
    <n v="70391"/>
    <n v="451391"/>
  </r>
  <r>
    <s v="295."/>
    <s v="3-05-18-053-0"/>
    <s v="3"/>
    <s v="Poznań - sieć wodociągowa i kanalizacja sanitarna w ul. Lotnicz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296."/>
    <s v="3-05-18-073-0"/>
    <s v="3"/>
    <s v="Poznań - sieć wodociągowa w rejonie ulicy Kurlandzkiej i Wiatracznej"/>
    <s v="Realizowane-RBM-w toku"/>
    <s v="nd"/>
    <s v="koordynacja z innymi jednostkami"/>
    <s v="pierwsza"/>
    <s v="wspólne"/>
    <s v="modernizacyjne"/>
    <x v="7"/>
    <n v="0"/>
    <s v="Poznań"/>
    <s v="Agnieszka Mitura-Grabowska"/>
    <n v="0"/>
    <s v="Jolanta Kowalczyk"/>
    <s v="Aleksandra Urbanowicz"/>
    <s v="Robert Bąk"/>
    <s v="05"/>
    <s v="PIM"/>
    <n v="2730"/>
    <n v="251000"/>
    <n v="0"/>
    <n v="0"/>
    <n v="0"/>
    <n v="0"/>
    <n v="0"/>
    <n v="0"/>
    <n v="0"/>
    <n v="0"/>
    <n v="0"/>
    <n v="251000"/>
    <n v="20698"/>
    <n v="402"/>
    <n v="7789.3"/>
    <n v="4304.03"/>
    <n v="1690"/>
    <m/>
    <m/>
    <m/>
    <m/>
    <m/>
    <m/>
    <m/>
    <n v="34883.33"/>
    <n v="0"/>
    <n v="0"/>
    <n v="0"/>
    <n v="0"/>
    <n v="0"/>
    <n v="0"/>
    <n v="0"/>
    <n v="52000"/>
    <n v="0"/>
    <n v="0"/>
    <n v="0"/>
    <n v="55000"/>
    <n v="141883.33000000002"/>
    <n v="144875"/>
    <n v="32750"/>
    <n v="0"/>
    <n v="0"/>
    <n v="0"/>
    <n v="0"/>
    <n v="0"/>
    <n v="0"/>
    <n v="0"/>
    <n v="0"/>
    <n v="319508.33"/>
    <n v="68508.330000000016"/>
    <n v="319508.33"/>
  </r>
  <r>
    <s v="297."/>
    <s v="3-05-18-077-0"/>
    <s v="3"/>
    <s v="Poznań - sieć wodociagowa w ulicach: Nowotarska, Pruszkowska"/>
    <s v="Realizowane-koncepcja-w toku"/>
    <s v="nd"/>
    <s v="budżet - modernizacja PSW"/>
    <s v="pierwsza"/>
    <s v="sieci rozdzielcze"/>
    <s v="modernizacyjne"/>
    <x v="2"/>
    <n v="0"/>
    <s v="Poznań"/>
    <s v="Przemysław Jasiński"/>
    <n v="0"/>
    <s v="Mariusz Dados"/>
    <n v="0"/>
    <n v="0"/>
    <s v="05"/>
    <s v="nd"/>
    <n v="0"/>
    <n v="0"/>
    <n v="0"/>
    <n v="0"/>
    <n v="8000"/>
    <n v="8000"/>
    <n v="24000"/>
    <n v="400000"/>
    <n v="305000"/>
    <n v="0"/>
    <n v="0"/>
    <n v="745000"/>
    <n v="0"/>
    <n v="0"/>
    <n v="0"/>
    <n v="0"/>
    <n v="0"/>
    <m/>
    <m/>
    <m/>
    <m/>
    <m/>
    <m/>
    <m/>
    <n v="0"/>
    <n v="0"/>
    <n v="0"/>
    <n v="0"/>
    <n v="0"/>
    <n v="0"/>
    <n v="0"/>
    <n v="0"/>
    <n v="0"/>
    <n v="0"/>
    <n v="0"/>
    <n v="0"/>
    <n v="0"/>
    <n v="0"/>
    <n v="0"/>
    <n v="16800"/>
    <n v="16800"/>
    <n v="50400"/>
    <n v="591880"/>
    <n v="313120"/>
    <n v="0"/>
    <n v="0"/>
    <n v="0"/>
    <n v="0"/>
    <n v="989000"/>
    <n v="244000"/>
    <n v="989000"/>
  </r>
  <r>
    <s v="298."/>
    <s v="3-05-18-086-1"/>
    <s v="3"/>
    <s v="Poznań - sieć wodociągowa do Nowego Ogrodu Zoologicznego - etap I"/>
    <s v="Realizowane-dokumentacja-w toku"/>
    <s v="nd"/>
    <s v="Pule"/>
    <s v="druga"/>
    <s v="sieci rozdzielcze"/>
    <s v="rozwojowe"/>
    <x v="6"/>
    <n v="0"/>
    <s v="Poznań"/>
    <s v="Przemysław Jasiński"/>
    <s v="Magdalena Daszkiewicz-Jankowska"/>
    <s v="Mariusz Dados"/>
    <n v="0"/>
    <n v="0"/>
    <s v="05"/>
    <s v="nd"/>
    <n v="0"/>
    <n v="16000"/>
    <n v="16000"/>
    <n v="95000"/>
    <n v="1141000"/>
    <n v="0"/>
    <n v="0"/>
    <n v="0"/>
    <n v="0"/>
    <n v="0"/>
    <n v="0"/>
    <n v="1268000"/>
    <n v="0"/>
    <n v="0"/>
    <n v="1299"/>
    <n v="0"/>
    <n v="338"/>
    <m/>
    <m/>
    <m/>
    <m/>
    <m/>
    <m/>
    <m/>
    <n v="1637"/>
    <n v="0"/>
    <n v="0"/>
    <n v="0"/>
    <n v="0"/>
    <n v="0"/>
    <n v="0"/>
    <n v="0"/>
    <n v="0"/>
    <n v="0"/>
    <n v="0"/>
    <n v="14018"/>
    <n v="0"/>
    <n v="15655"/>
    <n v="28036"/>
    <n v="28036"/>
    <n v="158933.5"/>
    <n v="64208.7"/>
    <n v="0"/>
    <n v="0"/>
    <n v="0"/>
    <n v="0"/>
    <n v="0"/>
    <n v="0"/>
    <n v="294869.2"/>
    <n v="-973130.8"/>
    <n v="294869.2"/>
  </r>
  <r>
    <s v="299."/>
    <s v="3-05-18-099-0"/>
    <s v="3"/>
    <s v="Poznań - sieć wodociągowa i kanalizacja sanitarna w ul. Szarotkow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1500"/>
    <n v="0"/>
    <n v="0"/>
    <n v="0"/>
    <m/>
    <m/>
    <m/>
    <m/>
    <m/>
    <m/>
    <m/>
    <n v="1500"/>
    <n v="0"/>
    <n v="0"/>
    <n v="0"/>
    <n v="0"/>
    <n v="0"/>
    <n v="0"/>
    <n v="0"/>
    <n v="0"/>
    <n v="0"/>
    <n v="0"/>
    <n v="0"/>
    <n v="0"/>
    <n v="1500"/>
    <n v="0"/>
    <n v="0"/>
    <n v="0"/>
    <n v="0"/>
    <n v="0"/>
    <n v="0"/>
    <n v="0"/>
    <n v="0"/>
    <n v="0"/>
    <n v="0"/>
    <n v="1500"/>
    <n v="1500"/>
    <n v="1500"/>
  </r>
  <r>
    <s v="300."/>
    <s v="3-05-18-106-0"/>
    <s v="3"/>
    <s v="Poznań - sieć wodociągowa w ul. Jaśkowiak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301."/>
    <s v="3-05-18-116-0"/>
    <s v="3"/>
    <s v="Poznań - sieć wodociągowa w ul. Omańkowskiej"/>
    <s v="Realizowane-koncepcja-w toku"/>
    <s v="nd"/>
    <s v="rezerwa na zaspokojenie roszczeń z tyt realizacji sieci wod-kan"/>
    <s v="pierwsza"/>
    <s v="sieci rozdzielcze"/>
    <s v="rozwojowe"/>
    <x v="5"/>
    <n v="0"/>
    <s v="Poznań"/>
    <n v="0"/>
    <n v="0"/>
    <n v="0"/>
    <n v="0"/>
    <n v="0"/>
    <s v="05"/>
    <s v="nd"/>
    <n v="0"/>
    <n v="0"/>
    <n v="0"/>
    <n v="0"/>
    <n v="0"/>
    <n v="0"/>
    <n v="0"/>
    <n v="0"/>
    <n v="0"/>
    <n v="0"/>
    <n v="0"/>
    <n v="0"/>
    <n v="0"/>
    <n v="800"/>
    <n v="0"/>
    <n v="0"/>
    <n v="146392.79999999999"/>
    <m/>
    <m/>
    <m/>
    <m/>
    <m/>
    <m/>
    <m/>
    <n v="147192.79999999999"/>
    <n v="0"/>
    <n v="0"/>
    <n v="0"/>
    <n v="0"/>
    <n v="0"/>
    <n v="0"/>
    <n v="0"/>
    <n v="0"/>
    <n v="0"/>
    <n v="0"/>
    <n v="0"/>
    <n v="0"/>
    <n v="147192.79999999999"/>
    <n v="0"/>
    <n v="0"/>
    <n v="0"/>
    <n v="0"/>
    <n v="0"/>
    <n v="0"/>
    <n v="0"/>
    <n v="0"/>
    <n v="0"/>
    <n v="0"/>
    <n v="147192.79999999999"/>
    <n v="147192.79999999999"/>
    <n v="147192.79999999999"/>
  </r>
  <r>
    <s v="302."/>
    <s v="3-05-18-134-0"/>
    <s v="3"/>
    <s v="Poznań - sieć wodociągowa na os. Marysieńki"/>
    <s v="Realizowane-koncepcja-w toku"/>
    <s v="nd"/>
    <s v="budżet - modernizacja PSW"/>
    <s v="pierwsza"/>
    <s v="sieci rozdzielcze"/>
    <s v="modernizacyjne"/>
    <x v="2"/>
    <n v="0"/>
    <s v="Poznań"/>
    <s v="Katarzyna Stawińska"/>
    <n v="0"/>
    <s v="Monika Mrozińska"/>
    <n v="0"/>
    <n v="0"/>
    <s v="05"/>
    <s v="nd"/>
    <n v="0"/>
    <n v="0"/>
    <n v="0"/>
    <n v="0"/>
    <n v="0"/>
    <n v="0"/>
    <n v="0"/>
    <n v="0"/>
    <n v="10000"/>
    <n v="30000"/>
    <n v="10000"/>
    <n v="50000"/>
    <n v="0"/>
    <n v="0"/>
    <n v="0"/>
    <n v="0"/>
    <n v="0"/>
    <m/>
    <m/>
    <m/>
    <m/>
    <m/>
    <m/>
    <m/>
    <n v="0"/>
    <n v="0"/>
    <n v="0"/>
    <n v="0"/>
    <n v="0"/>
    <n v="0"/>
    <n v="0"/>
    <n v="0"/>
    <n v="0"/>
    <n v="0"/>
    <n v="0"/>
    <n v="0"/>
    <n v="0"/>
    <n v="0"/>
    <n v="0"/>
    <n v="0"/>
    <n v="0"/>
    <n v="0"/>
    <n v="0"/>
    <n v="0"/>
    <n v="20000"/>
    <n v="20000"/>
    <n v="10000"/>
    <n v="400000"/>
    <n v="50000"/>
    <n v="0"/>
    <n v="450000"/>
  </r>
  <r>
    <s v="303."/>
    <s v="3-05-18-141-0"/>
    <s v="3"/>
    <s v="Poznań - sieć wodociągowa w ul.Lutyckiej od nr 93 do ul.Obornickiej"/>
    <s v="Realizowane-koncepcja-w toku"/>
    <s v="nd"/>
    <s v="koordynacja z innymi jednostkami"/>
    <s v="pierwsza"/>
    <s v="sieci rozdzielcze"/>
    <s v="modernizacyjne"/>
    <x v="10"/>
    <n v="0"/>
    <s v="Poznań"/>
    <s v="Agata Chmurzyńska"/>
    <s v="Joanna Matysiak-Olek"/>
    <s v="Mariusz Dados"/>
    <n v="0"/>
    <n v="0"/>
    <s v="05"/>
    <s v="nd"/>
    <n v="10884.679999999998"/>
    <n v="19718"/>
    <n v="39436"/>
    <n v="39436"/>
    <n v="1774613"/>
    <n v="0"/>
    <n v="0"/>
    <n v="0"/>
    <n v="0"/>
    <n v="0"/>
    <n v="0"/>
    <n v="1873203"/>
    <n v="443.62"/>
    <n v="0"/>
    <n v="0"/>
    <n v="0"/>
    <n v="0"/>
    <m/>
    <m/>
    <m/>
    <m/>
    <m/>
    <m/>
    <m/>
    <n v="443.62"/>
    <n v="0"/>
    <n v="0"/>
    <n v="0"/>
    <n v="0"/>
    <n v="0"/>
    <n v="0"/>
    <n v="0"/>
    <n v="0"/>
    <n v="0"/>
    <n v="0"/>
    <n v="0"/>
    <n v="0"/>
    <n v="443.62"/>
    <n v="28000"/>
    <n v="84000"/>
    <n v="361999"/>
    <n v="553501"/>
    <n v="1000000"/>
    <n v="0"/>
    <n v="0"/>
    <n v="0"/>
    <n v="0"/>
    <n v="0"/>
    <n v="2027943.62"/>
    <n v="154740.62000000011"/>
    <n v="2027943.62"/>
  </r>
  <r>
    <s v="304."/>
    <s v="3-05-18-142-1"/>
    <s v="3"/>
    <s v="Poznań - sieć wodociągowa w rejonie ul.Żelaznej"/>
    <s v="Realizowane-dokumentacja-w toku"/>
    <s v="nd"/>
    <s v="Pule"/>
    <s v="druga"/>
    <s v="sieci rozdzielcze"/>
    <s v="rozwojowe"/>
    <x v="6"/>
    <n v="0"/>
    <s v="Poznań"/>
    <s v="Przemysław Jasiński"/>
    <s v="Wioletta Frankowska"/>
    <s v="Mariusz Dados"/>
    <n v="0"/>
    <n v="0"/>
    <s v="05"/>
    <s v="nd"/>
    <n v="1218"/>
    <n v="20000"/>
    <n v="30000"/>
    <n v="180000"/>
    <n v="720000"/>
    <n v="0"/>
    <n v="0"/>
    <n v="0"/>
    <n v="0"/>
    <n v="0"/>
    <n v="0"/>
    <n v="950000"/>
    <n v="0"/>
    <n v="0"/>
    <n v="0"/>
    <n v="0"/>
    <n v="0"/>
    <m/>
    <m/>
    <m/>
    <m/>
    <m/>
    <m/>
    <m/>
    <n v="0"/>
    <n v="0"/>
    <n v="0"/>
    <n v="0"/>
    <n v="0"/>
    <n v="0"/>
    <n v="0"/>
    <n v="0"/>
    <n v="0"/>
    <n v="0"/>
    <n v="0"/>
    <n v="0"/>
    <n v="0"/>
    <n v="0"/>
    <n v="0"/>
    <n v="43200"/>
    <n v="64800"/>
    <n v="0"/>
    <n v="558391"/>
    <n v="550000"/>
    <n v="0"/>
    <n v="0"/>
    <n v="0"/>
    <n v="0"/>
    <n v="1216391"/>
    <n v="266391"/>
    <n v="1216391"/>
  </r>
  <r>
    <s v="305."/>
    <s v="3-05-19-001-0"/>
    <s v="3"/>
    <s v="Poznań - siec wodociagowa i kanalizacji sanitarnej w ul. Mrągowskiej/Kopanina"/>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0"/>
    <n v="0"/>
    <n v="245320.75"/>
    <n v="0"/>
    <m/>
    <m/>
    <m/>
    <m/>
    <m/>
    <m/>
    <m/>
    <n v="245320.75"/>
    <n v="0"/>
    <n v="0"/>
    <n v="0"/>
    <n v="0"/>
    <n v="0"/>
    <n v="0"/>
    <n v="0"/>
    <n v="0"/>
    <n v="0"/>
    <n v="0"/>
    <n v="0"/>
    <n v="0"/>
    <n v="245320.75"/>
    <n v="0"/>
    <n v="0"/>
    <n v="0"/>
    <n v="0"/>
    <n v="0"/>
    <n v="0"/>
    <n v="0"/>
    <n v="0"/>
    <n v="0"/>
    <n v="0"/>
    <n v="245320.75"/>
    <n v="245320.75"/>
    <n v="245320.75"/>
  </r>
  <r>
    <s v="306."/>
    <s v="3-05-19-031-0"/>
    <s v="3"/>
    <s v="Poznań - sieć wodociągowa i kanalizacja sanitarna w ul. Poetyckiej, Epickiej, Dickensa"/>
    <s v="Realizowane-RBM-w toku"/>
    <s v="nd"/>
    <s v="rezerwa na zaspokojenie roszczeń z tyt realizacji sieci wod-kan"/>
    <s v="pierwsza"/>
    <s v="sieci rozdzielcze"/>
    <s v="rozwojowe"/>
    <x v="5"/>
    <n v="0"/>
    <s v="Poznań"/>
    <n v="0"/>
    <n v="0"/>
    <n v="0"/>
    <s v="Magdalena Borowska"/>
    <n v="0"/>
    <s v="05"/>
    <s v="nd"/>
    <n v="1100"/>
    <n v="0"/>
    <n v="0"/>
    <n v="0"/>
    <n v="0"/>
    <n v="0"/>
    <n v="0"/>
    <n v="0"/>
    <n v="0"/>
    <n v="0"/>
    <n v="0"/>
    <n v="0"/>
    <n v="1091083"/>
    <n v="0"/>
    <n v="0"/>
    <n v="0"/>
    <n v="0"/>
    <m/>
    <m/>
    <m/>
    <m/>
    <m/>
    <m/>
    <m/>
    <n v="1091083"/>
    <n v="0"/>
    <n v="0"/>
    <n v="0"/>
    <n v="0"/>
    <n v="0"/>
    <n v="0"/>
    <n v="0"/>
    <n v="0"/>
    <n v="0"/>
    <n v="0"/>
    <n v="0"/>
    <n v="0"/>
    <n v="1091083"/>
    <n v="0"/>
    <n v="0"/>
    <n v="0"/>
    <n v="0"/>
    <n v="0"/>
    <n v="0"/>
    <n v="0"/>
    <n v="0"/>
    <n v="0"/>
    <n v="0"/>
    <n v="1091083"/>
    <n v="1091083"/>
    <n v="1091083"/>
  </r>
  <r>
    <s v="307."/>
    <s v="3-05-19-039-0"/>
    <s v="3"/>
    <s v="Poznań - sieć wodociągowa i kanalizacja sanitarna w ul. Stanisława Matyi (Avenid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1500"/>
    <n v="0"/>
    <n v="0"/>
    <n v="0"/>
    <m/>
    <m/>
    <m/>
    <m/>
    <m/>
    <m/>
    <m/>
    <n v="1500"/>
    <n v="0"/>
    <n v="0"/>
    <n v="0"/>
    <n v="0"/>
    <n v="0"/>
    <n v="0"/>
    <n v="0"/>
    <n v="0"/>
    <n v="0"/>
    <n v="0"/>
    <n v="0"/>
    <n v="0"/>
    <n v="1500"/>
    <n v="0"/>
    <n v="0"/>
    <n v="0"/>
    <n v="0"/>
    <n v="0"/>
    <n v="0"/>
    <n v="0"/>
    <n v="0"/>
    <n v="0"/>
    <n v="0"/>
    <n v="1500"/>
    <n v="1500"/>
    <n v="1500"/>
  </r>
  <r>
    <s v="308."/>
    <s v="3-05-19-042-0"/>
    <s v="3"/>
    <s v="Luboń - sieć wodociągowa w ul. Świerczewskiej"/>
    <s v="Realizowane-koncepcja-w toku"/>
    <s v="nd"/>
    <s v="rury azbestowo-cementowe"/>
    <s v="pierwsza"/>
    <s v="sieci rozdzielcze"/>
    <s v="modernizacyjne"/>
    <x v="3"/>
    <n v="0"/>
    <s v="Poznań"/>
    <s v="Zuzanna Kaczmarek"/>
    <n v="0"/>
    <s v="Jolanta Kowalczyk"/>
    <n v="0"/>
    <n v="0"/>
    <s v="05"/>
    <s v="nd"/>
    <n v="0"/>
    <n v="0"/>
    <n v="8000"/>
    <n v="12000"/>
    <n v="17000"/>
    <n v="75000"/>
    <n v="0"/>
    <n v="0"/>
    <n v="0"/>
    <n v="0"/>
    <n v="0"/>
    <n v="112000"/>
    <n v="0"/>
    <n v="0"/>
    <n v="0"/>
    <n v="0"/>
    <n v="0"/>
    <m/>
    <m/>
    <m/>
    <m/>
    <m/>
    <m/>
    <m/>
    <n v="0"/>
    <n v="8000"/>
    <n v="0"/>
    <n v="0"/>
    <n v="0"/>
    <n v="0"/>
    <n v="0"/>
    <n v="0"/>
    <n v="0"/>
    <n v="0"/>
    <n v="0"/>
    <n v="0"/>
    <n v="0"/>
    <n v="0"/>
    <n v="28000"/>
    <n v="42000"/>
    <n v="60600"/>
    <n v="68400"/>
    <n v="0"/>
    <n v="0"/>
    <n v="0"/>
    <n v="0"/>
    <n v="0"/>
    <n v="0"/>
    <n v="199000"/>
    <n v="87000"/>
    <n v="199000"/>
  </r>
  <r>
    <s v="309."/>
    <s v="3-05-19-060-0"/>
    <s v="3"/>
    <s v="Poznań - sieć wodociągowa i kanalizacja sanitarna w ul Drewlańskiej"/>
    <s v="Realizowane-dokumentacja-w toku"/>
    <s v="nd"/>
    <s v="rezerwa na zaspokojenie roszczeń z tyt realizacji sieci wod-kan"/>
    <s v="pierwsza"/>
    <s v="sieci rozdzielcze"/>
    <s v="rozwojowe"/>
    <x v="5"/>
    <n v="0"/>
    <s v="Poznań"/>
    <n v="0"/>
    <n v="0"/>
    <n v="0"/>
    <s v="Aleksandra Klecha"/>
    <n v="0"/>
    <s v="05"/>
    <s v="nd"/>
    <n v="0"/>
    <n v="0"/>
    <n v="0"/>
    <n v="0"/>
    <n v="0"/>
    <n v="0"/>
    <n v="0"/>
    <n v="0"/>
    <n v="0"/>
    <n v="0"/>
    <n v="0"/>
    <n v="0"/>
    <n v="0"/>
    <n v="0"/>
    <n v="0"/>
    <n v="167380.75"/>
    <n v="676"/>
    <m/>
    <m/>
    <m/>
    <m/>
    <m/>
    <m/>
    <m/>
    <n v="168056.75"/>
    <n v="0"/>
    <n v="0"/>
    <n v="0"/>
    <n v="0"/>
    <n v="0"/>
    <n v="0"/>
    <n v="0"/>
    <n v="0"/>
    <n v="0"/>
    <n v="0"/>
    <n v="0"/>
    <n v="0"/>
    <n v="168056.75"/>
    <n v="0"/>
    <n v="0"/>
    <n v="0"/>
    <n v="0"/>
    <n v="0"/>
    <n v="0"/>
    <n v="0"/>
    <n v="0"/>
    <n v="0"/>
    <n v="0"/>
    <n v="168056.75"/>
    <n v="168056.75"/>
    <n v="168056.75"/>
  </r>
  <r>
    <s v="310."/>
    <s v="3-05-19-063-0"/>
    <s v="3"/>
    <s v="Poznań - sieć wodociągowa w ul.Sierpow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320.75"/>
    <n v="355"/>
    <m/>
    <m/>
    <m/>
    <m/>
    <m/>
    <m/>
    <m/>
    <n v="675.75"/>
    <n v="0"/>
    <n v="0"/>
    <n v="0"/>
    <n v="0"/>
    <n v="0"/>
    <n v="0"/>
    <n v="0"/>
    <n v="0"/>
    <n v="0"/>
    <n v="0"/>
    <n v="0"/>
    <n v="0"/>
    <n v="675.75"/>
    <n v="0"/>
    <n v="0"/>
    <n v="0"/>
    <n v="0"/>
    <n v="0"/>
    <n v="0"/>
    <n v="0"/>
    <n v="0"/>
    <n v="0"/>
    <n v="0"/>
    <n v="675.75"/>
    <n v="675.75"/>
    <n v="675.75"/>
  </r>
  <r>
    <s v="311."/>
    <s v="3-05-19-070-0"/>
    <s v="3"/>
    <s v="Poznań - sieć wodociągowa w ul.Siedliskowej 19"/>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11191.63"/>
    <n v="866"/>
    <n v="0"/>
    <n v="17"/>
    <m/>
    <m/>
    <m/>
    <m/>
    <m/>
    <m/>
    <m/>
    <n v="12074.63"/>
    <n v="0"/>
    <n v="0"/>
    <n v="0"/>
    <n v="0"/>
    <n v="0"/>
    <n v="0"/>
    <n v="0"/>
    <n v="0"/>
    <n v="0"/>
    <n v="0"/>
    <n v="0"/>
    <n v="0"/>
    <n v="12074.63"/>
    <n v="0"/>
    <n v="0"/>
    <n v="0"/>
    <n v="0"/>
    <n v="0"/>
    <n v="0"/>
    <n v="0"/>
    <n v="0"/>
    <n v="0"/>
    <n v="0"/>
    <n v="12074.63"/>
    <n v="12074.63"/>
    <n v="12074.63"/>
  </r>
  <r>
    <s v="312."/>
    <s v="3-05-19-074-1"/>
    <s v="3"/>
    <s v="Poznań - sieć wodociągowa w ul. Michałowo"/>
    <s v="Realizowane-koncepcja-w toku"/>
    <s v="nd"/>
    <s v="rezerwa &quot;białe plamy&quot;"/>
    <s v="druga"/>
    <s v="sieci rozdzielcze"/>
    <s v="rozwojowe"/>
    <x v="8"/>
    <n v="0"/>
    <s v="Poznań"/>
    <s v="Przemysław Jasiński"/>
    <n v="0"/>
    <s v="Mariusz Dados"/>
    <n v="0"/>
    <n v="0"/>
    <s v="05"/>
    <s v="nd"/>
    <n v="0"/>
    <n v="0"/>
    <n v="0"/>
    <n v="0"/>
    <n v="0"/>
    <n v="0"/>
    <n v="0"/>
    <n v="0"/>
    <n v="0"/>
    <n v="18000"/>
    <n v="27000"/>
    <n v="45000"/>
    <n v="0"/>
    <n v="0"/>
    <n v="0"/>
    <n v="0"/>
    <n v="0"/>
    <m/>
    <m/>
    <m/>
    <m/>
    <m/>
    <m/>
    <m/>
    <n v="0"/>
    <n v="0"/>
    <n v="0"/>
    <n v="0"/>
    <n v="0"/>
    <n v="0"/>
    <n v="0"/>
    <n v="0"/>
    <n v="0"/>
    <n v="0"/>
    <n v="0"/>
    <n v="0"/>
    <n v="0"/>
    <n v="0"/>
    <n v="0"/>
    <n v="0"/>
    <n v="0"/>
    <n v="0"/>
    <n v="0"/>
    <n v="32000"/>
    <n v="48000"/>
    <n v="100000"/>
    <n v="345000"/>
    <n v="0"/>
    <n v="525000"/>
    <n v="480000"/>
    <n v="525000"/>
  </r>
  <r>
    <s v="313."/>
    <s v="3-05-19-075-0"/>
    <s v="3"/>
    <s v="Poznań - sieć wodociągowa i kanalizacja sanitarna w ul. Snopow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50320.75"/>
    <n v="0"/>
    <m/>
    <m/>
    <m/>
    <m/>
    <m/>
    <m/>
    <m/>
    <n v="50320.75"/>
    <n v="0"/>
    <n v="0"/>
    <n v="0"/>
    <n v="0"/>
    <n v="0"/>
    <n v="0"/>
    <n v="0"/>
    <n v="0"/>
    <n v="0"/>
    <n v="0"/>
    <n v="0"/>
    <n v="0"/>
    <n v="50320.75"/>
    <n v="0"/>
    <n v="0"/>
    <n v="0"/>
    <n v="0"/>
    <n v="0"/>
    <n v="0"/>
    <n v="0"/>
    <n v="0"/>
    <n v="0"/>
    <n v="0"/>
    <n v="50320.75"/>
    <n v="50320.75"/>
    <n v="50320.75"/>
  </r>
  <r>
    <s v="314."/>
    <s v="3-05-19-080-0"/>
    <s v="3"/>
    <s v="Poznań - sieć wodociągowa i kanalizacja sanitarna w ul. Rembertowskiej"/>
    <s v="Realizowane-RBM-w toku"/>
    <s v="nd"/>
    <s v="rezerwa na zaspokojenie roszczeń z tyt realizacji sieci wod-kan"/>
    <s v="pierwsza"/>
    <s v="sieci rozdzielcze"/>
    <s v="rozwojowe"/>
    <x v="5"/>
    <n v="0"/>
    <s v="Poznań"/>
    <n v="0"/>
    <n v="0"/>
    <n v="0"/>
    <s v="Maciej Rojek"/>
    <n v="0"/>
    <s v="05"/>
    <s v="nd"/>
    <n v="0"/>
    <n v="0"/>
    <n v="0"/>
    <n v="0"/>
    <n v="0"/>
    <n v="0"/>
    <n v="0"/>
    <n v="0"/>
    <n v="0"/>
    <n v="0"/>
    <n v="0"/>
    <n v="0"/>
    <n v="0"/>
    <n v="0"/>
    <n v="0"/>
    <n v="0"/>
    <n v="1300"/>
    <m/>
    <m/>
    <m/>
    <m/>
    <m/>
    <m/>
    <m/>
    <n v="1300"/>
    <n v="0"/>
    <n v="0"/>
    <n v="0"/>
    <n v="0"/>
    <n v="0"/>
    <n v="0"/>
    <n v="0"/>
    <n v="0"/>
    <n v="0"/>
    <n v="0"/>
    <n v="0"/>
    <n v="0"/>
    <n v="1300"/>
    <n v="0"/>
    <n v="0"/>
    <n v="0"/>
    <n v="0"/>
    <n v="0"/>
    <n v="0"/>
    <n v="0"/>
    <n v="0"/>
    <n v="0"/>
    <n v="0"/>
    <n v="1300"/>
    <n v="1300"/>
    <n v="1300"/>
  </r>
  <r>
    <s v="315."/>
    <s v="3-05-19-096-0"/>
    <s v="3"/>
    <s v="Poznań - sieć wodociągowa w ul. 28 Czerwca 1956r. (Etap II od ul. Krzyżowej do ul. Traugutta)"/>
    <s v="Realizowane-koncepcja-w toku"/>
    <s v="nd"/>
    <s v="koordynacja z innymi jednostkami"/>
    <s v="pierwsza"/>
    <s v="sieci rozdzielcze"/>
    <s v="modernizacyjne"/>
    <x v="10"/>
    <n v="0"/>
    <s v="Poznań"/>
    <s v="Marcin Ostrzycki"/>
    <n v="0"/>
    <n v="0"/>
    <n v="0"/>
    <n v="0"/>
    <s v="05"/>
    <s v="nd"/>
    <n v="0"/>
    <n v="108000"/>
    <n v="162000"/>
    <n v="3000000"/>
    <n v="3770000"/>
    <n v="0"/>
    <n v="0"/>
    <n v="0"/>
    <n v="0"/>
    <n v="0"/>
    <n v="0"/>
    <n v="7040000"/>
    <n v="0"/>
    <n v="0"/>
    <n v="0"/>
    <n v="0"/>
    <n v="0"/>
    <m/>
    <m/>
    <m/>
    <m/>
    <m/>
    <m/>
    <m/>
    <n v="0"/>
    <n v="0"/>
    <n v="0"/>
    <n v="0"/>
    <n v="0"/>
    <n v="0"/>
    <n v="0"/>
    <n v="0"/>
    <n v="0"/>
    <n v="0"/>
    <n v="0"/>
    <n v="0"/>
    <n v="0"/>
    <n v="0"/>
    <n v="54089"/>
    <n v="54089"/>
    <n v="162267"/>
    <n v="2761116"/>
    <n v="4000000"/>
    <n v="0"/>
    <n v="0"/>
    <n v="0"/>
    <n v="0"/>
    <n v="0"/>
    <n v="7031561"/>
    <n v="-8439"/>
    <n v="7031561"/>
  </r>
  <r>
    <s v="316."/>
    <s v="3-05-19-101-1"/>
    <s v="3"/>
    <s v="Poznań - sieć wodociągowa dla zabudowy ZKZL przy ul. Opolskiej (strona wschodnia - ETAP A)"/>
    <s v="Realizowane-koncepcja-w toku"/>
    <s v="nd"/>
    <s v="Pule"/>
    <s v="druga"/>
    <s v="sieci rozdzielcze"/>
    <s v="rozwojowe"/>
    <x v="6"/>
    <n v="0"/>
    <s v="Poznań"/>
    <s v="Zuzanna Kaczmarek"/>
    <n v="0"/>
    <s v="Jolanta Kowalczyk"/>
    <n v="0"/>
    <n v="0"/>
    <s v="05"/>
    <s v="nd"/>
    <n v="0"/>
    <n v="0"/>
    <n v="20000"/>
    <n v="30000"/>
    <n v="121000"/>
    <n v="537000"/>
    <n v="0"/>
    <n v="0"/>
    <n v="0"/>
    <n v="0"/>
    <n v="0"/>
    <n v="708000"/>
    <n v="0"/>
    <n v="0"/>
    <n v="0"/>
    <n v="0"/>
    <n v="0"/>
    <m/>
    <m/>
    <m/>
    <m/>
    <m/>
    <m/>
    <m/>
    <n v="0"/>
    <n v="0"/>
    <n v="0"/>
    <n v="0"/>
    <n v="0"/>
    <n v="0"/>
    <n v="0"/>
    <n v="0"/>
    <n v="0"/>
    <n v="0"/>
    <n v="0"/>
    <n v="0"/>
    <n v="0"/>
    <n v="0"/>
    <n v="47000"/>
    <n v="141000"/>
    <n v="122600"/>
    <n v="511600"/>
    <n v="74800"/>
    <n v="0"/>
    <n v="0"/>
    <n v="0"/>
    <n v="0"/>
    <n v="0"/>
    <n v="897000"/>
    <n v="189000"/>
    <n v="897000"/>
  </r>
  <r>
    <s v="317."/>
    <s v="3-05-19-102-1"/>
    <s v="3"/>
    <s v="Poznań - sieć wodociągowa dla zabudowy ZKZL przy ul. Opolskiej (strona wschodnia - ETAP B)"/>
    <s v="Realizowane-koncepcja-w toku"/>
    <s v="nd"/>
    <s v="Pule"/>
    <s v="druga"/>
    <s v="sieci rozdzielcze"/>
    <s v="rozwojowe"/>
    <x v="6"/>
    <n v="0"/>
    <s v="Poznań"/>
    <s v="Zuzanna Kaczmarek"/>
    <n v="0"/>
    <s v="Jolanta Kowalczyk"/>
    <n v="0"/>
    <n v="0"/>
    <s v="05"/>
    <s v="nd"/>
    <n v="0"/>
    <n v="0"/>
    <n v="0"/>
    <n v="0"/>
    <n v="17000"/>
    <n v="51000"/>
    <n v="17000"/>
    <n v="244000"/>
    <n v="672000"/>
    <n v="0"/>
    <n v="0"/>
    <n v="1001000"/>
    <n v="0"/>
    <n v="0"/>
    <n v="0"/>
    <n v="0"/>
    <n v="0"/>
    <m/>
    <m/>
    <m/>
    <m/>
    <m/>
    <m/>
    <m/>
    <n v="0"/>
    <n v="0"/>
    <n v="0"/>
    <n v="0"/>
    <n v="0"/>
    <n v="0"/>
    <n v="0"/>
    <n v="0"/>
    <n v="0"/>
    <n v="0"/>
    <n v="0"/>
    <n v="0"/>
    <n v="0"/>
    <n v="0"/>
    <n v="0"/>
    <n v="0"/>
    <n v="0"/>
    <n v="0"/>
    <n v="168000"/>
    <n v="748000"/>
    <n v="0"/>
    <n v="0"/>
    <n v="0"/>
    <n v="0"/>
    <n v="916000"/>
    <n v="-85000"/>
    <n v="916000"/>
  </r>
  <r>
    <s v="318."/>
    <s v="3-05-19-103-1"/>
    <s v="3"/>
    <s v="Poznań - sieć wodociągowa dla zabudowy ZKZL przy ul. Opolskiej (strona wschodnia - ETAP C)"/>
    <s v="Realizowane-koncepcja-w toku"/>
    <s v="nd"/>
    <s v="Pule"/>
    <s v="druga"/>
    <s v="sieci rozdzielcze"/>
    <s v="rozwojowe"/>
    <x v="6"/>
    <n v="0"/>
    <s v="Poznań"/>
    <s v="Zuzanna Kaczmarek"/>
    <n v="0"/>
    <s v="Jolanta Kowalczyk"/>
    <n v="0"/>
    <n v="0"/>
    <s v="05"/>
    <s v="nd"/>
    <n v="0"/>
    <n v="0"/>
    <n v="0"/>
    <n v="0"/>
    <n v="0"/>
    <n v="0"/>
    <n v="0"/>
    <n v="26000"/>
    <n v="38000"/>
    <n v="157000"/>
    <n v="698000"/>
    <n v="919000"/>
    <n v="0"/>
    <n v="0"/>
    <n v="0"/>
    <n v="0"/>
    <n v="0"/>
    <m/>
    <m/>
    <m/>
    <m/>
    <m/>
    <m/>
    <m/>
    <n v="0"/>
    <n v="0"/>
    <n v="0"/>
    <n v="0"/>
    <n v="0"/>
    <n v="0"/>
    <n v="0"/>
    <n v="0"/>
    <n v="0"/>
    <n v="0"/>
    <n v="0"/>
    <n v="0"/>
    <n v="0"/>
    <n v="0"/>
    <n v="0"/>
    <n v="0"/>
    <n v="0"/>
    <n v="0"/>
    <n v="0"/>
    <n v="0"/>
    <n v="157000"/>
    <n v="698000"/>
    <n v="0"/>
    <n v="0"/>
    <n v="855000"/>
    <n v="-64000"/>
    <n v="855000"/>
  </r>
  <r>
    <s v="319."/>
    <s v="3-05-19-118-0"/>
    <s v="3"/>
    <s v="Poznań - sieć wodociągowa w ul. Bogusławskiego"/>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900"/>
    <n v="0"/>
    <n v="641.5"/>
    <n v="124770.18"/>
    <m/>
    <m/>
    <m/>
    <m/>
    <m/>
    <m/>
    <m/>
    <n v="126311.67999999999"/>
    <n v="0"/>
    <n v="0"/>
    <n v="0"/>
    <n v="0"/>
    <n v="0"/>
    <n v="0"/>
    <n v="0"/>
    <n v="0"/>
    <n v="0"/>
    <n v="0"/>
    <n v="0"/>
    <n v="0"/>
    <n v="126311.67999999999"/>
    <n v="0"/>
    <n v="0"/>
    <n v="0"/>
    <n v="0"/>
    <n v="0"/>
    <n v="0"/>
    <n v="0"/>
    <n v="0"/>
    <n v="0"/>
    <n v="0"/>
    <n v="126311.67999999999"/>
    <n v="126311.67999999999"/>
    <n v="126311.67999999999"/>
  </r>
  <r>
    <s v="320."/>
    <s v="3-05-19-121-0"/>
    <s v="3"/>
    <s v="Poznań sieć wodociągowa i kanalizacja sanitarna w ul. Ugory 85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641.5"/>
    <n v="59129.42"/>
    <m/>
    <m/>
    <m/>
    <m/>
    <m/>
    <m/>
    <m/>
    <n v="59770.92"/>
    <n v="0"/>
    <n v="0"/>
    <n v="0"/>
    <n v="0"/>
    <n v="0"/>
    <n v="0"/>
    <n v="0"/>
    <n v="0"/>
    <n v="0"/>
    <n v="0"/>
    <n v="0"/>
    <n v="0"/>
    <n v="59770.92"/>
    <n v="0"/>
    <n v="0"/>
    <n v="0"/>
    <n v="0"/>
    <n v="0"/>
    <n v="0"/>
    <n v="0"/>
    <n v="0"/>
    <n v="0"/>
    <n v="0"/>
    <n v="59770.92"/>
    <n v="59770.92"/>
    <n v="59770.92"/>
  </r>
  <r>
    <s v="321."/>
    <s v="3-05-19-123-0"/>
    <s v="3"/>
    <s v="Poznań - sieć wodociągowa w rejonie Starego Rynku."/>
    <s v="Realizowane-koncepcja-w toku"/>
    <s v="nd"/>
    <s v="koordynacja z innymi jednostkami"/>
    <s v="pierwsza"/>
    <s v="sieci rozdzielcze"/>
    <s v="modernizacyjne"/>
    <x v="10"/>
    <n v="0"/>
    <s v="Poznań"/>
    <s v="Marcin Ostrzycki"/>
    <n v="0"/>
    <s v="Mariusz Dados"/>
    <s v="Anna Danek"/>
    <s v="Łukasz Wędrychowicz"/>
    <s v="05"/>
    <s v="nd"/>
    <n v="0"/>
    <n v="30000"/>
    <n v="45000"/>
    <n v="335000"/>
    <n v="1000000"/>
    <n v="0"/>
    <n v="0"/>
    <n v="0"/>
    <n v="0"/>
    <n v="0"/>
    <n v="0"/>
    <n v="1410000"/>
    <n v="0"/>
    <n v="0"/>
    <n v="0"/>
    <n v="0"/>
    <n v="0"/>
    <m/>
    <m/>
    <m/>
    <m/>
    <m/>
    <m/>
    <m/>
    <n v="0"/>
    <n v="0"/>
    <n v="0"/>
    <n v="0"/>
    <n v="0"/>
    <n v="0"/>
    <n v="0"/>
    <n v="0"/>
    <n v="0"/>
    <n v="0"/>
    <n v="0"/>
    <n v="0"/>
    <n v="0"/>
    <n v="0"/>
    <n v="0"/>
    <n v="29358"/>
    <n v="44037"/>
    <n v="640540"/>
    <n v="1194340"/>
    <n v="0"/>
    <n v="0"/>
    <n v="0"/>
    <n v="0"/>
    <n v="0"/>
    <n v="1908275"/>
    <n v="498275"/>
    <n v="1908275"/>
  </r>
  <r>
    <s v="322."/>
    <s v="3-05-19-125-1"/>
    <s v="3"/>
    <s v="Poznań - sieć wodociagowa dla projektowanego osiedla mieszkaniowego ZKZL w rejonie ulic Darzyborska - Darzyńska (zad III)"/>
    <s v="Realizowane-koncepcja-w toku"/>
    <s v="nd"/>
    <s v="Pule"/>
    <s v="druga"/>
    <s v="sieci rozdzielcze"/>
    <s v="rozwojowe"/>
    <x v="6"/>
    <n v="0"/>
    <s v="Poznań"/>
    <s v="Przemysław Jasiński"/>
    <n v="0"/>
    <s v="Mariusz Dados"/>
    <n v="0"/>
    <n v="0"/>
    <s v="05"/>
    <s v="nd"/>
    <n v="0"/>
    <n v="0"/>
    <n v="30000"/>
    <n v="45000"/>
    <n v="352000"/>
    <n v="908000"/>
    <n v="0"/>
    <n v="0"/>
    <n v="0"/>
    <n v="0"/>
    <n v="0"/>
    <n v="1335000"/>
    <n v="0"/>
    <n v="0"/>
    <n v="0"/>
    <n v="0"/>
    <n v="0"/>
    <m/>
    <m/>
    <m/>
    <m/>
    <m/>
    <m/>
    <m/>
    <n v="0"/>
    <n v="0"/>
    <n v="0"/>
    <n v="0"/>
    <n v="0"/>
    <n v="0"/>
    <n v="0"/>
    <n v="0"/>
    <n v="0"/>
    <n v="0"/>
    <n v="0"/>
    <n v="0"/>
    <n v="0"/>
    <n v="0"/>
    <n v="0"/>
    <n v="34000"/>
    <n v="51000"/>
    <n v="234000"/>
    <n v="1031000"/>
    <n v="0"/>
    <n v="0"/>
    <n v="0"/>
    <n v="0"/>
    <n v="0"/>
    <n v="1350000"/>
    <n v="15000"/>
    <n v="1350000"/>
  </r>
  <r>
    <s v="323."/>
    <s v="3-05-19-147-1"/>
    <s v="3"/>
    <s v="Poznań - sieć wodociągowa w ul. Kalinowej i Opolskiej"/>
    <s v="Realizowane-koncepcja-w toku"/>
    <s v="nd"/>
    <s v="budżet - modernizacja PSW"/>
    <s v="pierwsza"/>
    <s v="sieci rozdzielcze"/>
    <s v="modernizacyjne"/>
    <x v="3"/>
    <n v="0"/>
    <s v="Poznań"/>
    <s v="Zuzanna Kaczmarek"/>
    <s v="Wioletta Frankowska"/>
    <s v="Jolanta Kowalczyk"/>
    <s v="Jolanta Kowalczyk"/>
    <n v="0"/>
    <s v="05"/>
    <s v="nd"/>
    <n v="12431.88"/>
    <n v="0"/>
    <n v="20000"/>
    <n v="32000"/>
    <n v="199000"/>
    <n v="512000"/>
    <n v="0"/>
    <n v="0"/>
    <n v="0"/>
    <n v="0"/>
    <n v="0"/>
    <n v="763000"/>
    <n v="0"/>
    <n v="0"/>
    <n v="0"/>
    <n v="0"/>
    <n v="0"/>
    <m/>
    <m/>
    <m/>
    <m/>
    <m/>
    <m/>
    <m/>
    <n v="0"/>
    <n v="0"/>
    <n v="0"/>
    <n v="0"/>
    <n v="0"/>
    <n v="0"/>
    <n v="0"/>
    <n v="0"/>
    <n v="0"/>
    <n v="0"/>
    <n v="0"/>
    <n v="0"/>
    <n v="0"/>
    <n v="0"/>
    <n v="21000"/>
    <n v="62000"/>
    <n v="158200"/>
    <n v="900200"/>
    <n v="136600"/>
    <n v="0"/>
    <n v="0"/>
    <n v="0"/>
    <n v="0"/>
    <n v="0"/>
    <n v="1278000"/>
    <n v="515000"/>
    <n v="1278000"/>
  </r>
  <r>
    <s v="324."/>
    <s v="3-05-19-150-0"/>
    <s v="3"/>
    <s v="Poznań - sieć wodociągowa w ul. Wołkowyskiej"/>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0"/>
    <n v="0"/>
    <n v="34732.75"/>
    <n v="0"/>
    <m/>
    <m/>
    <m/>
    <m/>
    <m/>
    <m/>
    <m/>
    <n v="34732.75"/>
    <n v="0"/>
    <n v="0"/>
    <n v="0"/>
    <n v="0"/>
    <n v="0"/>
    <n v="0"/>
    <n v="0"/>
    <n v="0"/>
    <n v="0"/>
    <n v="0"/>
    <n v="0"/>
    <n v="0"/>
    <n v="34732.75"/>
    <n v="0"/>
    <n v="0"/>
    <n v="0"/>
    <n v="0"/>
    <n v="0"/>
    <n v="0"/>
    <n v="0"/>
    <n v="0"/>
    <n v="0"/>
    <n v="0"/>
    <n v="34732.75"/>
    <n v="34732.75"/>
    <n v="34732.75"/>
  </r>
  <r>
    <s v="325."/>
    <s v="3-05-19-152-0"/>
    <s v="3"/>
    <s v="Poznań - sieć wodociągowa w rejonie ul. Garbary - etap I"/>
    <s v="Realizowane-koncepcja-w toku"/>
    <s v="nd"/>
    <s v="koordynacja z innymi jednostkami"/>
    <s v="pierwsza"/>
    <s v="sieci rozdzielcze"/>
    <s v="modernizacyjne"/>
    <x v="10"/>
    <n v="0"/>
    <s v="Poznań"/>
    <s v="Katarzyna Józefiak"/>
    <n v="0"/>
    <s v="Mariusz Dados"/>
    <n v="0"/>
    <n v="0"/>
    <s v="05"/>
    <s v="nd"/>
    <n v="0"/>
    <n v="20000"/>
    <n v="35000"/>
    <n v="0"/>
    <n v="0"/>
    <n v="0"/>
    <n v="0"/>
    <n v="0"/>
    <n v="0"/>
    <n v="0"/>
    <n v="0"/>
    <n v="55000"/>
    <n v="0"/>
    <n v="0"/>
    <n v="0"/>
    <n v="0"/>
    <n v="0"/>
    <m/>
    <m/>
    <m/>
    <m/>
    <m/>
    <m/>
    <m/>
    <n v="0"/>
    <n v="0"/>
    <n v="0"/>
    <n v="0"/>
    <n v="0"/>
    <n v="0"/>
    <n v="0"/>
    <n v="0"/>
    <n v="0"/>
    <n v="0"/>
    <n v="0"/>
    <n v="0"/>
    <n v="0"/>
    <n v="0"/>
    <n v="29000"/>
    <n v="29000"/>
    <n v="87000"/>
    <n v="540000"/>
    <n v="730000"/>
    <n v="2000000"/>
    <n v="0"/>
    <n v="0"/>
    <n v="0"/>
    <n v="0"/>
    <n v="3415000"/>
    <n v="3360000"/>
    <n v="3415000"/>
  </r>
  <r>
    <s v="326."/>
    <s v="3-05-19-155-0"/>
    <s v="3"/>
    <s v="Poznań - siec wodociągowa i kanalizacja sanitarna w ul. Snopowej"/>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0"/>
    <n v="0"/>
    <n v="107966.28"/>
    <n v="0"/>
    <m/>
    <m/>
    <m/>
    <m/>
    <m/>
    <m/>
    <m/>
    <n v="107966.28"/>
    <n v="0"/>
    <n v="0"/>
    <n v="0"/>
    <n v="0"/>
    <n v="0"/>
    <n v="0"/>
    <n v="0"/>
    <n v="0"/>
    <n v="0"/>
    <n v="0"/>
    <n v="0"/>
    <n v="0"/>
    <n v="107966.28"/>
    <n v="0"/>
    <n v="0"/>
    <n v="0"/>
    <n v="0"/>
    <n v="0"/>
    <n v="0"/>
    <n v="0"/>
    <n v="0"/>
    <n v="0"/>
    <n v="0"/>
    <n v="107966.28"/>
    <n v="107966.28"/>
    <n v="107966.28"/>
  </r>
  <r>
    <s v="327."/>
    <s v="3-05-19-157-0"/>
    <s v="3"/>
    <s v="Poznań - sieć wodociągowa w rejonie ul. Garbary - etap II"/>
    <s v="Realizowane-koncepcja-w toku"/>
    <s v="nd"/>
    <s v="koordynacja z innymi jednostkami"/>
    <s v="pierwsza"/>
    <s v="sieci rozdzielcze"/>
    <s v="modernizacyjne"/>
    <x v="10"/>
    <n v="0"/>
    <s v="Poznań"/>
    <s v="Katarzyna Józefiak"/>
    <n v="0"/>
    <s v="Mariusz Dados"/>
    <n v="0"/>
    <n v="0"/>
    <s v="05"/>
    <s v="nd"/>
    <n v="0"/>
    <n v="35000"/>
    <n v="60000"/>
    <n v="0"/>
    <n v="0"/>
    <n v="0"/>
    <n v="0"/>
    <n v="0"/>
    <n v="0"/>
    <n v="0"/>
    <n v="0"/>
    <n v="95000"/>
    <n v="0"/>
    <n v="0"/>
    <n v="0"/>
    <n v="0"/>
    <n v="0"/>
    <m/>
    <m/>
    <m/>
    <m/>
    <m/>
    <m/>
    <m/>
    <n v="0"/>
    <n v="0"/>
    <n v="0"/>
    <n v="0"/>
    <n v="0"/>
    <n v="0"/>
    <n v="0"/>
    <n v="0"/>
    <n v="0"/>
    <n v="0"/>
    <n v="0"/>
    <n v="0"/>
    <n v="0"/>
    <n v="0"/>
    <n v="0"/>
    <n v="0"/>
    <n v="0"/>
    <n v="0"/>
    <n v="0"/>
    <n v="0"/>
    <n v="0"/>
    <n v="0"/>
    <n v="0"/>
    <n v="0"/>
    <n v="0"/>
    <n v="-95000"/>
    <n v="0"/>
  </r>
  <r>
    <s v="328."/>
    <s v="3-05-19-190-0"/>
    <s v="3"/>
    <s v="Poznań - siec wodociągowa w ul. Cieszkowskiego"/>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24417.86"/>
    <n v="894.67"/>
    <n v="0"/>
    <n v="0"/>
    <m/>
    <m/>
    <m/>
    <m/>
    <m/>
    <m/>
    <m/>
    <n v="25312.53"/>
    <n v="0"/>
    <n v="0"/>
    <n v="0"/>
    <n v="0"/>
    <n v="0"/>
    <n v="0"/>
    <n v="0"/>
    <n v="0"/>
    <n v="0"/>
    <n v="0"/>
    <n v="0"/>
    <n v="0"/>
    <n v="25312.53"/>
    <n v="0"/>
    <n v="0"/>
    <n v="0"/>
    <n v="0"/>
    <n v="0"/>
    <n v="0"/>
    <n v="0"/>
    <n v="0"/>
    <n v="0"/>
    <n v="0"/>
    <n v="25312.53"/>
    <n v="25312.53"/>
    <n v="25312.53"/>
  </r>
  <r>
    <s v="329."/>
    <s v="3-05-19-203-0"/>
    <s v="3"/>
    <s v="Poznań - sieć wodociągowa i kanalizacja sanitarna w ul. Belwederskiej, Heweliusza i Palacza"/>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1500"/>
    <n v="0"/>
    <n v="1283"/>
    <n v="0"/>
    <m/>
    <m/>
    <m/>
    <m/>
    <m/>
    <m/>
    <m/>
    <n v="2783"/>
    <n v="0"/>
    <n v="0"/>
    <n v="0"/>
    <n v="0"/>
    <n v="0"/>
    <n v="0"/>
    <n v="0"/>
    <n v="0"/>
    <n v="0"/>
    <n v="0"/>
    <n v="0"/>
    <n v="0"/>
    <n v="2783"/>
    <n v="0"/>
    <n v="0"/>
    <n v="0"/>
    <n v="0"/>
    <n v="0"/>
    <n v="0"/>
    <n v="0"/>
    <n v="0"/>
    <n v="0"/>
    <n v="0"/>
    <n v="2783"/>
    <n v="2783"/>
    <n v="2783"/>
  </r>
  <r>
    <s v="330."/>
    <s v="3-05-19-209-1"/>
    <s v="3"/>
    <s v="Poznań – sieć wodociągowa w ul. Dobiegniewskiej nr 5 - 9"/>
    <s v="brak"/>
    <s v="nd"/>
    <s v="brak"/>
    <s v="druga"/>
    <s v="sieci rozdzielcze"/>
    <s v="rozwojowe"/>
    <x v="8"/>
    <m/>
    <s v="Poznań"/>
    <s v="Kamilla Oberenkowska"/>
    <m/>
    <m/>
    <m/>
    <m/>
    <s v="05"/>
    <s v="nd"/>
    <n v="0"/>
    <n v="0"/>
    <n v="0"/>
    <n v="0"/>
    <n v="0"/>
    <n v="0"/>
    <n v="0"/>
    <n v="0"/>
    <n v="0"/>
    <n v="0"/>
    <n v="0"/>
    <n v="0"/>
    <m/>
    <m/>
    <m/>
    <m/>
    <m/>
    <m/>
    <m/>
    <m/>
    <m/>
    <m/>
    <m/>
    <m/>
    <m/>
    <m/>
    <m/>
    <m/>
    <m/>
    <m/>
    <m/>
    <m/>
    <m/>
    <m/>
    <m/>
    <m/>
    <m/>
    <n v="0"/>
    <n v="0"/>
    <n v="0"/>
    <n v="0"/>
    <n v="14000"/>
    <n v="42000"/>
    <n v="14000"/>
    <n v="180000"/>
    <n v="0"/>
    <n v="0"/>
    <n v="0"/>
    <n v="250000"/>
    <n v="250000"/>
    <n v="250000"/>
  </r>
  <r>
    <s v="331."/>
    <s v="3-05-19-210-1"/>
    <s v="3"/>
    <s v="Poznań - sieć wodociągowa do działki 3/173 przy ul. Rostworowskiego"/>
    <s v="Realizowane-dokumentacja-w toku"/>
    <s v="nd"/>
    <s v="rezerwa &quot;białe plamy&quot;"/>
    <s v="druga"/>
    <s v="sieci rozdzielcze"/>
    <s v="rozwojowe"/>
    <x v="6"/>
    <n v="0"/>
    <s v="Poznań"/>
    <s v="Agata Chmurzyńska"/>
    <s v="Barbara Bartkowiak"/>
    <s v="Monika Mrozińska"/>
    <n v="0"/>
    <n v="0"/>
    <s v="05"/>
    <s v="nd"/>
    <n v="0"/>
    <n v="0"/>
    <n v="0"/>
    <n v="0"/>
    <n v="0"/>
    <n v="0"/>
    <n v="0"/>
    <n v="0"/>
    <n v="0"/>
    <n v="10725"/>
    <n v="10725"/>
    <n v="21450"/>
    <n v="0"/>
    <n v="0"/>
    <n v="0"/>
    <n v="0"/>
    <n v="338"/>
    <m/>
    <m/>
    <m/>
    <m/>
    <m/>
    <m/>
    <m/>
    <n v="338"/>
    <n v="0"/>
    <n v="0"/>
    <n v="0"/>
    <n v="0"/>
    <n v="0"/>
    <n v="0"/>
    <n v="0"/>
    <n v="0"/>
    <n v="0"/>
    <n v="0"/>
    <n v="0"/>
    <n v="0"/>
    <n v="338"/>
    <n v="32307.200000000001"/>
    <n v="48460.800000000003"/>
    <n v="73170"/>
    <n v="141000"/>
    <n v="0"/>
    <n v="0"/>
    <n v="0"/>
    <n v="0"/>
    <n v="0"/>
    <n v="0"/>
    <n v="295276"/>
    <n v="273826"/>
    <n v="295276"/>
  </r>
  <r>
    <s v="332."/>
    <s v="3-05-19-218-0"/>
    <s v="3"/>
    <s v="Poznań - sieć wodociągowa w ul. Świerzawskiej działki 9/1 i 9/2"/>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800"/>
    <n v="0"/>
    <n v="0"/>
    <n v="207019.19"/>
    <n v="0"/>
    <m/>
    <m/>
    <m/>
    <m/>
    <m/>
    <m/>
    <m/>
    <n v="207819.19"/>
    <n v="0"/>
    <n v="0"/>
    <n v="0"/>
    <n v="0"/>
    <n v="0"/>
    <n v="0"/>
    <n v="0"/>
    <n v="0"/>
    <n v="0"/>
    <n v="0"/>
    <n v="0"/>
    <n v="0"/>
    <n v="207819.19"/>
    <n v="0"/>
    <n v="0"/>
    <n v="0"/>
    <n v="0"/>
    <n v="0"/>
    <n v="0"/>
    <n v="0"/>
    <n v="0"/>
    <n v="0"/>
    <n v="0"/>
    <n v="207819.19"/>
    <n v="207819.19"/>
    <n v="207819.19"/>
  </r>
  <r>
    <s v="333."/>
    <s v="3-05-19-237-1"/>
    <s v="3"/>
    <s v="Poznań - zbiorniki Morasko - Urządzenia zabezpieczające - magistrale"/>
    <s v="Realizowane-dokumentacja-w toku"/>
    <s v="nd"/>
    <s v="rezerwa zadania wielozakresowe"/>
    <s v="pierwsza"/>
    <s v="wspólne"/>
    <s v="modernizacyjne"/>
    <x v="1"/>
    <n v="0"/>
    <s v="Poznań"/>
    <s v="Danuta Kijko"/>
    <s v="Wioletta Frankowska"/>
    <s v="Anna Padurska"/>
    <s v="Łukasz Prządka"/>
    <s v="Jerzy Rykała"/>
    <s v="05"/>
    <s v="nd"/>
    <n v="503"/>
    <n v="0"/>
    <n v="0"/>
    <n v="0"/>
    <n v="0"/>
    <n v="0"/>
    <n v="0"/>
    <n v="0"/>
    <n v="0"/>
    <n v="0"/>
    <n v="0"/>
    <n v="0"/>
    <n v="747"/>
    <n v="0"/>
    <n v="866"/>
    <n v="0"/>
    <n v="0"/>
    <m/>
    <m/>
    <m/>
    <m/>
    <m/>
    <m/>
    <m/>
    <n v="1613"/>
    <n v="0"/>
    <n v="0"/>
    <n v="150000"/>
    <n v="50000"/>
    <n v="50000"/>
    <n v="0"/>
    <n v="0"/>
    <n v="0"/>
    <n v="0"/>
    <n v="67650"/>
    <n v="0"/>
    <n v="0"/>
    <n v="67650"/>
    <n v="135300"/>
    <n v="135300"/>
    <n v="0"/>
    <n v="0"/>
    <n v="2156500"/>
    <n v="3003000"/>
    <n v="5002250"/>
    <n v="0"/>
    <n v="0"/>
    <n v="0"/>
    <n v="10500000"/>
    <n v="10500000"/>
    <n v="10500000"/>
  </r>
  <r>
    <s v="334."/>
    <s v="3-05-19-238-1"/>
    <s v="3"/>
    <s v="Poznań - sieć wodociągowa w ul. Chryzantemowej"/>
    <s v="Realizowane-dokumentacja-w toku"/>
    <s v="nd"/>
    <s v="rezerwa zadania wielozakresowe"/>
    <s v="druga"/>
    <s v="sieci rozdzielcze"/>
    <s v="rozwojowe"/>
    <x v="4"/>
    <n v="0"/>
    <s v="Poznań"/>
    <s v="Kamilla Oberenkowska"/>
    <s v="Katarzyna Grala"/>
    <s v="Jolanta Kowalczyk"/>
    <n v="0"/>
    <n v="0"/>
    <s v="05"/>
    <s v="nd"/>
    <n v="0"/>
    <n v="0"/>
    <n v="0"/>
    <n v="0"/>
    <n v="0"/>
    <n v="0"/>
    <n v="0"/>
    <n v="0"/>
    <n v="0"/>
    <n v="0"/>
    <n v="0"/>
    <n v="0"/>
    <n v="0"/>
    <n v="1206"/>
    <n v="0"/>
    <n v="0"/>
    <n v="0"/>
    <m/>
    <m/>
    <m/>
    <m/>
    <m/>
    <m/>
    <m/>
    <n v="1206"/>
    <n v="0"/>
    <n v="0"/>
    <n v="0"/>
    <n v="0"/>
    <n v="0"/>
    <n v="0"/>
    <n v="0"/>
    <n v="0"/>
    <n v="0"/>
    <n v="0"/>
    <n v="0"/>
    <n v="0"/>
    <n v="1206"/>
    <n v="42960.6"/>
    <n v="28640.400000000001"/>
    <n v="298307.7"/>
    <n v="127261.3"/>
    <n v="0"/>
    <n v="0"/>
    <n v="0"/>
    <n v="0"/>
    <n v="0"/>
    <n v="0"/>
    <n v="498376"/>
    <n v="498376"/>
    <n v="498376"/>
  </r>
  <r>
    <s v="335."/>
    <s v="3-05-19-239-1"/>
    <s v="3"/>
    <s v="Poznań - sieć wodociągowa w ul. Unii Lubelskiej (łącznik)"/>
    <s v="Realizowane-koncepcja-w toku"/>
    <s v="nd"/>
    <s v="rezerwa zadania wielozakresowe"/>
    <s v="druga"/>
    <s v="sieci rozdzielcze"/>
    <s v="rozwojowe"/>
    <x v="6"/>
    <n v="0"/>
    <s v="Poznań"/>
    <s v="Agnieszka Mitura-Grabowska"/>
    <s v="Marcin Krawczyk"/>
    <s v="Jolanta Kowalczyk"/>
    <n v="0"/>
    <n v="0"/>
    <s v="05"/>
    <s v="nd"/>
    <n v="0"/>
    <n v="0"/>
    <n v="0"/>
    <n v="0"/>
    <n v="0"/>
    <n v="0"/>
    <n v="0"/>
    <n v="0"/>
    <n v="0"/>
    <n v="0"/>
    <n v="0"/>
    <n v="0"/>
    <n v="0"/>
    <n v="0"/>
    <n v="0"/>
    <n v="0"/>
    <n v="0"/>
    <m/>
    <m/>
    <m/>
    <m/>
    <m/>
    <m/>
    <m/>
    <n v="0"/>
    <n v="0"/>
    <n v="0"/>
    <n v="0"/>
    <n v="0"/>
    <n v="0"/>
    <n v="0"/>
    <n v="0"/>
    <n v="0"/>
    <n v="0"/>
    <n v="0"/>
    <n v="0"/>
    <n v="0"/>
    <n v="0"/>
    <n v="0"/>
    <n v="36000"/>
    <n v="54000"/>
    <n v="93000"/>
    <n v="477000"/>
    <n v="0"/>
    <n v="0"/>
    <n v="0"/>
    <n v="0"/>
    <n v="0"/>
    <n v="660000"/>
    <n v="660000"/>
    <n v="660000"/>
  </r>
  <r>
    <s v="336."/>
    <s v="3-05-19-264-0"/>
    <s v="3"/>
    <s v="Poznań - sieć wodociągowa w ul. Św. Marcina - Zakres 2.1"/>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1494"/>
    <n v="402"/>
    <n v="0"/>
    <n v="82368"/>
    <n v="0"/>
    <m/>
    <m/>
    <m/>
    <m/>
    <m/>
    <m/>
    <m/>
    <n v="84264"/>
    <n v="0"/>
    <n v="0"/>
    <n v="0"/>
    <n v="0"/>
    <n v="0"/>
    <n v="0"/>
    <n v="0"/>
    <n v="0"/>
    <n v="0"/>
    <n v="0"/>
    <n v="39105"/>
    <n v="20000"/>
    <n v="143369"/>
    <n v="105000"/>
    <n v="358394.3"/>
    <n v="94394.39"/>
    <n v="0"/>
    <n v="0"/>
    <n v="0"/>
    <n v="0"/>
    <n v="0"/>
    <n v="0"/>
    <n v="0"/>
    <n v="701157.69000000006"/>
    <n v="701157.69000000006"/>
    <n v="701157.69000000006"/>
  </r>
  <r>
    <s v="337."/>
    <s v="3-05-19-265-0"/>
    <s v="3"/>
    <s v="Poznań - sieć wodociągowa w ul. Św. Marcina - Zakres 3"/>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0"/>
    <n v="0"/>
    <n v="0"/>
    <n v="0"/>
    <n v="0"/>
    <m/>
    <m/>
    <m/>
    <m/>
    <m/>
    <m/>
    <m/>
    <n v="0"/>
    <n v="0"/>
    <n v="0"/>
    <n v="0"/>
    <n v="0"/>
    <n v="0"/>
    <n v="0"/>
    <n v="0"/>
    <n v="0"/>
    <n v="0"/>
    <n v="0"/>
    <n v="0"/>
    <n v="100000"/>
    <n v="100000"/>
    <n v="0"/>
    <n v="1100000"/>
    <n v="1028360"/>
    <n v="671640"/>
    <n v="0"/>
    <n v="0"/>
    <n v="0"/>
    <n v="0"/>
    <n v="0"/>
    <n v="0"/>
    <n v="2900000"/>
    <n v="2900000"/>
    <n v="2900000"/>
  </r>
  <r>
    <s v="338."/>
    <s v="3-05-19-266-0"/>
    <s v="3"/>
    <s v="Poznań - sieć wodociągowa w ul. Św. Marcina - Zakres 4"/>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0"/>
    <n v="402"/>
    <n v="433"/>
    <n v="320.75"/>
    <n v="0"/>
    <m/>
    <m/>
    <m/>
    <m/>
    <m/>
    <m/>
    <m/>
    <n v="1155.75"/>
    <n v="0"/>
    <n v="0"/>
    <n v="0"/>
    <n v="0"/>
    <n v="0"/>
    <n v="0"/>
    <n v="0"/>
    <n v="0"/>
    <n v="0"/>
    <n v="0"/>
    <n v="0"/>
    <n v="0"/>
    <n v="1155.75"/>
    <n v="318000"/>
    <n v="644800"/>
    <n v="192600"/>
    <n v="0"/>
    <n v="0"/>
    <n v="0"/>
    <n v="0"/>
    <n v="0"/>
    <n v="0"/>
    <n v="0"/>
    <n v="1156555.75"/>
    <n v="1156555.75"/>
    <n v="1156555.75"/>
  </r>
  <r>
    <s v="339."/>
    <s v="3-05-19-279-0"/>
    <s v="3"/>
    <s v="Poznań - sieć wodociągowa w ul. Marcelińskiej 11/4, 11/5, 12/3, 13/11 i 4"/>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800"/>
    <n v="0"/>
    <n v="0"/>
    <n v="0"/>
    <n v="0"/>
    <m/>
    <m/>
    <m/>
    <m/>
    <m/>
    <m/>
    <m/>
    <n v="800"/>
    <n v="0"/>
    <n v="0"/>
    <n v="0"/>
    <n v="0"/>
    <n v="0"/>
    <n v="0"/>
    <n v="0"/>
    <n v="0"/>
    <n v="0"/>
    <n v="0"/>
    <n v="0"/>
    <n v="0"/>
    <n v="800"/>
    <n v="0"/>
    <n v="0"/>
    <n v="0"/>
    <n v="0"/>
    <n v="0"/>
    <n v="0"/>
    <n v="0"/>
    <n v="0"/>
    <n v="0"/>
    <n v="0"/>
    <n v="800"/>
    <n v="800"/>
    <n v="800"/>
  </r>
  <r>
    <s v="340."/>
    <s v="3-05-19-292-0"/>
    <s v="3"/>
    <s v="Poznań - sieć wodociągowa i kanalizacja sanitarna w ul. Kotarbińskiego"/>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0"/>
    <n v="9636.7800000000007"/>
    <n v="0"/>
    <n v="17"/>
    <m/>
    <m/>
    <m/>
    <m/>
    <m/>
    <m/>
    <m/>
    <n v="9653.7800000000007"/>
    <m/>
    <m/>
    <m/>
    <n v="0"/>
    <n v="0"/>
    <n v="0"/>
    <n v="0"/>
    <n v="0"/>
    <n v="0"/>
    <n v="0"/>
    <n v="0"/>
    <n v="0"/>
    <n v="9653.7800000000007"/>
    <n v="0"/>
    <n v="0"/>
    <n v="0"/>
    <n v="0"/>
    <n v="0"/>
    <n v="0"/>
    <n v="0"/>
    <n v="0"/>
    <n v="0"/>
    <n v="0"/>
    <n v="9653.7800000000007"/>
    <n v="9653.7800000000007"/>
    <n v="9653.7800000000007"/>
  </r>
  <r>
    <s v="341."/>
    <s v="3-05-19-302-1"/>
    <s v="3"/>
    <s v="Poznań - przebudowa przyłącza wodociągowego do dz. 26/45 przy ul. Unii Lubelskiej"/>
    <s v="Realizowane-RBM-w toku"/>
    <s v="nd"/>
    <s v="rezerwa zadania wielozakresowe"/>
    <s v="druga"/>
    <s v="sieci rozdzielcze"/>
    <s v="rozwojowe"/>
    <x v="6"/>
    <n v="0"/>
    <s v="Poznań"/>
    <s v="Agnieszka Mitura-Grabowska"/>
    <n v="0"/>
    <s v="Jolanta Kowalczyk"/>
    <s v="Aleksandra Urbanowicz"/>
    <s v="Maciej Antecki"/>
    <s v="05"/>
    <s v="nd"/>
    <n v="0"/>
    <n v="0"/>
    <n v="0"/>
    <n v="0"/>
    <n v="0"/>
    <n v="0"/>
    <n v="0"/>
    <n v="0"/>
    <n v="0"/>
    <n v="0"/>
    <n v="0"/>
    <n v="0"/>
    <n v="0"/>
    <n v="804"/>
    <n v="0"/>
    <n v="36320.75"/>
    <n v="0"/>
    <m/>
    <m/>
    <m/>
    <m/>
    <m/>
    <m/>
    <m/>
    <n v="37124.75"/>
    <n v="0"/>
    <n v="0"/>
    <n v="0"/>
    <n v="0"/>
    <n v="0"/>
    <n v="0"/>
    <n v="4000"/>
    <n v="0"/>
    <n v="0"/>
    <n v="0"/>
    <n v="0"/>
    <n v="0"/>
    <n v="41124.75"/>
    <n v="0"/>
    <n v="0"/>
    <n v="0"/>
    <n v="0"/>
    <n v="0"/>
    <n v="0"/>
    <n v="0"/>
    <n v="0"/>
    <n v="0"/>
    <n v="0"/>
    <n v="41124.75"/>
    <n v="41124.75"/>
    <n v="41124.75"/>
  </r>
  <r>
    <s v="342."/>
    <s v="3-05-19-305-1"/>
    <s v="3"/>
    <s v="Poznań - sieć wodociągowa w ul. Rzepińskiej poza ZRID"/>
    <s v="Realizowane-dokumentacja-w toku"/>
    <s v="nd"/>
    <s v="rezerwa zadania wielozakresowe"/>
    <s v="druga"/>
    <s v="sieci rozdzielcze"/>
    <s v="rozwojowe"/>
    <x v="4"/>
    <n v="0"/>
    <s v="Poznań"/>
    <s v="Kamilla Oberenkowska"/>
    <s v="Barbara Bartkowiak"/>
    <s v="Jolanta Kowalczyk"/>
    <n v="0"/>
    <n v="0"/>
    <s v="05"/>
    <s v="nd"/>
    <n v="0"/>
    <n v="0"/>
    <n v="0"/>
    <n v="0"/>
    <n v="0"/>
    <n v="0"/>
    <n v="0"/>
    <n v="0"/>
    <n v="0"/>
    <n v="0"/>
    <n v="0"/>
    <n v="0"/>
    <n v="0"/>
    <n v="0"/>
    <n v="0"/>
    <n v="0"/>
    <n v="0"/>
    <m/>
    <m/>
    <m/>
    <m/>
    <m/>
    <m/>
    <m/>
    <n v="0"/>
    <n v="0"/>
    <n v="0"/>
    <n v="0"/>
    <n v="0"/>
    <n v="0"/>
    <n v="0"/>
    <n v="0"/>
    <n v="0"/>
    <n v="0"/>
    <n v="0"/>
    <n v="1300"/>
    <n v="0"/>
    <n v="1300"/>
    <n v="32693.5"/>
    <n v="194377.5"/>
    <n v="0"/>
    <n v="0"/>
    <n v="0"/>
    <n v="0"/>
    <n v="0"/>
    <n v="0"/>
    <n v="0"/>
    <n v="0"/>
    <n v="228371"/>
    <n v="228371"/>
    <n v="228371"/>
  </r>
  <r>
    <s v="343."/>
    <s v="3-05-19-312-0"/>
    <s v="3"/>
    <s v="Poznań - sieć wodociągowa i kanalizacja sanitarna w ul. Byka"/>
    <s v="Realizowane-dokumentacja-w toku"/>
    <s v="nd"/>
    <s v="rezerwa na zaspokojenie roszczeń z tyt realizacji sieci wod-kan"/>
    <s v="pierwsza"/>
    <s v="sieci rozdzielcze"/>
    <s v="rozwojowe"/>
    <x v="5"/>
    <n v="0"/>
    <s v="Poznań"/>
    <n v="0"/>
    <n v="0"/>
    <n v="0"/>
    <s v="Aleksandra Klecha"/>
    <n v="0"/>
    <s v="05"/>
    <s v="nd"/>
    <n v="0"/>
    <n v="0"/>
    <n v="0"/>
    <n v="0"/>
    <n v="0"/>
    <n v="0"/>
    <n v="0"/>
    <n v="0"/>
    <n v="0"/>
    <n v="0"/>
    <n v="0"/>
    <n v="0"/>
    <n v="0"/>
    <n v="1000"/>
    <n v="0"/>
    <n v="0"/>
    <n v="0"/>
    <m/>
    <m/>
    <m/>
    <m/>
    <m/>
    <m/>
    <m/>
    <n v="1000"/>
    <n v="0"/>
    <n v="0"/>
    <n v="0"/>
    <n v="0"/>
    <n v="0"/>
    <n v="0"/>
    <n v="0"/>
    <n v="0"/>
    <n v="0"/>
    <n v="0"/>
    <n v="0"/>
    <n v="0"/>
    <n v="1000"/>
    <n v="0"/>
    <n v="0"/>
    <n v="0"/>
    <n v="0"/>
    <n v="0"/>
    <n v="0"/>
    <n v="0"/>
    <n v="0"/>
    <n v="0"/>
    <n v="0"/>
    <n v="1000"/>
    <n v="1000"/>
    <n v="1000"/>
  </r>
  <r>
    <s v="344."/>
    <s v="3-05-19-315-1"/>
    <s v="3"/>
    <s v="Stabilizacja wody w magistralach wodociągowych PSW - Pożegowo"/>
    <s v="Realizowane-RBM-w toku"/>
    <s v="nd"/>
    <s v="rezerwa zadania wielozakresowe"/>
    <s v="pierwsza"/>
    <s v="wspólne"/>
    <s v="modernizacyjne"/>
    <x v="7"/>
    <n v="0"/>
    <s v="Poznań"/>
    <s v="Danuta Kijko"/>
    <n v="0"/>
    <s v="Anna Padurska"/>
    <s v="Wojciech Wróblewski"/>
    <s v="Julita Gumińska"/>
    <s v="05"/>
    <s v="nd"/>
    <n v="0"/>
    <n v="0"/>
    <n v="0"/>
    <n v="0"/>
    <n v="0"/>
    <n v="0"/>
    <n v="0"/>
    <n v="0"/>
    <n v="0"/>
    <n v="0"/>
    <n v="0"/>
    <n v="0"/>
    <n v="0"/>
    <n v="0"/>
    <n v="0"/>
    <n v="0"/>
    <n v="338"/>
    <m/>
    <m/>
    <m/>
    <m/>
    <m/>
    <m/>
    <m/>
    <n v="338"/>
    <n v="7176"/>
    <n v="7176"/>
    <n v="7176"/>
    <n v="0"/>
    <n v="0"/>
    <n v="0"/>
    <n v="0"/>
    <n v="12500"/>
    <n v="20332"/>
    <n v="0"/>
    <n v="0"/>
    <n v="0"/>
    <n v="33170"/>
    <n v="0"/>
    <n v="0"/>
    <n v="0"/>
    <n v="0"/>
    <n v="0"/>
    <n v="0"/>
    <n v="0"/>
    <n v="0"/>
    <n v="0"/>
    <n v="0"/>
    <n v="33170"/>
    <n v="33170"/>
    <n v="33170"/>
  </r>
  <r>
    <s v="345."/>
    <s v="3-05-19-317-1"/>
    <s v="3"/>
    <s v="Poznań - sieć wodociągowa w ul.: Kobylepole, Darzyńska, Darzyborska - zakres II"/>
    <s v="Realizowane-dokumentacja-w toku"/>
    <s v="nd"/>
    <s v="rezerwa zadania wielozakresowe"/>
    <s v="druga"/>
    <s v="sieci rozdzielcze"/>
    <s v="rozwojowe"/>
    <x v="4"/>
    <n v="0"/>
    <s v="Poznań"/>
    <s v="Przemysław Jasiński"/>
    <s v="Wioletta Frankowska"/>
    <s v="Mariusz Dados"/>
    <s v="Łukasz Dąbrowski"/>
    <s v="Michał Plewa"/>
    <s v="05"/>
    <s v="nd"/>
    <n v="0"/>
    <n v="0"/>
    <n v="0"/>
    <n v="0"/>
    <n v="0"/>
    <n v="0"/>
    <n v="0"/>
    <n v="0"/>
    <n v="0"/>
    <n v="0"/>
    <n v="0"/>
    <n v="0"/>
    <n v="0"/>
    <n v="0"/>
    <n v="0"/>
    <n v="0"/>
    <n v="0"/>
    <m/>
    <m/>
    <m/>
    <m/>
    <m/>
    <m/>
    <m/>
    <n v="0"/>
    <m/>
    <m/>
    <m/>
    <n v="0"/>
    <n v="0"/>
    <n v="0"/>
    <n v="0"/>
    <n v="5444.6"/>
    <n v="18025.599999999999"/>
    <n v="29343"/>
    <n v="0"/>
    <n v="0"/>
    <n v="52813.2"/>
    <n v="320000"/>
    <n v="1645075.8"/>
    <n v="0"/>
    <n v="0"/>
    <n v="0"/>
    <n v="0"/>
    <n v="0"/>
    <n v="0"/>
    <n v="0"/>
    <n v="0"/>
    <n v="2017889"/>
    <n v="2017889"/>
    <n v="2017889"/>
  </r>
  <r>
    <s v="346."/>
    <s v="3-05-19-318-1"/>
    <s v="3"/>
    <s v="Poznań - sieć wodociągowa w ulicach Piwnej i Reknickiej - zakres II"/>
    <s v="Realizowane-RBM-w toku"/>
    <s v="nd"/>
    <s v="rezerwa zadania wielozakresowe"/>
    <s v="druga"/>
    <s v="sieci rozdzielcze"/>
    <s v="rozwojowe"/>
    <x v="4"/>
    <n v="0"/>
    <s v="Poznań"/>
    <s v="Przemysław Jasiński"/>
    <n v="0"/>
    <s v="Mariusz Dados"/>
    <s v="Łukasz Dąbrowski"/>
    <s v="Michał Plewa"/>
    <s v="05"/>
    <s v="nd"/>
    <n v="0"/>
    <n v="0"/>
    <n v="0"/>
    <n v="0"/>
    <n v="0"/>
    <n v="0"/>
    <n v="0"/>
    <n v="0"/>
    <n v="0"/>
    <n v="0"/>
    <n v="0"/>
    <n v="0"/>
    <n v="0"/>
    <n v="0"/>
    <n v="0"/>
    <n v="0"/>
    <n v="0"/>
    <m/>
    <m/>
    <m/>
    <m/>
    <m/>
    <m/>
    <m/>
    <n v="0"/>
    <n v="0"/>
    <n v="0"/>
    <n v="0"/>
    <n v="0"/>
    <n v="0"/>
    <n v="0"/>
    <n v="0"/>
    <n v="0"/>
    <n v="0"/>
    <n v="0"/>
    <n v="0"/>
    <n v="0"/>
    <n v="0"/>
    <n v="1034000"/>
    <n v="450000"/>
    <n v="0"/>
    <n v="0"/>
    <n v="0"/>
    <n v="0"/>
    <n v="0"/>
    <n v="0"/>
    <n v="0"/>
    <n v="0"/>
    <n v="1484000"/>
    <n v="1484000"/>
    <n v="1484000"/>
  </r>
  <r>
    <s v="347."/>
    <s v="3-05-20-006-1"/>
    <s v="3"/>
    <s v="Poznań - sieć wodociągowa ul. Mateckiego"/>
    <s v="Realizowane-dokumentacja-w toku"/>
    <s v="nd"/>
    <s v="rezerwa zadania wielozakresowe"/>
    <s v="druga"/>
    <s v="sieci rozdzielcze"/>
    <s v="rozwojowe"/>
    <x v="4"/>
    <n v="0"/>
    <s v="Poznań"/>
    <s v="Katarzyna Stawińska"/>
    <s v="Daniel Michalik"/>
    <s v="Monika Mrozińska"/>
    <s v="Margareta Szymkowiak-Matuszak"/>
    <s v="Tomasz Wilas"/>
    <s v="05"/>
    <s v="nd"/>
    <n v="0"/>
    <n v="0"/>
    <n v="0"/>
    <n v="0"/>
    <n v="0"/>
    <n v="0"/>
    <n v="0"/>
    <n v="0"/>
    <n v="0"/>
    <n v="0"/>
    <n v="0"/>
    <n v="0"/>
    <n v="0"/>
    <n v="402"/>
    <n v="0"/>
    <n v="0"/>
    <n v="676"/>
    <m/>
    <m/>
    <m/>
    <m/>
    <m/>
    <m/>
    <m/>
    <n v="1078"/>
    <n v="0"/>
    <n v="0"/>
    <n v="0"/>
    <n v="0"/>
    <n v="0"/>
    <n v="0"/>
    <n v="0"/>
    <n v="0"/>
    <n v="0"/>
    <n v="8886.5"/>
    <n v="8886.5"/>
    <n v="8886.5"/>
    <n v="27737.5"/>
    <n v="1000000"/>
    <n v="466282.5"/>
    <n v="0"/>
    <n v="0"/>
    <n v="0"/>
    <n v="0"/>
    <n v="0"/>
    <n v="0"/>
    <n v="0"/>
    <n v="0"/>
    <n v="1494020"/>
    <n v="1494020"/>
    <n v="1494020"/>
  </r>
  <r>
    <s v="348."/>
    <s v="3-05-20-016-1"/>
    <s v="3"/>
    <s v="Poznań - sięc wodociagowa do Nowego Ogrodu Zoologicznego - etap II"/>
    <s v="Realizowane-dokumentacja-w toku"/>
    <s v="nd"/>
    <s v="Pule"/>
    <s v="druga"/>
    <s v="sieci rozdzielcze"/>
    <s v="rozwojowe"/>
    <x v="6"/>
    <n v="0"/>
    <s v="Poznań"/>
    <s v="Przemysław Jasiński"/>
    <s v="Magdalena Daszkiewicz-Jankowska"/>
    <s v="Mariusz Dados"/>
    <n v="0"/>
    <n v="0"/>
    <s v="05"/>
    <s v="nd"/>
    <n v="0"/>
    <n v="0"/>
    <n v="0"/>
    <n v="0"/>
    <n v="0"/>
    <n v="0"/>
    <n v="0"/>
    <n v="0"/>
    <n v="0"/>
    <n v="0"/>
    <n v="0"/>
    <n v="0"/>
    <n v="0"/>
    <n v="0"/>
    <n v="0"/>
    <n v="0"/>
    <n v="338"/>
    <m/>
    <m/>
    <m/>
    <m/>
    <m/>
    <m/>
    <m/>
    <n v="338"/>
    <n v="0"/>
    <n v="0"/>
    <n v="0"/>
    <n v="0"/>
    <n v="0"/>
    <n v="0"/>
    <n v="0"/>
    <n v="0"/>
    <n v="0"/>
    <n v="0"/>
    <n v="20196.2"/>
    <n v="0"/>
    <n v="20534.2"/>
    <n v="40392.400000000001"/>
    <n v="40392.400000000001"/>
    <n v="233442.5"/>
    <n v="967702.5"/>
    <n v="0"/>
    <n v="0"/>
    <n v="0"/>
    <n v="0"/>
    <n v="0"/>
    <n v="0"/>
    <n v="1302464"/>
    <n v="1302464"/>
    <n v="1302464"/>
  </r>
  <r>
    <s v="349."/>
    <s v="3-05-20-027-0"/>
    <s v="3"/>
    <s v="Poznań - sieć wodociągowa w ul. Omańkowskiej 97 - etap 1"/>
    <s v="Realizowane-dokumentacja-w toku"/>
    <s v="nd"/>
    <s v="rezerwa na zaspokojenie roszczeń z tyt realizacji sieci wod-kan"/>
    <s v="pierwsza"/>
    <s v="sieci rozdzielcze"/>
    <s v="rozwojowe"/>
    <x v="5"/>
    <n v="0"/>
    <s v="Poznań"/>
    <n v="0"/>
    <n v="0"/>
    <n v="0"/>
    <s v="Magdalena Borowska"/>
    <n v="0"/>
    <s v="05"/>
    <s v="nd"/>
    <n v="0"/>
    <n v="0"/>
    <n v="0"/>
    <n v="0"/>
    <n v="0"/>
    <n v="0"/>
    <n v="0"/>
    <n v="0"/>
    <n v="0"/>
    <n v="0"/>
    <n v="0"/>
    <n v="0"/>
    <n v="0"/>
    <n v="800"/>
    <n v="0"/>
    <n v="0"/>
    <n v="0"/>
    <m/>
    <m/>
    <m/>
    <m/>
    <m/>
    <m/>
    <m/>
    <n v="800"/>
    <n v="0"/>
    <n v="0"/>
    <n v="0"/>
    <n v="0"/>
    <n v="0"/>
    <n v="0"/>
    <n v="0"/>
    <n v="0"/>
    <n v="0"/>
    <n v="0"/>
    <n v="0"/>
    <n v="0"/>
    <n v="800"/>
    <n v="0"/>
    <n v="0"/>
    <n v="0"/>
    <n v="0"/>
    <n v="0"/>
    <n v="0"/>
    <n v="0"/>
    <n v="0"/>
    <n v="0"/>
    <n v="0"/>
    <n v="800"/>
    <n v="800"/>
    <n v="800"/>
  </r>
  <r>
    <s v="350."/>
    <s v="3-05-20-028-0"/>
    <s v="3"/>
    <s v="Poznań - siec wodociągowa w ul. Omańkowskiej 105 - etap 3"/>
    <s v="Realizowane-dokumentacja-w toku"/>
    <s v="nd"/>
    <s v="rezerwa na zaspokojenie roszczeń z tyt realizacji sieci wod-kan"/>
    <s v="pierwsza"/>
    <s v="sieci rozdzielcze"/>
    <s v="rozwojowe"/>
    <x v="5"/>
    <n v="0"/>
    <s v="Poznań"/>
    <n v="0"/>
    <n v="0"/>
    <n v="0"/>
    <s v="Magdalena Borowska"/>
    <n v="0"/>
    <s v="05"/>
    <s v="nd"/>
    <n v="0"/>
    <n v="0"/>
    <n v="0"/>
    <n v="0"/>
    <n v="0"/>
    <n v="0"/>
    <n v="0"/>
    <n v="0"/>
    <n v="0"/>
    <n v="0"/>
    <n v="0"/>
    <n v="0"/>
    <n v="0"/>
    <n v="700"/>
    <n v="0"/>
    <n v="0"/>
    <n v="0"/>
    <m/>
    <m/>
    <m/>
    <m/>
    <m/>
    <m/>
    <m/>
    <n v="700"/>
    <n v="0"/>
    <n v="0"/>
    <n v="0"/>
    <n v="0"/>
    <n v="0"/>
    <n v="0"/>
    <n v="0"/>
    <n v="0"/>
    <n v="0"/>
    <n v="0"/>
    <n v="0"/>
    <n v="0"/>
    <n v="700"/>
    <n v="0"/>
    <n v="0"/>
    <n v="0"/>
    <n v="0"/>
    <n v="0"/>
    <n v="0"/>
    <n v="0"/>
    <n v="0"/>
    <n v="0"/>
    <n v="0"/>
    <n v="700"/>
    <n v="700"/>
    <n v="700"/>
  </r>
  <r>
    <s v="351."/>
    <s v="3-05-20-052-0"/>
    <s v="3"/>
    <s v="Poznań - sieć wodociągowa w ul. Radosnej (odcinek od ul. Miodowej do ul. Dąbrowskiego)"/>
    <s v="Realizowane-dokumentacja-w toku"/>
    <s v="nd"/>
    <s v="rury azbestowo-cementowe"/>
    <s v="pierwsza"/>
    <s v="sieci rozdzielcze"/>
    <s v="modernizacyjne"/>
    <x v="3"/>
    <n v="0"/>
    <s v="Poznań"/>
    <s v="Marcin Ostrzycki"/>
    <s v="Wioletta Frankowska"/>
    <n v="0"/>
    <n v="0"/>
    <n v="0"/>
    <s v="05"/>
    <s v="PIM"/>
    <n v="0"/>
    <n v="0"/>
    <n v="0"/>
    <n v="0"/>
    <n v="0"/>
    <n v="0"/>
    <n v="0"/>
    <n v="0"/>
    <n v="0"/>
    <n v="0"/>
    <n v="0"/>
    <n v="0"/>
    <n v="0"/>
    <n v="0"/>
    <n v="0"/>
    <n v="0"/>
    <n v="338"/>
    <m/>
    <m/>
    <m/>
    <m/>
    <m/>
    <m/>
    <m/>
    <n v="338"/>
    <m/>
    <m/>
    <m/>
    <n v="0"/>
    <n v="0"/>
    <n v="0"/>
    <n v="0"/>
    <n v="0"/>
    <n v="20000"/>
    <n v="0"/>
    <n v="0"/>
    <n v="20000"/>
    <n v="40338"/>
    <n v="137809"/>
    <n v="455899"/>
    <n v="790992"/>
    <n v="0"/>
    <n v="0"/>
    <n v="0"/>
    <n v="0"/>
    <n v="0"/>
    <n v="0"/>
    <n v="0"/>
    <n v="1425038"/>
    <n v="1425038"/>
    <n v="1425038"/>
  </r>
  <r>
    <s v="352."/>
    <s v="3-05-20-062-0"/>
    <n v="3"/>
    <s v="Poznań - sieć wodociągowa w ul. Snopowej"/>
    <s v="brak"/>
    <s v="nd"/>
    <s v="brak"/>
    <s v="pierwsza"/>
    <s v="sieci rozdzielcze"/>
    <s v="modernizacyjne"/>
    <x v="2"/>
    <m/>
    <s v="Poznań"/>
    <m/>
    <m/>
    <m/>
    <m/>
    <m/>
    <s v="05"/>
    <s v="nd"/>
    <n v="0"/>
    <n v="0"/>
    <n v="0"/>
    <n v="0"/>
    <n v="0"/>
    <n v="0"/>
    <n v="0"/>
    <n v="0"/>
    <n v="0"/>
    <n v="0"/>
    <n v="0"/>
    <n v="0"/>
    <m/>
    <m/>
    <m/>
    <m/>
    <m/>
    <m/>
    <m/>
    <m/>
    <m/>
    <m/>
    <m/>
    <m/>
    <m/>
    <m/>
    <m/>
    <m/>
    <m/>
    <m/>
    <m/>
    <m/>
    <m/>
    <m/>
    <m/>
    <m/>
    <m/>
    <n v="0"/>
    <n v="0"/>
    <n v="0"/>
    <n v="0"/>
    <n v="0"/>
    <n v="0"/>
    <n v="0"/>
    <n v="0"/>
    <n v="0"/>
    <n v="0"/>
    <n v="1326000"/>
    <n v="0"/>
    <n v="0"/>
    <n v="1326000"/>
  </r>
  <r>
    <s v="353."/>
    <s v="3-05-20-063-0"/>
    <s v="3"/>
    <s v="Poznań - sieć wodociągowa w ul. Oliwkowej"/>
    <s v="brak"/>
    <s v="nd"/>
    <s v="brak"/>
    <s v="pierwsza"/>
    <s v="sieci rozdzielcze"/>
    <s v="modernizacyjne"/>
    <x v="3"/>
    <m/>
    <s v="Poznań"/>
    <m/>
    <m/>
    <m/>
    <m/>
    <m/>
    <s v="05"/>
    <s v="nd"/>
    <n v="0"/>
    <n v="0"/>
    <n v="0"/>
    <n v="0"/>
    <n v="0"/>
    <n v="0"/>
    <n v="0"/>
    <n v="0"/>
    <n v="0"/>
    <n v="0"/>
    <n v="0"/>
    <n v="0"/>
    <m/>
    <m/>
    <m/>
    <m/>
    <m/>
    <m/>
    <m/>
    <m/>
    <m/>
    <m/>
    <m/>
    <m/>
    <m/>
    <m/>
    <m/>
    <m/>
    <m/>
    <m/>
    <m/>
    <m/>
    <m/>
    <m/>
    <m/>
    <m/>
    <m/>
    <n v="0"/>
    <n v="0"/>
    <n v="0"/>
    <n v="0"/>
    <n v="0"/>
    <n v="0"/>
    <n v="0"/>
    <n v="20000"/>
    <n v="20000"/>
    <n v="65000"/>
    <n v="0"/>
    <n v="105000"/>
    <n v="105000"/>
    <n v="105000"/>
  </r>
  <r>
    <s v="354."/>
    <s v="3-05-20-072-1"/>
    <s v="3"/>
    <s v="Poznań - sieć wodociągowa w ul. Psarskie"/>
    <s v="brak"/>
    <s v="nd"/>
    <s v="brak"/>
    <s v="druga"/>
    <s v="sieci rozdzielcze"/>
    <s v="rozwojowe"/>
    <x v="8"/>
    <m/>
    <s v="Poznań"/>
    <s v="Agata Chmurzyńska"/>
    <m/>
    <m/>
    <m/>
    <m/>
    <s v="05"/>
    <s v="nd"/>
    <n v="0"/>
    <n v="0"/>
    <n v="0"/>
    <n v="0"/>
    <n v="0"/>
    <n v="0"/>
    <n v="0"/>
    <n v="0"/>
    <n v="0"/>
    <n v="0"/>
    <n v="0"/>
    <n v="0"/>
    <m/>
    <m/>
    <m/>
    <m/>
    <m/>
    <m/>
    <m/>
    <m/>
    <m/>
    <m/>
    <m/>
    <m/>
    <m/>
    <m/>
    <m/>
    <m/>
    <m/>
    <m/>
    <m/>
    <m/>
    <m/>
    <m/>
    <m/>
    <m/>
    <m/>
    <n v="0"/>
    <n v="0"/>
    <n v="0"/>
    <n v="0"/>
    <n v="0"/>
    <n v="14000"/>
    <n v="14000"/>
    <n v="42000"/>
    <n v="238000"/>
    <n v="0"/>
    <n v="0"/>
    <n v="308000"/>
    <n v="308000"/>
    <n v="308000"/>
  </r>
  <r>
    <s v="355."/>
    <s v="3-05-20-075-1"/>
    <s v="3"/>
    <s v="Poznań - sieć wodociągowa dla POSiR przy ul. Koszalińskiej 15"/>
    <s v="brak"/>
    <s v="nd"/>
    <s v="brak"/>
    <s v="druga"/>
    <s v="sieci rozdzielcze"/>
    <s v="rozwojowe"/>
    <x v="8"/>
    <m/>
    <s v="Poznań"/>
    <s v="Agata Chmurzyńska"/>
    <m/>
    <m/>
    <m/>
    <m/>
    <s v="05"/>
    <s v="nd"/>
    <n v="0"/>
    <n v="0"/>
    <n v="0"/>
    <n v="0"/>
    <n v="0"/>
    <n v="0"/>
    <n v="0"/>
    <n v="0"/>
    <n v="0"/>
    <n v="0"/>
    <n v="0"/>
    <n v="0"/>
    <m/>
    <m/>
    <m/>
    <m/>
    <m/>
    <m/>
    <m/>
    <m/>
    <m/>
    <m/>
    <m/>
    <m/>
    <m/>
    <m/>
    <m/>
    <m/>
    <m/>
    <m/>
    <m/>
    <m/>
    <m/>
    <m/>
    <m/>
    <m/>
    <m/>
    <n v="0"/>
    <n v="70000"/>
    <n v="79500"/>
    <n v="0"/>
    <n v="0"/>
    <n v="0"/>
    <n v="0"/>
    <n v="0"/>
    <n v="0"/>
    <n v="0"/>
    <n v="0"/>
    <n v="149500"/>
    <n v="149500"/>
    <n v="149500"/>
  </r>
  <r>
    <s v="356."/>
    <s v="3-05-20-085-1"/>
    <s v="3"/>
    <s v="Poznań – sieć wodociągowa w rejonie ul. Perzyckiej i Głowickiej - etap I"/>
    <s v="brak"/>
    <s v="nd"/>
    <s v="brak"/>
    <s v="druga"/>
    <s v="sieci rozdzielcze"/>
    <s v="rozwojowe"/>
    <x v="8"/>
    <m/>
    <s v="Poznań"/>
    <s v="Kamilla Oberenkowska"/>
    <m/>
    <m/>
    <m/>
    <m/>
    <s v="05"/>
    <s v="nd"/>
    <n v="0"/>
    <n v="0"/>
    <n v="0"/>
    <n v="0"/>
    <n v="0"/>
    <n v="0"/>
    <n v="0"/>
    <n v="0"/>
    <n v="0"/>
    <n v="0"/>
    <n v="0"/>
    <n v="0"/>
    <m/>
    <m/>
    <m/>
    <m/>
    <m/>
    <m/>
    <m/>
    <m/>
    <m/>
    <m/>
    <m/>
    <m/>
    <m/>
    <m/>
    <m/>
    <m/>
    <m/>
    <m/>
    <m/>
    <m/>
    <m/>
    <m/>
    <m/>
    <m/>
    <m/>
    <n v="0"/>
    <n v="0"/>
    <n v="0"/>
    <n v="0"/>
    <n v="0"/>
    <n v="28000"/>
    <n v="42000"/>
    <n v="113000"/>
    <n v="37000"/>
    <n v="0"/>
    <n v="0"/>
    <n v="220000"/>
    <n v="220000"/>
    <n v="220000"/>
  </r>
  <r>
    <s v="357."/>
    <s v="3-05-20-101-1"/>
    <s v="3"/>
    <s v="Poznań - sieć wodociągowa w ulicy bocznej od Krzesiny"/>
    <s v="brak"/>
    <s v="nd"/>
    <s v="brak"/>
    <s v="druga"/>
    <s v="sieci rozdzielcze"/>
    <s v="rozwojowe"/>
    <x v="8"/>
    <m/>
    <s v="Poznań"/>
    <s v="Przemysław Jasiński"/>
    <m/>
    <m/>
    <m/>
    <m/>
    <s v="05"/>
    <s v="nd"/>
    <n v="0"/>
    <n v="0"/>
    <n v="0"/>
    <n v="0"/>
    <n v="0"/>
    <n v="0"/>
    <n v="0"/>
    <n v="0"/>
    <n v="0"/>
    <n v="0"/>
    <n v="0"/>
    <n v="0"/>
    <m/>
    <m/>
    <m/>
    <m/>
    <m/>
    <m/>
    <m/>
    <m/>
    <m/>
    <m/>
    <m/>
    <m/>
    <m/>
    <m/>
    <m/>
    <m/>
    <m/>
    <m/>
    <m/>
    <m/>
    <m/>
    <m/>
    <m/>
    <m/>
    <m/>
    <n v="0"/>
    <n v="0"/>
    <n v="0"/>
    <n v="14000"/>
    <n v="14000"/>
    <n v="42000"/>
    <n v="106000"/>
    <n v="19000"/>
    <n v="0"/>
    <n v="0"/>
    <n v="0"/>
    <n v="195000"/>
    <n v="195000"/>
    <n v="195000"/>
  </r>
  <r>
    <s v="358."/>
    <s v="3-05-20-108-0"/>
    <s v="3"/>
    <s v="Poznań - sieci wodociągowe na terenie m.Poznań"/>
    <s v="Realizowane-RBM-w toku"/>
    <s v="nd"/>
    <s v="brak"/>
    <s v="pierwsza"/>
    <s v="sieci rozdzielcze"/>
    <s v="rozwojowe"/>
    <x v="12"/>
    <n v="0"/>
    <s v="Poznań"/>
    <n v="0"/>
    <n v="0"/>
    <n v="0"/>
    <s v="Dariusz Schmidt"/>
    <n v="0"/>
    <s v="05"/>
    <s v="nd"/>
    <n v="0"/>
    <n v="0"/>
    <n v="0"/>
    <n v="0"/>
    <n v="0"/>
    <n v="0"/>
    <n v="0"/>
    <n v="0"/>
    <n v="0"/>
    <n v="0"/>
    <n v="0"/>
    <n v="0"/>
    <n v="0"/>
    <n v="0"/>
    <n v="6518740"/>
    <n v="0"/>
    <n v="0"/>
    <m/>
    <m/>
    <m/>
    <m/>
    <m/>
    <m/>
    <m/>
    <n v="6518740"/>
    <n v="0"/>
    <n v="0"/>
    <n v="0"/>
    <n v="0"/>
    <n v="0"/>
    <n v="0"/>
    <n v="0"/>
    <n v="0"/>
    <n v="0"/>
    <n v="0"/>
    <n v="0"/>
    <n v="0"/>
    <n v="6518740"/>
    <n v="0"/>
    <n v="0"/>
    <n v="0"/>
    <n v="0"/>
    <n v="0"/>
    <n v="0"/>
    <n v="0"/>
    <n v="0"/>
    <n v="0"/>
    <n v="0"/>
    <n v="6518740"/>
    <n v="6518740"/>
    <n v="6518740"/>
  </r>
  <r>
    <s v="359."/>
    <s v="3-05-20-113-1"/>
    <s v="3"/>
    <s v="Poznań - sieć wodociągowa w ul. Rycerskiej"/>
    <s v="Realizowane-RBM-w toku"/>
    <s v="nd"/>
    <s v="rezerwa zadania wielozakresowe"/>
    <s v="pierwsza"/>
    <s v="sieci rozdzielcze"/>
    <s v="modernizacyjne"/>
    <x v="10"/>
    <n v="0"/>
    <s v="Poznań"/>
    <s v="Dariusz Schmidt"/>
    <n v="0"/>
    <s v="Jolanta Kowalczyk"/>
    <s v="Sonia Sperling"/>
    <s v="Jacek Bielicki"/>
    <s v="05"/>
    <s v="nd"/>
    <n v="0"/>
    <n v="0"/>
    <n v="0"/>
    <n v="0"/>
    <n v="0"/>
    <n v="0"/>
    <n v="0"/>
    <n v="0"/>
    <n v="0"/>
    <n v="0"/>
    <n v="0"/>
    <n v="0"/>
    <n v="0"/>
    <n v="0"/>
    <n v="0"/>
    <n v="0"/>
    <n v="3200"/>
    <m/>
    <m/>
    <m/>
    <m/>
    <m/>
    <m/>
    <m/>
    <n v="3200"/>
    <n v="0"/>
    <n v="0"/>
    <n v="0"/>
    <n v="0"/>
    <n v="0"/>
    <n v="0"/>
    <n v="106000"/>
    <n v="100000"/>
    <n v="116803.92"/>
    <n v="0"/>
    <n v="0"/>
    <n v="0"/>
    <n v="326003.92"/>
    <n v="0"/>
    <n v="0"/>
    <n v="0"/>
    <n v="0"/>
    <n v="0"/>
    <n v="0"/>
    <n v="0"/>
    <n v="0"/>
    <n v="0"/>
    <n v="0"/>
    <n v="326003.92"/>
    <n v="326003.92"/>
    <n v="326003.92"/>
  </r>
  <r>
    <s v="360."/>
    <s v="3-05-20-114-0"/>
    <s v="3"/>
    <s v="Poznań - sieć wodociągowa w ul. Piotrowo"/>
    <s v="brak"/>
    <s v="nd"/>
    <s v="brak"/>
    <s v="pierwsza"/>
    <s v="sieci rozdzielcze"/>
    <s v="modernizacyjne"/>
    <x v="2"/>
    <m/>
    <s v="Poznań"/>
    <m/>
    <m/>
    <m/>
    <m/>
    <m/>
    <s v="05"/>
    <s v="nd"/>
    <n v="0"/>
    <n v="0"/>
    <n v="0"/>
    <n v="0"/>
    <n v="0"/>
    <n v="0"/>
    <n v="0"/>
    <n v="0"/>
    <n v="0"/>
    <n v="0"/>
    <n v="0"/>
    <n v="0"/>
    <m/>
    <m/>
    <m/>
    <m/>
    <m/>
    <m/>
    <m/>
    <m/>
    <m/>
    <m/>
    <m/>
    <m/>
    <m/>
    <m/>
    <m/>
    <m/>
    <m/>
    <m/>
    <m/>
    <m/>
    <m/>
    <m/>
    <m/>
    <m/>
    <m/>
    <n v="0"/>
    <n v="0"/>
    <n v="0"/>
    <n v="0"/>
    <n v="0"/>
    <n v="0"/>
    <n v="0"/>
    <n v="0"/>
    <n v="0"/>
    <n v="0"/>
    <n v="281483"/>
    <n v="0"/>
    <n v="0"/>
    <n v="281483"/>
  </r>
  <r>
    <s v="361."/>
    <s v="3-05-20-125-0"/>
    <s v="3"/>
    <s v="Poznań - sieć wodociągowa oraz likwidacja kanału ogólnospławnego wraz z budową przyłącza ks przy ul. Wyspiańskiego 33 (teren Hali Widowisko-Sportowej Arena)"/>
    <s v="Realizowane-koncepcja-w toku"/>
    <s v="nd"/>
    <s v="brak"/>
    <s v="pierwsza"/>
    <s v="sieci rozdzielcze"/>
    <s v="modernizacyjne"/>
    <x v="10"/>
    <n v="0"/>
    <s v="Poznań"/>
    <s v="Marcin Ostrzycki"/>
    <n v="0"/>
    <n v="0"/>
    <n v="0"/>
    <n v="0"/>
    <s v="05"/>
    <s v="nd"/>
    <n v="0"/>
    <n v="0"/>
    <n v="0"/>
    <n v="0"/>
    <n v="0"/>
    <n v="0"/>
    <n v="0"/>
    <n v="0"/>
    <n v="0"/>
    <n v="0"/>
    <n v="0"/>
    <n v="0"/>
    <n v="0"/>
    <n v="0"/>
    <n v="0"/>
    <n v="0"/>
    <n v="0"/>
    <m/>
    <m/>
    <m/>
    <m/>
    <m/>
    <m/>
    <m/>
    <n v="0"/>
    <n v="0"/>
    <n v="0"/>
    <n v="0"/>
    <n v="0"/>
    <n v="0"/>
    <n v="0"/>
    <n v="0"/>
    <n v="0"/>
    <n v="0"/>
    <n v="0"/>
    <n v="0"/>
    <n v="26500"/>
    <n v="26500"/>
    <n v="547270"/>
    <n v="54730"/>
    <n v="0"/>
    <n v="0"/>
    <n v="0"/>
    <n v="0"/>
    <n v="0"/>
    <n v="0"/>
    <n v="0"/>
    <n v="0"/>
    <n v="628500"/>
    <n v="628500"/>
    <n v="628500"/>
  </r>
  <r>
    <s v="362."/>
    <s v="3-05-20-155-0"/>
    <s v="3"/>
    <s v="Poznań - sieć wodociągowa w ul. Św. Marcina - Zakres 2.2"/>
    <s v="Realizowane-koncepcja-w toku"/>
    <s v="nd"/>
    <s v="rezerwa zadania wielozakresowe"/>
    <s v="pierwsza"/>
    <s v="sieci rozdzielcze"/>
    <s v="modernizacyjne"/>
    <x v="10"/>
    <n v="0"/>
    <s v="Poznań"/>
    <n v="0"/>
    <s v="Michał Kamiński"/>
    <s v="Mariusz Dados"/>
    <s v="Tomasz Wilas"/>
    <s v="Tomasz Wilas"/>
    <s v="05"/>
    <s v="PIM"/>
    <n v="0"/>
    <n v="0"/>
    <n v="0"/>
    <n v="0"/>
    <n v="0"/>
    <n v="0"/>
    <n v="0"/>
    <n v="0"/>
    <n v="0"/>
    <n v="0"/>
    <n v="0"/>
    <n v="0"/>
    <n v="0"/>
    <n v="0"/>
    <n v="0"/>
    <n v="0"/>
    <n v="0"/>
    <m/>
    <m/>
    <m/>
    <m/>
    <m/>
    <m/>
    <m/>
    <n v="0"/>
    <n v="0"/>
    <n v="0"/>
    <n v="0"/>
    <n v="0"/>
    <n v="0"/>
    <n v="0"/>
    <n v="0"/>
    <n v="0"/>
    <n v="0"/>
    <n v="0"/>
    <n v="0"/>
    <n v="51480"/>
    <n v="51480"/>
    <n v="525000"/>
    <n v="683942.34"/>
    <n v="149446"/>
    <n v="84592.1"/>
    <n v="0"/>
    <n v="0"/>
    <n v="0"/>
    <n v="0"/>
    <n v="0"/>
    <n v="0"/>
    <n v="1494460.44"/>
    <n v="1494460.44"/>
    <n v="1494460.44"/>
  </r>
  <r>
    <s v="363."/>
    <s v="3-05-20-156-0"/>
    <s v="3"/>
    <s v="Poznań - sieć wodociągowa w ul. Św. Marcina - Zakres 2.3"/>
    <s v="Realizowane-koncepcja-w toku"/>
    <s v="nd"/>
    <s v="rezerwa zadania wielozakresowe"/>
    <s v="pierwsza"/>
    <s v="sieci rozdzielcze"/>
    <s v="modernizacyjne"/>
    <x v="10"/>
    <n v="0"/>
    <s v="Poznań"/>
    <n v="0"/>
    <s v="Michał Kamiński"/>
    <s v="Mariusz Dados"/>
    <s v="Tomasz Wilas"/>
    <s v="Tomasz Wilas"/>
    <s v="05"/>
    <s v="PIM"/>
    <n v="0"/>
    <n v="0"/>
    <n v="0"/>
    <n v="0"/>
    <n v="0"/>
    <n v="0"/>
    <n v="0"/>
    <n v="0"/>
    <n v="0"/>
    <n v="0"/>
    <n v="0"/>
    <n v="0"/>
    <n v="0"/>
    <n v="0"/>
    <n v="0"/>
    <n v="0"/>
    <n v="0"/>
    <m/>
    <m/>
    <m/>
    <m/>
    <m/>
    <m/>
    <m/>
    <n v="0"/>
    <n v="0"/>
    <n v="0"/>
    <n v="0"/>
    <n v="0"/>
    <n v="0"/>
    <n v="0"/>
    <n v="0"/>
    <n v="0"/>
    <n v="0"/>
    <n v="0"/>
    <n v="0"/>
    <n v="30865"/>
    <n v="30865"/>
    <n v="300000"/>
    <n v="569135"/>
    <n v="160000"/>
    <n v="0"/>
    <n v="0"/>
    <n v="0"/>
    <n v="0"/>
    <n v="0"/>
    <n v="0"/>
    <n v="0"/>
    <n v="1060000"/>
    <n v="1060000"/>
    <n v="1060000"/>
  </r>
  <r>
    <s v="364."/>
    <s v="3-05-20-157-0"/>
    <s v="3"/>
    <s v="Poznań - sieć wodociągowa w ul. Św. Marcina - Zakres 2.4"/>
    <s v="Realizowane-koncepcja-w toku"/>
    <s v="nd"/>
    <s v="rezerwa zadania wielozakresowe"/>
    <s v="pierwsza"/>
    <s v="sieci rozdzielcze"/>
    <s v="modernizacyjne"/>
    <x v="10"/>
    <n v="0"/>
    <s v="Poznań"/>
    <n v="0"/>
    <s v="Michał Kamiński"/>
    <s v="Mariusz Dados"/>
    <s v="Tomasz Wilas"/>
    <s v="Tomasz Wilas"/>
    <s v="05"/>
    <s v="PIM"/>
    <n v="0"/>
    <n v="0"/>
    <n v="0"/>
    <n v="0"/>
    <n v="0"/>
    <n v="0"/>
    <n v="0"/>
    <n v="0"/>
    <n v="0"/>
    <n v="0"/>
    <n v="0"/>
    <n v="0"/>
    <n v="0"/>
    <n v="0"/>
    <n v="0"/>
    <n v="0"/>
    <n v="0"/>
    <m/>
    <m/>
    <m/>
    <m/>
    <m/>
    <m/>
    <m/>
    <n v="0"/>
    <n v="0"/>
    <n v="0"/>
    <n v="0"/>
    <n v="0"/>
    <n v="0"/>
    <n v="0"/>
    <n v="0"/>
    <n v="0"/>
    <n v="0"/>
    <n v="0"/>
    <n v="0"/>
    <n v="0"/>
    <n v="0"/>
    <n v="385000"/>
    <n v="534000"/>
    <n v="166000"/>
    <n v="0"/>
    <n v="0"/>
    <n v="0"/>
    <n v="0"/>
    <n v="0"/>
    <n v="0"/>
    <n v="0"/>
    <n v="1085000"/>
    <n v="1085000"/>
    <n v="1085000"/>
  </r>
  <r>
    <s v="365."/>
    <s v="3-05-20-170-0"/>
    <s v="3"/>
    <s v="Poznań - sieć wodociągowa w ul. Sytkowskiej"/>
    <s v="brak"/>
    <s v="nd"/>
    <s v="brak"/>
    <s v="pierwsza"/>
    <s v="sieci rozdzielcze"/>
    <s v="modernizacyjne"/>
    <x v="3"/>
    <n v="0"/>
    <s v="Poznań"/>
    <s v="Agata Chmurzyńska"/>
    <m/>
    <m/>
    <m/>
    <m/>
    <s v="05"/>
    <s v="nd"/>
    <n v="0"/>
    <n v="0"/>
    <n v="0"/>
    <n v="0"/>
    <n v="0"/>
    <n v="0"/>
    <n v="0"/>
    <n v="0"/>
    <n v="0"/>
    <n v="0"/>
    <n v="0"/>
    <n v="0"/>
    <m/>
    <m/>
    <m/>
    <m/>
    <m/>
    <m/>
    <m/>
    <m/>
    <m/>
    <m/>
    <m/>
    <m/>
    <m/>
    <m/>
    <m/>
    <m/>
    <m/>
    <m/>
    <m/>
    <m/>
    <m/>
    <m/>
    <m/>
    <m/>
    <m/>
    <n v="0"/>
    <n v="14000"/>
    <n v="14000"/>
    <n v="42000"/>
    <n v="174000"/>
    <n v="244000"/>
    <n v="0"/>
    <n v="0"/>
    <n v="0"/>
    <n v="0"/>
    <n v="0"/>
    <n v="488000"/>
    <n v="488000"/>
    <n v="488000"/>
  </r>
  <r>
    <s v="366."/>
    <s v="3-05-20-183-0"/>
    <s v="3"/>
    <s v="Poznań - zbiorniki Morasko - urządzenia zabezpieczające - zbiorniki"/>
    <s v="Realizowane-koncepcja-w toku"/>
    <s v="nd"/>
    <s v="rezerwa zadania wielozakresowe"/>
    <s v="pierwsza"/>
    <s v="wspólne"/>
    <s v="modernizacyjne"/>
    <x v="1"/>
    <n v="0"/>
    <s v="Poznań"/>
    <s v="Danuta Kijko"/>
    <s v="Wioletta Frankowska"/>
    <s v="Anna Padurska"/>
    <m/>
    <m/>
    <s v="05"/>
    <s v="nd"/>
    <n v="0"/>
    <n v="0"/>
    <n v="0"/>
    <n v="0"/>
    <n v="0"/>
    <n v="0"/>
    <n v="0"/>
    <n v="0"/>
    <n v="0"/>
    <n v="0"/>
    <n v="0"/>
    <n v="0"/>
    <m/>
    <m/>
    <m/>
    <m/>
    <m/>
    <m/>
    <m/>
    <m/>
    <m/>
    <m/>
    <m/>
    <m/>
    <m/>
    <m/>
    <m/>
    <m/>
    <m/>
    <m/>
    <m/>
    <m/>
    <m/>
    <m/>
    <m/>
    <m/>
    <m/>
    <n v="50000"/>
    <n v="150000"/>
    <n v="450000"/>
    <n v="150000"/>
    <n v="0"/>
    <n v="0"/>
    <n v="0"/>
    <n v="1000000"/>
    <n v="3000000"/>
    <n v="3000000"/>
    <n v="6000000"/>
    <n v="7800000"/>
    <n v="7800000"/>
    <m/>
  </r>
  <r>
    <s v="367."/>
    <s v="3-07-03-348-0"/>
    <s v="3"/>
    <s v="Swarzędz - sieć wodociągowa w Placu Niezłomnych"/>
    <s v="Realizowane-dokumentacja-w toku"/>
    <s v="nd"/>
    <s v="budżet - modernizacja PSW"/>
    <s v="pierwsza"/>
    <s v="sieci rozdzielcze"/>
    <s v="modernizacyjne"/>
    <x v="2"/>
    <n v="0"/>
    <s v="Swarzędz"/>
    <s v="Przemysław Jasiński"/>
    <s v="Alina Wachowska"/>
    <s v="Mariusz Dados"/>
    <s v="Julita Andrzejewska"/>
    <s v="Michał Plewa"/>
    <s v="07"/>
    <s v="nd"/>
    <n v="24121.700000000004"/>
    <n v="26670"/>
    <n v="1108367"/>
    <n v="0"/>
    <n v="0"/>
    <n v="0"/>
    <n v="0"/>
    <n v="0"/>
    <n v="0"/>
    <n v="0"/>
    <n v="0"/>
    <n v="1135037"/>
    <n v="0"/>
    <n v="0"/>
    <n v="418.88"/>
    <n v="0"/>
    <n v="0"/>
    <m/>
    <m/>
    <m/>
    <m/>
    <m/>
    <m/>
    <m/>
    <n v="418.88"/>
    <n v="0"/>
    <n v="0"/>
    <n v="0"/>
    <n v="0"/>
    <n v="0"/>
    <n v="0"/>
    <n v="0"/>
    <n v="0"/>
    <n v="0"/>
    <n v="8890"/>
    <n v="0"/>
    <n v="8890"/>
    <n v="18198.879999999997"/>
    <n v="149222"/>
    <n v="385118"/>
    <n v="450714"/>
    <n v="0"/>
    <n v="0"/>
    <n v="0"/>
    <n v="0"/>
    <n v="0"/>
    <n v="0"/>
    <n v="0"/>
    <n v="1003252.88"/>
    <n v="-131784.12"/>
    <n v="1003252.88"/>
  </r>
  <r>
    <s v="368."/>
    <s v="3-07-12-028-1"/>
    <s v="3"/>
    <s v="Swarzędz- sieć wodociągowa w ul. Rabowickiej"/>
    <s v="Realizowane-koncepcja-w toku"/>
    <s v="nd"/>
    <s v="rezerwa &quot;białe plamy&quot;"/>
    <s v="druga"/>
    <s v="sieci rozdzielcze"/>
    <s v="rozwojowe"/>
    <x v="4"/>
    <n v="0"/>
    <s v="Swarzędz"/>
    <s v="Przemysław Jasiński"/>
    <n v="0"/>
    <s v="Mariusz Dados"/>
    <s v="Julita Andrzejewska"/>
    <n v="0"/>
    <s v="07"/>
    <s v="nd"/>
    <n v="0"/>
    <n v="14600"/>
    <n v="14600"/>
    <n v="43800"/>
    <n v="1216000"/>
    <n v="0"/>
    <n v="0"/>
    <n v="0"/>
    <n v="0"/>
    <n v="0"/>
    <n v="0"/>
    <n v="1289000"/>
    <n v="0"/>
    <n v="0"/>
    <n v="0"/>
    <n v="0"/>
    <n v="0"/>
    <m/>
    <m/>
    <m/>
    <m/>
    <m/>
    <m/>
    <m/>
    <n v="0"/>
    <n v="0"/>
    <n v="0"/>
    <n v="0"/>
    <n v="0"/>
    <n v="0"/>
    <n v="0"/>
    <n v="0"/>
    <n v="0"/>
    <n v="0"/>
    <n v="0"/>
    <n v="0"/>
    <n v="0"/>
    <n v="0"/>
    <n v="16000"/>
    <n v="16000"/>
    <n v="48000"/>
    <n v="662804"/>
    <n v="761196"/>
    <n v="0"/>
    <n v="0"/>
    <n v="0"/>
    <n v="0"/>
    <n v="0"/>
    <n v="1504000"/>
    <n v="215000"/>
    <n v="1504000"/>
  </r>
  <r>
    <s v="369."/>
    <s v="3-07-12-050-0"/>
    <s v="3"/>
    <s v="Swarzędz - sieć wodociągowa w ul. Pogodnej"/>
    <s v="Realizowane-RBM-w toku"/>
    <s v="nd"/>
    <s v="Zadania własne wspólne"/>
    <s v="pierwsza"/>
    <s v="sieci rozdzielcze"/>
    <s v="modernizacyjne"/>
    <x v="2"/>
    <n v="0"/>
    <s v="Swarzędz"/>
    <s v="Przemysław Jasiński"/>
    <s v="Alina Wachowska"/>
    <s v="Mariusz Dados"/>
    <s v="Julita Andrzejewska"/>
    <s v="Michał Plewa"/>
    <s v="07"/>
    <s v="nd"/>
    <n v="22080.1"/>
    <n v="2187159.39"/>
    <n v="0"/>
    <n v="0"/>
    <n v="0"/>
    <n v="0"/>
    <n v="0"/>
    <n v="0"/>
    <n v="0"/>
    <n v="0"/>
    <n v="0"/>
    <n v="2187159.39"/>
    <n v="3942.73"/>
    <n v="1028.68"/>
    <n v="778576.89"/>
    <n v="351194.49"/>
    <n v="200145.27"/>
    <m/>
    <m/>
    <m/>
    <m/>
    <m/>
    <m/>
    <m/>
    <n v="1334888.06"/>
    <n v="0"/>
    <n v="256026.32"/>
    <n v="690529.69"/>
    <n v="376259.9"/>
    <n v="356925.3"/>
    <n v="0"/>
    <n v="312576.14"/>
    <n v="0"/>
    <n v="0"/>
    <n v="0"/>
    <n v="0"/>
    <n v="0"/>
    <n v="1647464.2000000002"/>
    <n v="0"/>
    <n v="0"/>
    <n v="0"/>
    <n v="0"/>
    <n v="0"/>
    <n v="0"/>
    <n v="0"/>
    <n v="0"/>
    <n v="0"/>
    <n v="0"/>
    <n v="1647464.2000000002"/>
    <n v="-539695.18999999994"/>
    <n v="1647464.2000000002"/>
  </r>
  <r>
    <s v="370."/>
    <s v="3-07-12-059-0"/>
    <s v="3"/>
    <s v="Swarzędz - sieć wodociągowa w ul. Zamkowej, Krótkiej, pl. Powstańców Wielkopolskich, Mickiewicza, Nowy Świat, Mylnej, Bramkowej i Gołębiej"/>
    <s v="Realizowane-RBM-w toku"/>
    <s v="nd"/>
    <s v="Zadania własne wspólne"/>
    <s v="pierwsza"/>
    <s v="sieci rozdzielcze"/>
    <s v="modernizacyjne"/>
    <x v="10"/>
    <n v="0"/>
    <s v="Swarzędz"/>
    <s v="Przemysław Jasiński"/>
    <s v="Julita Andrzejewska"/>
    <s v="Mariusz Dados"/>
    <s v="Julita Andrzejewska"/>
    <n v="0"/>
    <s v="07"/>
    <s v="Gmina Swarzędz"/>
    <n v="36159.840000000004"/>
    <n v="928383.75"/>
    <n v="928383.75"/>
    <n v="0"/>
    <n v="0"/>
    <n v="0"/>
    <n v="0"/>
    <n v="0"/>
    <n v="0"/>
    <n v="0"/>
    <n v="0"/>
    <n v="1856767.5"/>
    <n v="0"/>
    <n v="487.13"/>
    <n v="487.13"/>
    <n v="874.14"/>
    <n v="0"/>
    <m/>
    <m/>
    <m/>
    <m/>
    <m/>
    <m/>
    <m/>
    <n v="1848.4"/>
    <n v="0"/>
    <n v="0"/>
    <n v="9980"/>
    <n v="0"/>
    <n v="0"/>
    <n v="0"/>
    <n v="0"/>
    <n v="0"/>
    <n v="0"/>
    <n v="0"/>
    <n v="0"/>
    <n v="0"/>
    <n v="1848.4"/>
    <n v="682058.58"/>
    <n v="1228234.3700000001"/>
    <n v="227352.87"/>
    <n v="1500000"/>
    <n v="0"/>
    <n v="0"/>
    <n v="0"/>
    <n v="0"/>
    <n v="0"/>
    <n v="0"/>
    <n v="3639494.22"/>
    <n v="1782726.7200000002"/>
    <n v="3639494.22"/>
  </r>
  <r>
    <s v="371."/>
    <s v="3-07-13-141-0"/>
    <s v="3"/>
    <s v="Swarzędz - sieć wodociągowa na os. Czwartaków, Kościuszkowców, Dąbrowszczaków (ETAP II i III)"/>
    <s v="Zakończone"/>
    <s v="nd"/>
    <s v="Zadania własne wspólne"/>
    <s v="pierwsza"/>
    <s v="sieci rozdzielcze"/>
    <s v="modernizacyjne"/>
    <x v="2"/>
    <n v="0"/>
    <s v="Swarzędz"/>
    <s v="Przemysław Jasiński"/>
    <n v="0"/>
    <s v="Mariusz Dados"/>
    <s v="Julita Andrzejewska"/>
    <n v="0"/>
    <s v="07"/>
    <s v="Gmina Swarzędz"/>
    <n v="211039.14"/>
    <n v="0"/>
    <n v="0"/>
    <n v="0"/>
    <n v="0"/>
    <n v="0"/>
    <n v="0"/>
    <n v="0"/>
    <n v="0"/>
    <n v="0"/>
    <n v="0"/>
    <n v="0"/>
    <n v="0"/>
    <n v="0"/>
    <n v="0"/>
    <n v="0"/>
    <n v="0"/>
    <m/>
    <m/>
    <m/>
    <m/>
    <m/>
    <m/>
    <m/>
    <n v="0"/>
    <n v="0"/>
    <n v="0"/>
    <n v="0"/>
    <n v="0"/>
    <n v="0"/>
    <n v="0"/>
    <n v="0"/>
    <n v="0"/>
    <n v="0"/>
    <n v="0"/>
    <n v="0"/>
    <n v="0"/>
    <n v="0"/>
    <n v="0"/>
    <n v="0"/>
    <n v="0"/>
    <n v="0"/>
    <n v="0"/>
    <n v="0"/>
    <n v="0"/>
    <n v="0"/>
    <n v="0"/>
    <n v="0"/>
    <n v="0"/>
    <n v="0"/>
    <n v="0"/>
  </r>
  <r>
    <s v="372."/>
    <s v="3-07-14-068-0"/>
    <s v="3"/>
    <s v="Swarzędz - sieć wodociągowa w ul. Spornej"/>
    <s v="Realizowane-dokumentacja-w toku"/>
    <s v="nd"/>
    <s v="Zadania własne wspólne"/>
    <s v="pierwsza"/>
    <s v="sieci rozdzielcze"/>
    <s v="modernizacyjne"/>
    <x v="2"/>
    <n v="0"/>
    <s v="Swarzędz"/>
    <s v="Przemysław Jasiński"/>
    <s v="Alina Wachowska"/>
    <s v="Mariusz Dados"/>
    <s v="Julita Andrzejewska"/>
    <s v="Michał Plewa"/>
    <s v="07"/>
    <s v="nd"/>
    <n v="3242.74"/>
    <n v="5696"/>
    <n v="545774"/>
    <n v="0"/>
    <n v="0"/>
    <n v="0"/>
    <n v="0"/>
    <n v="0"/>
    <n v="0"/>
    <n v="0"/>
    <n v="0"/>
    <n v="551470"/>
    <n v="0"/>
    <n v="0"/>
    <n v="433"/>
    <n v="0"/>
    <n v="0"/>
    <m/>
    <m/>
    <m/>
    <m/>
    <m/>
    <m/>
    <m/>
    <n v="433"/>
    <n v="0"/>
    <n v="0"/>
    <n v="0"/>
    <n v="0"/>
    <n v="0"/>
    <n v="0"/>
    <n v="0"/>
    <n v="0"/>
    <n v="0"/>
    <n v="0"/>
    <n v="0"/>
    <n v="0"/>
    <n v="433"/>
    <n v="0"/>
    <n v="0"/>
    <n v="0"/>
    <n v="0"/>
    <n v="0"/>
    <n v="615324"/>
    <n v="0"/>
    <n v="0"/>
    <n v="0"/>
    <n v="0"/>
    <n v="615757"/>
    <n v="64287"/>
    <n v="615757"/>
  </r>
  <r>
    <s v="373."/>
    <s v="3-07-14-216-1"/>
    <s v="3"/>
    <s v="Swarzędz - sieć wodociągowa w ul. Cmentarnej oraz Malwowej, Storczykowej, Żonkilowej i bocznej od Cmentarnej w Jasiniu"/>
    <s v="Realizowane-dokumentacja-w toku"/>
    <s v="nd"/>
    <s v="rezerwa &quot;białe plamy&quot;"/>
    <s v="druga"/>
    <s v="sieci rozdzielcze"/>
    <s v="rozwojowe"/>
    <x v="4"/>
    <n v="0"/>
    <s v="Swarzędz"/>
    <s v="Przemysław Jasiński"/>
    <s v="Joanna Matysiak-Olek"/>
    <s v="Mariusz Dados"/>
    <s v="Julita Andrzejewska"/>
    <s v="Michał Plewa"/>
    <s v="07"/>
    <s v="nd"/>
    <n v="44651.44000000001"/>
    <n v="16000"/>
    <n v="2217850"/>
    <n v="2215363"/>
    <n v="0"/>
    <n v="0"/>
    <n v="0"/>
    <n v="0"/>
    <n v="0"/>
    <n v="0"/>
    <n v="0"/>
    <n v="4449213"/>
    <n v="2529.86"/>
    <n v="1908.94"/>
    <n v="2116.37"/>
    <n v="3522.25"/>
    <n v="1014"/>
    <m/>
    <m/>
    <m/>
    <m/>
    <m/>
    <m/>
    <m/>
    <n v="11091.42"/>
    <n v="0"/>
    <n v="0"/>
    <n v="16000"/>
    <n v="16000"/>
    <n v="16000"/>
    <n v="0"/>
    <n v="16000"/>
    <n v="0"/>
    <n v="0"/>
    <n v="16000"/>
    <n v="0"/>
    <n v="16000"/>
    <n v="59091.42"/>
    <n v="2140533"/>
    <n v="2138034"/>
    <n v="0"/>
    <n v="0"/>
    <n v="0"/>
    <n v="0"/>
    <n v="0"/>
    <n v="0"/>
    <n v="0"/>
    <n v="0"/>
    <n v="4337658.42"/>
    <n v="-111554.58000000007"/>
    <n v="4337658.42"/>
  </r>
  <r>
    <s v="374."/>
    <s v="3-07-14-217-1"/>
    <s v="3"/>
    <s v="Swarzędz - sieć wodociągowa w ul. Łozinowej i Michałówka w Garbach"/>
    <s v="Realizowane-RBM-w toku"/>
    <s v="nd"/>
    <s v="rezerwa &quot;białe plamy&quot;"/>
    <s v="druga"/>
    <s v="sieci rozdzielcze"/>
    <s v="rozwojowe"/>
    <x v="4"/>
    <n v="0"/>
    <s v="Swarzędz"/>
    <s v="Przemysław Jasiński"/>
    <s v="Alina Wachowska"/>
    <s v="Mariusz Dados"/>
    <s v="Julita Andrzejewska"/>
    <s v="Michał Plewa"/>
    <s v="07"/>
    <s v="nd"/>
    <n v="15752"/>
    <n v="1214746.48"/>
    <n v="0"/>
    <n v="0"/>
    <n v="0"/>
    <n v="0"/>
    <n v="0"/>
    <n v="0"/>
    <n v="0"/>
    <n v="0"/>
    <n v="0"/>
    <n v="1214746.48"/>
    <n v="670.08"/>
    <n v="0"/>
    <n v="311.76"/>
    <n v="607.35"/>
    <n v="338"/>
    <m/>
    <m/>
    <m/>
    <m/>
    <m/>
    <m/>
    <m/>
    <n v="1927.19"/>
    <n v="0"/>
    <n v="0"/>
    <n v="0"/>
    <n v="0"/>
    <n v="0"/>
    <n v="81000"/>
    <n v="274472.99"/>
    <n v="349991.07"/>
    <n v="0"/>
    <n v="81834.880000000005"/>
    <n v="0"/>
    <n v="0"/>
    <n v="789226.13"/>
    <n v="0"/>
    <n v="0"/>
    <n v="0"/>
    <n v="0"/>
    <n v="0"/>
    <n v="0"/>
    <n v="0"/>
    <n v="0"/>
    <n v="0"/>
    <n v="0"/>
    <n v="789226.13"/>
    <n v="-425520.35"/>
    <n v="789226.13"/>
  </r>
  <r>
    <s v="375."/>
    <s v="3-07-15-040-0"/>
    <s v="3"/>
    <s v="Swarzędz - sieć wodociągowa w ul. Lotniczej w Janikowie"/>
    <s v="Realizowane-RBM-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0"/>
    <n v="0"/>
    <m/>
    <m/>
    <m/>
    <m/>
    <m/>
    <m/>
    <m/>
    <n v="0"/>
    <n v="0"/>
    <n v="0"/>
    <n v="0"/>
    <n v="0"/>
    <n v="0"/>
    <n v="0"/>
    <n v="0"/>
    <n v="0"/>
    <n v="0"/>
    <n v="0"/>
    <n v="0"/>
    <n v="0"/>
    <n v="0"/>
    <n v="0"/>
    <n v="0"/>
    <n v="0"/>
    <n v="0"/>
    <n v="0"/>
    <n v="0"/>
    <n v="0"/>
    <n v="0"/>
    <n v="0"/>
    <n v="0"/>
    <n v="0"/>
    <n v="0"/>
    <n v="0"/>
  </r>
  <r>
    <s v="376."/>
    <s v="3-07-15-051-1"/>
    <s v="3"/>
    <s v="Swarzędz - sieć wodociągowa w ul. Szklarniowa, Kmieca, Gromadzka, Jadwigi, Władysława, Bolesława w Jasinie"/>
    <s v="Realizowane-RBM-w toku"/>
    <s v="nd"/>
    <s v="rezerwa &quot;białe plamy&quot;"/>
    <s v="druga"/>
    <s v="sieci rozdzielcze"/>
    <s v="rozwojowe"/>
    <x v="4"/>
    <n v="0"/>
    <s v="Swarzędz"/>
    <s v="Przemysław Jasiński"/>
    <s v="Alina Wachowska"/>
    <s v="Mariusz Dados"/>
    <s v="Julita Andrzejewska"/>
    <s v="Michał Plewa"/>
    <s v="07"/>
    <s v="Gmina Swarzędz"/>
    <n v="20242.34"/>
    <n v="678550.40999999992"/>
    <n v="412299.59"/>
    <n v="0"/>
    <n v="0"/>
    <n v="0"/>
    <n v="0"/>
    <n v="0"/>
    <n v="0"/>
    <n v="0"/>
    <n v="0"/>
    <n v="1090850"/>
    <n v="0"/>
    <n v="402"/>
    <n v="252.65"/>
    <n v="520.58000000000004"/>
    <n v="1650"/>
    <m/>
    <m/>
    <m/>
    <m/>
    <m/>
    <m/>
    <m/>
    <n v="2825.23"/>
    <n v="0"/>
    <n v="0"/>
    <n v="0"/>
    <n v="0"/>
    <n v="0"/>
    <n v="0"/>
    <n v="166666.66"/>
    <n v="166666.66"/>
    <n v="166666.67000000001"/>
    <n v="166666.67000000001"/>
    <n v="166666.67000000001"/>
    <n v="169959.35"/>
    <n v="1006117.9100000001"/>
    <n v="0"/>
    <n v="0"/>
    <n v="0"/>
    <n v="0"/>
    <n v="0"/>
    <n v="0"/>
    <n v="0"/>
    <n v="0"/>
    <n v="0"/>
    <n v="0"/>
    <n v="1006117.9100000001"/>
    <n v="-84732.089999999851"/>
    <n v="1006117.9100000001"/>
  </r>
  <r>
    <s v="377."/>
    <s v="3-07-15-076-1"/>
    <s v="3"/>
    <s v="Swarzędz - sieć wodociągowa w ul.Szumana"/>
    <s v="Realizowane-dokumentacja-w toku"/>
    <s v="nd"/>
    <s v="rezerwa &quot;białe plamy&quot;"/>
    <s v="druga"/>
    <s v="sieci rozdzielcze"/>
    <s v="rozwojowe"/>
    <x v="4"/>
    <n v="0"/>
    <s v="Swarzędz"/>
    <s v="Przemysław Jasiński"/>
    <s v="Katarzyna Grala"/>
    <s v="Mariusz Dados"/>
    <s v="Julita Andrzejewska"/>
    <n v="0"/>
    <s v="07"/>
    <s v="nd"/>
    <n v="5344.55"/>
    <n v="28000"/>
    <n v="42000"/>
    <n v="284000"/>
    <n v="776000"/>
    <n v="0"/>
    <n v="0"/>
    <n v="0"/>
    <n v="0"/>
    <n v="0"/>
    <n v="0"/>
    <n v="1130000"/>
    <n v="1586.06"/>
    <n v="528.16999999999996"/>
    <n v="274.08"/>
    <n v="573.85"/>
    <n v="0"/>
    <m/>
    <m/>
    <m/>
    <m/>
    <m/>
    <m/>
    <m/>
    <n v="2962.16"/>
    <n v="0"/>
    <n v="0"/>
    <n v="0"/>
    <n v="0"/>
    <n v="0"/>
    <n v="0"/>
    <n v="0"/>
    <n v="0"/>
    <n v="0"/>
    <n v="0"/>
    <n v="0"/>
    <n v="0"/>
    <n v="2962.16"/>
    <n v="0"/>
    <n v="0"/>
    <n v="40797"/>
    <n v="60745"/>
    <n v="196396"/>
    <n v="873962"/>
    <n v="0"/>
    <n v="0"/>
    <n v="0"/>
    <n v="0"/>
    <n v="1174862.1600000001"/>
    <n v="44862.160000000149"/>
    <n v="1174862.1600000001"/>
  </r>
  <r>
    <s v="378."/>
    <s v="3-07-16-088-1"/>
    <s v="3"/>
    <s v="Swarzędz - sieć wodociągowa w ul. Grudzińskiego i Pszennej w Jasiniu"/>
    <s v="Realizowane-dokumentacja-w toku"/>
    <s v="nd"/>
    <s v="rezerwa &quot;białe plamy&quot;"/>
    <s v="druga"/>
    <s v="sieci rozdzielcze"/>
    <s v="rozwojowe"/>
    <x v="4"/>
    <n v="0"/>
    <s v="Swarzędz"/>
    <s v="Przemysław Jasiński"/>
    <s v="Julita Andrzejewska"/>
    <s v="Mariusz Dados"/>
    <s v="Julita Andrzejewska"/>
    <n v="0"/>
    <s v="07"/>
    <s v="Gmina Swarzędz"/>
    <n v="0"/>
    <n v="0"/>
    <n v="940775"/>
    <n v="0"/>
    <n v="0"/>
    <n v="0"/>
    <n v="0"/>
    <n v="0"/>
    <n v="0"/>
    <n v="0"/>
    <n v="0"/>
    <n v="940775"/>
    <n v="0"/>
    <n v="0"/>
    <n v="0"/>
    <n v="0"/>
    <n v="0"/>
    <m/>
    <m/>
    <m/>
    <m/>
    <m/>
    <m/>
    <m/>
    <n v="0"/>
    <n v="0"/>
    <n v="0"/>
    <n v="0"/>
    <n v="0"/>
    <n v="0"/>
    <n v="0"/>
    <n v="0"/>
    <n v="0"/>
    <n v="0"/>
    <n v="0"/>
    <n v="0"/>
    <n v="0"/>
    <n v="0"/>
    <n v="0"/>
    <n v="0"/>
    <n v="908054.87"/>
    <n v="0"/>
    <n v="0"/>
    <n v="0"/>
    <n v="0"/>
    <n v="0"/>
    <n v="0"/>
    <n v="0"/>
    <n v="908054.87"/>
    <n v="-32720.130000000005"/>
    <n v="908054.87"/>
  </r>
  <r>
    <s v="379."/>
    <s v="3-07-16-171-0"/>
    <s v="3"/>
    <s v="Swarzędz - sieć wodociągowa ul. Rivoliego i ul. Galileusza w Zalasewie"/>
    <s v="Realizowane-RBM-w toku"/>
    <s v="nd"/>
    <s v="rezerwa na zaspokojenie roszczeń z tyt realizacji sieci wod-kan"/>
    <s v="pierwsza"/>
    <s v="sieci rozdzielcze"/>
    <s v="rozwojowe"/>
    <x v="5"/>
    <n v="0"/>
    <s v="Swarzędz"/>
    <n v="0"/>
    <n v="0"/>
    <n v="0"/>
    <s v="Magdalena Borowska"/>
    <n v="0"/>
    <s v="07"/>
    <s v="nd"/>
    <n v="67.5"/>
    <n v="0"/>
    <n v="0"/>
    <n v="0"/>
    <n v="0"/>
    <n v="0"/>
    <n v="0"/>
    <n v="0"/>
    <n v="0"/>
    <n v="0"/>
    <n v="0"/>
    <n v="0"/>
    <n v="67.5"/>
    <n v="1000"/>
    <n v="0"/>
    <n v="0"/>
    <n v="0"/>
    <m/>
    <m/>
    <m/>
    <m/>
    <m/>
    <m/>
    <m/>
    <n v="1067.5"/>
    <n v="0"/>
    <n v="0"/>
    <n v="0"/>
    <n v="0"/>
    <n v="0"/>
    <n v="0"/>
    <n v="0"/>
    <n v="0"/>
    <n v="0"/>
    <n v="0"/>
    <n v="0"/>
    <n v="0"/>
    <n v="1067.5"/>
    <n v="0"/>
    <n v="0"/>
    <n v="0"/>
    <n v="0"/>
    <n v="0"/>
    <n v="0"/>
    <n v="0"/>
    <n v="0"/>
    <n v="0"/>
    <n v="0"/>
    <n v="1067.5"/>
    <n v="1067.5"/>
    <n v="1067.5"/>
  </r>
  <r>
    <s v="380."/>
    <s v="3-07-16-188-0"/>
    <s v="3"/>
    <s v="Swarzędz - sieć wodociągowa w okolicach ul. Cieszkowskiego"/>
    <s v="Zakończone"/>
    <s v="nd"/>
    <s v="rezerwa na inwestycje nieprzewidziane"/>
    <s v="pierwsza"/>
    <s v="sieci rozdzielcze"/>
    <s v="modernizacyjne"/>
    <x v="2"/>
    <n v="0"/>
    <s v="Swarzędz"/>
    <s v="Przemysław Jasiński"/>
    <n v="0"/>
    <s v="Mariusz Dados"/>
    <n v="0"/>
    <n v="0"/>
    <s v="07"/>
    <s v="nd"/>
    <n v="0"/>
    <n v="0"/>
    <n v="0"/>
    <n v="0"/>
    <n v="0"/>
    <n v="0"/>
    <n v="0"/>
    <n v="0"/>
    <n v="0"/>
    <n v="0"/>
    <n v="0"/>
    <n v="0"/>
    <n v="0"/>
    <n v="0"/>
    <n v="0"/>
    <n v="0"/>
    <n v="0"/>
    <m/>
    <m/>
    <m/>
    <m/>
    <m/>
    <m/>
    <m/>
    <n v="0"/>
    <n v="0"/>
    <n v="0"/>
    <n v="0"/>
    <n v="0"/>
    <n v="0"/>
    <n v="0"/>
    <n v="0"/>
    <n v="0"/>
    <n v="0"/>
    <n v="0"/>
    <n v="0"/>
    <n v="0"/>
    <n v="0"/>
    <n v="0"/>
    <n v="0"/>
    <n v="0"/>
    <n v="0"/>
    <n v="0"/>
    <n v="0"/>
    <n v="0"/>
    <n v="0"/>
    <n v="0"/>
    <n v="0"/>
    <n v="0"/>
    <n v="0"/>
    <n v="0"/>
  </r>
  <r>
    <s v="381."/>
    <s v="3-07-17-055-1"/>
    <s v="3"/>
    <s v="Swarzędz - sieć wodociągowa w ul. Katarzyńskiej w Gruszczynie"/>
    <s v="Realizowane-dokumentacja-w toku"/>
    <s v="nd"/>
    <s v="koordynacja z innymi jednostkami"/>
    <s v="pierwsza"/>
    <s v="sieci rozdzielcze"/>
    <s v="modernizacyjne"/>
    <x v="10"/>
    <n v="0"/>
    <s v="Swarzędz"/>
    <s v="Przemysław Jasiński"/>
    <s v="Julita Andrzejewska"/>
    <s v="Mariusz Dados"/>
    <s v="Julita Andrzejewska"/>
    <n v="0"/>
    <s v="07"/>
    <s v="nd"/>
    <n v="2214"/>
    <n v="938500"/>
    <n v="0"/>
    <n v="0"/>
    <n v="0"/>
    <n v="0"/>
    <n v="0"/>
    <n v="0"/>
    <n v="0"/>
    <n v="0"/>
    <n v="0"/>
    <n v="938500"/>
    <n v="0"/>
    <n v="0"/>
    <n v="0"/>
    <n v="0"/>
    <n v="0"/>
    <m/>
    <m/>
    <m/>
    <m/>
    <m/>
    <m/>
    <m/>
    <n v="0"/>
    <n v="0"/>
    <n v="0"/>
    <n v="0"/>
    <n v="0"/>
    <n v="0"/>
    <n v="0"/>
    <n v="0"/>
    <n v="0"/>
    <n v="0"/>
    <n v="0"/>
    <n v="0"/>
    <n v="0"/>
    <n v="0"/>
    <n v="0"/>
    <n v="810000"/>
    <n v="0"/>
    <n v="0"/>
    <n v="0"/>
    <n v="0"/>
    <n v="0"/>
    <n v="0"/>
    <n v="0"/>
    <n v="0"/>
    <n v="810000"/>
    <n v="-128500"/>
    <n v="810000"/>
  </r>
  <r>
    <s v="382."/>
    <s v="3-07-17-067-0"/>
    <s v="3"/>
    <s v="Swarzędz - sieć wodociągowa w ul. Przybylskiego"/>
    <s v="Realizowane-dokumentacja-w toku"/>
    <s v="nd"/>
    <s v="rury azbestowo-cementowe"/>
    <s v="pierwsza"/>
    <s v="sieci rozdzielcze"/>
    <s v="modernizacyjne"/>
    <x v="3"/>
    <n v="0"/>
    <s v="Swarzędz"/>
    <s v="Przemysław Jasiński"/>
    <s v="Joanna Matysiak-Olek"/>
    <s v="Mariusz Dados"/>
    <s v="Julita Andrzejewska"/>
    <s v="Tomasz Wilas"/>
    <s v="07"/>
    <s v="Gmina Swarzędz"/>
    <n v="28954.230000000003"/>
    <n v="60000"/>
    <n v="652666"/>
    <n v="652666"/>
    <n v="0"/>
    <n v="0"/>
    <n v="0"/>
    <n v="0"/>
    <n v="0"/>
    <n v="0"/>
    <n v="0"/>
    <n v="1365332"/>
    <n v="1494"/>
    <n v="378.88"/>
    <n v="0"/>
    <n v="0"/>
    <n v="676"/>
    <m/>
    <m/>
    <m/>
    <m/>
    <m/>
    <m/>
    <m/>
    <n v="2548.88"/>
    <n v="11056.91"/>
    <n v="0"/>
    <n v="0"/>
    <n v="0"/>
    <n v="0"/>
    <n v="11056.91"/>
    <n v="0"/>
    <n v="11056.91"/>
    <n v="11056.91"/>
    <n v="1000"/>
    <n v="0"/>
    <n v="0"/>
    <n v="36719.61"/>
    <n v="0"/>
    <n v="592948.02"/>
    <n v="747145"/>
    <n v="0"/>
    <n v="0"/>
    <n v="0"/>
    <n v="0"/>
    <n v="0"/>
    <n v="0"/>
    <n v="0"/>
    <n v="1376812.63"/>
    <n v="11480.629999999888"/>
    <n v="1376812.63"/>
  </r>
  <r>
    <s v="383."/>
    <s v="3-07-17-069-1"/>
    <s v="3"/>
    <s v="Swarzędz - sieć wodociągowa w ul.Wierzbowej w Gruszczynie"/>
    <s v="Realizowane-koncepcja-w toku"/>
    <s v="nd"/>
    <s v="rezerwa &quot;białe plamy&quot;"/>
    <s v="druga"/>
    <s v="sieci rozdzielcze"/>
    <s v="rozwojowe"/>
    <x v="4"/>
    <n v="0"/>
    <s v="Swarzędz"/>
    <s v="Przemysław Jasiński"/>
    <s v="Katarzyna Grala"/>
    <s v="Mariusz Dados"/>
    <s v="Julita Andrzejewska"/>
    <n v="0"/>
    <s v="07"/>
    <s v="nd"/>
    <n v="0"/>
    <n v="9000"/>
    <n v="9000"/>
    <n v="27000"/>
    <n v="475000"/>
    <n v="0"/>
    <n v="0"/>
    <n v="0"/>
    <n v="0"/>
    <n v="0"/>
    <n v="0"/>
    <n v="520000"/>
    <n v="0"/>
    <n v="0"/>
    <n v="0"/>
    <n v="0"/>
    <n v="0"/>
    <m/>
    <m/>
    <m/>
    <m/>
    <m/>
    <m/>
    <m/>
    <n v="0"/>
    <n v="0"/>
    <n v="0"/>
    <n v="0"/>
    <n v="0"/>
    <n v="0"/>
    <n v="0"/>
    <n v="0"/>
    <n v="0"/>
    <n v="0"/>
    <n v="0"/>
    <n v="0"/>
    <n v="0"/>
    <n v="0"/>
    <n v="16000"/>
    <n v="16000"/>
    <n v="48000"/>
    <n v="520000"/>
    <n v="0"/>
    <n v="0"/>
    <n v="0"/>
    <n v="0"/>
    <n v="0"/>
    <n v="0"/>
    <n v="600000"/>
    <n v="80000"/>
    <n v="600000"/>
  </r>
  <r>
    <s v="384."/>
    <s v="3-07-17-072-1"/>
    <s v="3"/>
    <s v="Swarzędz - sieć wodociągowa w ul. Kruszewnickiej w Garbach"/>
    <s v="Zakończone"/>
    <s v="nd"/>
    <s v="rezerwa &quot;białe plamy&quot;"/>
    <s v="druga"/>
    <s v="sieci rozdzielcze"/>
    <s v="rozwojowe"/>
    <x v="4"/>
    <n v="0"/>
    <s v="Swarzędz"/>
    <s v="Przemysław Jasiński"/>
    <s v="Alina Wachowska"/>
    <s v="Mariusz Dados"/>
    <s v="Julita Andrzejewska"/>
    <n v="0"/>
    <s v="07"/>
    <s v="Gmina Swarzędz"/>
    <n v="122885.57"/>
    <n v="0"/>
    <n v="0"/>
    <n v="0"/>
    <n v="0"/>
    <n v="0"/>
    <n v="0"/>
    <n v="0"/>
    <n v="0"/>
    <n v="0"/>
    <n v="0"/>
    <n v="0"/>
    <n v="640.79999999999995"/>
    <n v="0"/>
    <n v="0"/>
    <n v="0"/>
    <n v="0"/>
    <m/>
    <m/>
    <m/>
    <m/>
    <m/>
    <m/>
    <m/>
    <n v="640.79999999999995"/>
    <n v="0"/>
    <n v="0"/>
    <n v="0"/>
    <n v="0"/>
    <n v="0"/>
    <n v="0"/>
    <n v="0"/>
    <n v="0"/>
    <n v="0"/>
    <n v="0"/>
    <n v="0"/>
    <n v="0"/>
    <n v="640.79999999999995"/>
    <n v="0"/>
    <n v="0"/>
    <n v="0"/>
    <n v="0"/>
    <n v="0"/>
    <n v="0"/>
    <n v="0"/>
    <n v="0"/>
    <n v="0"/>
    <n v="0"/>
    <n v="640.79999999999995"/>
    <n v="640.79999999999995"/>
    <n v="640.79999999999995"/>
  </r>
  <r>
    <s v="385."/>
    <s v="3-07-17-078-1"/>
    <s v="3"/>
    <s v="Swarzędz - sieć wodociągowa w ul.Platynowej"/>
    <s v="Realizowane-dokumentacja-w toku"/>
    <s v="nd"/>
    <s v="rezerwa &quot;białe plamy&quot;"/>
    <s v="druga"/>
    <s v="sieci rozdzielcze"/>
    <s v="rozwojowe"/>
    <x v="4"/>
    <n v="0"/>
    <s v="Swarzędz"/>
    <s v="Przemysław Jasiński"/>
    <s v="Alina Wachowska"/>
    <s v="Mariusz Dados"/>
    <s v="Julita Andrzejewska"/>
    <n v="0"/>
    <s v="07"/>
    <s v="nd"/>
    <n v="3145"/>
    <n v="9000"/>
    <n v="9000"/>
    <n v="27000"/>
    <n v="340000"/>
    <n v="0"/>
    <n v="0"/>
    <n v="0"/>
    <n v="0"/>
    <n v="0"/>
    <n v="0"/>
    <n v="385000"/>
    <n v="0"/>
    <n v="0"/>
    <n v="0"/>
    <n v="0"/>
    <n v="0"/>
    <m/>
    <m/>
    <m/>
    <m/>
    <m/>
    <m/>
    <m/>
    <n v="0"/>
    <n v="0"/>
    <n v="0"/>
    <n v="0"/>
    <n v="0"/>
    <n v="0"/>
    <n v="0"/>
    <n v="0"/>
    <n v="0"/>
    <n v="0"/>
    <n v="0"/>
    <n v="0"/>
    <n v="0"/>
    <n v="0"/>
    <n v="0"/>
    <n v="49761"/>
    <n v="95587"/>
    <n v="284130"/>
    <n v="0"/>
    <n v="0"/>
    <n v="0"/>
    <n v="0"/>
    <n v="0"/>
    <n v="0"/>
    <n v="429478"/>
    <n v="44478"/>
    <n v="429478"/>
  </r>
  <r>
    <s v="386."/>
    <s v="3-07-17-080-1"/>
    <s v="3"/>
    <s v="Swarzędz - sieć wodociągowa w ul. Wiatrakowej w Kobylnicy. ETAP I"/>
    <s v="Realizowane-dokumentacja-w toku"/>
    <s v="nd"/>
    <s v="rezerwa &quot;białe plamy&quot;"/>
    <s v="druga"/>
    <s v="sieci rozdzielcze"/>
    <s v="rozwojowe"/>
    <x v="4"/>
    <n v="0"/>
    <s v="Swarzędz"/>
    <s v="Przemysław Jasiński"/>
    <s v="Alina Wachowska"/>
    <s v="Mariusz Dados"/>
    <s v="Julita Andrzejewska"/>
    <s v="Michał Plewa"/>
    <s v="07"/>
    <s v="nd"/>
    <n v="24196"/>
    <n v="31860"/>
    <n v="697851"/>
    <n v="150000"/>
    <n v="0"/>
    <n v="0"/>
    <n v="0"/>
    <n v="0"/>
    <n v="0"/>
    <n v="0"/>
    <n v="0"/>
    <n v="879711"/>
    <n v="0"/>
    <n v="0"/>
    <n v="10620"/>
    <n v="0"/>
    <n v="0"/>
    <m/>
    <m/>
    <m/>
    <m/>
    <m/>
    <m/>
    <m/>
    <n v="10620"/>
    <n v="0"/>
    <n v="0"/>
    <n v="10620"/>
    <n v="0"/>
    <n v="0"/>
    <n v="0"/>
    <n v="0"/>
    <n v="10620"/>
    <n v="0"/>
    <n v="0"/>
    <n v="0"/>
    <n v="10620"/>
    <n v="31860"/>
    <n v="180959"/>
    <n v="504178"/>
    <n v="0"/>
    <n v="0"/>
    <n v="0"/>
    <n v="0"/>
    <n v="0"/>
    <n v="0"/>
    <n v="0"/>
    <n v="0"/>
    <n v="716997"/>
    <n v="-162714"/>
    <n v="716997"/>
  </r>
  <r>
    <s v="387."/>
    <s v="3-07-17-245-0"/>
    <s v="3"/>
    <s v="Swarzędz - sieć wodociągowa i kanalizacja sanitarna na os. Zamoyskiego w Zalasewie"/>
    <s v="Realizowane-RBM-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0"/>
    <n v="0"/>
    <m/>
    <m/>
    <m/>
    <m/>
    <m/>
    <m/>
    <m/>
    <n v="0"/>
    <n v="0"/>
    <n v="0"/>
    <n v="0"/>
    <n v="0"/>
    <n v="0"/>
    <n v="0"/>
    <n v="0"/>
    <n v="0"/>
    <n v="0"/>
    <n v="0"/>
    <n v="0"/>
    <n v="0"/>
    <n v="0"/>
    <n v="0"/>
    <n v="0"/>
    <n v="0"/>
    <n v="0"/>
    <n v="0"/>
    <n v="0"/>
    <n v="0"/>
    <n v="0"/>
    <n v="0"/>
    <n v="0"/>
    <n v="0"/>
    <n v="0"/>
    <n v="0"/>
  </r>
  <r>
    <s v="388."/>
    <s v="3-07-17-262-1"/>
    <s v="3"/>
    <s v="Swarzędz - sieć wodociągowa w drodze powiatowej 2408P z Wierzonki do Karłowic"/>
    <s v="Realizowane-dokumentacja-w toku"/>
    <s v="nd"/>
    <s v="rezerwa &quot;białe plamy&quot;"/>
    <s v="druga"/>
    <s v="sieci rozdzielcze"/>
    <s v="rozwojowe"/>
    <x v="4"/>
    <n v="0"/>
    <s v="Swarzędz"/>
    <s v="Przemysław Jasiński"/>
    <s v="Anna Szaszczak"/>
    <s v="Mariusz Dados"/>
    <s v="Julita Andrzejewska"/>
    <s v="Tomasz Wilas"/>
    <s v="07"/>
    <s v="nd"/>
    <n v="12565.740000000002"/>
    <n v="44400"/>
    <n v="66600"/>
    <n v="1370000"/>
    <n v="0"/>
    <n v="0"/>
    <n v="0"/>
    <n v="0"/>
    <n v="0"/>
    <n v="0"/>
    <n v="0"/>
    <n v="1481000"/>
    <n v="2070.14"/>
    <n v="594.05999999999995"/>
    <n v="594.05999999999995"/>
    <n v="0"/>
    <n v="0"/>
    <m/>
    <m/>
    <m/>
    <m/>
    <m/>
    <m/>
    <m/>
    <n v="3258.2599999999998"/>
    <n v="0"/>
    <n v="0"/>
    <n v="0"/>
    <n v="0"/>
    <n v="0"/>
    <n v="20140"/>
    <n v="0"/>
    <n v="20140"/>
    <n v="0"/>
    <n v="0"/>
    <n v="0"/>
    <n v="0"/>
    <n v="43538.259999999995"/>
    <n v="60420"/>
    <n v="734000"/>
    <n v="984300"/>
    <n v="0"/>
    <n v="0"/>
    <n v="0"/>
    <n v="0"/>
    <n v="0"/>
    <n v="0"/>
    <n v="0"/>
    <n v="1822258.26"/>
    <n v="341258.26"/>
    <n v="1822258.26"/>
  </r>
  <r>
    <s v="389."/>
    <s v="3-07-17-274-0"/>
    <s v="3"/>
    <s v="Swarzędz - sieć wodociągowa w ul. Krajobrazowej w Garbach"/>
    <s v="Zakończone"/>
    <s v="nd"/>
    <s v="rezerwa na zaspokojenie roszczeń z tyt realizacji sieci wod-kan"/>
    <s v="pierwsza"/>
    <s v="sieci rozdzielcze"/>
    <s v="rozwojowe"/>
    <x v="5"/>
    <n v="0"/>
    <s v="Swarzędz"/>
    <n v="0"/>
    <n v="0"/>
    <n v="0"/>
    <s v="Magdalena Borowska"/>
    <n v="0"/>
    <s v="07"/>
    <s v="nd"/>
    <n v="0"/>
    <n v="0"/>
    <n v="0"/>
    <n v="0"/>
    <n v="0"/>
    <n v="0"/>
    <n v="0"/>
    <n v="0"/>
    <n v="0"/>
    <n v="0"/>
    <n v="0"/>
    <n v="0"/>
    <n v="0"/>
    <n v="0"/>
    <n v="0"/>
    <n v="0"/>
    <n v="0"/>
    <m/>
    <m/>
    <m/>
    <m/>
    <m/>
    <m/>
    <m/>
    <n v="0"/>
    <n v="0"/>
    <n v="0"/>
    <n v="0"/>
    <n v="0"/>
    <n v="0"/>
    <n v="0"/>
    <n v="0"/>
    <n v="0"/>
    <n v="0"/>
    <n v="0"/>
    <n v="0"/>
    <n v="0"/>
    <n v="0"/>
    <n v="0"/>
    <n v="0"/>
    <n v="0"/>
    <n v="0"/>
    <n v="0"/>
    <n v="0"/>
    <n v="0"/>
    <n v="0"/>
    <n v="0"/>
    <n v="0"/>
    <n v="0"/>
    <n v="0"/>
    <n v="0"/>
  </r>
  <r>
    <s v="390."/>
    <s v="3-07-17-283-0"/>
    <s v="3"/>
    <s v="Swarzędz - sieć wodociagowa w ulicach Napoleońskiej i Kasprowicza"/>
    <s v="brak"/>
    <s v="nd"/>
    <s v="brak"/>
    <s v="pierwsza"/>
    <s v="sieci rozdzielcze"/>
    <s v="modernizacyjne"/>
    <x v="3"/>
    <m/>
    <s v="Swarzędz"/>
    <s v="Przemysław Jasiński"/>
    <m/>
    <m/>
    <m/>
    <m/>
    <s v="07"/>
    <s v="nd"/>
    <n v="0"/>
    <n v="0"/>
    <n v="0"/>
    <n v="0"/>
    <n v="0"/>
    <n v="0"/>
    <n v="0"/>
    <n v="0"/>
    <n v="0"/>
    <n v="0"/>
    <n v="0"/>
    <n v="0"/>
    <m/>
    <m/>
    <m/>
    <m/>
    <m/>
    <m/>
    <m/>
    <m/>
    <m/>
    <m/>
    <m/>
    <m/>
    <m/>
    <m/>
    <m/>
    <m/>
    <m/>
    <m/>
    <m/>
    <m/>
    <m/>
    <m/>
    <m/>
    <m/>
    <m/>
    <n v="0"/>
    <n v="0"/>
    <n v="44000"/>
    <n v="66000"/>
    <n v="197000"/>
    <n v="659000"/>
    <n v="0"/>
    <n v="0"/>
    <n v="0"/>
    <n v="0"/>
    <n v="0"/>
    <n v="966000"/>
    <n v="966000"/>
    <n v="966000"/>
  </r>
  <r>
    <s v="391."/>
    <s v="3-07-17-287-0"/>
    <s v="3"/>
    <s v="Swarzędz - sieć wodociągowa i kanalizacja sanitarna w ul. Słowackiego"/>
    <s v="Realizowane-RBM-w toku"/>
    <s v="nd"/>
    <s v="rezerwa na zaspokojenie roszczeń z tyt realizacji sieci wod-kan"/>
    <s v="pierwsza"/>
    <s v="sieci rozdzielcze"/>
    <s v="rozwojowe"/>
    <x v="5"/>
    <n v="0"/>
    <s v="Swarzędz"/>
    <n v="0"/>
    <n v="0"/>
    <n v="0"/>
    <s v="Aleksandra Klecha"/>
    <n v="0"/>
    <s v="07"/>
    <s v="nd"/>
    <n v="102205.36"/>
    <n v="0"/>
    <n v="0"/>
    <n v="0"/>
    <n v="0"/>
    <n v="0"/>
    <n v="0"/>
    <n v="0"/>
    <n v="0"/>
    <n v="0"/>
    <n v="0"/>
    <n v="0"/>
    <n v="0"/>
    <n v="0"/>
    <n v="52.3"/>
    <n v="0"/>
    <n v="0"/>
    <m/>
    <m/>
    <m/>
    <m/>
    <m/>
    <m/>
    <m/>
    <n v="52.3"/>
    <n v="0"/>
    <n v="0"/>
    <n v="0"/>
    <n v="0"/>
    <n v="0"/>
    <n v="0"/>
    <n v="0"/>
    <n v="0"/>
    <n v="0"/>
    <n v="0"/>
    <n v="0"/>
    <n v="0"/>
    <n v="52.3"/>
    <n v="0"/>
    <n v="0"/>
    <n v="0"/>
    <n v="0"/>
    <n v="0"/>
    <n v="0"/>
    <n v="0"/>
    <n v="0"/>
    <n v="0"/>
    <n v="0"/>
    <n v="52.3"/>
    <n v="52.3"/>
    <n v="52.3"/>
  </r>
  <r>
    <s v="392."/>
    <s v="3-07-18-015-1"/>
    <s v="3"/>
    <s v="Swarzędz - sieć wodociagowa w ulicach: Azaliowa, Magnoliowa, Limbowa w Rabowicach"/>
    <s v="brak"/>
    <s v="nd"/>
    <s v="brak"/>
    <s v="druga"/>
    <s v="sieci rozdzielcze"/>
    <s v="rozwojowe"/>
    <x v="8"/>
    <m/>
    <s v="Swarzędz"/>
    <s v="Przemysław Jasiński"/>
    <m/>
    <m/>
    <m/>
    <m/>
    <s v="07"/>
    <s v="nd"/>
    <n v="0"/>
    <n v="0"/>
    <n v="0"/>
    <n v="0"/>
    <n v="0"/>
    <n v="0"/>
    <n v="0"/>
    <n v="0"/>
    <n v="0"/>
    <n v="0"/>
    <n v="0"/>
    <n v="0"/>
    <m/>
    <m/>
    <m/>
    <m/>
    <m/>
    <m/>
    <m/>
    <m/>
    <m/>
    <m/>
    <m/>
    <m/>
    <m/>
    <m/>
    <m/>
    <m/>
    <m/>
    <m/>
    <m/>
    <m/>
    <m/>
    <m/>
    <m/>
    <m/>
    <m/>
    <n v="0"/>
    <n v="140000"/>
    <n v="313000"/>
    <n v="391000"/>
    <n v="500000"/>
    <n v="0"/>
    <n v="0"/>
    <n v="0"/>
    <n v="0"/>
    <n v="0"/>
    <n v="0"/>
    <n v="1344000"/>
    <n v="1344000"/>
    <n v="1344000"/>
  </r>
  <r>
    <s v="393."/>
    <s v="3-07-18-020-1"/>
    <s v="3"/>
    <s v="Swarzędz - sieć wodociagowa w ulicach Bliskiej i Leśnej Polanki w Rabowicach"/>
    <s v="brak"/>
    <s v="nd"/>
    <s v="brak"/>
    <s v="druga"/>
    <s v="sieci rozdzielcze"/>
    <s v="rozwojowe"/>
    <x v="8"/>
    <m/>
    <s v="Swarzędz"/>
    <s v="Przemysław Jasiński"/>
    <m/>
    <m/>
    <m/>
    <m/>
    <s v="07"/>
    <s v="nd"/>
    <n v="0"/>
    <n v="0"/>
    <n v="0"/>
    <n v="0"/>
    <n v="0"/>
    <n v="0"/>
    <n v="0"/>
    <n v="0"/>
    <n v="0"/>
    <n v="0"/>
    <n v="0"/>
    <n v="0"/>
    <m/>
    <m/>
    <m/>
    <m/>
    <m/>
    <m/>
    <m/>
    <m/>
    <m/>
    <m/>
    <m/>
    <m/>
    <m/>
    <m/>
    <m/>
    <m/>
    <m/>
    <m/>
    <m/>
    <m/>
    <m/>
    <m/>
    <m/>
    <m/>
    <m/>
    <n v="0"/>
    <n v="100000"/>
    <n v="441000"/>
    <n v="340000"/>
    <n v="500000"/>
    <n v="0"/>
    <n v="0"/>
    <n v="0"/>
    <n v="0"/>
    <n v="0"/>
    <n v="0"/>
    <n v="1381000"/>
    <n v="1381000"/>
    <n v="1381000"/>
  </r>
  <r>
    <s v="394."/>
    <s v="3-07-18-055-0"/>
    <s v="3"/>
    <s v="Swarzędz - magistrala wodociągowa w ul. Wacława z Szamotuł w Gruszczynie"/>
    <s v="Realizowane-dokumentacja-w toku"/>
    <s v="nd"/>
    <s v="budżet - modernizacja PSW"/>
    <s v="pierwsza"/>
    <s v="wspólne"/>
    <s v="modernizacyjne"/>
    <x v="7"/>
    <n v="0"/>
    <s v="Swarzędz"/>
    <s v="Przemysław Jasiński"/>
    <s v="Anna Szaszczak"/>
    <s v="Mariusz Dados"/>
    <s v="Julita Andrzejewska"/>
    <n v="0"/>
    <s v="07"/>
    <s v="nd"/>
    <n v="7328.97"/>
    <n v="44400"/>
    <n v="29600"/>
    <n v="400000"/>
    <n v="525000"/>
    <n v="0"/>
    <n v="0"/>
    <n v="0"/>
    <n v="0"/>
    <n v="0"/>
    <n v="0"/>
    <n v="999000"/>
    <n v="850.59"/>
    <n v="780.04"/>
    <n v="378.04"/>
    <n v="0"/>
    <n v="0"/>
    <m/>
    <m/>
    <m/>
    <m/>
    <m/>
    <m/>
    <m/>
    <n v="2008.67"/>
    <n v="0"/>
    <n v="0"/>
    <n v="0"/>
    <n v="0"/>
    <n v="0"/>
    <n v="0"/>
    <n v="0"/>
    <n v="0"/>
    <n v="0"/>
    <n v="0"/>
    <n v="0"/>
    <n v="0"/>
    <n v="2008.67"/>
    <n v="32000"/>
    <n v="48000"/>
    <n v="316000"/>
    <n v="751000"/>
    <n v="0"/>
    <n v="0"/>
    <n v="0"/>
    <n v="0"/>
    <n v="0"/>
    <n v="0"/>
    <n v="1149008.67"/>
    <n v="150008.66999999993"/>
    <n v="1149008.67"/>
  </r>
  <r>
    <s v="395."/>
    <s v="3-07-18-081-0"/>
    <s v="3"/>
    <s v="Swarzędz - sieć wodociągowa w ulicach: Wyczółkowskiego, Chełmońskiego i Kossaka"/>
    <s v="Realizowane-dokumentacja-w toku"/>
    <s v="nd"/>
    <s v="rury azbestowo-cementowe"/>
    <s v="pierwsza"/>
    <s v="sieci rozdzielcze"/>
    <s v="modernizacyjne"/>
    <x v="3"/>
    <n v="0"/>
    <s v="Swarzędz"/>
    <s v="Przemysław Jasiński"/>
    <s v="Alicja Gronowska"/>
    <s v="Mariusz Dados"/>
    <s v="Julita Andrzejewska"/>
    <n v="0"/>
    <s v="07"/>
    <s v="nd"/>
    <n v="1624"/>
    <n v="43450"/>
    <n v="473605"/>
    <n v="0"/>
    <n v="0"/>
    <n v="0"/>
    <n v="0"/>
    <n v="0"/>
    <n v="0"/>
    <n v="0"/>
    <n v="0"/>
    <n v="517055"/>
    <n v="0"/>
    <n v="0"/>
    <n v="0"/>
    <n v="0"/>
    <n v="0"/>
    <m/>
    <m/>
    <m/>
    <m/>
    <m/>
    <m/>
    <m/>
    <n v="0"/>
    <n v="0"/>
    <n v="0"/>
    <n v="0"/>
    <n v="0"/>
    <n v="0"/>
    <n v="0"/>
    <n v="0"/>
    <n v="6829.27"/>
    <n v="0"/>
    <n v="6829.27"/>
    <n v="0"/>
    <n v="6829.26"/>
    <n v="20487.800000000003"/>
    <n v="73658.539999999994"/>
    <n v="362439"/>
    <n v="53605"/>
    <n v="0"/>
    <n v="0"/>
    <n v="0"/>
    <n v="0"/>
    <n v="0"/>
    <n v="0"/>
    <n v="0"/>
    <n v="510190.33999999997"/>
    <n v="-6864.6600000000326"/>
    <n v="510190.33999999997"/>
  </r>
  <r>
    <s v="396."/>
    <s v="3-07-18-135-0"/>
    <s v="3"/>
    <s v="Swarzędz - sieć wodociągowa na oś. Kościuszkowców"/>
    <s v="Realizowane-koncepcja-w toku"/>
    <s v="nd"/>
    <s v="rezerwa na zaspokojenie roszczeń z tyt realizacji sieci wod-kan"/>
    <s v="pierwsza"/>
    <s v="sieci rozdzielcze"/>
    <s v="rozwojowe"/>
    <x v="5"/>
    <n v="0"/>
    <s v="Swarzędz"/>
    <n v="0"/>
    <n v="0"/>
    <n v="0"/>
    <n v="0"/>
    <n v="0"/>
    <s v="07"/>
    <s v="nd"/>
    <n v="0"/>
    <n v="0"/>
    <n v="0"/>
    <n v="0"/>
    <n v="0"/>
    <n v="0"/>
    <n v="0"/>
    <n v="0"/>
    <n v="0"/>
    <n v="0"/>
    <n v="0"/>
    <n v="0"/>
    <n v="0"/>
    <n v="10000"/>
    <n v="0"/>
    <n v="17"/>
    <n v="0"/>
    <m/>
    <m/>
    <m/>
    <m/>
    <m/>
    <m/>
    <m/>
    <n v="10017"/>
    <n v="0"/>
    <n v="0"/>
    <n v="0"/>
    <n v="0"/>
    <n v="0"/>
    <n v="0"/>
    <n v="0"/>
    <n v="0"/>
    <n v="0"/>
    <n v="0"/>
    <n v="0"/>
    <n v="0"/>
    <n v="10017"/>
    <n v="0"/>
    <n v="0"/>
    <n v="0"/>
    <n v="0"/>
    <n v="0"/>
    <n v="0"/>
    <n v="0"/>
    <n v="0"/>
    <n v="0"/>
    <n v="0"/>
    <n v="10017"/>
    <n v="10017"/>
    <n v="10017"/>
  </r>
  <r>
    <s v="397."/>
    <s v="3-07-18-145-0"/>
    <s v="3"/>
    <s v="Swarzędz - przewód wodociągowy na os.Kościuszkowców 1A i 1B"/>
    <s v="Realizowane-dokumentacja-w toku"/>
    <s v="nd"/>
    <s v="budżet - modernizacja PSW"/>
    <s v="pierwsza"/>
    <s v="sieci rozdzielcze"/>
    <s v="modernizacyjne"/>
    <x v="2"/>
    <n v="0"/>
    <s v="Swarzędz"/>
    <s v="Przemysław Jasiński"/>
    <s v="Michał Kamiński"/>
    <s v="Mariusz Dados"/>
    <s v="Julita Andrzejewska"/>
    <s v="Michał Plewa"/>
    <s v="07"/>
    <s v="nd"/>
    <n v="0"/>
    <n v="5000"/>
    <n v="0"/>
    <n v="0"/>
    <n v="0"/>
    <n v="0"/>
    <n v="0"/>
    <n v="0"/>
    <n v="0"/>
    <n v="0"/>
    <n v="0"/>
    <n v="5000"/>
    <n v="0"/>
    <n v="0"/>
    <n v="0"/>
    <n v="0"/>
    <n v="1014"/>
    <m/>
    <m/>
    <m/>
    <m/>
    <m/>
    <m/>
    <m/>
    <n v="1014"/>
    <n v="0"/>
    <n v="0"/>
    <n v="0"/>
    <n v="0"/>
    <n v="0"/>
    <n v="0"/>
    <n v="0"/>
    <n v="732"/>
    <n v="0"/>
    <n v="732"/>
    <n v="732"/>
    <n v="732"/>
    <n v="3942"/>
    <n v="42132"/>
    <n v="0"/>
    <n v="0"/>
    <n v="0"/>
    <n v="0"/>
    <n v="0"/>
    <n v="0"/>
    <n v="0"/>
    <n v="0"/>
    <n v="0"/>
    <n v="46074"/>
    <n v="41074"/>
    <n v="46074"/>
  </r>
  <r>
    <s v="398."/>
    <s v="3-07-19-018-1"/>
    <s v="3"/>
    <s v="Swarzędz - sieć wodociągowa z Janikowa do Bogucina"/>
    <s v="Realizowane-dokumentacja-w toku"/>
    <s v="nd"/>
    <s v="Pule"/>
    <s v="druga"/>
    <s v="sieci rozdzielcze"/>
    <s v="rozwojowe"/>
    <x v="6"/>
    <n v="0"/>
    <s v="Swarzędz"/>
    <s v="Przemysław Jasiński"/>
    <s v="Anna Szaszczak"/>
    <s v="Mariusz Dados"/>
    <s v="Julita Andrzejewska"/>
    <n v="0"/>
    <s v="07"/>
    <s v="nd"/>
    <n v="0"/>
    <n v="50000"/>
    <n v="25000"/>
    <n v="1000000"/>
    <n v="625000"/>
    <n v="0"/>
    <n v="0"/>
    <n v="0"/>
    <n v="0"/>
    <n v="0"/>
    <n v="0"/>
    <n v="1700000"/>
    <n v="0"/>
    <n v="648.07000000000005"/>
    <n v="1514.07"/>
    <n v="320.75"/>
    <n v="0"/>
    <m/>
    <m/>
    <m/>
    <m/>
    <m/>
    <m/>
    <m/>
    <n v="2482.89"/>
    <n v="0"/>
    <n v="0"/>
    <n v="0"/>
    <n v="0"/>
    <n v="0"/>
    <n v="0"/>
    <n v="0"/>
    <n v="0"/>
    <n v="0"/>
    <n v="0"/>
    <n v="0"/>
    <n v="0"/>
    <n v="2482.89"/>
    <n v="56000"/>
    <n v="84000"/>
    <n v="432000"/>
    <n v="1000000"/>
    <n v="0"/>
    <n v="0"/>
    <n v="0"/>
    <n v="0"/>
    <n v="0"/>
    <n v="0"/>
    <n v="1574482.8900000001"/>
    <n v="-125517.10999999987"/>
    <n v="1574482.8900000001"/>
  </r>
  <r>
    <s v="399."/>
    <s v="3-07-19-020-1"/>
    <s v="3"/>
    <s v="Swarzędz - sieć wodociągowa w ul.Odrzutowej w Janikowie"/>
    <s v="Realizowane-dokumentacja-w toku"/>
    <s v="nd"/>
    <s v="rezerwa oszczędności przetargowe"/>
    <s v="druga"/>
    <s v="sieci rozdzielcze"/>
    <s v="rozwojowe"/>
    <x v="9"/>
    <n v="0"/>
    <s v="Swarzędz"/>
    <s v="Przemysław Jasiński"/>
    <s v="Alina Wachowska"/>
    <s v="Mariusz Dados"/>
    <s v="Julita Andrzejewska"/>
    <n v="0"/>
    <s v="07"/>
    <s v="nd"/>
    <n v="0"/>
    <n v="0"/>
    <n v="18000"/>
    <n v="27000"/>
    <n v="61400"/>
    <n v="128119"/>
    <n v="0"/>
    <n v="0"/>
    <n v="0"/>
    <n v="0"/>
    <n v="0"/>
    <n v="234519"/>
    <n v="0"/>
    <n v="0"/>
    <n v="0"/>
    <n v="962.25"/>
    <n v="0"/>
    <m/>
    <m/>
    <m/>
    <m/>
    <m/>
    <m/>
    <m/>
    <n v="962.25"/>
    <n v="0"/>
    <n v="0"/>
    <n v="0"/>
    <n v="0"/>
    <n v="0"/>
    <n v="0"/>
    <n v="0"/>
    <n v="0"/>
    <n v="0"/>
    <n v="0"/>
    <n v="0"/>
    <n v="0"/>
    <n v="962.25"/>
    <n v="48000"/>
    <n v="32000"/>
    <n v="127110"/>
    <n v="557010"/>
    <n v="0"/>
    <n v="0"/>
    <n v="0"/>
    <n v="0"/>
    <n v="0"/>
    <n v="0"/>
    <n v="765082.25"/>
    <n v="530563.25"/>
    <n v="765082.25"/>
  </r>
  <r>
    <s v="400."/>
    <s v="3-07-19-043-0"/>
    <s v="3"/>
    <s v="Swarzędz - sieć wodociągowa i kanalizacja sanitarna w ul. Leśnej w Gruszczynie"/>
    <s v="Realizowane-RBM-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275926.95"/>
    <n v="0"/>
    <m/>
    <m/>
    <m/>
    <m/>
    <m/>
    <m/>
    <m/>
    <n v="275926.95"/>
    <n v="0"/>
    <n v="0"/>
    <n v="0"/>
    <n v="0"/>
    <n v="0"/>
    <n v="0"/>
    <n v="0"/>
    <n v="0"/>
    <n v="0"/>
    <n v="0"/>
    <n v="0"/>
    <n v="0"/>
    <n v="275926.95"/>
    <n v="0"/>
    <n v="0"/>
    <n v="0"/>
    <n v="0"/>
    <n v="0"/>
    <n v="0"/>
    <n v="0"/>
    <n v="0"/>
    <n v="0"/>
    <n v="0"/>
    <n v="275926.95"/>
    <n v="275926.95"/>
    <n v="275926.95"/>
  </r>
  <r>
    <s v="401."/>
    <s v="3-07-19-139-0"/>
    <s v="3"/>
    <s v="Swarzędz - sieć wodociągowa w ul. Rivoliego/Heweliusza (dawniej Ukośna) w Zalasewie"/>
    <s v="Realizowane-RBM-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320.75"/>
    <n v="129355"/>
    <m/>
    <m/>
    <m/>
    <m/>
    <m/>
    <m/>
    <m/>
    <n v="129675.75"/>
    <n v="0"/>
    <n v="0"/>
    <n v="0"/>
    <n v="0"/>
    <n v="0"/>
    <n v="0"/>
    <n v="0"/>
    <n v="0"/>
    <n v="0"/>
    <n v="0"/>
    <n v="0"/>
    <n v="0"/>
    <n v="129675.75"/>
    <n v="0"/>
    <n v="0"/>
    <n v="0"/>
    <n v="0"/>
    <n v="0"/>
    <n v="0"/>
    <n v="0"/>
    <n v="0"/>
    <n v="0"/>
    <n v="0"/>
    <n v="129675.75"/>
    <n v="129675.75"/>
    <n v="129675.75"/>
  </r>
  <r>
    <s v="402."/>
    <s v="3-07-19-193-0"/>
    <s v="3"/>
    <s v="Swarzędz - sieć wodociagowa i kanalizacja sanitarna w ul. Kórnickiej w Zalasewie"/>
    <s v="Realizowane-RBM-w toku"/>
    <s v="nd"/>
    <s v="rezerwa na zaspokojenie roszczeń z tyt realizacji sieci wod-kan"/>
    <s v="pierwsza"/>
    <s v="sieci rozdzielcze"/>
    <s v="rozwojowe"/>
    <x v="5"/>
    <n v="0"/>
    <s v="Swarzędz"/>
    <n v="0"/>
    <n v="0"/>
    <n v="0"/>
    <s v="Aleksandra Klecha"/>
    <n v="0"/>
    <s v="07"/>
    <s v="nd"/>
    <n v="0"/>
    <n v="0"/>
    <n v="0"/>
    <n v="0"/>
    <n v="0"/>
    <n v="0"/>
    <n v="0"/>
    <n v="0"/>
    <n v="0"/>
    <n v="0"/>
    <n v="0"/>
    <n v="0"/>
    <n v="0"/>
    <n v="0"/>
    <n v="5333.75"/>
    <n v="300940.98"/>
    <n v="17"/>
    <m/>
    <m/>
    <m/>
    <m/>
    <m/>
    <m/>
    <m/>
    <n v="306291.73"/>
    <n v="0"/>
    <n v="0"/>
    <n v="0"/>
    <n v="0"/>
    <n v="0"/>
    <n v="0"/>
    <n v="0"/>
    <n v="0"/>
    <n v="0"/>
    <n v="0"/>
    <n v="0"/>
    <n v="0"/>
    <n v="306291.73"/>
    <n v="0"/>
    <n v="0"/>
    <n v="0"/>
    <n v="0"/>
    <n v="0"/>
    <n v="0"/>
    <n v="0"/>
    <n v="0"/>
    <n v="0"/>
    <n v="0"/>
    <n v="306291.73"/>
    <n v="306291.73"/>
    <n v="306291.73"/>
  </r>
  <r>
    <s v="403."/>
    <s v="3-07-19-240-1"/>
    <s v="3"/>
    <s v="Swarzędz - sieć wodociągowa w ul. Rutkowskiego, Piasta, Leszka i Bolesława w Jasinie"/>
    <s v="Realizowane-dokumentacja-w toku"/>
    <s v="nd"/>
    <s v="rezerwa zadania wielozakresowe"/>
    <s v="druga"/>
    <s v="sieci rozdzielcze"/>
    <s v="rozwojowe"/>
    <x v="4"/>
    <n v="0"/>
    <s v="Swarzędz"/>
    <s v="Przemysław Jasiński"/>
    <s v="Alina Wachowska"/>
    <s v="Mariusz Dados"/>
    <s v="Julita Andrzejewska"/>
    <n v="0"/>
    <s v="07"/>
    <s v="nd"/>
    <n v="0"/>
    <n v="0"/>
    <n v="0"/>
    <n v="0"/>
    <n v="0"/>
    <n v="0"/>
    <n v="0"/>
    <n v="0"/>
    <n v="0"/>
    <n v="0"/>
    <n v="0"/>
    <n v="0"/>
    <n v="0"/>
    <n v="0"/>
    <n v="0"/>
    <n v="0"/>
    <n v="338"/>
    <m/>
    <m/>
    <m/>
    <m/>
    <m/>
    <m/>
    <m/>
    <n v="338"/>
    <n v="0"/>
    <n v="0"/>
    <n v="0"/>
    <n v="0"/>
    <n v="0"/>
    <n v="0"/>
    <n v="0"/>
    <n v="0"/>
    <n v="0"/>
    <n v="0"/>
    <n v="0"/>
    <n v="0"/>
    <n v="338"/>
    <n v="275677"/>
    <n v="790658"/>
    <n v="0"/>
    <n v="0"/>
    <n v="0"/>
    <n v="0"/>
    <n v="0"/>
    <n v="0"/>
    <n v="0"/>
    <n v="0"/>
    <n v="1066673"/>
    <n v="1066673"/>
    <n v="1066673"/>
  </r>
  <r>
    <s v="404."/>
    <s v="3-07-19-289-0"/>
    <s v="3"/>
    <s v="Swarzędz - sieć wodociągowa w ul. Krajobrazowej w Garbach"/>
    <s v="Realizowane-dokumentacja-w toku"/>
    <s v="nd"/>
    <s v="rezerwa na zaspokojenie roszczeń z tyt realizacji sieci wod-kan"/>
    <s v="pierwsza"/>
    <s v="sieci rozdzielcze"/>
    <s v="rozwojowe"/>
    <x v="5"/>
    <n v="0"/>
    <s v="Swarzędz"/>
    <n v="0"/>
    <n v="0"/>
    <n v="0"/>
    <s v="Aleksandra Klecha"/>
    <n v="0"/>
    <s v="07"/>
    <s v="nd"/>
    <n v="0"/>
    <n v="0"/>
    <n v="0"/>
    <n v="0"/>
    <n v="0"/>
    <n v="0"/>
    <n v="0"/>
    <n v="0"/>
    <n v="0"/>
    <n v="0"/>
    <n v="0"/>
    <n v="0"/>
    <n v="450"/>
    <n v="0"/>
    <n v="12277.72"/>
    <n v="0"/>
    <n v="0"/>
    <m/>
    <m/>
    <m/>
    <m/>
    <m/>
    <m/>
    <m/>
    <n v="12727.72"/>
    <n v="0"/>
    <n v="0"/>
    <n v="0"/>
    <n v="0"/>
    <n v="0"/>
    <n v="0"/>
    <n v="0"/>
    <n v="0"/>
    <n v="0"/>
    <n v="0"/>
    <n v="0"/>
    <n v="0"/>
    <n v="12727.72"/>
    <n v="0"/>
    <n v="0"/>
    <n v="0"/>
    <n v="0"/>
    <n v="0"/>
    <n v="0"/>
    <n v="0"/>
    <n v="0"/>
    <n v="0"/>
    <n v="0"/>
    <n v="12727.72"/>
    <n v="12727.72"/>
    <n v="12727.72"/>
  </r>
  <r>
    <s v="405."/>
    <s v="3-07-19-295-1"/>
    <s v="3"/>
    <s v="Swarzędz - sieć wodociągowa w ul. Wiatrakowej w Kobylnicy. ETAP II"/>
    <s v="Realizowane-dokumentacja-w toku"/>
    <s v="nd"/>
    <s v="rezerwa zadania wielozakresowe"/>
    <s v="druga"/>
    <s v="sieci rozdzielcze"/>
    <s v="rozwojowe"/>
    <x v="4"/>
    <n v="0"/>
    <s v="Swarzędz"/>
    <s v="Przemysław Jasiński"/>
    <s v="Alina Wachowska"/>
    <s v="Mariusz Dados"/>
    <s v="Julita Andrzejewska"/>
    <s v="Michał Plewa"/>
    <s v="07"/>
    <s v="nd"/>
    <n v="0"/>
    <n v="0"/>
    <n v="0"/>
    <n v="0"/>
    <n v="0"/>
    <n v="0"/>
    <n v="0"/>
    <n v="0"/>
    <n v="0"/>
    <n v="0"/>
    <n v="0"/>
    <n v="0"/>
    <n v="0"/>
    <n v="0"/>
    <n v="9796"/>
    <n v="0"/>
    <n v="0"/>
    <m/>
    <m/>
    <m/>
    <m/>
    <m/>
    <m/>
    <m/>
    <n v="9796"/>
    <n v="0"/>
    <n v="0"/>
    <n v="0"/>
    <n v="0"/>
    <n v="0"/>
    <n v="0"/>
    <n v="9796"/>
    <n v="0"/>
    <n v="0"/>
    <n v="0"/>
    <n v="9796"/>
    <n v="0"/>
    <n v="29388"/>
    <n v="19592"/>
    <n v="210258"/>
    <n v="68886"/>
    <n v="0"/>
    <n v="0"/>
    <n v="0"/>
    <n v="0"/>
    <n v="0"/>
    <n v="0"/>
    <n v="0"/>
    <n v="328124"/>
    <n v="328124"/>
    <n v="328124"/>
  </r>
  <r>
    <s v="406."/>
    <s v="3-07-20-060-0"/>
    <s v="3"/>
    <s v="Swarzędz - sieć wodociągowa w ul. Kilińskiego"/>
    <s v="brak"/>
    <s v="nd"/>
    <s v="brak"/>
    <s v="pierwsza"/>
    <s v="sieci rozdzielcze"/>
    <s v="modernizacyjne"/>
    <x v="3"/>
    <m/>
    <s v="Swarzędz"/>
    <m/>
    <m/>
    <m/>
    <m/>
    <m/>
    <s v="07"/>
    <s v="nd"/>
    <n v="0"/>
    <n v="0"/>
    <n v="0"/>
    <n v="0"/>
    <n v="0"/>
    <n v="0"/>
    <n v="0"/>
    <n v="0"/>
    <n v="0"/>
    <n v="0"/>
    <n v="0"/>
    <n v="0"/>
    <m/>
    <m/>
    <m/>
    <m/>
    <m/>
    <m/>
    <m/>
    <m/>
    <m/>
    <m/>
    <m/>
    <m/>
    <m/>
    <m/>
    <m/>
    <m/>
    <m/>
    <m/>
    <m/>
    <m/>
    <m/>
    <m/>
    <m/>
    <m/>
    <m/>
    <n v="0"/>
    <n v="0"/>
    <n v="20000"/>
    <n v="30000"/>
    <n v="350000"/>
    <n v="300000"/>
    <n v="0"/>
    <n v="0"/>
    <n v="0"/>
    <n v="0"/>
    <n v="0"/>
    <n v="700000"/>
    <n v="700000"/>
    <n v="700000"/>
  </r>
  <r>
    <s v="407."/>
    <s v="3-07-20-089-0"/>
    <s v="3"/>
    <s v="Swarzędz - sieć wodociągowa w ul. Górków"/>
    <s v="Realizowane-dokumentacja-w toku"/>
    <s v="nd"/>
    <s v="rezerwa na zaspokojenie roszczeń z tyt realizacji sieci wod-kan"/>
    <s v="pierwsza"/>
    <s v="sieci rozdzielcze"/>
    <s v="rozwojowe"/>
    <x v="5"/>
    <n v="0"/>
    <s v="Swarzędz"/>
    <n v="0"/>
    <n v="0"/>
    <n v="0"/>
    <s v="Aleksandra Klecha"/>
    <n v="0"/>
    <s v="07"/>
    <s v="nd"/>
    <n v="0"/>
    <n v="0"/>
    <n v="0"/>
    <n v="0"/>
    <n v="0"/>
    <n v="0"/>
    <n v="0"/>
    <n v="0"/>
    <n v="0"/>
    <n v="0"/>
    <n v="0"/>
    <n v="0"/>
    <n v="0"/>
    <n v="0"/>
    <n v="0"/>
    <n v="0"/>
    <n v="338"/>
    <m/>
    <m/>
    <m/>
    <m/>
    <m/>
    <m/>
    <m/>
    <n v="338"/>
    <n v="0"/>
    <n v="0"/>
    <n v="0"/>
    <n v="0"/>
    <n v="0"/>
    <n v="0"/>
    <n v="0"/>
    <n v="0"/>
    <n v="0"/>
    <n v="0"/>
    <n v="0"/>
    <n v="0"/>
    <n v="338"/>
    <n v="0"/>
    <n v="0"/>
    <n v="0"/>
    <n v="0"/>
    <n v="0"/>
    <n v="0"/>
    <n v="0"/>
    <n v="0"/>
    <n v="0"/>
    <n v="0"/>
    <n v="338"/>
    <n v="338"/>
    <n v="338"/>
  </r>
  <r>
    <s v="408."/>
    <s v="3-09-14-163-0"/>
    <s v="3"/>
    <s v="Puszczykowo -sieć wodociągowa i kanalizacja sanitarna w ulicy bocznej od ul. Sobieskiego"/>
    <s v="Realizowane-RBM-w toku"/>
    <s v="nd"/>
    <s v="rezerwa na zaspokojenie roszczeń z tyt realizacji sieci wod-kan"/>
    <s v="pierwsza"/>
    <s v="sieci rozdzielcze"/>
    <s v="rozwojowe"/>
    <x v="5"/>
    <n v="0"/>
    <s v="Puszczykowo"/>
    <n v="0"/>
    <n v="0"/>
    <n v="0"/>
    <s v="Magdalena Borowska"/>
    <n v="0"/>
    <s v="09"/>
    <s v="nd"/>
    <n v="0"/>
    <n v="0"/>
    <n v="0"/>
    <n v="0"/>
    <n v="0"/>
    <n v="0"/>
    <n v="0"/>
    <n v="0"/>
    <n v="0"/>
    <n v="0"/>
    <n v="0"/>
    <n v="0"/>
    <n v="0"/>
    <n v="0"/>
    <n v="0"/>
    <n v="0"/>
    <n v="0"/>
    <m/>
    <m/>
    <m/>
    <m/>
    <m/>
    <m/>
    <m/>
    <n v="0"/>
    <n v="0"/>
    <n v="0"/>
    <n v="0"/>
    <n v="0"/>
    <n v="0"/>
    <n v="0"/>
    <n v="0"/>
    <n v="0"/>
    <n v="0"/>
    <n v="0"/>
    <n v="0"/>
    <n v="0"/>
    <n v="0"/>
    <n v="0"/>
    <n v="0"/>
    <n v="0"/>
    <n v="0"/>
    <n v="0"/>
    <n v="0"/>
    <n v="0"/>
    <n v="0"/>
    <n v="0"/>
    <n v="0"/>
    <n v="0"/>
    <n v="0"/>
    <n v="0"/>
  </r>
  <r>
    <s v="409."/>
    <s v="3-09-15-119-1"/>
    <s v="3"/>
    <s v="Puszczykowo - sieć wodociągowa w rej. ul. Morenowej - Hotelowej, ul. Krętej, ul. Mazurskiej."/>
    <s v="Realizowane-koncepcja-w toku"/>
    <s v="nd"/>
    <s v="Pule"/>
    <s v="druga"/>
    <s v="sieci rozdzielcze"/>
    <s v="rozwojowe"/>
    <x v="6"/>
    <n v="0"/>
    <s v="Puszczykowo"/>
    <s v="Zuzanna Kaczmarek"/>
    <n v="0"/>
    <s v="Monika Mrozińska"/>
    <n v="0"/>
    <n v="0"/>
    <s v="09"/>
    <s v="nd"/>
    <n v="0"/>
    <n v="0"/>
    <n v="0"/>
    <n v="0"/>
    <n v="0"/>
    <n v="0"/>
    <n v="50000"/>
    <n v="66000"/>
    <n v="0"/>
    <n v="0"/>
    <n v="0"/>
    <n v="116000"/>
    <n v="0"/>
    <n v="0"/>
    <n v="0"/>
    <n v="0"/>
    <n v="0"/>
    <m/>
    <m/>
    <m/>
    <m/>
    <m/>
    <m/>
    <m/>
    <n v="0"/>
    <n v="0"/>
    <n v="0"/>
    <n v="0"/>
    <n v="0"/>
    <n v="0"/>
    <n v="0"/>
    <n v="0"/>
    <n v="0"/>
    <n v="0"/>
    <n v="0"/>
    <n v="0"/>
    <n v="0"/>
    <n v="0"/>
    <n v="0"/>
    <n v="0"/>
    <n v="0"/>
    <n v="0"/>
    <n v="50000"/>
    <n v="66000"/>
    <n v="0"/>
    <n v="0"/>
    <n v="0"/>
    <n v="0"/>
    <n v="116000"/>
    <n v="0"/>
    <n v="116000"/>
  </r>
  <r>
    <s v="410."/>
    <s v="3-09-15-120-1"/>
    <s v="3"/>
    <s v="Puszczykowo - sieć wodociągowa w ul. Nadwarciańskiej w stronę Niwki Starej"/>
    <s v="Realizowane-koncepcja-w toku"/>
    <s v="nd"/>
    <s v="Pule"/>
    <s v="druga"/>
    <s v="sieci rozdzielcze"/>
    <s v="rozwojowe"/>
    <x v="6"/>
    <n v="0"/>
    <s v="Puszczykowo"/>
    <s v="Zuzanna Kaczmarek"/>
    <n v="0"/>
    <s v="Monika Mrozińska"/>
    <n v="0"/>
    <n v="0"/>
    <s v="09"/>
    <s v="nd"/>
    <n v="0"/>
    <n v="0"/>
    <n v="0"/>
    <n v="0"/>
    <n v="0"/>
    <n v="8000"/>
    <n v="14000"/>
    <n v="5000"/>
    <n v="18000"/>
    <n v="0"/>
    <n v="0"/>
    <n v="45000"/>
    <n v="0"/>
    <n v="0"/>
    <n v="0"/>
    <n v="0"/>
    <n v="0"/>
    <m/>
    <m/>
    <m/>
    <m/>
    <m/>
    <m/>
    <m/>
    <n v="0"/>
    <n v="0"/>
    <n v="0"/>
    <n v="0"/>
    <n v="0"/>
    <n v="0"/>
    <n v="0"/>
    <n v="0"/>
    <n v="0"/>
    <n v="0"/>
    <n v="0"/>
    <n v="0"/>
    <n v="0"/>
    <n v="0"/>
    <n v="0"/>
    <n v="0"/>
    <n v="0"/>
    <n v="8000"/>
    <n v="14000"/>
    <n v="5000"/>
    <n v="18000"/>
    <n v="0"/>
    <n v="0"/>
    <n v="0"/>
    <n v="45000"/>
    <n v="0"/>
    <n v="45000"/>
  </r>
  <r>
    <s v="411."/>
    <s v="3-09-15-132-1"/>
    <s v="3"/>
    <s v="Puszczykowo - sieć wodociągowa w ul. Na Skarpie"/>
    <s v="Realizowane-RBM-zakończono"/>
    <s v="nd"/>
    <s v="rezerwa &quot;białe plamy&quot;"/>
    <s v="druga"/>
    <s v="sieci rozdzielcze"/>
    <s v="rozwojowe"/>
    <x v="4"/>
    <n v="0"/>
    <s v="Puszczykowo"/>
    <s v="Zuzanna Kaczmarek"/>
    <n v="0"/>
    <s v="Monika Mrozińska"/>
    <s v="Olga Szaj-Jędraszczyk"/>
    <n v="0"/>
    <s v="09"/>
    <s v="Gmina Puszczykowo"/>
    <n v="94700"/>
    <n v="0"/>
    <n v="0"/>
    <n v="0"/>
    <n v="0"/>
    <n v="0"/>
    <n v="0"/>
    <n v="0"/>
    <n v="0"/>
    <n v="0"/>
    <n v="0"/>
    <n v="0"/>
    <n v="0"/>
    <n v="0"/>
    <n v="0"/>
    <n v="0"/>
    <n v="0"/>
    <m/>
    <m/>
    <m/>
    <m/>
    <m/>
    <m/>
    <m/>
    <n v="0"/>
    <n v="0"/>
    <n v="0"/>
    <n v="0"/>
    <n v="0"/>
    <n v="0"/>
    <n v="0"/>
    <n v="0"/>
    <n v="0"/>
    <n v="0"/>
    <n v="0"/>
    <n v="0"/>
    <n v="0"/>
    <n v="0"/>
    <n v="0"/>
    <n v="0"/>
    <n v="0"/>
    <n v="0"/>
    <n v="0"/>
    <n v="0"/>
    <n v="0"/>
    <n v="0"/>
    <n v="0"/>
    <n v="0"/>
    <n v="0"/>
    <n v="0"/>
    <n v="0"/>
  </r>
  <r>
    <s v="412."/>
    <s v="3-09-15-134-1"/>
    <s v="3"/>
    <s v="Puszczykowo - sieć wodociągowa w ul. Janaszka"/>
    <s v="Realizowane-koncepcja-w toku"/>
    <s v="nd"/>
    <s v="Pule"/>
    <s v="druga"/>
    <s v="sieci rozdzielcze"/>
    <s v="rozwojowe"/>
    <x v="6"/>
    <n v="0"/>
    <s v="Puszczykowo"/>
    <s v="Zuzanna Kaczmarek"/>
    <n v="0"/>
    <s v="Monika Mrozińska"/>
    <n v="0"/>
    <n v="0"/>
    <s v="09"/>
    <s v="nd"/>
    <n v="0"/>
    <n v="0"/>
    <n v="0"/>
    <n v="0"/>
    <n v="0"/>
    <n v="0"/>
    <n v="12000"/>
    <n v="18000"/>
    <n v="17000"/>
    <n v="66000"/>
    <n v="0"/>
    <n v="113000"/>
    <n v="0"/>
    <n v="0"/>
    <n v="0"/>
    <n v="0"/>
    <n v="0"/>
    <m/>
    <m/>
    <m/>
    <m/>
    <m/>
    <m/>
    <m/>
    <n v="0"/>
    <n v="0"/>
    <n v="0"/>
    <n v="0"/>
    <n v="0"/>
    <n v="0"/>
    <n v="0"/>
    <n v="0"/>
    <n v="0"/>
    <n v="0"/>
    <n v="0"/>
    <n v="0"/>
    <n v="0"/>
    <n v="0"/>
    <n v="0"/>
    <n v="0"/>
    <n v="0"/>
    <n v="0"/>
    <n v="0"/>
    <n v="0"/>
    <n v="12000"/>
    <n v="18000"/>
    <n v="17000"/>
    <n v="66000"/>
    <n v="47000"/>
    <n v="-66000"/>
    <n v="113000"/>
  </r>
  <r>
    <s v="413."/>
    <s v="3-09-15-257-1"/>
    <s v="3"/>
    <s v="Puszczykowo - sieć wodociągowa w ul. Nowe Osiedle i ul. bocznej od Nowe Osiedle"/>
    <s v="Realizowane-RBM-zakończono"/>
    <s v="nd"/>
    <s v="rezerwa &quot;białe plamy&quot;"/>
    <s v="druga"/>
    <s v="sieci rozdzielcze"/>
    <s v="rozwojowe"/>
    <x v="4"/>
    <n v="0"/>
    <s v="Puszczykowo"/>
    <s v="Zuzanna Kaczmarek"/>
    <n v="0"/>
    <s v="Monika Mrozińska"/>
    <s v="Olga Szaj-Jędraszczyk"/>
    <n v="0"/>
    <s v="09"/>
    <s v="Gmina Puszczykowo"/>
    <n v="15798.04"/>
    <n v="0"/>
    <n v="0"/>
    <n v="0"/>
    <n v="0"/>
    <n v="0"/>
    <n v="0"/>
    <n v="0"/>
    <n v="0"/>
    <n v="0"/>
    <n v="0"/>
    <n v="0"/>
    <n v="-659.2"/>
    <n v="0"/>
    <n v="0"/>
    <n v="0"/>
    <n v="0"/>
    <m/>
    <m/>
    <m/>
    <m/>
    <m/>
    <m/>
    <m/>
    <n v="-659.2"/>
    <n v="0"/>
    <n v="0"/>
    <n v="0"/>
    <n v="0"/>
    <n v="0"/>
    <n v="0"/>
    <n v="0"/>
    <n v="0"/>
    <n v="0"/>
    <n v="0"/>
    <n v="0"/>
    <n v="0"/>
    <n v="-659.2"/>
    <n v="0"/>
    <n v="0"/>
    <n v="0"/>
    <n v="0"/>
    <n v="0"/>
    <n v="0"/>
    <n v="0"/>
    <n v="0"/>
    <n v="0"/>
    <n v="0"/>
    <n v="-659.2"/>
    <n v="-659.2"/>
    <n v="-659.2"/>
  </r>
  <r>
    <s v="414."/>
    <s v="3-09-15-266-0"/>
    <s v="3"/>
    <s v="Puszczykowo - odwodnienie magistral"/>
    <s v="Zakończone"/>
    <s v="nd"/>
    <s v="Zadania własne wspólne"/>
    <s v="pierwsza"/>
    <s v="wspólne"/>
    <s v="modernizacyjne"/>
    <x v="7"/>
    <n v="0"/>
    <s v="Puszczykowo"/>
    <s v="Danuta Kijko"/>
    <n v="0"/>
    <s v="Monika Mrozińska"/>
    <s v="Anna Danek"/>
    <s v="Łukasz Wędrychowicz"/>
    <s v="09"/>
    <s v="nd"/>
    <n v="40848.53"/>
    <n v="0"/>
    <n v="0"/>
    <n v="0"/>
    <n v="0"/>
    <n v="0"/>
    <n v="0"/>
    <n v="0"/>
    <n v="0"/>
    <n v="0"/>
    <n v="0"/>
    <n v="0"/>
    <n v="0"/>
    <n v="0"/>
    <n v="0"/>
    <n v="0"/>
    <n v="0"/>
    <m/>
    <m/>
    <m/>
    <m/>
    <m/>
    <m/>
    <m/>
    <n v="0"/>
    <n v="0"/>
    <n v="0"/>
    <n v="0"/>
    <n v="0"/>
    <n v="0"/>
    <n v="0"/>
    <n v="0"/>
    <n v="0"/>
    <n v="0"/>
    <n v="0"/>
    <n v="0"/>
    <n v="0"/>
    <n v="0"/>
    <n v="0"/>
    <n v="0"/>
    <n v="0"/>
    <n v="0"/>
    <n v="0"/>
    <n v="0"/>
    <n v="0"/>
    <n v="0"/>
    <n v="0"/>
    <n v="0"/>
    <n v="0"/>
    <n v="0"/>
    <n v="0"/>
  </r>
  <r>
    <s v="415."/>
    <s v="3-09-16-140-1"/>
    <s v="3"/>
    <s v="Puszczykowo - sieć wodociągowa w ul. Zapłaty"/>
    <s v="Realizowane-RBM-w toku"/>
    <s v="nd"/>
    <s v="rezerwa &quot;białe plamy&quot;"/>
    <s v="druga"/>
    <s v="sieci rozdzielcze"/>
    <s v="rozwojowe"/>
    <x v="4"/>
    <n v="0"/>
    <s v="Puszczykowo"/>
    <s v="Zuzanna Kaczmarek"/>
    <n v="0"/>
    <s v="Monika Mrozińska"/>
    <s v="Michał Garbicz"/>
    <n v="0"/>
    <s v="09"/>
    <s v="Gmina Puszczykowo"/>
    <n v="16417.400000000001"/>
    <n v="0"/>
    <n v="0"/>
    <n v="0"/>
    <n v="0"/>
    <n v="0"/>
    <n v="0"/>
    <n v="0"/>
    <n v="0"/>
    <n v="0"/>
    <n v="0"/>
    <n v="0"/>
    <n v="1417.4"/>
    <n v="402"/>
    <n v="1732"/>
    <n v="1603.75"/>
    <n v="58940.3"/>
    <m/>
    <m/>
    <m/>
    <m/>
    <m/>
    <m/>
    <m/>
    <n v="64095.450000000004"/>
    <n v="0"/>
    <n v="0"/>
    <n v="15000"/>
    <n v="0"/>
    <n v="58238.01"/>
    <n v="0"/>
    <n v="9470.89"/>
    <n v="0"/>
    <n v="0"/>
    <n v="0"/>
    <n v="0"/>
    <n v="0"/>
    <n v="73566.34"/>
    <n v="0"/>
    <n v="0"/>
    <n v="0"/>
    <n v="0"/>
    <n v="0"/>
    <n v="0"/>
    <n v="0"/>
    <n v="0"/>
    <n v="0"/>
    <n v="0"/>
    <n v="73566.34"/>
    <n v="73566.34"/>
    <n v="73566.34"/>
  </r>
  <r>
    <s v="416."/>
    <s v="3-09-17-143-0"/>
    <s v="3"/>
    <s v="Puszczykowo - sieć wodociągowa w ul. Czarnieckiego"/>
    <s v="Realizowane-RBM-w toku"/>
    <s v="nd"/>
    <s v="rezerwa na zaspokojenie roszczeń z tyt realizacji sieci wod-kan"/>
    <s v="pierwsza"/>
    <s v="sieci rozdzielcze"/>
    <s v="rozwojowe"/>
    <x v="5"/>
    <n v="0"/>
    <s v="Puszczykowo"/>
    <n v="0"/>
    <n v="0"/>
    <n v="0"/>
    <s v="Magdalena Borowska"/>
    <n v="0"/>
    <s v="09"/>
    <s v="nd"/>
    <n v="0"/>
    <n v="0"/>
    <n v="0"/>
    <n v="0"/>
    <n v="0"/>
    <n v="0"/>
    <n v="0"/>
    <n v="0"/>
    <n v="0"/>
    <n v="0"/>
    <n v="0"/>
    <n v="0"/>
    <n v="0"/>
    <n v="0"/>
    <n v="0"/>
    <n v="0"/>
    <n v="0"/>
    <m/>
    <m/>
    <m/>
    <m/>
    <m/>
    <m/>
    <m/>
    <n v="0"/>
    <n v="0"/>
    <n v="0"/>
    <n v="0"/>
    <n v="0"/>
    <n v="0"/>
    <n v="0"/>
    <n v="0"/>
    <n v="0"/>
    <n v="0"/>
    <n v="0"/>
    <n v="0"/>
    <n v="0"/>
    <n v="0"/>
    <n v="0"/>
    <n v="0"/>
    <n v="0"/>
    <n v="0"/>
    <n v="0"/>
    <n v="0"/>
    <n v="0"/>
    <n v="0"/>
    <n v="0"/>
    <n v="0"/>
    <n v="0"/>
    <n v="0"/>
    <n v="0"/>
  </r>
  <r>
    <s v="417."/>
    <s v="3-09-17-152-1"/>
    <s v="3"/>
    <s v="Puszczykowo - sieć wodociągowa w ul. bocznej od Powstańców Wlkp."/>
    <s v="Realizowane-dokumentacja-w toku"/>
    <s v="nd"/>
    <s v="rezerwa oszczędności przetargowe"/>
    <s v="druga"/>
    <s v="sieci rozdzielcze"/>
    <s v="rozwojowe"/>
    <x v="9"/>
    <n v="0"/>
    <s v="Puszczykowo"/>
    <s v="Zuzanna Kaczmarek"/>
    <s v="Katarzyna Grala"/>
    <s v="Monika Mrozińska"/>
    <n v="0"/>
    <s v="Tomasz Wilas"/>
    <s v="09"/>
    <s v="nd"/>
    <n v="2472"/>
    <n v="8000"/>
    <n v="12000"/>
    <n v="10000"/>
    <n v="20000"/>
    <n v="0"/>
    <n v="0"/>
    <n v="0"/>
    <n v="0"/>
    <n v="0"/>
    <n v="0"/>
    <n v="50000"/>
    <n v="3360"/>
    <n v="0"/>
    <n v="0"/>
    <n v="0"/>
    <n v="0"/>
    <m/>
    <m/>
    <m/>
    <m/>
    <m/>
    <m/>
    <m/>
    <n v="3360"/>
    <n v="0"/>
    <n v="0"/>
    <n v="0"/>
    <n v="0"/>
    <n v="0"/>
    <n v="0"/>
    <n v="0"/>
    <n v="0"/>
    <n v="0"/>
    <n v="0"/>
    <n v="0"/>
    <n v="0"/>
    <n v="3360"/>
    <n v="20000"/>
    <n v="0"/>
    <n v="12000"/>
    <n v="14000"/>
    <n v="0"/>
    <n v="0"/>
    <n v="0"/>
    <n v="0"/>
    <n v="0"/>
    <n v="0"/>
    <n v="49360"/>
    <n v="-640"/>
    <n v="49360"/>
  </r>
  <r>
    <s v="418."/>
    <s v="3-09-17-293-0"/>
    <s v="3"/>
    <s v="Puszczykowo - sieć wodociągowa w ul. Wrzosowej"/>
    <s v="Realizowane-RBM-w toku"/>
    <s v="nd"/>
    <s v="rezerwa na zaspokojenie roszczeń z tyt realizacji sieci wod-kan"/>
    <s v="pierwsza"/>
    <s v="sieci rozdzielcze"/>
    <s v="rozwojowe"/>
    <x v="5"/>
    <n v="0"/>
    <s v="Puszczykowo"/>
    <n v="0"/>
    <n v="0"/>
    <n v="0"/>
    <s v="Magdalena Borowska"/>
    <n v="0"/>
    <s v="09"/>
    <s v="nd"/>
    <n v="0"/>
    <n v="0"/>
    <n v="0"/>
    <n v="0"/>
    <n v="0"/>
    <n v="0"/>
    <n v="0"/>
    <n v="0"/>
    <n v="0"/>
    <n v="0"/>
    <n v="0"/>
    <n v="0"/>
    <n v="0"/>
    <n v="0"/>
    <n v="0"/>
    <n v="23975.5"/>
    <n v="0"/>
    <m/>
    <m/>
    <m/>
    <m/>
    <m/>
    <m/>
    <m/>
    <n v="23975.5"/>
    <n v="0"/>
    <n v="0"/>
    <n v="0"/>
    <n v="0"/>
    <n v="0"/>
    <n v="0"/>
    <n v="0"/>
    <n v="0"/>
    <n v="0"/>
    <n v="0"/>
    <n v="0"/>
    <n v="0"/>
    <n v="23975.5"/>
    <n v="0"/>
    <n v="0"/>
    <n v="0"/>
    <n v="0"/>
    <n v="0"/>
    <n v="0"/>
    <n v="0"/>
    <n v="0"/>
    <n v="0"/>
    <n v="0"/>
    <n v="23975.5"/>
    <n v="23975.5"/>
    <n v="23975.5"/>
  </r>
  <r>
    <s v="419."/>
    <s v="3-09-18-044-0"/>
    <s v="3"/>
    <s v="Puszczykowo - sieć wodociągowa i kanalizacja sanitarna w ul. Przyszkolnej"/>
    <s v="Realizowane-RBM-w toku"/>
    <s v="nd"/>
    <s v="rezerwa na zaspokojenie roszczeń z tyt realizacji sieci wod-kan"/>
    <s v="pierwsza"/>
    <s v="sieci rozdzielcze"/>
    <s v="rozwojowe"/>
    <x v="5"/>
    <n v="0"/>
    <s v="Puszczykowo"/>
    <n v="0"/>
    <n v="0"/>
    <n v="0"/>
    <s v="Magdalena Borowska"/>
    <n v="0"/>
    <s v="09"/>
    <s v="nd"/>
    <n v="0"/>
    <n v="0"/>
    <n v="0"/>
    <n v="0"/>
    <n v="0"/>
    <n v="0"/>
    <n v="0"/>
    <n v="0"/>
    <n v="0"/>
    <n v="0"/>
    <n v="0"/>
    <n v="0"/>
    <n v="0"/>
    <n v="0"/>
    <n v="0"/>
    <n v="0"/>
    <n v="338"/>
    <m/>
    <m/>
    <m/>
    <m/>
    <m/>
    <m/>
    <m/>
    <n v="338"/>
    <n v="0"/>
    <n v="0"/>
    <n v="0"/>
    <n v="0"/>
    <n v="0"/>
    <n v="0"/>
    <n v="0"/>
    <n v="0"/>
    <n v="0"/>
    <n v="0"/>
    <n v="0"/>
    <n v="0"/>
    <n v="338"/>
    <n v="0"/>
    <n v="0"/>
    <n v="0"/>
    <n v="0"/>
    <n v="0"/>
    <n v="0"/>
    <n v="0"/>
    <n v="0"/>
    <n v="0"/>
    <n v="0"/>
    <n v="338"/>
    <n v="338"/>
    <n v="338"/>
  </r>
  <r>
    <s v="420."/>
    <s v="3-09-18-082-0"/>
    <s v="3"/>
    <s v="Puszczykowo - sieć wodociągowa od ul. Radosnej do ul. Studziennej"/>
    <s v="Realizowane-koncepcja-w toku"/>
    <s v="nd"/>
    <s v="budżet - modernizacja PSW"/>
    <s v="pierwsza"/>
    <s v="sieci rozdzielcze"/>
    <s v="modernizacyjne"/>
    <x v="2"/>
    <n v="0"/>
    <s v="Puszczykowo"/>
    <s v="Danuta Kijko"/>
    <n v="0"/>
    <s v="Monika Mrozińska"/>
    <n v="0"/>
    <n v="0"/>
    <s v="09"/>
    <s v="nd"/>
    <n v="0"/>
    <n v="120000"/>
    <n v="86800"/>
    <n v="130200"/>
    <n v="0"/>
    <n v="1500000"/>
    <n v="1000000"/>
    <n v="1500000"/>
    <n v="1500000"/>
    <n v="1000000"/>
    <n v="0"/>
    <n v="6837000"/>
    <n v="0"/>
    <n v="0"/>
    <n v="0"/>
    <n v="0"/>
    <n v="0"/>
    <m/>
    <m/>
    <m/>
    <m/>
    <m/>
    <m/>
    <m/>
    <n v="0"/>
    <n v="0"/>
    <n v="0"/>
    <n v="0"/>
    <n v="0"/>
    <n v="0"/>
    <n v="0"/>
    <n v="0"/>
    <n v="0"/>
    <n v="0"/>
    <n v="0"/>
    <n v="0"/>
    <n v="20000"/>
    <n v="20000"/>
    <n v="100000"/>
    <n v="142000"/>
    <n v="213000"/>
    <n v="0"/>
    <n v="1973750"/>
    <n v="1973750"/>
    <n v="2763750"/>
    <n v="1973750"/>
    <n v="0"/>
    <n v="0"/>
    <n v="9160000"/>
    <n v="2323000"/>
    <n v="9160000"/>
  </r>
  <r>
    <s v="421."/>
    <s v="3-09-18-118-0"/>
    <s v="3"/>
    <s v="Puszczykowo - sieć wodociągowa i kanalizacja sanitarna w ul. Tenisowej"/>
    <s v="Realizowane-koncepcja-w toku"/>
    <s v="nd"/>
    <s v="rezerwa na zaspokojenie roszczeń z tyt realizacji sieci wod-kan"/>
    <s v="pierwsza"/>
    <s v="sieci rozdzielcze"/>
    <s v="rozwojowe"/>
    <x v="5"/>
    <n v="0"/>
    <s v="Puszczykowo"/>
    <n v="0"/>
    <n v="0"/>
    <n v="0"/>
    <n v="0"/>
    <n v="0"/>
    <s v="09"/>
    <s v="nd"/>
    <n v="0"/>
    <n v="0"/>
    <n v="0"/>
    <n v="0"/>
    <n v="0"/>
    <n v="0"/>
    <n v="0"/>
    <n v="0"/>
    <n v="0"/>
    <n v="0"/>
    <n v="0"/>
    <n v="0"/>
    <n v="0"/>
    <n v="0"/>
    <n v="0"/>
    <n v="0"/>
    <n v="0"/>
    <m/>
    <m/>
    <m/>
    <m/>
    <m/>
    <m/>
    <m/>
    <n v="0"/>
    <n v="0"/>
    <n v="0"/>
    <n v="0"/>
    <n v="0"/>
    <n v="0"/>
    <n v="0"/>
    <n v="0"/>
    <n v="0"/>
    <n v="0"/>
    <n v="0"/>
    <n v="0"/>
    <n v="0"/>
    <n v="0"/>
    <n v="0"/>
    <n v="0"/>
    <n v="0"/>
    <n v="0"/>
    <n v="0"/>
    <n v="0"/>
    <n v="0"/>
    <n v="0"/>
    <n v="0"/>
    <n v="0"/>
    <n v="0"/>
    <n v="0"/>
    <n v="0"/>
  </r>
  <r>
    <s v="422."/>
    <s v="3-09-19-146-1"/>
    <s v="3"/>
    <s v="Puszczykowo - sieć wodociągowa w rejonie pomiędzy ulicami: Cicha, Sobieskiego i Janaszka"/>
    <s v="Realizowane-koncepcja-w toku"/>
    <s v="nd"/>
    <s v="rezerwa &quot;białe plamy&quot;"/>
    <s v="druga"/>
    <s v="sieci rozdzielcze"/>
    <s v="rozwojowe"/>
    <x v="8"/>
    <n v="0"/>
    <s v="Puszczykowo"/>
    <s v="Zuzanna Kaczmarek"/>
    <n v="0"/>
    <s v="Monika Mrozińska"/>
    <n v="0"/>
    <n v="0"/>
    <s v="09"/>
    <s v="nd"/>
    <n v="0"/>
    <n v="0"/>
    <n v="0"/>
    <n v="0"/>
    <n v="0"/>
    <n v="0"/>
    <n v="0"/>
    <n v="0"/>
    <n v="0"/>
    <n v="0"/>
    <n v="74000"/>
    <n v="74000"/>
    <n v="0"/>
    <n v="0"/>
    <n v="0"/>
    <n v="0"/>
    <n v="0"/>
    <m/>
    <m/>
    <m/>
    <m/>
    <m/>
    <m/>
    <m/>
    <n v="0"/>
    <n v="0"/>
    <n v="0"/>
    <n v="0"/>
    <n v="0"/>
    <n v="0"/>
    <n v="0"/>
    <n v="0"/>
    <n v="0"/>
    <n v="0"/>
    <n v="0"/>
    <n v="0"/>
    <n v="0"/>
    <n v="0"/>
    <n v="0"/>
    <n v="0"/>
    <n v="0"/>
    <n v="0"/>
    <n v="0"/>
    <n v="0"/>
    <n v="0"/>
    <n v="0"/>
    <n v="74000"/>
    <n v="2442000"/>
    <n v="74000"/>
    <n v="0"/>
    <n v="2516000"/>
  </r>
  <r>
    <s v="423."/>
    <s v="3-09-20-076-0"/>
    <s v="3"/>
    <s v="Puszczykowo - sieć wodociągowa w ul. Fiedlera"/>
    <s v="brak"/>
    <s v="nd"/>
    <s v="brak"/>
    <s v="pierwsza"/>
    <s v="sieci rozdzielcze"/>
    <s v="modernizacyjne"/>
    <x v="2"/>
    <m/>
    <s v="Puszczykowo"/>
    <m/>
    <m/>
    <m/>
    <m/>
    <m/>
    <s v="09"/>
    <s v="nd"/>
    <n v="0"/>
    <n v="0"/>
    <n v="0"/>
    <n v="0"/>
    <n v="0"/>
    <n v="0"/>
    <n v="0"/>
    <n v="0"/>
    <n v="0"/>
    <n v="0"/>
    <n v="0"/>
    <n v="0"/>
    <m/>
    <m/>
    <m/>
    <m/>
    <m/>
    <m/>
    <m/>
    <m/>
    <m/>
    <m/>
    <m/>
    <m/>
    <m/>
    <m/>
    <m/>
    <m/>
    <m/>
    <m/>
    <m/>
    <m/>
    <m/>
    <m/>
    <m/>
    <m/>
    <m/>
    <n v="0"/>
    <n v="5000"/>
    <n v="5000"/>
    <n v="5000"/>
    <n v="100000"/>
    <n v="0"/>
    <n v="0"/>
    <n v="0"/>
    <n v="0"/>
    <n v="0"/>
    <n v="0"/>
    <n v="115000"/>
    <n v="115000"/>
    <n v="115000"/>
  </r>
  <r>
    <s v="424."/>
    <s v="3-09-20-144-1"/>
    <s v="3"/>
    <s v="Puszczykowo - sieć wodociągowa w ul. bocznej od ul. Nadwarciańskiej (dz. nr 986, 971/5)"/>
    <s v="brak"/>
    <s v="nd"/>
    <s v="brak"/>
    <s v="druga"/>
    <s v="sieci rozdzielcze"/>
    <s v="rozwojowe"/>
    <x v="8"/>
    <m/>
    <s v="Puszczykowo"/>
    <s v="Zuzanna Kaczmarek"/>
    <m/>
    <m/>
    <m/>
    <m/>
    <s v="09"/>
    <s v="nd"/>
    <n v="0"/>
    <n v="0"/>
    <n v="0"/>
    <n v="0"/>
    <n v="0"/>
    <n v="0"/>
    <n v="0"/>
    <n v="0"/>
    <n v="0"/>
    <n v="0"/>
    <n v="0"/>
    <n v="0"/>
    <m/>
    <m/>
    <m/>
    <m/>
    <m/>
    <m/>
    <m/>
    <m/>
    <m/>
    <m/>
    <m/>
    <m/>
    <m/>
    <m/>
    <m/>
    <m/>
    <m/>
    <m/>
    <m/>
    <m/>
    <m/>
    <m/>
    <m/>
    <m/>
    <m/>
    <n v="0"/>
    <n v="0"/>
    <n v="25000"/>
    <n v="25000"/>
    <n v="70000"/>
    <n v="40000"/>
    <n v="0"/>
    <n v="0"/>
    <n v="0"/>
    <n v="0"/>
    <n v="0"/>
    <n v="160000"/>
    <n v="160000"/>
    <n v="160000"/>
  </r>
  <r>
    <s v="425."/>
    <s v="3-11-06-011-1"/>
    <s v="3"/>
    <s v="Kórnik - magistrala wodociągowa"/>
    <s v="Realizowane-dokumentacja-w toku"/>
    <s v="nd"/>
    <s v="Zadania własne wspólne"/>
    <s v="pierwsza"/>
    <s v="wspólne"/>
    <s v="rozwojowe"/>
    <x v="7"/>
    <n v="0"/>
    <s v="Kórnik"/>
    <s v="Kamilla Oberenkowska"/>
    <s v="Monika Mrozińska"/>
    <s v="Monika Mrozińska"/>
    <s v="Monika Mrozińska"/>
    <s v="Robert Bąk"/>
    <s v="11"/>
    <s v="nd"/>
    <n v="358458.96"/>
    <n v="1000000"/>
    <n v="20454709"/>
    <n v="25974709"/>
    <n v="28594709"/>
    <n v="0"/>
    <n v="0"/>
    <n v="0"/>
    <n v="0"/>
    <n v="0"/>
    <n v="0"/>
    <n v="76024127"/>
    <n v="13825.71"/>
    <n v="9025.15"/>
    <n v="20944.95"/>
    <n v="216911.89"/>
    <n v="299928"/>
    <m/>
    <m/>
    <m/>
    <m/>
    <m/>
    <m/>
    <m/>
    <n v="560635.69999999995"/>
    <n v="0"/>
    <n v="47510"/>
    <n v="0"/>
    <n v="172102"/>
    <n v="324500"/>
    <n v="5000"/>
    <n v="53100"/>
    <n v="51100"/>
    <n v="59000"/>
    <n v="1375980"/>
    <n v="1546750"/>
    <n v="1399000"/>
    <n v="2820565.7"/>
    <n v="5000000"/>
    <n v="5049418"/>
    <n v="5896709"/>
    <n v="18000000"/>
    <n v="40230000"/>
    <n v="0"/>
    <n v="0"/>
    <n v="0"/>
    <n v="0"/>
    <n v="0"/>
    <n v="76996692.700000003"/>
    <n v="972565.70000000298"/>
    <n v="76996692.700000003"/>
  </r>
  <r>
    <s v="426."/>
    <s v="3-11-14-113-1"/>
    <s v="3"/>
    <s v="Kórnik - sieć wodociągowa w ul. Wiśniowej w Borówcu"/>
    <s v="Realizowane-koncepcja-w toku"/>
    <s v="nd"/>
    <s v="rezerwa &quot;białe plamy&quot;"/>
    <s v="druga"/>
    <s v="sieci rozdzielcze"/>
    <s v="rozwojowe"/>
    <x v="4"/>
    <n v="0"/>
    <s v="Kórnik"/>
    <s v="Kamilla Oberenkowska"/>
    <n v="0"/>
    <s v="Jolanta Kowalczyk"/>
    <n v="0"/>
    <n v="0"/>
    <s v="11"/>
    <s v="nd"/>
    <n v="0"/>
    <n v="0"/>
    <n v="0"/>
    <n v="0"/>
    <n v="0"/>
    <n v="0"/>
    <n v="5000"/>
    <n v="15000"/>
    <n v="5000"/>
    <n v="130000"/>
    <n v="0"/>
    <n v="155000"/>
    <n v="0"/>
    <n v="0"/>
    <n v="0"/>
    <n v="0"/>
    <n v="0"/>
    <m/>
    <m/>
    <m/>
    <m/>
    <m/>
    <m/>
    <m/>
    <n v="0"/>
    <n v="0"/>
    <n v="0"/>
    <n v="0"/>
    <n v="0"/>
    <n v="0"/>
    <n v="0"/>
    <n v="0"/>
    <n v="0"/>
    <n v="0"/>
    <n v="0"/>
    <n v="0"/>
    <n v="0"/>
    <n v="0"/>
    <n v="0"/>
    <n v="0"/>
    <n v="0"/>
    <n v="0"/>
    <n v="0"/>
    <n v="0"/>
    <n v="0"/>
    <n v="10000"/>
    <n v="15000"/>
    <n v="130000"/>
    <n v="25000"/>
    <n v="-130000"/>
    <n v="155000"/>
  </r>
  <r>
    <s v="427."/>
    <s v="3-11-14-251-1"/>
    <s v="3"/>
    <s v="Kórnik - sieć wodociągowa w rejonie ul. Skowronkowej i Wesołej w Szczytnikach, ul. Jaśminowej w Kamionkach i ul. Drapałka w Borówcu"/>
    <s v="Realizowane-dokumentacja-w toku"/>
    <s v="nd"/>
    <s v="rezerwa &quot;białe plamy&quot;"/>
    <s v="druga"/>
    <s v="sieci rozdzielcze"/>
    <s v="rozwojowe"/>
    <x v="4"/>
    <n v="0"/>
    <s v="Kórnik"/>
    <s v="Kamilla Oberenkowska"/>
    <s v="Michał Kamiński"/>
    <s v="Jolanta Kowalczyk"/>
    <s v="Aleksandra Wąsiak-Piechota"/>
    <n v="0"/>
    <s v="11"/>
    <s v="nd"/>
    <n v="113419.48"/>
    <n v="163455"/>
    <n v="1725"/>
    <n v="2119863.5"/>
    <n v="2501438.5"/>
    <n v="0"/>
    <n v="0"/>
    <n v="0"/>
    <n v="0"/>
    <n v="0"/>
    <n v="0"/>
    <n v="4786482"/>
    <n v="725.07"/>
    <n v="442.03"/>
    <n v="1333.3"/>
    <n v="2329.6"/>
    <n v="0"/>
    <m/>
    <m/>
    <m/>
    <m/>
    <m/>
    <m/>
    <m/>
    <n v="4830"/>
    <n v="0"/>
    <n v="0"/>
    <n v="0"/>
    <n v="0"/>
    <n v="0"/>
    <n v="0"/>
    <n v="53910"/>
    <n v="0"/>
    <n v="53910"/>
    <n v="0"/>
    <n v="0"/>
    <n v="53910"/>
    <n v="166560"/>
    <n v="201725"/>
    <n v="2111725"/>
    <n v="3380218"/>
    <n v="0"/>
    <n v="0"/>
    <n v="0"/>
    <n v="0"/>
    <n v="0"/>
    <n v="0"/>
    <n v="0"/>
    <n v="5860228"/>
    <n v="1073746"/>
    <n v="5860228"/>
  </r>
  <r>
    <s v="428."/>
    <s v="3-11-15-081-1"/>
    <s v="3"/>
    <s v="Kórnik - sieć wodociągowa w ul. Kasztanowej w Błażejewku."/>
    <s v="Realizowane-dokumentacja-w toku"/>
    <s v="nd"/>
    <s v="rezerwa &quot;białe plamy&quot;"/>
    <s v="druga"/>
    <s v="sieci rozdzielcze"/>
    <s v="rozwojowe"/>
    <x v="4"/>
    <n v="0"/>
    <s v="Kórnik"/>
    <s v="Kamilla Oberenkowska"/>
    <s v="Katarzyna Grala"/>
    <s v="Jolanta Kowalczyk"/>
    <n v="0"/>
    <n v="0"/>
    <s v="11"/>
    <s v="nd"/>
    <n v="0"/>
    <n v="0"/>
    <n v="70000"/>
    <n v="209000"/>
    <n v="70000"/>
    <n v="0"/>
    <n v="850000"/>
    <n v="3700000"/>
    <n v="0"/>
    <n v="0"/>
    <n v="0"/>
    <n v="4899000"/>
    <n v="1695.84"/>
    <n v="3494.72"/>
    <n v="1187.6600000000001"/>
    <n v="2486.66"/>
    <n v="0"/>
    <m/>
    <m/>
    <m/>
    <m/>
    <m/>
    <m/>
    <m/>
    <n v="8864.8799999999992"/>
    <n v="0"/>
    <n v="0"/>
    <n v="0"/>
    <n v="0"/>
    <n v="0"/>
    <n v="0"/>
    <n v="0"/>
    <n v="0"/>
    <n v="0"/>
    <n v="0"/>
    <n v="0"/>
    <n v="0"/>
    <n v="8864.8799999999992"/>
    <n v="48148.800000000003"/>
    <n v="32099.200000000001"/>
    <n v="187671.12"/>
    <n v="278987.88"/>
    <n v="0"/>
    <n v="0"/>
    <n v="0"/>
    <n v="0"/>
    <n v="0"/>
    <n v="0"/>
    <n v="555771.88"/>
    <n v="-4343228.12"/>
    <n v="555771.88"/>
  </r>
  <r>
    <s v="429."/>
    <s v="3-11-15-213-0"/>
    <s v="3"/>
    <s v="Kórnik - sieć wodociągowa i kanalizacja sanitarna na terenie os. Bnińskiego ( ul. M. Grześkowiaka ) w Bninie"/>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0."/>
    <s v="3-11-16-016-1"/>
    <s v="3"/>
    <s v="Kórnik - sieć wodociągowa w ul. Molińskiej-Woykowskiej w Bninie"/>
    <s v="Realizowane-RBM-w toku"/>
    <s v="nd"/>
    <s v="budżet - modernizacja PSW"/>
    <s v="pierwsza"/>
    <s v="sieci rozdzielcze"/>
    <s v="modernizacyjne"/>
    <x v="2"/>
    <n v="0"/>
    <s v="Kórnik"/>
    <s v="Kamilla Oberenkowska"/>
    <s v="Michał Kamiński"/>
    <s v="Jolanta Kowalczyk"/>
    <s v="Jacek Bielicki"/>
    <s v="Jacek Bielicki"/>
    <s v="11"/>
    <s v="nd"/>
    <n v="19020"/>
    <n v="157036"/>
    <n v="0"/>
    <n v="0"/>
    <n v="0"/>
    <n v="0"/>
    <n v="0"/>
    <n v="0"/>
    <n v="0"/>
    <n v="0"/>
    <n v="0"/>
    <n v="157036"/>
    <n v="0"/>
    <n v="7902.4"/>
    <n v="1299"/>
    <n v="320.75"/>
    <n v="0"/>
    <m/>
    <m/>
    <m/>
    <m/>
    <m/>
    <m/>
    <m/>
    <n v="9522.15"/>
    <n v="0"/>
    <n v="0"/>
    <n v="0"/>
    <n v="0"/>
    <n v="0"/>
    <n v="0"/>
    <n v="0"/>
    <n v="0"/>
    <n v="0"/>
    <n v="0"/>
    <n v="0"/>
    <n v="25000"/>
    <n v="34522.15"/>
    <n v="127406"/>
    <n v="0"/>
    <n v="0"/>
    <n v="0"/>
    <n v="0"/>
    <n v="0"/>
    <n v="0"/>
    <n v="0"/>
    <n v="0"/>
    <n v="0"/>
    <n v="161928.15"/>
    <n v="4892.1499999999942"/>
    <n v="161928.15"/>
  </r>
  <r>
    <s v="431."/>
    <s v="3-11-16-024-0"/>
    <s v="3"/>
    <s v="Kórnik - sieć wodociągowa w ul. Leśny Zakątek i ul. Na Skraju Lasu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2."/>
    <s v="3-11-16-145-1"/>
    <s v="3"/>
    <s v="Kórnik – sieć wodociągowa w ul. Zielonej w Borówcu."/>
    <s v="Realizowane-koncepcja-w toku"/>
    <s v="nd"/>
    <s v="rezerwa &quot;białe plamy&quot;"/>
    <s v="druga"/>
    <s v="sieci rozdzielcze"/>
    <s v="rozwojowe"/>
    <x v="4"/>
    <n v="0"/>
    <s v="Kórnik"/>
    <s v="Kamilla Oberenkowska"/>
    <n v="0"/>
    <s v="Jolanta Kowalczyk"/>
    <n v="0"/>
    <n v="0"/>
    <s v="11"/>
    <s v="nd"/>
    <n v="0"/>
    <n v="20000"/>
    <n v="29000"/>
    <n v="0"/>
    <n v="370000"/>
    <n v="30000"/>
    <n v="0"/>
    <n v="0"/>
    <n v="0"/>
    <n v="0"/>
    <n v="0"/>
    <n v="449000"/>
    <n v="0"/>
    <n v="0"/>
    <n v="0"/>
    <n v="0"/>
    <n v="0"/>
    <m/>
    <m/>
    <m/>
    <m/>
    <m/>
    <m/>
    <m/>
    <n v="0"/>
    <n v="0"/>
    <n v="0"/>
    <n v="0"/>
    <n v="0"/>
    <n v="0"/>
    <n v="0"/>
    <n v="0"/>
    <n v="0"/>
    <n v="0"/>
    <n v="0"/>
    <n v="0"/>
    <n v="0"/>
    <n v="0"/>
    <n v="14000"/>
    <n v="14000"/>
    <n v="72000"/>
    <n v="151000"/>
    <n v="0"/>
    <n v="0"/>
    <n v="0"/>
    <n v="0"/>
    <n v="0"/>
    <n v="0"/>
    <n v="251000"/>
    <n v="-198000"/>
    <n v="251000"/>
  </r>
  <r>
    <s v="433."/>
    <s v="3-11-16-172-0"/>
    <s v="3"/>
    <s v="Kórnik - sieć wodociągowa ul. Sportowa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4."/>
    <s v="3-11-16-176-0"/>
    <s v="3"/>
    <s v="Kórnik - sieć wodociągowa ul. Południowa w Dachowej"/>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65320.75"/>
    <n v="0"/>
    <m/>
    <m/>
    <m/>
    <m/>
    <m/>
    <m/>
    <m/>
    <n v="65320.75"/>
    <n v="0"/>
    <n v="0"/>
    <n v="0"/>
    <n v="0"/>
    <n v="0"/>
    <n v="0"/>
    <n v="0"/>
    <n v="0"/>
    <n v="0"/>
    <n v="0"/>
    <n v="0"/>
    <n v="0"/>
    <n v="65320.75"/>
    <n v="0"/>
    <n v="0"/>
    <n v="0"/>
    <n v="0"/>
    <n v="0"/>
    <n v="0"/>
    <n v="0"/>
    <n v="0"/>
    <n v="0"/>
    <n v="0"/>
    <n v="65320.75"/>
    <n v="65320.75"/>
    <n v="65320.75"/>
  </r>
  <r>
    <s v="435."/>
    <s v="3-11-16-185-0"/>
    <s v="3"/>
    <s v="Kórnik - sieć wodociągowa w ul. Wspólnej w Błażejewk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6."/>
    <s v="3-11-16-187-0"/>
    <s v="3"/>
    <s v="Kórnik - sieć wodociągowa w ul. Drukarskiej w Konink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7."/>
    <s v="3-11-17-007-1"/>
    <s v="3"/>
    <s v="Kórnik - sieć wodociągowa w rejonie ul. 20 Października"/>
    <s v="Realizowane-koncepcja-w toku"/>
    <s v="nd"/>
    <s v="rezerwa &quot;białe plamy&quot;"/>
    <s v="druga"/>
    <s v="sieci rozdzielcze"/>
    <s v="rozwojowe"/>
    <x v="4"/>
    <n v="0"/>
    <s v="Kórnik"/>
    <s v="Kamilla Oberenkowska"/>
    <n v="0"/>
    <s v="Jolanta Kowalczyk"/>
    <n v="0"/>
    <n v="0"/>
    <s v="11"/>
    <s v="nd"/>
    <n v="0"/>
    <n v="0"/>
    <n v="21000"/>
    <n v="65000"/>
    <n v="21000"/>
    <n v="0"/>
    <n v="311000"/>
    <n v="1456000"/>
    <n v="0"/>
    <n v="0"/>
    <n v="0"/>
    <n v="1874000"/>
    <n v="0"/>
    <n v="0"/>
    <n v="0"/>
    <n v="0"/>
    <n v="0"/>
    <m/>
    <m/>
    <m/>
    <m/>
    <m/>
    <m/>
    <m/>
    <n v="0"/>
    <n v="0"/>
    <n v="0"/>
    <n v="0"/>
    <n v="0"/>
    <n v="0"/>
    <n v="0"/>
    <n v="0"/>
    <n v="0"/>
    <n v="0"/>
    <n v="0"/>
    <n v="0"/>
    <n v="0"/>
    <n v="0"/>
    <n v="18000"/>
    <n v="18000"/>
    <n v="58000"/>
    <n v="420000"/>
    <n v="1386000"/>
    <n v="0"/>
    <n v="0"/>
    <n v="0"/>
    <n v="0"/>
    <n v="0"/>
    <n v="1900000"/>
    <n v="26000"/>
    <n v="1900000"/>
  </r>
  <r>
    <s v="438."/>
    <s v="3-11-17-019-0"/>
    <s v="3"/>
    <s v="Kórnik - sieć wodociągowa w ul. Poznańskiej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39."/>
    <s v="3-11-17-024-1"/>
    <s v="3"/>
    <s v="Kórnik - sieć wodociągowa w ul. Cisowej w Błażejewku"/>
    <s v="brak"/>
    <s v="nd"/>
    <s v="brak"/>
    <s v="druga"/>
    <s v="sieci rozdzielcze"/>
    <s v="rozwojowe"/>
    <x v="8"/>
    <m/>
    <s v="Kórnik"/>
    <s v="Kamilla Oberenkowska"/>
    <m/>
    <m/>
    <m/>
    <m/>
    <s v="11"/>
    <s v="nd"/>
    <n v="0"/>
    <n v="0"/>
    <n v="0"/>
    <n v="0"/>
    <n v="0"/>
    <n v="0"/>
    <n v="0"/>
    <n v="0"/>
    <n v="0"/>
    <n v="0"/>
    <n v="0"/>
    <n v="0"/>
    <m/>
    <m/>
    <m/>
    <m/>
    <m/>
    <m/>
    <m/>
    <m/>
    <m/>
    <m/>
    <m/>
    <m/>
    <m/>
    <m/>
    <m/>
    <m/>
    <m/>
    <m/>
    <m/>
    <m/>
    <m/>
    <m/>
    <m/>
    <m/>
    <m/>
    <n v="0"/>
    <n v="0"/>
    <n v="32000"/>
    <n v="48000"/>
    <n v="15300"/>
    <n v="63000"/>
    <n v="0"/>
    <n v="0"/>
    <n v="0"/>
    <n v="0"/>
    <n v="0"/>
    <n v="158300"/>
    <n v="158300"/>
    <n v="158300"/>
  </r>
  <r>
    <s v="440."/>
    <s v="3-11-17-087-1"/>
    <s v="3"/>
    <s v="Kórnik - sieć wodociągowa z Gądek do Szczodrzykowa - zakres I"/>
    <s v="Realizowane-RBM-w toku"/>
    <s v="nd"/>
    <s v="koordynacja z innymi jednostkami"/>
    <s v="pierwsza"/>
    <s v="sieci rozdzielcze"/>
    <s v="modernizacyjne"/>
    <x v="10"/>
    <n v="0"/>
    <s v="Kórnik"/>
    <s v="Kamilla Oberenkowska"/>
    <n v="0"/>
    <s v="Jolanta Kowalczyk"/>
    <s v="Olga Szaj-Jędraszczyk"/>
    <n v="0"/>
    <s v="11"/>
    <s v="Gmina Kórnik"/>
    <n v="555977.46"/>
    <n v="1737868.6"/>
    <n v="353292.93"/>
    <n v="0"/>
    <n v="0"/>
    <n v="0"/>
    <n v="0"/>
    <n v="0"/>
    <n v="0"/>
    <n v="0"/>
    <n v="0"/>
    <n v="2091161.53"/>
    <n v="505.18"/>
    <n v="288.67"/>
    <n v="17342.28"/>
    <n v="0"/>
    <n v="0"/>
    <m/>
    <m/>
    <m/>
    <m/>
    <m/>
    <m/>
    <m/>
    <n v="18136.129999999997"/>
    <n v="0"/>
    <n v="0"/>
    <n v="0"/>
    <n v="0"/>
    <n v="0"/>
    <n v="0"/>
    <n v="0"/>
    <n v="0"/>
    <n v="745613.05"/>
    <n v="0"/>
    <n v="0"/>
    <n v="745613.05"/>
    <n v="1000000"/>
    <n v="960000"/>
    <n v="0"/>
    <n v="0"/>
    <n v="0"/>
    <n v="0"/>
    <n v="0"/>
    <n v="0"/>
    <n v="0"/>
    <n v="0"/>
    <n v="0"/>
    <n v="1960000"/>
    <n v="-131161.53000000003"/>
    <n v="1960000"/>
  </r>
  <r>
    <s v="441."/>
    <s v="3-11-17-151-0"/>
    <s v="3"/>
    <s v="Kórnik - sieć wodociągowa w ul. Tęczowej w Kamionkach"/>
    <s v="Realizowane-RBM-zakończono"/>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42."/>
    <s v="3-11-17-173-0"/>
    <s v="3"/>
    <s v="Kórnik - sieć wodociągowa w ul. Szarych Szeregów"/>
    <s v="Realizowane-koncepcja-w toku"/>
    <s v="nd"/>
    <s v="rury azbestowo-cementowe"/>
    <s v="pierwsza"/>
    <s v="sieci rozdzielcze"/>
    <s v="modernizacyjne"/>
    <x v="3"/>
    <n v="0"/>
    <s v="Kórnik"/>
    <s v="Kamilla Oberenkowska"/>
    <n v="0"/>
    <s v="Jolanta Kowalczyk"/>
    <n v="0"/>
    <n v="0"/>
    <s v="11"/>
    <s v="Gmina Kórnik"/>
    <n v="0"/>
    <n v="0"/>
    <n v="2000"/>
    <n v="7000"/>
    <n v="2000"/>
    <n v="0"/>
    <n v="32000"/>
    <n v="148000"/>
    <n v="0"/>
    <n v="0"/>
    <n v="0"/>
    <n v="191000"/>
    <n v="0"/>
    <n v="0"/>
    <n v="0"/>
    <n v="0"/>
    <n v="0"/>
    <m/>
    <m/>
    <m/>
    <m/>
    <m/>
    <m/>
    <m/>
    <n v="0"/>
    <n v="0"/>
    <n v="0"/>
    <n v="0"/>
    <n v="0"/>
    <n v="0"/>
    <n v="0"/>
    <n v="0"/>
    <n v="0"/>
    <n v="0"/>
    <n v="0"/>
    <n v="0"/>
    <n v="0"/>
    <n v="0"/>
    <n v="2000"/>
    <n v="5000"/>
    <n v="2000"/>
    <n v="40000"/>
    <n v="137000"/>
    <n v="0"/>
    <n v="0"/>
    <n v="0"/>
    <n v="0"/>
    <n v="0"/>
    <n v="186000"/>
    <n v="-5000"/>
    <n v="186000"/>
  </r>
  <r>
    <s v="443."/>
    <s v="3-11-17-177-0"/>
    <s v="3"/>
    <s v="Kórnik - sieć wodociągowa w ul. Wspólnej w Szczytnikach"/>
    <s v="brak"/>
    <s v="nd"/>
    <s v="brak"/>
    <s v="pierwsza"/>
    <s v="sieci rozdzielcze"/>
    <s v="modernizacyjne"/>
    <x v="3"/>
    <m/>
    <s v="Kórnik"/>
    <s v="Kamilla Oberenkowska"/>
    <m/>
    <m/>
    <m/>
    <m/>
    <s v="11"/>
    <s v="nd"/>
    <n v="0"/>
    <n v="0"/>
    <n v="0"/>
    <n v="0"/>
    <n v="0"/>
    <n v="0"/>
    <n v="0"/>
    <n v="0"/>
    <n v="0"/>
    <n v="0"/>
    <n v="0"/>
    <n v="0"/>
    <m/>
    <m/>
    <m/>
    <m/>
    <m/>
    <m/>
    <m/>
    <m/>
    <m/>
    <m/>
    <m/>
    <m/>
    <m/>
    <m/>
    <m/>
    <m/>
    <m/>
    <m/>
    <m/>
    <m/>
    <m/>
    <m/>
    <m/>
    <m/>
    <m/>
    <n v="0"/>
    <n v="0"/>
    <n v="32000"/>
    <n v="48000"/>
    <n v="250000"/>
    <n v="602000"/>
    <n v="0"/>
    <n v="0"/>
    <n v="0"/>
    <n v="0"/>
    <n v="0"/>
    <n v="932000"/>
    <n v="932000"/>
    <n v="932000"/>
  </r>
  <r>
    <s v="444."/>
    <s v="3-11-17-180-0"/>
    <s v="3"/>
    <s v="Kórnik- sieć wodociągowa w ul. Jeżynowej w Borówc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45."/>
    <s v="3-11-17-184-1"/>
    <s v="3"/>
    <s v="Kórnik – sieć wodociągowa w ul. Miętowej w Skrzynkach"/>
    <s v="brak"/>
    <s v="nd"/>
    <s v="brak"/>
    <s v="druga"/>
    <s v="sieci rozdzielcze"/>
    <s v="rozwojowe"/>
    <x v="8"/>
    <m/>
    <s v="Kórnik"/>
    <s v="Kamilla Oberenkowska"/>
    <m/>
    <m/>
    <m/>
    <m/>
    <s v="11"/>
    <s v="nd"/>
    <n v="0"/>
    <n v="0"/>
    <n v="0"/>
    <n v="0"/>
    <n v="0"/>
    <n v="0"/>
    <n v="0"/>
    <n v="0"/>
    <n v="0"/>
    <n v="0"/>
    <n v="0"/>
    <n v="0"/>
    <m/>
    <m/>
    <m/>
    <m/>
    <m/>
    <m/>
    <m/>
    <m/>
    <m/>
    <m/>
    <m/>
    <m/>
    <m/>
    <m/>
    <m/>
    <m/>
    <m/>
    <m/>
    <m/>
    <m/>
    <m/>
    <m/>
    <m/>
    <m/>
    <m/>
    <n v="0"/>
    <n v="0"/>
    <n v="32000"/>
    <n v="48000"/>
    <n v="153000"/>
    <n v="64000"/>
    <n v="0"/>
    <n v="0"/>
    <n v="0"/>
    <n v="0"/>
    <n v="0"/>
    <n v="297000"/>
    <n v="297000"/>
    <n v="297000"/>
  </r>
  <r>
    <s v="446."/>
    <s v="3-11-17-223-0"/>
    <s v="3"/>
    <s v="Kórnik - sieć wodociągowa i kanalizacja sanitarna w ul. Poznańskiej w Borówc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47."/>
    <s v="3-11-17-225-0"/>
    <s v="3"/>
    <s v="Kórnik - sieć wodociągowa w ul. Słonecznej w Szczytnikach (nr dz. 73/4, 74/1, 73/7, 73/10)"/>
    <s v="Realizowane-RBM-w toku"/>
    <s v="nd"/>
    <s v="rezerwa na zaspokojenie roszczeń z tyt realizacji sieci wod-kan"/>
    <s v="pierwsza"/>
    <s v="sieci rozdzielcze"/>
    <s v="rozwojowe"/>
    <x v="5"/>
    <n v="0"/>
    <s v="Kórnik"/>
    <n v="0"/>
    <n v="0"/>
    <n v="0"/>
    <s v="Magdalena Borowska"/>
    <n v="0"/>
    <s v="11"/>
    <s v="nd"/>
    <n v="30631.040000000001"/>
    <n v="0"/>
    <n v="0"/>
    <n v="0"/>
    <n v="0"/>
    <n v="0"/>
    <n v="0"/>
    <n v="0"/>
    <n v="0"/>
    <n v="0"/>
    <n v="0"/>
    <n v="0"/>
    <n v="0"/>
    <n v="0"/>
    <n v="0"/>
    <n v="0"/>
    <n v="0"/>
    <m/>
    <m/>
    <m/>
    <m/>
    <m/>
    <m/>
    <m/>
    <n v="0"/>
    <n v="0"/>
    <n v="0"/>
    <n v="0"/>
    <n v="0"/>
    <n v="0"/>
    <n v="0"/>
    <n v="0"/>
    <n v="0"/>
    <n v="0"/>
    <n v="0"/>
    <n v="0"/>
    <n v="0"/>
    <n v="0"/>
    <n v="0"/>
    <n v="0"/>
    <n v="0"/>
    <n v="0"/>
    <n v="0"/>
    <n v="0"/>
    <n v="0"/>
    <n v="0"/>
    <n v="0"/>
    <n v="0"/>
    <n v="0"/>
    <n v="0"/>
    <n v="0"/>
  </r>
  <r>
    <s v="448."/>
    <s v="3-11-17-234-0"/>
    <s v="3"/>
    <s v="Kórnik - sieć wodociągowa w Błażejewku, dz. nr 298/3"/>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49."/>
    <s v="3-11-17-235-0"/>
    <s v="3"/>
    <s v="Kórnik - sieć wodociągowa w Błażejewku, dz. nr 622/1-31, 293, 297/11,297/12"/>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50."/>
    <s v="3-11-17-255-0"/>
    <s v="3"/>
    <s v="Kórnik - sieć wodociągowa przy ul. Krętej w Dachowej"/>
    <s v="Realizowane-dokumentacja-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900"/>
    <m/>
    <m/>
    <m/>
    <m/>
    <m/>
    <m/>
    <m/>
    <n v="900"/>
    <n v="0"/>
    <n v="0"/>
    <n v="0"/>
    <n v="0"/>
    <n v="0"/>
    <n v="0"/>
    <n v="0"/>
    <n v="0"/>
    <n v="0"/>
    <n v="0"/>
    <n v="0"/>
    <n v="0"/>
    <n v="900"/>
    <n v="0"/>
    <n v="0"/>
    <n v="0"/>
    <n v="0"/>
    <n v="0"/>
    <n v="0"/>
    <n v="0"/>
    <n v="0"/>
    <n v="0"/>
    <n v="0"/>
    <n v="900"/>
    <n v="900"/>
    <n v="900"/>
  </r>
  <r>
    <s v="451."/>
    <s v="3-11-17-256-0"/>
    <s v="3"/>
    <s v="Kórnik - sieć wodociągowa w ul. Modelarzy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52."/>
    <s v="3-11-17-257-0"/>
    <s v="3"/>
    <s v="Kórnik- sieć wodociągowa w ul. Jankowskiego w Biernatkach"/>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800"/>
    <n v="0"/>
    <n v="0"/>
    <n v="304146.28999999998"/>
    <n v="0"/>
    <m/>
    <m/>
    <m/>
    <m/>
    <m/>
    <m/>
    <m/>
    <n v="304946.28999999998"/>
    <n v="0"/>
    <n v="0"/>
    <n v="0"/>
    <n v="0"/>
    <n v="0"/>
    <n v="0"/>
    <n v="0"/>
    <n v="0"/>
    <n v="0"/>
    <n v="0"/>
    <n v="0"/>
    <n v="0"/>
    <n v="304946.28999999998"/>
    <n v="0"/>
    <n v="0"/>
    <n v="0"/>
    <n v="0"/>
    <n v="0"/>
    <n v="0"/>
    <n v="0"/>
    <n v="0"/>
    <n v="0"/>
    <n v="0"/>
    <n v="304946.28999999998"/>
    <n v="304946.28999999998"/>
    <n v="304946.28999999998"/>
  </r>
  <r>
    <s v="453."/>
    <s v="3-11-17-265-0"/>
    <s v="3"/>
    <s v="Kórnik - sieć wodociągowa w ul. Leśnej w Czołowie"/>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54."/>
    <s v="3-11-18-014-0"/>
    <s v="3"/>
    <s v="Kórnik - sieć wodociągowa w ul. Mała Rekreacyjna i Zielona Dolina w Borówcu"/>
    <s v="Realizowane-RBM-w toku"/>
    <s v="nd"/>
    <s v="rezerwa na zaspokojenie roszczeń z tyt realizacji sieci wod-kan"/>
    <s v="pierwsza"/>
    <s v="sieci rozdzielcze"/>
    <s v="rozwojowe"/>
    <x v="5"/>
    <n v="0"/>
    <s v="Kórnik"/>
    <n v="0"/>
    <n v="0"/>
    <n v="0"/>
    <s v="Magdalena Borowska"/>
    <n v="0"/>
    <s v="11"/>
    <s v="nd"/>
    <n v="22822.09"/>
    <n v="0"/>
    <n v="0"/>
    <n v="0"/>
    <n v="0"/>
    <n v="0"/>
    <n v="0"/>
    <n v="0"/>
    <n v="0"/>
    <n v="0"/>
    <n v="0"/>
    <n v="0"/>
    <n v="0"/>
    <n v="0"/>
    <n v="0"/>
    <n v="0"/>
    <n v="0"/>
    <m/>
    <m/>
    <m/>
    <m/>
    <m/>
    <m/>
    <m/>
    <n v="0"/>
    <n v="0"/>
    <n v="0"/>
    <n v="0"/>
    <n v="0"/>
    <n v="0"/>
    <n v="0"/>
    <n v="0"/>
    <n v="0"/>
    <n v="0"/>
    <n v="0"/>
    <n v="0"/>
    <n v="0"/>
    <n v="0"/>
    <n v="0"/>
    <n v="0"/>
    <n v="0"/>
    <n v="0"/>
    <n v="0"/>
    <n v="0"/>
    <n v="0"/>
    <n v="0"/>
    <n v="0"/>
    <n v="0"/>
    <n v="0"/>
    <n v="0"/>
    <n v="0"/>
  </r>
  <r>
    <s v="455."/>
    <s v="3-11-18-023-0"/>
    <s v="3"/>
    <s v="Kórnik - sieć wodociągowa w ul. Zimowej i Letniej w Borówc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17"/>
    <n v="0"/>
    <n v="0"/>
    <m/>
    <m/>
    <m/>
    <m/>
    <m/>
    <m/>
    <m/>
    <n v="17"/>
    <m/>
    <m/>
    <m/>
    <n v="0"/>
    <n v="0"/>
    <n v="0"/>
    <n v="0"/>
    <n v="0"/>
    <n v="0"/>
    <n v="0"/>
    <n v="0"/>
    <n v="0"/>
    <n v="17"/>
    <n v="0"/>
    <n v="0"/>
    <n v="0"/>
    <n v="0"/>
    <n v="0"/>
    <n v="0"/>
    <n v="0"/>
    <n v="0"/>
    <n v="0"/>
    <n v="0"/>
    <n v="17"/>
    <n v="17"/>
    <n v="17"/>
  </r>
  <r>
    <s v="456."/>
    <s v="3-11-18-042-0"/>
    <s v="3"/>
    <s v="Kórnik - sieć wodociągowa w ul. Chabrowej w Dachowej"/>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57."/>
    <s v="3-11-18-049-0"/>
    <s v="3"/>
    <s v="Kórnik - sieć wodociągowa w ulicy bocznej od ul. Jaśminowej w Kamionkach"/>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641.5"/>
    <n v="32348.799999999999"/>
    <m/>
    <m/>
    <m/>
    <m/>
    <m/>
    <m/>
    <m/>
    <n v="32990.300000000003"/>
    <n v="0"/>
    <n v="0"/>
    <n v="0"/>
    <n v="0"/>
    <n v="0"/>
    <n v="0"/>
    <n v="0"/>
    <n v="0"/>
    <n v="0"/>
    <n v="0"/>
    <n v="0"/>
    <n v="0"/>
    <n v="32990.300000000003"/>
    <n v="0"/>
    <n v="0"/>
    <n v="0"/>
    <n v="0"/>
    <n v="0"/>
    <n v="0"/>
    <n v="0"/>
    <n v="0"/>
    <n v="0"/>
    <n v="0"/>
    <n v="32990.300000000003"/>
    <n v="32990.300000000003"/>
    <n v="32990.300000000003"/>
  </r>
  <r>
    <s v="458."/>
    <s v="3-11-18-054-1"/>
    <s v="3"/>
    <s v="Kórnik - sieć wodociągowa w ul. Os. Zielona Polana w Borówcu"/>
    <s v="Realizowane-koncepcja-w toku"/>
    <s v="nd"/>
    <s v="Pule"/>
    <s v="druga"/>
    <s v="sieci rozdzielcze"/>
    <s v="rozwojowe"/>
    <x v="6"/>
    <n v="0"/>
    <s v="Kórnik"/>
    <s v="Kamilla Oberenkowska"/>
    <n v="0"/>
    <s v="Jolanta Kowalczyk"/>
    <n v="0"/>
    <n v="0"/>
    <s v="11"/>
    <s v="nd"/>
    <n v="0"/>
    <n v="10000"/>
    <n v="10000"/>
    <n v="26000"/>
    <n v="0"/>
    <n v="0"/>
    <n v="0"/>
    <n v="0"/>
    <n v="0"/>
    <n v="0"/>
    <n v="0"/>
    <n v="46000"/>
    <n v="0"/>
    <n v="0"/>
    <n v="0"/>
    <n v="0"/>
    <n v="0"/>
    <m/>
    <m/>
    <m/>
    <m/>
    <m/>
    <m/>
    <m/>
    <n v="0"/>
    <n v="0"/>
    <n v="0"/>
    <n v="0"/>
    <n v="0"/>
    <n v="0"/>
    <n v="0"/>
    <n v="0"/>
    <n v="0"/>
    <n v="0"/>
    <n v="0"/>
    <n v="0"/>
    <n v="0"/>
    <n v="0"/>
    <n v="28000"/>
    <n v="28000"/>
    <n v="281000"/>
    <n v="0"/>
    <n v="0"/>
    <n v="0"/>
    <n v="0"/>
    <n v="0"/>
    <n v="0"/>
    <n v="0"/>
    <n v="337000"/>
    <n v="291000"/>
    <n v="337000"/>
  </r>
  <r>
    <s v="459."/>
    <s v="3-11-18-096-1"/>
    <s v="3"/>
    <s v="Kórnik – sieć wodociągowa w ul. Sportowej w Kamionkach"/>
    <s v="brak"/>
    <s v="nd"/>
    <s v="brak"/>
    <s v="druga"/>
    <s v="sieci rozdzielcze"/>
    <s v="rozwojowe"/>
    <x v="8"/>
    <m/>
    <s v="Kórnik"/>
    <s v="Kamilla Oberenkowska"/>
    <m/>
    <m/>
    <m/>
    <m/>
    <s v="11"/>
    <s v="nd"/>
    <n v="0"/>
    <n v="0"/>
    <n v="0"/>
    <n v="0"/>
    <n v="0"/>
    <n v="0"/>
    <n v="0"/>
    <n v="0"/>
    <n v="0"/>
    <n v="0"/>
    <n v="0"/>
    <n v="0"/>
    <m/>
    <m/>
    <m/>
    <m/>
    <m/>
    <m/>
    <m/>
    <m/>
    <m/>
    <m/>
    <m/>
    <m/>
    <m/>
    <m/>
    <m/>
    <m/>
    <m/>
    <m/>
    <m/>
    <m/>
    <m/>
    <m/>
    <m/>
    <m/>
    <m/>
    <n v="0"/>
    <n v="28000"/>
    <n v="42000"/>
    <n v="72000"/>
    <n v="27000"/>
    <n v="0"/>
    <n v="0"/>
    <n v="0"/>
    <n v="0"/>
    <n v="0"/>
    <n v="0"/>
    <n v="169000"/>
    <n v="169000"/>
    <n v="169000"/>
  </r>
  <r>
    <s v="460."/>
    <s v="3-11-18-097-0"/>
    <s v="3"/>
    <s v="Kórnik - sieć wodociągowa w ul. Lotniczej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0"/>
    <n v="0"/>
    <m/>
    <m/>
    <m/>
    <m/>
    <m/>
    <m/>
    <m/>
    <n v="0"/>
    <n v="0"/>
    <n v="0"/>
    <n v="0"/>
    <n v="0"/>
    <n v="0"/>
    <n v="0"/>
    <n v="0"/>
    <n v="0"/>
    <n v="0"/>
    <n v="0"/>
    <n v="0"/>
    <n v="0"/>
    <n v="0"/>
    <n v="0"/>
    <n v="0"/>
    <n v="0"/>
    <n v="0"/>
    <n v="0"/>
    <n v="0"/>
    <n v="0"/>
    <n v="0"/>
    <n v="0"/>
    <n v="0"/>
    <n v="0"/>
    <n v="0"/>
    <n v="0"/>
  </r>
  <r>
    <s v="461."/>
    <s v="3-11-18-104-0"/>
    <s v="3"/>
    <s v="Kórnik - sieć wodociągowa w ul. Przylesie w Błażejewk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320.75"/>
    <n v="260562.99"/>
    <m/>
    <m/>
    <m/>
    <m/>
    <m/>
    <m/>
    <m/>
    <n v="260883.74"/>
    <n v="0"/>
    <n v="0"/>
    <n v="0"/>
    <n v="0"/>
    <n v="0"/>
    <n v="0"/>
    <n v="0"/>
    <n v="0"/>
    <n v="0"/>
    <n v="0"/>
    <n v="0"/>
    <n v="0"/>
    <n v="260883.74"/>
    <n v="0"/>
    <n v="0"/>
    <n v="0"/>
    <n v="0"/>
    <n v="0"/>
    <n v="0"/>
    <n v="0"/>
    <n v="0"/>
    <n v="0"/>
    <n v="0"/>
    <n v="260883.74"/>
    <n v="260883.74"/>
    <n v="260883.74"/>
  </r>
  <r>
    <s v="462."/>
    <s v="3-11-18-158-0"/>
    <s v="3"/>
    <s v="Kórnik- sieć wodociągowa w oś. Azaliowym w Kamionkach"/>
    <s v="Realizowane-RBM-w toku"/>
    <s v="nd"/>
    <s v="rezerwa na zaspokojenie roszczeń z tyt realizacji sieci wod-kan"/>
    <s v="pierwsza"/>
    <s v="sieci rozdzielcze"/>
    <s v="rozwojowe"/>
    <x v="5"/>
    <n v="0"/>
    <s v="Kórnik"/>
    <n v="0"/>
    <n v="0"/>
    <n v="0"/>
    <s v="Magdalena Borowska"/>
    <n v="0"/>
    <s v="11"/>
    <s v="nd"/>
    <n v="752755.5"/>
    <n v="0"/>
    <n v="0"/>
    <n v="0"/>
    <n v="0"/>
    <n v="0"/>
    <n v="0"/>
    <n v="0"/>
    <n v="0"/>
    <n v="0"/>
    <n v="0"/>
    <n v="0"/>
    <n v="0"/>
    <n v="0"/>
    <n v="0"/>
    <n v="0"/>
    <n v="0"/>
    <m/>
    <m/>
    <m/>
    <m/>
    <m/>
    <m/>
    <m/>
    <n v="0"/>
    <n v="0"/>
    <n v="0"/>
    <n v="0"/>
    <n v="0"/>
    <n v="0"/>
    <n v="0"/>
    <n v="0"/>
    <n v="0"/>
    <n v="0"/>
    <n v="0"/>
    <n v="0"/>
    <n v="0"/>
    <n v="0"/>
    <n v="0"/>
    <n v="0"/>
    <n v="0"/>
    <n v="0"/>
    <n v="0"/>
    <n v="0"/>
    <n v="0"/>
    <n v="0"/>
    <n v="0"/>
    <n v="0"/>
    <n v="0"/>
    <n v="0"/>
    <n v="0"/>
  </r>
  <r>
    <s v="463."/>
    <s v="3-11-19-044-0"/>
    <s v="3"/>
    <s v="Kórnik - sieć wodociągowa w ul. Krótkiej w Robakowie"/>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15297.17"/>
    <n v="0"/>
    <n v="0"/>
    <m/>
    <m/>
    <m/>
    <m/>
    <m/>
    <m/>
    <m/>
    <n v="15297.17"/>
    <m/>
    <m/>
    <m/>
    <n v="0"/>
    <n v="0"/>
    <n v="0"/>
    <n v="0"/>
    <n v="0"/>
    <n v="0"/>
    <n v="0"/>
    <n v="0"/>
    <n v="0"/>
    <n v="15297.17"/>
    <n v="0"/>
    <n v="0"/>
    <n v="0"/>
    <n v="0"/>
    <n v="0"/>
    <n v="0"/>
    <n v="0"/>
    <n v="0"/>
    <n v="0"/>
    <n v="0"/>
    <n v="15297.17"/>
    <n v="15297.17"/>
    <n v="15297.17"/>
  </r>
  <r>
    <s v="464."/>
    <s v="3-11-19-049-0"/>
    <s v="3"/>
    <s v="Kórnik - sieć wodociągowa w ul. Na Górce, Gruszkowej, Skrytej w Borówcu"/>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320.75"/>
    <n v="48000"/>
    <m/>
    <m/>
    <m/>
    <m/>
    <m/>
    <m/>
    <m/>
    <n v="48320.75"/>
    <n v="0"/>
    <n v="0"/>
    <n v="0"/>
    <n v="0"/>
    <n v="0"/>
    <n v="0"/>
    <n v="0"/>
    <n v="0"/>
    <n v="0"/>
    <n v="0"/>
    <n v="0"/>
    <n v="0"/>
    <n v="48320.75"/>
    <n v="0"/>
    <n v="0"/>
    <n v="0"/>
    <n v="0"/>
    <n v="0"/>
    <n v="0"/>
    <n v="0"/>
    <n v="0"/>
    <n v="0"/>
    <n v="0"/>
    <n v="48320.75"/>
    <n v="48320.75"/>
    <n v="48320.75"/>
  </r>
  <r>
    <s v="465."/>
    <s v="3-11-19-050-0"/>
    <s v="3"/>
    <s v="Kórnik - sieć wodociągowa w ul.Dożynkowej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361632.07"/>
    <n v="433"/>
    <n v="0"/>
    <n v="0"/>
    <m/>
    <m/>
    <m/>
    <m/>
    <m/>
    <m/>
    <m/>
    <n v="362065.07"/>
    <n v="0"/>
    <n v="0"/>
    <n v="0"/>
    <n v="0"/>
    <n v="0"/>
    <n v="0"/>
    <n v="0"/>
    <n v="0"/>
    <n v="0"/>
    <n v="0"/>
    <n v="0"/>
    <n v="0"/>
    <n v="362065.07"/>
    <n v="0"/>
    <n v="0"/>
    <n v="0"/>
    <n v="0"/>
    <n v="0"/>
    <n v="0"/>
    <n v="0"/>
    <n v="0"/>
    <n v="0"/>
    <n v="0"/>
    <n v="362065.07"/>
    <n v="362065.07"/>
    <n v="362065.07"/>
  </r>
  <r>
    <s v="466."/>
    <s v="3-11-19-053-0"/>
    <s v="3"/>
    <s v="Kórnik - sieć wodociągowa w ul.Radosnej w Dachowej"/>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34220.75"/>
    <n v="0"/>
    <m/>
    <m/>
    <m/>
    <m/>
    <m/>
    <m/>
    <m/>
    <n v="34220.75"/>
    <n v="0"/>
    <n v="0"/>
    <n v="0"/>
    <n v="0"/>
    <n v="0"/>
    <n v="0"/>
    <n v="0"/>
    <n v="0"/>
    <n v="0"/>
    <n v="0"/>
    <n v="0"/>
    <n v="0"/>
    <n v="34220.75"/>
    <n v="0"/>
    <n v="0"/>
    <n v="0"/>
    <n v="0"/>
    <n v="0"/>
    <n v="0"/>
    <n v="0"/>
    <n v="0"/>
    <n v="0"/>
    <n v="0"/>
    <n v="34220.75"/>
    <n v="34220.75"/>
    <n v="34220.75"/>
  </r>
  <r>
    <s v="467."/>
    <s v="3-11-19-113-0"/>
    <s v="3"/>
    <s v="Kórnik - sieć wodociągowa w ul. Bocznej w Szczytnikach"/>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0"/>
    <n v="17073.169999999998"/>
    <m/>
    <m/>
    <m/>
    <m/>
    <m/>
    <m/>
    <m/>
    <n v="17073.169999999998"/>
    <n v="0"/>
    <n v="0"/>
    <n v="0"/>
    <n v="0"/>
    <n v="0"/>
    <n v="0"/>
    <n v="0"/>
    <n v="0"/>
    <n v="0"/>
    <n v="0"/>
    <n v="0"/>
    <n v="0"/>
    <n v="17073.169999999998"/>
    <n v="0"/>
    <n v="0"/>
    <n v="0"/>
    <n v="0"/>
    <n v="0"/>
    <n v="0"/>
    <n v="0"/>
    <n v="0"/>
    <n v="0"/>
    <n v="0"/>
    <n v="17073.169999999998"/>
    <n v="17073.169999999998"/>
    <n v="17073.169999999998"/>
  </r>
  <r>
    <s v="468."/>
    <s v="3-11-19-137-0"/>
    <s v="3"/>
    <s v="Kórnik - siec wodociągowa w ul. Sportowej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12167.51"/>
    <n v="320.75"/>
    <n v="0"/>
    <m/>
    <m/>
    <m/>
    <m/>
    <m/>
    <m/>
    <m/>
    <n v="12488.26"/>
    <m/>
    <m/>
    <m/>
    <n v="0"/>
    <n v="0"/>
    <n v="0"/>
    <n v="0"/>
    <n v="0"/>
    <n v="0"/>
    <n v="0"/>
    <n v="0"/>
    <n v="0"/>
    <n v="12488.26"/>
    <n v="0"/>
    <n v="0"/>
    <n v="0"/>
    <n v="0"/>
    <n v="0"/>
    <n v="0"/>
    <n v="0"/>
    <n v="0"/>
    <n v="0"/>
    <n v="0"/>
    <n v="12488.26"/>
    <n v="12488.26"/>
    <n v="12488.26"/>
  </r>
  <r>
    <s v="469."/>
    <s v="3-11-19-163-0"/>
    <s v="3"/>
    <s v="Kórnik - sieć wodociągowa i kanalizacja sanitarna w ul. Gawrycha w Biernatkach"/>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133652.96"/>
    <n v="0"/>
    <m/>
    <m/>
    <m/>
    <m/>
    <m/>
    <m/>
    <m/>
    <n v="133652.96"/>
    <n v="0"/>
    <n v="0"/>
    <n v="0"/>
    <n v="0"/>
    <n v="0"/>
    <n v="0"/>
    <n v="0"/>
    <n v="0"/>
    <n v="0"/>
    <n v="0"/>
    <n v="0"/>
    <n v="0"/>
    <n v="133652.96"/>
    <n v="0"/>
    <n v="0"/>
    <n v="0"/>
    <n v="0"/>
    <n v="0"/>
    <n v="0"/>
    <n v="0"/>
    <n v="0"/>
    <n v="0"/>
    <n v="0"/>
    <n v="133652.96"/>
    <n v="133652.96"/>
    <n v="133652.96"/>
  </r>
  <r>
    <s v="470."/>
    <s v="3-11-19-164-0"/>
    <s v="3"/>
    <s v="Kórnik - sieć wodociągowa w ul. Sportowej dz. 482/20 w Kamion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25473"/>
    <n v="320.75"/>
    <n v="0"/>
    <m/>
    <m/>
    <m/>
    <m/>
    <m/>
    <m/>
    <m/>
    <n v="25793.75"/>
    <m/>
    <m/>
    <m/>
    <n v="0"/>
    <n v="0"/>
    <n v="0"/>
    <n v="0"/>
    <n v="0"/>
    <n v="0"/>
    <n v="0"/>
    <n v="0"/>
    <n v="0"/>
    <n v="25793.75"/>
    <n v="0"/>
    <n v="0"/>
    <n v="0"/>
    <n v="0"/>
    <n v="0"/>
    <n v="0"/>
    <n v="0"/>
    <n v="0"/>
    <n v="0"/>
    <n v="0"/>
    <n v="25793.75"/>
    <n v="25793.75"/>
    <n v="25793.75"/>
  </r>
  <r>
    <s v="471."/>
    <s v="3-11-19-241-1"/>
    <s v="3"/>
    <s v="Kórnik - sieć wodociągowa na os. Międzylesie w Czołowie."/>
    <s v="Realizowane-dokumentacja-w toku"/>
    <s v="nd"/>
    <s v="rezerwa zadania wielozakresowe"/>
    <s v="druga"/>
    <s v="sieci rozdzielcze"/>
    <s v="rozwojowe"/>
    <x v="4"/>
    <n v="0"/>
    <s v="Kórnik"/>
    <s v="Kamilla Oberenkowska"/>
    <s v="Katarzyna Grala"/>
    <s v="Jolanta Kowalczyk"/>
    <n v="0"/>
    <n v="0"/>
    <s v="11"/>
    <s v="nd"/>
    <n v="0"/>
    <n v="0"/>
    <n v="0"/>
    <n v="0"/>
    <n v="0"/>
    <n v="0"/>
    <n v="0"/>
    <n v="0"/>
    <n v="0"/>
    <n v="0"/>
    <n v="0"/>
    <n v="0"/>
    <n v="0"/>
    <n v="0"/>
    <n v="0"/>
    <n v="0"/>
    <n v="338"/>
    <m/>
    <m/>
    <m/>
    <m/>
    <m/>
    <m/>
    <m/>
    <n v="338"/>
    <n v="0"/>
    <n v="0"/>
    <n v="0"/>
    <n v="0"/>
    <n v="0"/>
    <n v="0"/>
    <n v="0"/>
    <n v="0"/>
    <n v="0"/>
    <n v="0"/>
    <n v="0"/>
    <n v="0"/>
    <n v="338"/>
    <n v="76546"/>
    <n v="114819"/>
    <n v="386107.68"/>
    <n v="956581.32"/>
    <n v="0"/>
    <n v="0"/>
    <n v="0"/>
    <n v="0"/>
    <n v="0"/>
    <n v="0"/>
    <n v="1534392"/>
    <n v="1534392"/>
    <n v="1534392"/>
  </r>
  <r>
    <s v="472."/>
    <s v="3-11-19-242-1"/>
    <s v="3"/>
    <s v="Kórnik - sieć wodociągowa na osiedlach: Brzozowym, Lipowym, Topolowym i Zielone Wzgórze w Mościenicy."/>
    <s v="Realizowane-dokumentacja-w toku"/>
    <s v="nd"/>
    <s v="rezerwa zadania wielozakresowe"/>
    <s v="druga"/>
    <s v="sieci rozdzielcze"/>
    <s v="rozwojowe"/>
    <x v="4"/>
    <n v="0"/>
    <s v="Kórnik"/>
    <s v="Kamilla Oberenkowska"/>
    <s v="Michał Kamiński"/>
    <s v="Jolanta Kowalczyk"/>
    <n v="0"/>
    <n v="0"/>
    <s v="11"/>
    <s v="nd"/>
    <n v="0"/>
    <n v="0"/>
    <n v="0"/>
    <n v="0"/>
    <n v="0"/>
    <n v="0"/>
    <n v="0"/>
    <n v="0"/>
    <n v="0"/>
    <n v="0"/>
    <n v="0"/>
    <n v="0"/>
    <n v="0"/>
    <n v="0"/>
    <n v="0"/>
    <n v="0"/>
    <n v="0"/>
    <m/>
    <m/>
    <m/>
    <m/>
    <m/>
    <m/>
    <m/>
    <n v="0"/>
    <n v="0"/>
    <n v="0"/>
    <n v="0"/>
    <n v="0"/>
    <n v="0"/>
    <n v="0"/>
    <n v="0"/>
    <n v="0"/>
    <n v="0"/>
    <n v="0"/>
    <n v="0"/>
    <n v="0"/>
    <n v="0"/>
    <n v="131594"/>
    <n v="197391"/>
    <n v="0"/>
    <n v="1147705"/>
    <n v="3726817"/>
    <n v="0"/>
    <n v="0"/>
    <n v="0"/>
    <n v="0"/>
    <n v="0"/>
    <n v="5203507"/>
    <n v="5203507"/>
    <n v="5203507"/>
  </r>
  <r>
    <s v="473."/>
    <s v="3-11-19-243-1"/>
    <s v="3"/>
    <s v="Kórnik – sieć wodociągowa w ul. Bułankowej w Kamionkach."/>
    <s v="Realizowane-dokumentacja-w toku"/>
    <s v="nd"/>
    <s v="rezerwa zadania wielozakresowe"/>
    <s v="druga"/>
    <s v="sieci rozdzielcze"/>
    <s v="rozwojowe"/>
    <x v="4"/>
    <n v="0"/>
    <s v="Kórnik"/>
    <s v="Kamilla Oberenkowska"/>
    <s v="Alicja Gronowska"/>
    <s v="Jolanta Kowalczyk"/>
    <n v="0"/>
    <n v="0"/>
    <s v="11"/>
    <s v="nd"/>
    <n v="0"/>
    <n v="0"/>
    <n v="0"/>
    <n v="0"/>
    <n v="0"/>
    <n v="0"/>
    <n v="0"/>
    <n v="0"/>
    <n v="0"/>
    <n v="0"/>
    <n v="0"/>
    <n v="0"/>
    <n v="0"/>
    <n v="0"/>
    <n v="0"/>
    <n v="0"/>
    <n v="1014"/>
    <m/>
    <m/>
    <m/>
    <m/>
    <m/>
    <m/>
    <m/>
    <n v="1014"/>
    <n v="0"/>
    <n v="0"/>
    <n v="0"/>
    <n v="0"/>
    <n v="0"/>
    <n v="0"/>
    <n v="0"/>
    <n v="0"/>
    <n v="0"/>
    <n v="0"/>
    <n v="0"/>
    <n v="5000"/>
    <n v="6014"/>
    <n v="10000"/>
    <n v="9000"/>
    <n v="49103"/>
    <n v="44586"/>
    <n v="0"/>
    <n v="0"/>
    <n v="0"/>
    <n v="0"/>
    <n v="0"/>
    <n v="0"/>
    <n v="118703"/>
    <n v="118703"/>
    <n v="118703"/>
  </r>
  <r>
    <s v="474."/>
    <s v="3-11-19-244-1"/>
    <s v="3"/>
    <s v="Kórnik – sieć wodociągowa w ul. Poranek w Koninku."/>
    <s v="Realizowane-dokumentacja-w toku"/>
    <s v="nd"/>
    <s v="rezerwa zadania wielozakresowe"/>
    <s v="druga"/>
    <s v="sieci rozdzielcze"/>
    <s v="rozwojowe"/>
    <x v="4"/>
    <n v="0"/>
    <s v="Kórnik"/>
    <s v="Kamilla Oberenkowska"/>
    <s v="Alicja Gronowska"/>
    <s v="Jolanta Kowalczyk"/>
    <n v="0"/>
    <n v="0"/>
    <s v="11"/>
    <s v="nd"/>
    <n v="0"/>
    <n v="0"/>
    <n v="0"/>
    <n v="0"/>
    <n v="0"/>
    <n v="0"/>
    <n v="0"/>
    <n v="0"/>
    <n v="0"/>
    <n v="0"/>
    <n v="0"/>
    <n v="0"/>
    <n v="0"/>
    <n v="0"/>
    <n v="0"/>
    <n v="962.25"/>
    <n v="0"/>
    <m/>
    <m/>
    <m/>
    <m/>
    <m/>
    <m/>
    <m/>
    <n v="962.25"/>
    <n v="0"/>
    <n v="0"/>
    <n v="0"/>
    <n v="0"/>
    <n v="0"/>
    <n v="0"/>
    <n v="0"/>
    <n v="0"/>
    <n v="0"/>
    <n v="0"/>
    <n v="0"/>
    <n v="5000"/>
    <n v="5962.25"/>
    <n v="5000"/>
    <n v="15000"/>
    <n v="33500"/>
    <n v="41500"/>
    <n v="0"/>
    <n v="0"/>
    <n v="0"/>
    <n v="0"/>
    <n v="0"/>
    <n v="0"/>
    <n v="100962.25"/>
    <n v="100962.25"/>
    <n v="100962.25"/>
  </r>
  <r>
    <s v="475."/>
    <s v="3-11-19-263-0"/>
    <s v="3"/>
    <s v="Kórnik - sieć wodociągowa w ul. Wiśniowej, Leśnej i Szkolnej w Skrzynkach"/>
    <s v="Realizowane-dokumentacja-w toku"/>
    <s v="nd"/>
    <s v="rezerwa zadania wielozakresowe"/>
    <s v="druga"/>
    <s v="sieci rozdzielcze"/>
    <s v="rozwojowe"/>
    <x v="4"/>
    <n v="0"/>
    <s v="Kórnik"/>
    <s v="Kamilla Oberenkowska"/>
    <s v="Michał Kamiński"/>
    <s v="Jolanta Kowalczyk"/>
    <s v="Monika Mazurczak-Sadowska"/>
    <s v="Maciej Antecki"/>
    <s v="11"/>
    <s v="nd"/>
    <n v="0"/>
    <n v="0"/>
    <n v="0"/>
    <n v="0"/>
    <n v="0"/>
    <n v="0"/>
    <n v="0"/>
    <n v="0"/>
    <n v="0"/>
    <n v="0"/>
    <n v="0"/>
    <n v="0"/>
    <n v="0"/>
    <n v="0"/>
    <n v="0"/>
    <n v="0"/>
    <n v="0"/>
    <m/>
    <m/>
    <m/>
    <m/>
    <m/>
    <m/>
    <m/>
    <n v="0"/>
    <n v="0"/>
    <n v="0"/>
    <n v="0"/>
    <n v="0"/>
    <n v="0"/>
    <n v="0"/>
    <n v="0"/>
    <n v="0"/>
    <n v="10000"/>
    <n v="26246"/>
    <n v="0"/>
    <n v="0"/>
    <n v="36246"/>
    <n v="38981.5"/>
    <n v="253631"/>
    <n v="253631"/>
    <n v="233888.5"/>
    <n v="0"/>
    <n v="0"/>
    <n v="0"/>
    <n v="0"/>
    <n v="0"/>
    <n v="0"/>
    <n v="816378"/>
    <n v="816378"/>
    <n v="816378"/>
  </r>
  <r>
    <s v="476."/>
    <s v="3-11-19-271-0"/>
    <s v="3"/>
    <s v="Kórnik siec wodociagowa w ul. Cichej w Szczytnikach"/>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280097.71000000002"/>
    <n v="433"/>
    <n v="0"/>
    <n v="0"/>
    <m/>
    <m/>
    <m/>
    <m/>
    <m/>
    <m/>
    <m/>
    <n v="280530.71000000002"/>
    <n v="0"/>
    <n v="0"/>
    <n v="0"/>
    <n v="0"/>
    <n v="0"/>
    <n v="0"/>
    <n v="0"/>
    <n v="0"/>
    <n v="0"/>
    <n v="0"/>
    <n v="0"/>
    <n v="0"/>
    <n v="280530.71000000002"/>
    <n v="0"/>
    <n v="0"/>
    <n v="0"/>
    <n v="0"/>
    <n v="0"/>
    <n v="0"/>
    <n v="0"/>
    <n v="0"/>
    <n v="0"/>
    <n v="0"/>
    <n v="280530.71000000002"/>
    <n v="280530.71000000002"/>
    <n v="280530.71000000002"/>
  </r>
  <r>
    <s v="477."/>
    <s v="3-11-19-273-0"/>
    <s v="3"/>
    <s v="Kórnik - sieć wodociągowa w ul. Skwer Topolowy 4 w Borówcu"/>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0"/>
    <n v="320.75"/>
    <n v="0"/>
    <m/>
    <m/>
    <m/>
    <m/>
    <m/>
    <m/>
    <m/>
    <n v="320.75"/>
    <n v="0"/>
    <n v="0"/>
    <n v="0"/>
    <n v="0"/>
    <n v="0"/>
    <n v="0"/>
    <n v="0"/>
    <n v="0"/>
    <n v="0"/>
    <n v="0"/>
    <n v="0"/>
    <n v="0"/>
    <n v="320.75"/>
    <n v="0"/>
    <n v="0"/>
    <n v="0"/>
    <n v="0"/>
    <n v="0"/>
    <n v="0"/>
    <n v="0"/>
    <n v="0"/>
    <n v="0"/>
    <n v="0"/>
    <n v="320.75"/>
    <n v="320.75"/>
    <n v="320.75"/>
  </r>
  <r>
    <s v="478."/>
    <s v="3-11-19-277-0"/>
    <s v="3"/>
    <s v="Kórnik - sieć wodociągowa w ul. bocznej od Nowina w Robakowie"/>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38458.839999999997"/>
    <n v="0"/>
    <m/>
    <m/>
    <m/>
    <m/>
    <m/>
    <m/>
    <m/>
    <n v="38458.839999999997"/>
    <n v="0"/>
    <n v="0"/>
    <n v="0"/>
    <n v="0"/>
    <n v="0"/>
    <n v="0"/>
    <n v="0"/>
    <n v="0"/>
    <n v="0"/>
    <n v="0"/>
    <n v="0"/>
    <n v="0"/>
    <n v="38458.839999999997"/>
    <n v="0"/>
    <n v="0"/>
    <n v="0"/>
    <n v="0"/>
    <n v="0"/>
    <n v="0"/>
    <n v="0"/>
    <n v="0"/>
    <n v="0"/>
    <n v="0"/>
    <n v="38458.839999999997"/>
    <n v="38458.839999999997"/>
    <n v="38458.839999999997"/>
  </r>
  <r>
    <s v="479."/>
    <s v="3-11-19-280-0"/>
    <s v="3"/>
    <s v="Kórnik - sieć wodociągowa w ul. Wierzbowej w Kamionkach"/>
    <s v="Realizowane-dokumentacja-w toku"/>
    <s v="nd"/>
    <s v="rezerwa na zaspokojenie roszczeń z tyt realizacji sieci wod-kan"/>
    <s v="pierwsza"/>
    <s v="sieci rozdzielcze"/>
    <s v="rozwojowe"/>
    <x v="5"/>
    <n v="0"/>
    <s v="Kórnik"/>
    <n v="0"/>
    <n v="0"/>
    <n v="0"/>
    <s v="Aleksandra Klecha"/>
    <n v="0"/>
    <s v="11"/>
    <s v="nd"/>
    <n v="0"/>
    <n v="0"/>
    <n v="0"/>
    <n v="0"/>
    <n v="0"/>
    <n v="0"/>
    <n v="0"/>
    <n v="0"/>
    <n v="0"/>
    <n v="0"/>
    <n v="0"/>
    <n v="0"/>
    <n v="0"/>
    <n v="0"/>
    <n v="0"/>
    <n v="700"/>
    <n v="0"/>
    <m/>
    <m/>
    <m/>
    <m/>
    <m/>
    <m/>
    <m/>
    <n v="700"/>
    <n v="0"/>
    <n v="0"/>
    <n v="0"/>
    <n v="0"/>
    <n v="0"/>
    <n v="0"/>
    <n v="0"/>
    <n v="0"/>
    <n v="0"/>
    <n v="0"/>
    <n v="0"/>
    <n v="0"/>
    <n v="700"/>
    <n v="0"/>
    <n v="0"/>
    <n v="0"/>
    <n v="0"/>
    <n v="0"/>
    <n v="0"/>
    <n v="0"/>
    <n v="0"/>
    <n v="0"/>
    <n v="0"/>
    <n v="700"/>
    <n v="700"/>
    <n v="700"/>
  </r>
  <r>
    <s v="480."/>
    <s v="3-11-19-283-0"/>
    <s v="3"/>
    <s v="Kórnik – sieć wodociągowa w ul. Szczególnej w Szczytnikach"/>
    <s v="brak"/>
    <s v="nd"/>
    <s v="brak"/>
    <s v="pierwsza"/>
    <s v="sieci rozdzielcze"/>
    <s v="modernizacyjne"/>
    <x v="2"/>
    <m/>
    <s v="Kórnik"/>
    <s v="Kamilla Oberenkowska"/>
    <m/>
    <m/>
    <m/>
    <m/>
    <s v="11"/>
    <s v="nd"/>
    <n v="0"/>
    <n v="0"/>
    <n v="0"/>
    <n v="0"/>
    <n v="0"/>
    <n v="0"/>
    <n v="0"/>
    <n v="0"/>
    <n v="0"/>
    <n v="0"/>
    <n v="0"/>
    <n v="0"/>
    <m/>
    <m/>
    <m/>
    <m/>
    <m/>
    <m/>
    <m/>
    <m/>
    <m/>
    <m/>
    <m/>
    <m/>
    <m/>
    <m/>
    <m/>
    <m/>
    <m/>
    <m/>
    <m/>
    <m/>
    <m/>
    <m/>
    <m/>
    <m/>
    <m/>
    <n v="0"/>
    <n v="0"/>
    <n v="14000"/>
    <n v="22000"/>
    <n v="110000"/>
    <n v="285000"/>
    <n v="0"/>
    <n v="0"/>
    <n v="0"/>
    <n v="0"/>
    <n v="0"/>
    <n v="431000"/>
    <n v="431000"/>
    <n v="431000"/>
  </r>
  <r>
    <s v="481."/>
    <s v="3-11-19-285-0"/>
    <s v="3"/>
    <s v="Kórnik - sieć wodociągowa w ul. Alpejskiej (boczna od Cisowej) w Dachowej"/>
    <s v="Realizowane-RBM-w toku"/>
    <s v="nd"/>
    <s v="rezerwa na zaspokojenie roszczeń z tyt realizacji sieci wod-kan"/>
    <s v="pierwsza"/>
    <s v="sieci rozdzielcze"/>
    <s v="rozwojowe"/>
    <x v="5"/>
    <n v="0"/>
    <s v="Kórnik"/>
    <n v="0"/>
    <n v="0"/>
    <n v="0"/>
    <s v="Magdalena Borowska"/>
    <n v="0"/>
    <s v="11"/>
    <s v="nd"/>
    <n v="0"/>
    <n v="0"/>
    <n v="0"/>
    <n v="0"/>
    <n v="0"/>
    <n v="0"/>
    <n v="0"/>
    <n v="0"/>
    <n v="0"/>
    <n v="0"/>
    <n v="0"/>
    <n v="0"/>
    <n v="0"/>
    <n v="0"/>
    <n v="21000"/>
    <n v="337.75"/>
    <n v="0"/>
    <m/>
    <m/>
    <m/>
    <m/>
    <m/>
    <m/>
    <m/>
    <n v="21337.75"/>
    <m/>
    <m/>
    <m/>
    <n v="0"/>
    <n v="0"/>
    <n v="0"/>
    <n v="0"/>
    <n v="0"/>
    <n v="0"/>
    <n v="0"/>
    <n v="0"/>
    <n v="0"/>
    <n v="21337.75"/>
    <n v="0"/>
    <n v="0"/>
    <n v="0"/>
    <n v="0"/>
    <n v="0"/>
    <n v="0"/>
    <n v="0"/>
    <n v="0"/>
    <n v="0"/>
    <n v="0"/>
    <n v="21337.75"/>
    <n v="21337.75"/>
    <n v="21337.75"/>
  </r>
  <r>
    <s v="482."/>
    <s v="3-11-19-319-1"/>
    <s v="3"/>
    <s v="Kórnik - sieć wodociągowa z Gądek do Szczodrzykowa - zakres III"/>
    <s v="Realizowane-RBM-w toku"/>
    <s v="nd"/>
    <s v="rezerwa zadania wielozakresowe"/>
    <s v="druga"/>
    <s v="sieci rozdzielcze"/>
    <s v="rozwojowe"/>
    <x v="4"/>
    <n v="0"/>
    <s v="Kórnik"/>
    <s v="Kamilla Oberenkowska"/>
    <n v="0"/>
    <s v="Jolanta Kowalczyk"/>
    <s v="Olga Szaj-Jędraszczyk"/>
    <n v="0"/>
    <s v="11"/>
    <s v="nd"/>
    <n v="0"/>
    <n v="0"/>
    <n v="0"/>
    <n v="0"/>
    <n v="0"/>
    <n v="0"/>
    <n v="0"/>
    <n v="0"/>
    <n v="0"/>
    <n v="0"/>
    <n v="0"/>
    <n v="0"/>
    <n v="0"/>
    <n v="402"/>
    <n v="0"/>
    <n v="0"/>
    <n v="0"/>
    <m/>
    <m/>
    <m/>
    <m/>
    <m/>
    <m/>
    <m/>
    <n v="402"/>
    <n v="0"/>
    <n v="0"/>
    <n v="0"/>
    <n v="0"/>
    <n v="0"/>
    <n v="0"/>
    <n v="0"/>
    <n v="100000"/>
    <n v="0"/>
    <n v="0"/>
    <n v="0"/>
    <n v="0"/>
    <n v="100402"/>
    <n v="0"/>
    <n v="0"/>
    <n v="0"/>
    <n v="0"/>
    <n v="0"/>
    <n v="0"/>
    <n v="0"/>
    <n v="0"/>
    <n v="0"/>
    <n v="0"/>
    <n v="100402"/>
    <n v="100402"/>
    <n v="100402"/>
  </r>
  <r>
    <s v="483."/>
    <s v="3-11-19-320-1"/>
    <s v="3"/>
    <s v="Kórnik – sieć wodociągowa w ul. Głównej w Dziećmierowie - etap I"/>
    <s v="brak"/>
    <s v="nd"/>
    <s v="brak"/>
    <s v="druga"/>
    <s v="sieci rozdzielcze"/>
    <s v="rozwojowe"/>
    <x v="8"/>
    <m/>
    <s v="Kórnik"/>
    <s v="Kamilla Oberenkowska"/>
    <m/>
    <m/>
    <m/>
    <m/>
    <s v="11"/>
    <s v="nd"/>
    <n v="0"/>
    <n v="0"/>
    <n v="0"/>
    <n v="0"/>
    <n v="0"/>
    <n v="0"/>
    <n v="0"/>
    <n v="0"/>
    <n v="0"/>
    <n v="0"/>
    <n v="0"/>
    <n v="0"/>
    <m/>
    <m/>
    <m/>
    <m/>
    <m/>
    <m/>
    <m/>
    <m/>
    <m/>
    <m/>
    <m/>
    <m/>
    <m/>
    <m/>
    <m/>
    <m/>
    <m/>
    <m/>
    <m/>
    <m/>
    <m/>
    <m/>
    <m/>
    <m/>
    <m/>
    <n v="0"/>
    <n v="0"/>
    <n v="0"/>
    <n v="8000"/>
    <n v="15000"/>
    <n v="122000"/>
    <n v="60000"/>
    <n v="0"/>
    <n v="0"/>
    <n v="0"/>
    <n v="0"/>
    <n v="205000"/>
    <n v="205000"/>
    <n v="205000"/>
  </r>
  <r>
    <s v="484."/>
    <s v="3-11-19-321-0"/>
    <s v="3"/>
    <s v="Kórnik – sieć wodociągowa w ul. Głównej w Dziećmierowie - etap II"/>
    <s v="brak"/>
    <s v="nd"/>
    <s v="brak"/>
    <s v="pierwsza"/>
    <s v="sieci rozdzielcze"/>
    <s v="modernizacyjne"/>
    <x v="2"/>
    <m/>
    <s v="Kórnik"/>
    <s v="Kamilla Oberenkowska"/>
    <m/>
    <m/>
    <m/>
    <m/>
    <s v="11"/>
    <s v="nd"/>
    <n v="0"/>
    <n v="0"/>
    <n v="0"/>
    <n v="0"/>
    <n v="0"/>
    <n v="0"/>
    <n v="0"/>
    <n v="0"/>
    <n v="0"/>
    <n v="0"/>
    <n v="0"/>
    <n v="0"/>
    <m/>
    <m/>
    <m/>
    <m/>
    <m/>
    <m/>
    <m/>
    <m/>
    <m/>
    <m/>
    <m/>
    <m/>
    <m/>
    <m/>
    <m/>
    <m/>
    <m/>
    <m/>
    <m/>
    <m/>
    <m/>
    <m/>
    <m/>
    <m/>
    <m/>
    <n v="0"/>
    <n v="0"/>
    <n v="0"/>
    <n v="22000"/>
    <n v="35000"/>
    <n v="279000"/>
    <n v="146000"/>
    <n v="0"/>
    <n v="0"/>
    <n v="0"/>
    <n v="0"/>
    <n v="482000"/>
    <n v="482000"/>
    <n v="482000"/>
  </r>
  <r>
    <s v="485."/>
    <s v="3-11-19-340-1"/>
    <s v="3"/>
    <s v="Kórnik – sieć wodociągowa w ul. Ładnej w Borówcu"/>
    <s v="brak"/>
    <s v="nd"/>
    <s v="brak"/>
    <s v="druga"/>
    <s v="sieci rozdzielcze"/>
    <s v="rozwojowe"/>
    <x v="8"/>
    <m/>
    <s v="Kórnik"/>
    <s v="Kamilla Oberenkowska"/>
    <m/>
    <m/>
    <m/>
    <m/>
    <s v="11"/>
    <s v="nd"/>
    <n v="0"/>
    <n v="0"/>
    <n v="0"/>
    <n v="0"/>
    <n v="0"/>
    <n v="0"/>
    <n v="0"/>
    <n v="0"/>
    <n v="0"/>
    <n v="0"/>
    <n v="0"/>
    <n v="0"/>
    <m/>
    <m/>
    <m/>
    <m/>
    <m/>
    <m/>
    <m/>
    <m/>
    <m/>
    <m/>
    <m/>
    <m/>
    <m/>
    <m/>
    <m/>
    <m/>
    <m/>
    <m/>
    <m/>
    <m/>
    <m/>
    <m/>
    <m/>
    <m/>
    <m/>
    <n v="0"/>
    <n v="0"/>
    <n v="10000"/>
    <n v="18000"/>
    <n v="39000"/>
    <n v="12000"/>
    <n v="0"/>
    <n v="0"/>
    <n v="0"/>
    <n v="0"/>
    <n v="0"/>
    <n v="79000"/>
    <n v="79000"/>
    <n v="79000"/>
  </r>
  <r>
    <s v="486."/>
    <s v="3-11-20-110-1"/>
    <s v="3"/>
    <s v="Kórnik – sieć wodociągowa w ul. Świerkowej w Borówcu"/>
    <s v="brak"/>
    <s v="nd"/>
    <s v="brak"/>
    <s v="druga"/>
    <s v="sieci rozdzielcze"/>
    <s v="rozwojowe"/>
    <x v="8"/>
    <m/>
    <s v="Kórnik"/>
    <s v="Kamilla Oberenkowska"/>
    <m/>
    <m/>
    <m/>
    <m/>
    <s v="11"/>
    <s v="nd"/>
    <n v="0"/>
    <n v="0"/>
    <n v="0"/>
    <n v="0"/>
    <n v="0"/>
    <n v="0"/>
    <n v="0"/>
    <n v="0"/>
    <n v="0"/>
    <n v="0"/>
    <n v="0"/>
    <n v="0"/>
    <m/>
    <m/>
    <m/>
    <m/>
    <m/>
    <m/>
    <m/>
    <m/>
    <m/>
    <m/>
    <m/>
    <m/>
    <m/>
    <m/>
    <m/>
    <m/>
    <m/>
    <m/>
    <m/>
    <m/>
    <m/>
    <m/>
    <m/>
    <m/>
    <m/>
    <n v="0"/>
    <n v="0"/>
    <n v="0"/>
    <n v="0"/>
    <n v="28000"/>
    <n v="44000"/>
    <n v="111000"/>
    <n v="33000"/>
    <n v="0"/>
    <n v="0"/>
    <n v="0"/>
    <n v="216000"/>
    <n v="216000"/>
    <n v="216000"/>
  </r>
  <r>
    <s v="487."/>
    <s v="3-11-20-132-0"/>
    <s v="3"/>
    <s v="Kórnik - sieć wodociągowa w ul. Jaskółczej, Wiosennej i Słowikowej w Koninku"/>
    <s v="Realizowane-RBM-w toku"/>
    <s v="nd"/>
    <s v="rezerwa na zaspokojenie roszczeń z tyt realizacji sieci wod-kan"/>
    <s v="pierwsza"/>
    <s v="sieci rozdzielcze"/>
    <s v="rozwojowe"/>
    <x v="5"/>
    <n v="0"/>
    <s v="Kórnik"/>
    <n v="0"/>
    <n v="0"/>
    <n v="0"/>
    <s v="Aleksandra Klecha"/>
    <n v="0"/>
    <s v="11"/>
    <s v="nd"/>
    <n v="0"/>
    <n v="0"/>
    <n v="0"/>
    <n v="0"/>
    <n v="0"/>
    <n v="0"/>
    <n v="0"/>
    <n v="0"/>
    <n v="0"/>
    <n v="0"/>
    <n v="0"/>
    <n v="0"/>
    <n v="0"/>
    <n v="0"/>
    <n v="0"/>
    <n v="0"/>
    <n v="900"/>
    <m/>
    <m/>
    <m/>
    <m/>
    <m/>
    <m/>
    <m/>
    <n v="900"/>
    <n v="0"/>
    <n v="0"/>
    <n v="0"/>
    <n v="0"/>
    <n v="0"/>
    <n v="0"/>
    <n v="0"/>
    <n v="0"/>
    <n v="0"/>
    <n v="0"/>
    <n v="0"/>
    <n v="0"/>
    <n v="900"/>
    <n v="0"/>
    <n v="0"/>
    <n v="0"/>
    <n v="0"/>
    <n v="0"/>
    <n v="0"/>
    <n v="0"/>
    <n v="0"/>
    <n v="0"/>
    <n v="0"/>
    <n v="900"/>
    <n v="900"/>
    <n v="900"/>
  </r>
  <r>
    <s v="488."/>
    <s v="3-16-12-066-0"/>
    <s v="3"/>
    <s v="Suchy Las - pompownia wody w Golęczewie"/>
    <s v="Realizowane-RBM-w toku"/>
    <s v="nd"/>
    <s v="Zadania własne wspólne"/>
    <s v="pierwsza"/>
    <s v="wspólne"/>
    <s v="rozwojowe"/>
    <x v="1"/>
    <n v="0"/>
    <s v="Suchy Las"/>
    <s v="Agnieszka Mitura-Grabowska"/>
    <s v="Anna Ossig"/>
    <s v="Mariusz Dados"/>
    <s v="Łukasz Dąbrowski"/>
    <s v="Jerzy Rykała"/>
    <s v="16"/>
    <s v="nd"/>
    <n v="5857.27"/>
    <n v="1164000"/>
    <n v="0"/>
    <n v="0"/>
    <n v="0"/>
    <n v="0"/>
    <n v="0"/>
    <n v="0"/>
    <n v="0"/>
    <n v="0"/>
    <n v="0"/>
    <n v="1164000"/>
    <n v="747"/>
    <n v="216.64"/>
    <n v="1206.77"/>
    <n v="1223.75"/>
    <n v="0"/>
    <m/>
    <m/>
    <m/>
    <m/>
    <m/>
    <m/>
    <m/>
    <n v="3394.16"/>
    <n v="0"/>
    <n v="0"/>
    <n v="0"/>
    <n v="0"/>
    <n v="90000"/>
    <n v="0"/>
    <n v="184100"/>
    <n v="327060.02"/>
    <n v="209043.5"/>
    <n v="148249.82"/>
    <n v="119916.76"/>
    <n v="109818.9"/>
    <n v="1101583.1599999999"/>
    <n v="0"/>
    <n v="0"/>
    <n v="0"/>
    <n v="0"/>
    <n v="0"/>
    <n v="0"/>
    <n v="0"/>
    <n v="0"/>
    <n v="0"/>
    <n v="0"/>
    <n v="1101583.1599999999"/>
    <n v="-62416.840000000084"/>
    <n v="1101583.1599999999"/>
  </r>
  <r>
    <s v="489."/>
    <s v="3-16-14-019-0"/>
    <s v="3"/>
    <s v="Suchy Las - sieć wodociągowa w ul. Szkółkarskiej i Stefańskiego"/>
    <s v="Realizowane-koncepcja-w toku"/>
    <s v="nd"/>
    <s v="rezerwa na zaspokojenie roszczeń z tyt realizacji sieci wod-kan"/>
    <s v="pierwsza"/>
    <s v="sieci rozdzielcze"/>
    <s v="rozwojowe"/>
    <x v="5"/>
    <n v="0"/>
    <s v="Suchy Las"/>
    <n v="0"/>
    <n v="0"/>
    <n v="0"/>
    <s v="Aleksandra Klecha"/>
    <n v="0"/>
    <s v="16"/>
    <s v="nd"/>
    <n v="0"/>
    <n v="0"/>
    <n v="0"/>
    <n v="0"/>
    <n v="0"/>
    <n v="0"/>
    <n v="0"/>
    <n v="0"/>
    <n v="0"/>
    <n v="0"/>
    <n v="0"/>
    <n v="0"/>
    <n v="0"/>
    <n v="0"/>
    <n v="0"/>
    <n v="0"/>
    <n v="0"/>
    <m/>
    <m/>
    <m/>
    <m/>
    <m/>
    <m/>
    <m/>
    <n v="0"/>
    <n v="0"/>
    <n v="0"/>
    <n v="0"/>
    <n v="0"/>
    <n v="0"/>
    <n v="0"/>
    <n v="0"/>
    <n v="0"/>
    <n v="0"/>
    <n v="0"/>
    <n v="0"/>
    <n v="0"/>
    <n v="0"/>
    <n v="0"/>
    <n v="0"/>
    <n v="0"/>
    <n v="0"/>
    <n v="0"/>
    <n v="0"/>
    <n v="0"/>
    <n v="0"/>
    <n v="0"/>
    <n v="0"/>
    <n v="0"/>
    <n v="0"/>
    <n v="0"/>
  </r>
  <r>
    <s v="490."/>
    <s v="3-16-14-063-1"/>
    <s v="3"/>
    <s v="Suchy Las - sieć wodociągowa w ulicy Dworcowej w Golęczewie"/>
    <s v="Realizowane-RBM-zakończono"/>
    <s v="nd"/>
    <s v="Zadania własne wspólne"/>
    <s v="pierwsza"/>
    <s v="sieci rozdzielcze"/>
    <s v="modernizacyjne"/>
    <x v="3"/>
    <n v="0"/>
    <s v="Suchy Las"/>
    <s v="Agnieszka Mitura-Grabowska"/>
    <s v="Katarzyna Grala"/>
    <s v="Mariusz Dados"/>
    <s v="Łukasz Dąbrowski"/>
    <n v="0"/>
    <s v="16"/>
    <s v="Gmina Suchy Las"/>
    <n v="594843.79999999993"/>
    <n v="0"/>
    <n v="330000"/>
    <n v="2777223.71"/>
    <n v="5228464.96"/>
    <n v="0"/>
    <n v="0"/>
    <n v="0"/>
    <n v="0"/>
    <n v="0"/>
    <n v="0"/>
    <n v="8335688.6699999999"/>
    <n v="1909.44"/>
    <n v="3675.76"/>
    <n v="2640.75"/>
    <n v="4400.04"/>
    <n v="0"/>
    <m/>
    <m/>
    <m/>
    <m/>
    <m/>
    <m/>
    <m/>
    <n v="12625.990000000002"/>
    <n v="0"/>
    <n v="0"/>
    <n v="164500"/>
    <n v="0"/>
    <n v="0"/>
    <n v="0"/>
    <n v="164500"/>
    <n v="0"/>
    <n v="0"/>
    <n v="0"/>
    <n v="0"/>
    <n v="0"/>
    <n v="177125.99"/>
    <n v="0"/>
    <n v="0"/>
    <n v="0"/>
    <n v="0"/>
    <n v="0"/>
    <n v="0"/>
    <n v="0"/>
    <n v="0"/>
    <n v="0"/>
    <n v="0"/>
    <n v="177125.99"/>
    <n v="-8158562.6799999997"/>
    <n v="177125.99"/>
  </r>
  <r>
    <s v="491."/>
    <s v="3-16-15-205-1"/>
    <s v="3"/>
    <s v="Suchy Las - sieć wodociągowa w rejonie ul. Obornickiej"/>
    <s v="Realizowane-dokumentacja-w toku"/>
    <s v="nd"/>
    <s v="budżet - modernizacja PSW"/>
    <s v="pierwsza"/>
    <s v="sieci rozdzielcze"/>
    <s v="modernizacyjne"/>
    <x v="2"/>
    <n v="0"/>
    <s v="Suchy Las"/>
    <s v="Agnieszka Mitura-Grabowska"/>
    <s v="Wioletta Frankowska"/>
    <s v="Mariusz Dados"/>
    <n v="0"/>
    <n v="0"/>
    <s v="16"/>
    <s v="nd"/>
    <n v="21330.11"/>
    <n v="47000"/>
    <n v="140000"/>
    <n v="973000"/>
    <n v="3113000"/>
    <n v="0"/>
    <n v="0"/>
    <n v="0"/>
    <n v="0"/>
    <n v="0"/>
    <n v="0"/>
    <n v="4273000"/>
    <n v="0"/>
    <n v="18755.84"/>
    <n v="351.27"/>
    <n v="613.42999999999995"/>
    <n v="0"/>
    <m/>
    <m/>
    <m/>
    <m/>
    <m/>
    <m/>
    <m/>
    <n v="19720.54"/>
    <n v="0"/>
    <n v="18395"/>
    <n v="0"/>
    <n v="0"/>
    <n v="0"/>
    <n v="0"/>
    <n v="0"/>
    <n v="0"/>
    <n v="0"/>
    <n v="0"/>
    <n v="18395"/>
    <n v="0"/>
    <n v="38115.54"/>
    <n v="36790"/>
    <n v="900000"/>
    <n v="920986"/>
    <n v="3000000"/>
    <n v="0"/>
    <n v="0"/>
    <n v="0"/>
    <n v="0"/>
    <n v="0"/>
    <n v="0"/>
    <n v="4895891.54"/>
    <n v="622891.54"/>
    <n v="4895891.54"/>
  </r>
  <r>
    <s v="492."/>
    <s v="3-16-16-063-0"/>
    <s v="3"/>
    <s v="Suchy Las - sieć wodociągowa i kanalizacja sanitarna w rejonie os. Błękitny Staw w Biedrusku"/>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493."/>
    <s v="3-16-16-167-0"/>
    <s v="3"/>
    <s v="Suchy Las - sieć wodociągowa ul. Zielińskiego"/>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494."/>
    <s v="3-16-16-170-0"/>
    <s v="3"/>
    <s v="Suchy Las - sieć wodociągowa i kanalizacja sanitarna ul. Pigwowa (ul. Azaliowa) w Złotnikach"/>
    <s v="Realizowane-koncepcja-w toku"/>
    <s v="nd"/>
    <s v="rezerwa na zaspokojenie roszczeń z tyt realizacji sieci wod-kan"/>
    <s v="pierwsza"/>
    <s v="sieci rozdzielcze"/>
    <s v="rozwojowe"/>
    <x v="5"/>
    <n v="0"/>
    <s v="Suchy Las"/>
    <n v="0"/>
    <n v="0"/>
    <n v="0"/>
    <s v="Aleksandra Klecha"/>
    <n v="0"/>
    <s v="16"/>
    <s v="nd"/>
    <n v="0"/>
    <n v="0"/>
    <n v="0"/>
    <n v="0"/>
    <n v="0"/>
    <n v="0"/>
    <n v="0"/>
    <n v="0"/>
    <n v="0"/>
    <n v="0"/>
    <n v="0"/>
    <n v="0"/>
    <n v="0"/>
    <n v="0"/>
    <n v="0"/>
    <n v="0"/>
    <n v="0"/>
    <m/>
    <m/>
    <m/>
    <m/>
    <m/>
    <m/>
    <m/>
    <n v="0"/>
    <n v="0"/>
    <n v="0"/>
    <n v="0"/>
    <n v="0"/>
    <n v="0"/>
    <n v="0"/>
    <n v="0"/>
    <n v="0"/>
    <n v="0"/>
    <n v="0"/>
    <n v="0"/>
    <n v="0"/>
    <n v="0"/>
    <n v="0"/>
    <n v="0"/>
    <n v="0"/>
    <n v="0"/>
    <n v="0"/>
    <n v="0"/>
    <n v="0"/>
    <n v="0"/>
    <n v="0"/>
    <n v="0"/>
    <n v="0"/>
    <n v="0"/>
    <n v="0"/>
  </r>
  <r>
    <s v="495."/>
    <s v="3-16-16-177-0"/>
    <s v="3"/>
    <s v="Suchy Las - sieć wodociągowa ul. Poziomkowa"/>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496."/>
    <s v="3-16-16-204-1"/>
    <s v="3"/>
    <s v="Suchy Las - sieć wodociągowa w ulicy Gołębiej w Biedrusku II etap"/>
    <s v="Realizowane-RBM-zakończono"/>
    <s v="nd"/>
    <s v="rezerwa oszczędności przetargowe"/>
    <s v="druga"/>
    <s v="sieci rozdzielcze"/>
    <s v="rozwojowe"/>
    <x v="9"/>
    <n v="0"/>
    <s v="Suchy Las"/>
    <s v="Agnieszka Mitura-Grabowska"/>
    <s v="Katarzyna Grala"/>
    <s v="Mariusz Dados"/>
    <s v="Łukasz Dąbrowski"/>
    <n v="0"/>
    <s v="16"/>
    <s v="Gmina Suchy Las"/>
    <n v="78840.02"/>
    <n v="0"/>
    <n v="0"/>
    <n v="0"/>
    <n v="0"/>
    <n v="0"/>
    <n v="0"/>
    <n v="0"/>
    <n v="0"/>
    <n v="0"/>
    <n v="0"/>
    <n v="0"/>
    <n v="0"/>
    <n v="0"/>
    <n v="0"/>
    <n v="0"/>
    <n v="0"/>
    <m/>
    <m/>
    <m/>
    <m/>
    <m/>
    <m/>
    <m/>
    <n v="0"/>
    <n v="0"/>
    <n v="0"/>
    <n v="0"/>
    <n v="0"/>
    <n v="0"/>
    <n v="0"/>
    <n v="0"/>
    <n v="0"/>
    <n v="0"/>
    <n v="0"/>
    <n v="0"/>
    <n v="0"/>
    <n v="0"/>
    <n v="0"/>
    <n v="0"/>
    <n v="0"/>
    <n v="0"/>
    <n v="0"/>
    <n v="0"/>
    <n v="0"/>
    <n v="0"/>
    <n v="0"/>
    <n v="0"/>
    <n v="0"/>
    <n v="0"/>
    <n v="0"/>
  </r>
  <r>
    <s v="497."/>
    <s v="3-16-16-210-0"/>
    <s v="3"/>
    <s v="Suchy Las - sieć wodociągowa w ul. Ekologicznej w Chludowie"/>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498."/>
    <s v="3-16-17-126-0"/>
    <s v="3"/>
    <s v="Suchy Las - sieć wodociągowa w ul. Lipowej w Golęczewie"/>
    <s v="Realizowane-RBM-w toku"/>
    <s v="nd"/>
    <s v="rury azbestowo-cementowe"/>
    <s v="pierwsza"/>
    <s v="sieci rozdzielcze"/>
    <s v="modernizacyjne"/>
    <x v="3"/>
    <n v="0"/>
    <s v="Suchy Las"/>
    <s v="Agnieszka Mitura-Grabowska"/>
    <s v="Wioletta Frankowska"/>
    <s v="Mariusz Dados"/>
    <s v="Łukasz Dąbrowski"/>
    <n v="0"/>
    <s v="16"/>
    <s v="Gmina Suchy Las"/>
    <n v="38399"/>
    <n v="1548980"/>
    <n v="500000"/>
    <n v="0"/>
    <n v="0"/>
    <n v="0"/>
    <n v="0"/>
    <n v="0"/>
    <n v="0"/>
    <n v="0"/>
    <n v="0"/>
    <n v="2048980"/>
    <n v="2582.5"/>
    <n v="419"/>
    <n v="543529.68999999994"/>
    <n v="77127.179999999993"/>
    <n v="0"/>
    <m/>
    <m/>
    <m/>
    <m/>
    <m/>
    <m/>
    <m/>
    <n v="623658.36999999988"/>
    <n v="0"/>
    <n v="1925"/>
    <n v="0"/>
    <n v="0"/>
    <n v="0"/>
    <n v="78871"/>
    <n v="0"/>
    <n v="0"/>
    <n v="0"/>
    <n v="0"/>
    <n v="0"/>
    <n v="0"/>
    <n v="702529.36999999988"/>
    <n v="0"/>
    <n v="0"/>
    <n v="0"/>
    <n v="0"/>
    <n v="0"/>
    <n v="0"/>
    <n v="0"/>
    <n v="0"/>
    <n v="0"/>
    <n v="0"/>
    <n v="702529.36999999988"/>
    <n v="-1346450.6300000001"/>
    <n v="702529.36999999988"/>
  </r>
  <r>
    <s v="499."/>
    <s v="3-16-17-142-1"/>
    <s v="3"/>
    <s v="Suchy Las - sieć wodociągowa w ul. Stolarskiej, Krzywej w Golęczewie"/>
    <s v="Realizowane-RBM-w toku"/>
    <s v="nd"/>
    <s v="rezerwa &quot;białe plamy&quot;"/>
    <s v="druga"/>
    <s v="sieci rozdzielcze"/>
    <s v="rozwojowe"/>
    <x v="4"/>
    <n v="0"/>
    <s v="Suchy Las"/>
    <s v="Agnieszka Mitura-Grabowska"/>
    <n v="0"/>
    <s v="Mariusz Dados"/>
    <s v="Łukasz Dąbrowski"/>
    <n v="0"/>
    <s v="16"/>
    <s v="Gmina Suchy Las"/>
    <n v="19371"/>
    <n v="329500"/>
    <n v="0"/>
    <n v="0"/>
    <n v="0"/>
    <n v="0"/>
    <n v="0"/>
    <n v="0"/>
    <n v="0"/>
    <n v="0"/>
    <n v="0"/>
    <n v="329500"/>
    <n v="0"/>
    <n v="0"/>
    <n v="0"/>
    <n v="0"/>
    <n v="0"/>
    <m/>
    <m/>
    <m/>
    <m/>
    <m/>
    <m/>
    <m/>
    <n v="0"/>
    <n v="0"/>
    <n v="0"/>
    <n v="0"/>
    <n v="0"/>
    <n v="0"/>
    <n v="0"/>
    <n v="0"/>
    <n v="0"/>
    <n v="0"/>
    <n v="0"/>
    <n v="0"/>
    <n v="0"/>
    <n v="0"/>
    <n v="330000"/>
    <n v="0"/>
    <n v="0"/>
    <n v="0"/>
    <n v="0"/>
    <n v="0"/>
    <n v="0"/>
    <n v="0"/>
    <n v="0"/>
    <n v="0"/>
    <n v="330000"/>
    <n v="500"/>
    <n v="330000"/>
  </r>
  <r>
    <s v="500."/>
    <s v="3-16-17-156-1"/>
    <s v="3"/>
    <s v="Suchy Las - sieć wodociągowa w ul. Promienistej, Jesionowej i Akacjowej w Golęczewie"/>
    <s v="Realizowane-RBM-zakończono"/>
    <s v="nd"/>
    <s v="rezerwa &quot;białe plamy&quot;"/>
    <s v="druga"/>
    <s v="sieci rozdzielcze"/>
    <s v="rozwojowe"/>
    <x v="4"/>
    <n v="0"/>
    <s v="Suchy Las"/>
    <s v="Agnieszka Mitura-Grabowska"/>
    <s v="Katarzyna Grala"/>
    <s v="Mariusz Dados"/>
    <s v="Łukasz Dąbrowski"/>
    <n v="0"/>
    <s v="16"/>
    <s v="Gmina Suchy Las"/>
    <n v="352986.79"/>
    <n v="400000"/>
    <n v="0"/>
    <n v="0"/>
    <n v="0"/>
    <n v="0"/>
    <n v="0"/>
    <n v="0"/>
    <n v="0"/>
    <n v="0"/>
    <n v="0"/>
    <n v="400000"/>
    <n v="0"/>
    <n v="25726.78"/>
    <n v="0"/>
    <n v="0"/>
    <n v="0"/>
    <m/>
    <m/>
    <m/>
    <m/>
    <m/>
    <m/>
    <m/>
    <n v="25726.78"/>
    <n v="0"/>
    <n v="39087.9"/>
    <n v="0"/>
    <n v="0"/>
    <n v="0"/>
    <n v="0"/>
    <n v="0"/>
    <n v="0"/>
    <n v="0"/>
    <n v="0"/>
    <n v="0"/>
    <n v="0"/>
    <n v="25726.78"/>
    <n v="0"/>
    <n v="0"/>
    <n v="0"/>
    <n v="0"/>
    <n v="0"/>
    <n v="0"/>
    <n v="0"/>
    <n v="0"/>
    <n v="0"/>
    <n v="0"/>
    <n v="25726.78"/>
    <n v="-374273.22"/>
    <n v="25726.78"/>
  </r>
  <r>
    <s v="501."/>
    <s v="3-16-17-159-1"/>
    <s v="3"/>
    <s v="Suchy Las - sieć wodociągowa w rejonie ul. Błękitnej w Biedrusku"/>
    <s v="Realizowane-dokumentacja-w toku"/>
    <s v="nd"/>
    <s v="Pule"/>
    <s v="druga"/>
    <s v="sieci rozdzielcze"/>
    <s v="rozwojowe"/>
    <x v="6"/>
    <n v="0"/>
    <s v="Suchy Las"/>
    <s v="Agnieszka Mitura-Grabowska"/>
    <s v="Joanna Matysiak-Olek"/>
    <s v="Mariusz Dados"/>
    <n v="0"/>
    <n v="0"/>
    <s v="16"/>
    <s v="nd"/>
    <n v="0"/>
    <n v="0"/>
    <n v="10000"/>
    <n v="30000"/>
    <n v="88000"/>
    <n v="0"/>
    <n v="0"/>
    <n v="0"/>
    <n v="0"/>
    <n v="0"/>
    <n v="0"/>
    <n v="128000"/>
    <n v="0"/>
    <n v="0"/>
    <n v="0"/>
    <n v="0"/>
    <n v="1014"/>
    <m/>
    <m/>
    <m/>
    <m/>
    <m/>
    <m/>
    <m/>
    <n v="1014"/>
    <n v="0"/>
    <n v="0"/>
    <n v="0"/>
    <n v="0"/>
    <n v="0"/>
    <n v="0"/>
    <n v="0"/>
    <n v="0"/>
    <n v="0"/>
    <n v="0"/>
    <n v="0"/>
    <n v="0"/>
    <n v="1014"/>
    <n v="41804"/>
    <n v="62705"/>
    <n v="558472"/>
    <n v="885055"/>
    <n v="0"/>
    <n v="0"/>
    <n v="0"/>
    <n v="0"/>
    <n v="0"/>
    <n v="0"/>
    <n v="1549050"/>
    <n v="1421050"/>
    <n v="1549050"/>
  </r>
  <r>
    <s v="502."/>
    <s v="3-16-17-241-0"/>
    <s v="3"/>
    <s v="Suchy Las - sieć wodociągowa w ul. Gołębiej w Biedrusku"/>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503."/>
    <s v="3-16-17-242-0"/>
    <s v="3"/>
    <s v="Suchy Las - sieć wodociągowa i kanalizacja sanitarna w ul. Krótkiej i ul. Hertmanowskiego"/>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504."/>
    <s v="3-16-17-243-0"/>
    <s v="3"/>
    <s v="Suchy Las - sieć wodociągowa i kanalizacja sanitarna w ul. Zodiak"/>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0"/>
    <n v="0"/>
    <n v="0"/>
    <n v="0"/>
    <m/>
    <m/>
    <m/>
    <m/>
    <m/>
    <m/>
    <m/>
    <n v="0"/>
    <n v="0"/>
    <n v="0"/>
    <n v="0"/>
    <n v="0"/>
    <n v="0"/>
    <n v="0"/>
    <n v="0"/>
    <n v="0"/>
    <n v="0"/>
    <n v="0"/>
    <n v="0"/>
    <n v="0"/>
    <n v="0"/>
    <n v="0"/>
    <n v="0"/>
    <n v="0"/>
    <n v="0"/>
    <n v="0"/>
    <n v="0"/>
    <n v="0"/>
    <n v="0"/>
    <n v="0"/>
    <n v="0"/>
    <n v="0"/>
    <n v="0"/>
    <n v="0"/>
  </r>
  <r>
    <s v="505."/>
    <s v="3-16-17-297-1"/>
    <s v="3"/>
    <s v="Suchy Las - sieć wodociągowa w Zielątkowie"/>
    <s v="Realizowane-dokumentacja-w toku"/>
    <s v="nd"/>
    <s v="Pule"/>
    <s v="druga"/>
    <s v="sieci rozdzielcze"/>
    <s v="rozwojowe"/>
    <x v="6"/>
    <n v="0"/>
    <s v="Suchy Las"/>
    <s v="Agnieszka Mitura-Grabowska"/>
    <s v="Wioletta Frankowska"/>
    <s v="Mariusz Dados"/>
    <n v="0"/>
    <n v="0"/>
    <s v="16"/>
    <s v="nd"/>
    <n v="1299"/>
    <n v="12000"/>
    <n v="16000"/>
    <n v="32000"/>
    <n v="128000"/>
    <n v="0"/>
    <n v="0"/>
    <n v="0"/>
    <n v="0"/>
    <n v="0"/>
    <n v="0"/>
    <n v="188000"/>
    <n v="0"/>
    <n v="0"/>
    <n v="0"/>
    <n v="0"/>
    <n v="0"/>
    <m/>
    <m/>
    <m/>
    <m/>
    <m/>
    <m/>
    <m/>
    <n v="0"/>
    <n v="0"/>
    <n v="0"/>
    <n v="0"/>
    <n v="0"/>
    <n v="0"/>
    <n v="0"/>
    <n v="0"/>
    <n v="0"/>
    <n v="0"/>
    <n v="0"/>
    <n v="0"/>
    <n v="0"/>
    <n v="0"/>
    <n v="12800"/>
    <n v="19200"/>
    <n v="600000"/>
    <n v="124000"/>
    <n v="0"/>
    <n v="0"/>
    <n v="0"/>
    <n v="0"/>
    <n v="0"/>
    <n v="0"/>
    <n v="756000"/>
    <n v="568000"/>
    <n v="756000"/>
  </r>
  <r>
    <s v="506."/>
    <s v="3-16-17-298-1"/>
    <s v="3"/>
    <s v="Suchy Las - sieć wodociągowa od węzła Złotkowo do ul. Gminnej 2 w Golęczewie"/>
    <s v="Realizowane-koncepcja-w toku"/>
    <s v="nd"/>
    <s v="rezerwa &quot;białe plamy&quot;"/>
    <s v="druga"/>
    <s v="sieci rozdzielcze"/>
    <s v="rozwojowe"/>
    <x v="4"/>
    <n v="0"/>
    <s v="Suchy Las"/>
    <s v="Agnieszka Mitura-Grabowska"/>
    <n v="0"/>
    <s v="Mariusz Dados"/>
    <n v="0"/>
    <n v="0"/>
    <s v="16"/>
    <s v="nd"/>
    <n v="0"/>
    <n v="0"/>
    <n v="101000"/>
    <n v="337000"/>
    <n v="0"/>
    <n v="0"/>
    <n v="0"/>
    <n v="0"/>
    <n v="0"/>
    <n v="0"/>
    <n v="0"/>
    <n v="438000"/>
    <n v="0"/>
    <n v="0"/>
    <n v="0"/>
    <n v="0"/>
    <n v="0"/>
    <m/>
    <m/>
    <m/>
    <m/>
    <m/>
    <m/>
    <m/>
    <n v="0"/>
    <n v="0"/>
    <n v="0"/>
    <n v="0"/>
    <n v="0"/>
    <n v="0"/>
    <n v="0"/>
    <n v="0"/>
    <n v="0"/>
    <n v="0"/>
    <n v="0"/>
    <n v="0"/>
    <n v="0"/>
    <n v="0"/>
    <n v="0"/>
    <n v="546000"/>
    <n v="46000"/>
    <n v="0"/>
    <n v="0"/>
    <n v="0"/>
    <n v="0"/>
    <n v="0"/>
    <n v="0"/>
    <n v="0"/>
    <n v="592000"/>
    <n v="154000"/>
    <n v="592000"/>
  </r>
  <r>
    <s v="507."/>
    <s v="3-16-18-056-1"/>
    <s v="3"/>
    <s v="Suchy Las - sieć wodociągowa w ul. Perłowej, Rubinowej, Świerkowej i Sucholeskiej."/>
    <s v="Realizowane-koncepcja-w toku"/>
    <s v="nd"/>
    <s v="rezerwa &quot;białe plamy&quot;"/>
    <s v="druga"/>
    <s v="sieci rozdzielcze"/>
    <s v="rozwojowe"/>
    <x v="4"/>
    <n v="0"/>
    <s v="Suchy Las"/>
    <s v="Agnieszka Mitura-Grabowska"/>
    <n v="0"/>
    <s v="Mariusz Dados"/>
    <n v="0"/>
    <n v="0"/>
    <s v="16"/>
    <s v="nd"/>
    <n v="0"/>
    <n v="0"/>
    <n v="0"/>
    <n v="0"/>
    <n v="0"/>
    <n v="0"/>
    <n v="0"/>
    <n v="0"/>
    <n v="0"/>
    <n v="11000"/>
    <n v="11000"/>
    <n v="22000"/>
    <n v="0"/>
    <n v="0"/>
    <n v="0"/>
    <n v="0"/>
    <n v="0"/>
    <m/>
    <m/>
    <m/>
    <m/>
    <m/>
    <m/>
    <m/>
    <n v="0"/>
    <n v="0"/>
    <n v="0"/>
    <n v="0"/>
    <n v="0"/>
    <n v="0"/>
    <n v="0"/>
    <n v="0"/>
    <n v="0"/>
    <n v="0"/>
    <n v="0"/>
    <n v="0"/>
    <n v="0"/>
    <n v="0"/>
    <n v="0"/>
    <n v="0"/>
    <n v="0"/>
    <n v="0"/>
    <n v="0"/>
    <n v="0"/>
    <n v="0"/>
    <n v="11000"/>
    <n v="11000"/>
    <n v="1139000"/>
    <n v="22000"/>
    <n v="0"/>
    <n v="1161000"/>
  </r>
  <r>
    <s v="508."/>
    <s v="3-16-18-102-0"/>
    <s v="3"/>
    <s v="Suchy Las - sieć wodociągowa w ul. Śliwkowej"/>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1494"/>
    <n v="45813.33"/>
    <n v="0"/>
    <n v="0"/>
    <n v="0"/>
    <m/>
    <m/>
    <m/>
    <m/>
    <m/>
    <m/>
    <m/>
    <n v="47307.33"/>
    <n v="0"/>
    <n v="0"/>
    <n v="0"/>
    <n v="0"/>
    <n v="0"/>
    <n v="0"/>
    <n v="0"/>
    <n v="0"/>
    <n v="0"/>
    <n v="0"/>
    <n v="0"/>
    <n v="0"/>
    <n v="47307.33"/>
    <n v="0"/>
    <n v="0"/>
    <n v="0"/>
    <n v="0"/>
    <n v="0"/>
    <n v="0"/>
    <n v="0"/>
    <n v="0"/>
    <n v="0"/>
    <n v="0"/>
    <n v="47307.33"/>
    <n v="47307.33"/>
    <n v="47307.33"/>
  </r>
  <r>
    <s v="509."/>
    <s v="3-16-18-103-0"/>
    <s v="3"/>
    <s v="Suchy Las - sieć wodociągowa w ul. Cyprysowej w Zielątkowie"/>
    <s v="Zakończone"/>
    <s v="nd"/>
    <s v="rezerwa na zaspokojenie roszczeń z tyt realizacji sieci wod-kan"/>
    <s v="pierwsza"/>
    <s v="sieci rozdzielcze"/>
    <s v="rozwojowe"/>
    <x v="5"/>
    <n v="0"/>
    <s v="Suchy Las"/>
    <n v="0"/>
    <n v="0"/>
    <n v="0"/>
    <s v="Magdalena Borowska"/>
    <n v="0"/>
    <s v="16"/>
    <s v="nd"/>
    <n v="281.10000000000002"/>
    <n v="0"/>
    <n v="0"/>
    <n v="0"/>
    <n v="0"/>
    <n v="0"/>
    <n v="0"/>
    <n v="0"/>
    <n v="0"/>
    <n v="0"/>
    <n v="0"/>
    <n v="0"/>
    <n v="281.10000000000002"/>
    <n v="0"/>
    <n v="0"/>
    <n v="0"/>
    <n v="0"/>
    <m/>
    <m/>
    <m/>
    <m/>
    <m/>
    <m/>
    <m/>
    <n v="281.10000000000002"/>
    <n v="0"/>
    <n v="0"/>
    <n v="0"/>
    <n v="0"/>
    <n v="0"/>
    <n v="0"/>
    <n v="0"/>
    <n v="0"/>
    <n v="0"/>
    <n v="0"/>
    <n v="0"/>
    <n v="0"/>
    <n v="281.10000000000002"/>
    <n v="0"/>
    <n v="0"/>
    <n v="0"/>
    <n v="0"/>
    <n v="0"/>
    <n v="0"/>
    <n v="0"/>
    <n v="0"/>
    <n v="0"/>
    <n v="0"/>
    <n v="281.10000000000002"/>
    <n v="281.10000000000002"/>
    <n v="281.10000000000002"/>
  </r>
  <r>
    <s v="510."/>
    <s v="3-16-18-120-0"/>
    <s v="3"/>
    <s v="Suchy Las - sieć wodociągowa i kanalizacja sanitarna w ul. Jagodowej"/>
    <s v="Realizowane-RBM-w toku"/>
    <s v="nd"/>
    <s v="rezerwa na zaspokojenie roszczeń z tyt realizacji sieci wod-kan"/>
    <s v="pierwsza"/>
    <s v="sieci rozdzielcze"/>
    <s v="rozwojowe"/>
    <x v="5"/>
    <n v="0"/>
    <s v="Suchy Las"/>
    <n v="0"/>
    <n v="0"/>
    <n v="0"/>
    <s v="Magdalena Borowska"/>
    <n v="0"/>
    <s v="16"/>
    <s v="nd"/>
    <n v="43043.19"/>
    <n v="0"/>
    <n v="0"/>
    <n v="0"/>
    <n v="0"/>
    <n v="0"/>
    <n v="0"/>
    <n v="0"/>
    <n v="0"/>
    <n v="0"/>
    <n v="0"/>
    <n v="0"/>
    <n v="30"/>
    <n v="0"/>
    <n v="0"/>
    <n v="0"/>
    <n v="0"/>
    <m/>
    <m/>
    <m/>
    <m/>
    <m/>
    <m/>
    <m/>
    <n v="30"/>
    <n v="0"/>
    <n v="0"/>
    <n v="0"/>
    <n v="0"/>
    <n v="0"/>
    <n v="0"/>
    <n v="0"/>
    <n v="0"/>
    <n v="0"/>
    <n v="0"/>
    <n v="0"/>
    <n v="0"/>
    <n v="30"/>
    <n v="0"/>
    <n v="0"/>
    <n v="0"/>
    <n v="0"/>
    <n v="0"/>
    <n v="0"/>
    <n v="0"/>
    <n v="0"/>
    <n v="0"/>
    <n v="0"/>
    <n v="30"/>
    <n v="30"/>
    <n v="30"/>
  </r>
  <r>
    <s v="511."/>
    <s v="3-16-19-004-1"/>
    <s v="3"/>
    <s v="Suchy Las - sieć wodociągowa w ul. Oświatowej w Golęczewie"/>
    <s v="Realizowane-koncepcja-w toku"/>
    <s v="nd"/>
    <s v="rezerwa &quot;białe plamy&quot;"/>
    <s v="druga"/>
    <s v="sieci rozdzielcze"/>
    <s v="rozwojowe"/>
    <x v="8"/>
    <n v="0"/>
    <s v="Suchy Las"/>
    <s v="Agnieszka Mitura-Grabowska"/>
    <n v="0"/>
    <s v="Mariusz Dados"/>
    <n v="0"/>
    <n v="0"/>
    <s v="16"/>
    <s v="nd"/>
    <n v="0"/>
    <n v="0"/>
    <n v="0"/>
    <n v="0"/>
    <n v="0"/>
    <n v="0"/>
    <n v="0"/>
    <n v="0"/>
    <n v="0"/>
    <n v="5000"/>
    <n v="5000"/>
    <n v="10000"/>
    <n v="0"/>
    <n v="0"/>
    <n v="0"/>
    <n v="0"/>
    <n v="0"/>
    <m/>
    <m/>
    <m/>
    <m/>
    <m/>
    <m/>
    <m/>
    <n v="0"/>
    <n v="0"/>
    <n v="0"/>
    <n v="0"/>
    <n v="0"/>
    <n v="0"/>
    <n v="0"/>
    <n v="0"/>
    <n v="0"/>
    <n v="0"/>
    <n v="0"/>
    <n v="0"/>
    <n v="0"/>
    <n v="0"/>
    <n v="0"/>
    <n v="0"/>
    <n v="0"/>
    <n v="0"/>
    <n v="0"/>
    <n v="0"/>
    <n v="0"/>
    <n v="5000"/>
    <n v="5000"/>
    <n v="490000"/>
    <n v="10000"/>
    <n v="0"/>
    <n v="500000"/>
  </r>
  <r>
    <s v="512."/>
    <s v="3-16-19-045-0"/>
    <s v="3"/>
    <s v="Suchy Las - sieć wodociągowa w ul. Wojskowej (dawniej Świerczewskiego) w Biedrusku"/>
    <s v="Realizowane-RBM-w toku"/>
    <s v="nd"/>
    <s v="rezerwa na zaspokojenie roszczeń z tyt realizacji sieci wod-kan"/>
    <s v="pierwsza"/>
    <s v="sieci rozdzielcze"/>
    <s v="rozwojowe"/>
    <x v="5"/>
    <n v="0"/>
    <s v="Suchy Las"/>
    <n v="0"/>
    <n v="0"/>
    <n v="0"/>
    <s v="Magdalena Borowska"/>
    <n v="0"/>
    <s v="16"/>
    <s v="nd"/>
    <n v="171900"/>
    <n v="0"/>
    <n v="0"/>
    <n v="0"/>
    <n v="0"/>
    <n v="0"/>
    <n v="0"/>
    <n v="0"/>
    <n v="0"/>
    <n v="0"/>
    <n v="0"/>
    <n v="0"/>
    <n v="17"/>
    <n v="30"/>
    <n v="0"/>
    <n v="0"/>
    <n v="0"/>
    <m/>
    <m/>
    <m/>
    <m/>
    <m/>
    <m/>
    <m/>
    <n v="47"/>
    <n v="0"/>
    <n v="0"/>
    <n v="0"/>
    <n v="0"/>
    <n v="0"/>
    <n v="0"/>
    <n v="0"/>
    <n v="0"/>
    <n v="0"/>
    <n v="0"/>
    <n v="0"/>
    <n v="0"/>
    <n v="47"/>
    <n v="0"/>
    <n v="0"/>
    <n v="0"/>
    <n v="0"/>
    <n v="0"/>
    <n v="0"/>
    <n v="0"/>
    <n v="0"/>
    <n v="0"/>
    <n v="0"/>
    <n v="47"/>
    <n v="47"/>
    <n v="47"/>
  </r>
  <r>
    <s v="513."/>
    <s v="3-16-19-069-0"/>
    <s v="3"/>
    <s v="Suchy Las - sieć wodociągowa w ul.Perłowej i Kwarcowej"/>
    <s v="Realizowane-RBM-w toku"/>
    <s v="nd"/>
    <s v="rezerwa na zaspokojenie roszczeń z tyt realizacji sieci wod-kan"/>
    <s v="pierwsza"/>
    <s v="sieci rozdzielcze"/>
    <s v="rozwojowe"/>
    <x v="5"/>
    <n v="0"/>
    <s v="Suchy Las"/>
    <n v="0"/>
    <n v="0"/>
    <n v="0"/>
    <s v="Magdalena Borowska"/>
    <n v="0"/>
    <s v="16"/>
    <s v="nd"/>
    <n v="0"/>
    <n v="0"/>
    <n v="0"/>
    <n v="0"/>
    <n v="0"/>
    <n v="0"/>
    <n v="0"/>
    <n v="0"/>
    <n v="0"/>
    <n v="0"/>
    <n v="0"/>
    <n v="0"/>
    <n v="0"/>
    <n v="1000"/>
    <n v="0"/>
    <n v="0"/>
    <n v="0"/>
    <m/>
    <m/>
    <m/>
    <m/>
    <m/>
    <m/>
    <m/>
    <n v="1000"/>
    <n v="0"/>
    <n v="0"/>
    <n v="0"/>
    <n v="0"/>
    <n v="0"/>
    <n v="0"/>
    <n v="0"/>
    <n v="0"/>
    <n v="0"/>
    <n v="0"/>
    <n v="0"/>
    <n v="0"/>
    <n v="1000"/>
    <n v="0"/>
    <n v="0"/>
    <n v="0"/>
    <n v="0"/>
    <n v="0"/>
    <n v="0"/>
    <n v="0"/>
    <n v="0"/>
    <n v="0"/>
    <n v="0"/>
    <n v="1000"/>
    <n v="1000"/>
    <n v="1000"/>
  </r>
  <r>
    <s v="514."/>
    <s v="3-16-19-081-0"/>
    <s v="3"/>
    <s v="Suchy Las - sieć wodociągowa i kanalizacja sanitarna w ul. Jesionowej, Borowikowej, Kurkowej, Podgrzybkowej, Smardzowej, Truflowej, Maślakowej i Koźlakowej w Biedrusku"/>
    <s v="Realizowane-dokumentacja-w toku"/>
    <s v="nd"/>
    <s v="rezerwa na zaspokojenie roszczeń z tyt realizacji sieci wod-kan"/>
    <s v="pierwsza"/>
    <s v="sieci rozdzielcze"/>
    <s v="rozwojowe"/>
    <x v="5"/>
    <n v="0"/>
    <s v="Suchy Las"/>
    <n v="0"/>
    <n v="0"/>
    <n v="0"/>
    <s v="Aleksandra Klecha"/>
    <n v="0"/>
    <s v="16"/>
    <s v="nd"/>
    <n v="0"/>
    <n v="0"/>
    <n v="0"/>
    <n v="0"/>
    <n v="0"/>
    <n v="0"/>
    <n v="0"/>
    <n v="0"/>
    <n v="0"/>
    <n v="0"/>
    <n v="0"/>
    <n v="0"/>
    <n v="0"/>
    <n v="2200"/>
    <n v="0"/>
    <n v="0"/>
    <n v="0"/>
    <m/>
    <m/>
    <m/>
    <m/>
    <m/>
    <m/>
    <m/>
    <n v="2200"/>
    <n v="0"/>
    <n v="0"/>
    <n v="0"/>
    <n v="0"/>
    <n v="0"/>
    <n v="0"/>
    <n v="0"/>
    <n v="0"/>
    <n v="0"/>
    <n v="0"/>
    <n v="0"/>
    <n v="0"/>
    <n v="2200"/>
    <n v="0"/>
    <n v="0"/>
    <n v="0"/>
    <n v="0"/>
    <n v="0"/>
    <n v="0"/>
    <n v="0"/>
    <n v="0"/>
    <n v="0"/>
    <n v="0"/>
    <n v="2200"/>
    <n v="2200"/>
    <n v="2200"/>
  </r>
  <r>
    <s v="515."/>
    <s v="3-16-19-160-0"/>
    <s v="3"/>
    <s v="Suchy Las - sieć wodociągowa i kanalizacja sanitarna w ul. Stefańskiego"/>
    <s v="Realizowane-RBM-w toku"/>
    <s v="nd"/>
    <s v="rezerwa na zaspokojenie roszczeń z tyt realizacji sieci wod-kan"/>
    <s v="pierwsza"/>
    <s v="sieci rozdzielcze"/>
    <s v="rozwojowe"/>
    <x v="5"/>
    <n v="0"/>
    <s v="Suchy Las"/>
    <n v="0"/>
    <n v="0"/>
    <n v="0"/>
    <s v="Aleksandra Klecha"/>
    <n v="0"/>
    <s v="16"/>
    <s v="nd"/>
    <n v="0"/>
    <n v="0"/>
    <n v="0"/>
    <n v="0"/>
    <n v="0"/>
    <n v="0"/>
    <n v="0"/>
    <n v="0"/>
    <n v="0"/>
    <n v="0"/>
    <n v="0"/>
    <n v="0"/>
    <n v="0"/>
    <n v="0"/>
    <n v="57988.639999999999"/>
    <n v="641.5"/>
    <n v="0"/>
    <m/>
    <m/>
    <m/>
    <m/>
    <m/>
    <m/>
    <m/>
    <n v="58630.14"/>
    <m/>
    <m/>
    <m/>
    <n v="0"/>
    <n v="0"/>
    <n v="0"/>
    <n v="0"/>
    <n v="0"/>
    <n v="0"/>
    <n v="0"/>
    <n v="0"/>
    <n v="0"/>
    <n v="58630.14"/>
    <n v="0"/>
    <n v="0"/>
    <n v="0"/>
    <n v="0"/>
    <n v="0"/>
    <n v="0"/>
    <n v="0"/>
    <n v="0"/>
    <n v="0"/>
    <n v="0"/>
    <n v="58630.14"/>
    <n v="58630.14"/>
    <n v="58630.14"/>
  </r>
  <r>
    <s v="516."/>
    <s v="3-16-19-201-0"/>
    <s v="3"/>
    <s v="Suchy Las - siec wodociągowa w ul. Bogusławskiego"/>
    <s v="Realizowane-dokumentacja-w toku"/>
    <s v="nd"/>
    <s v="budżet - modernizacja PSW"/>
    <s v="pierwsza"/>
    <s v="sieci rozdzielcze"/>
    <s v="modernizacyjne"/>
    <x v="2"/>
    <n v="0"/>
    <s v="Suchy Las"/>
    <s v="Agnieszka Mitura-Grabowska"/>
    <s v="Joanna Matysiak-Olek"/>
    <s v="Mariusz Dados"/>
    <n v="0"/>
    <n v="0"/>
    <s v="16"/>
    <s v="nd"/>
    <n v="0"/>
    <n v="0"/>
    <n v="10000"/>
    <n v="10000"/>
    <n v="111000"/>
    <n v="0"/>
    <n v="0"/>
    <n v="0"/>
    <n v="0"/>
    <n v="0"/>
    <n v="0"/>
    <n v="131000"/>
    <n v="0"/>
    <n v="0"/>
    <n v="0"/>
    <n v="0"/>
    <n v="1014"/>
    <m/>
    <m/>
    <m/>
    <m/>
    <m/>
    <m/>
    <m/>
    <n v="1014"/>
    <n v="0"/>
    <n v="0"/>
    <n v="0"/>
    <n v="0"/>
    <n v="0"/>
    <n v="0"/>
    <n v="0"/>
    <n v="0"/>
    <n v="0"/>
    <n v="0"/>
    <n v="0"/>
    <n v="0"/>
    <n v="1014"/>
    <n v="42019"/>
    <n v="28014"/>
    <n v="97892"/>
    <n v="13078"/>
    <n v="0"/>
    <n v="0"/>
    <n v="0"/>
    <n v="0"/>
    <n v="0"/>
    <n v="0"/>
    <n v="182017"/>
    <n v="51017"/>
    <n v="182017"/>
  </r>
  <r>
    <s v="517."/>
    <s v="3-16-19-245-0"/>
    <s v="3"/>
    <s v="Suchy Las - sieć wodociągowa w ul. Krętej, Krótkiej, Wodnej w Golęczewie"/>
    <s v="Realizowane-dokumentacja-w toku"/>
    <s v="nd"/>
    <s v="rezerwa zadania wielozakresowe"/>
    <s v="pierwsza"/>
    <s v="sieci rozdzielcze"/>
    <s v="modernizacyjne"/>
    <x v="3"/>
    <n v="0"/>
    <s v="Suchy Las"/>
    <s v="Agnieszka Mitura-Grabowska"/>
    <s v="Wioletta Frankowska"/>
    <s v="Mariusz Dados"/>
    <s v="Łukasz Dąbrowski"/>
    <n v="0"/>
    <s v="16"/>
    <s v="nd"/>
    <n v="0"/>
    <n v="0"/>
    <n v="0"/>
    <n v="0"/>
    <n v="0"/>
    <n v="0"/>
    <n v="0"/>
    <n v="0"/>
    <n v="0"/>
    <n v="0"/>
    <n v="0"/>
    <n v="0"/>
    <n v="0"/>
    <n v="0"/>
    <n v="0"/>
    <n v="0"/>
    <n v="0"/>
    <m/>
    <m/>
    <m/>
    <m/>
    <m/>
    <m/>
    <m/>
    <n v="0"/>
    <n v="0"/>
    <n v="0"/>
    <n v="0"/>
    <n v="0"/>
    <n v="0"/>
    <n v="0"/>
    <n v="0"/>
    <n v="0"/>
    <n v="0"/>
    <n v="0"/>
    <n v="0"/>
    <n v="0"/>
    <n v="0"/>
    <n v="760859"/>
    <n v="1147000"/>
    <n v="0"/>
    <n v="0"/>
    <n v="0"/>
    <n v="0"/>
    <n v="0"/>
    <n v="0"/>
    <n v="0"/>
    <n v="0"/>
    <n v="1907859"/>
    <n v="1907859"/>
    <n v="1907859"/>
  </r>
  <r>
    <s v="518."/>
    <s v="3-16-19-346-1"/>
    <s v="3"/>
    <s v="Suchy Las - sieć wodociągowa w ulicy Nowej Gminnej 2 w Golęczewie"/>
    <m/>
    <s v="nd"/>
    <s v="rezerwa zadania wielozakresowe"/>
    <s v="druga"/>
    <s v="sieci rozdzielcze"/>
    <s v="rozwojowe"/>
    <x v="4"/>
    <m/>
    <s v="Suchy Las"/>
    <s v="Agnieszka Mitura-Grabowska"/>
    <m/>
    <m/>
    <m/>
    <m/>
    <s v="16"/>
    <s v="nd"/>
    <n v="0"/>
    <n v="0"/>
    <n v="0"/>
    <n v="0"/>
    <n v="0"/>
    <n v="0"/>
    <n v="0"/>
    <n v="0"/>
    <n v="0"/>
    <n v="0"/>
    <n v="0"/>
    <n v="0"/>
    <m/>
    <m/>
    <m/>
    <m/>
    <m/>
    <m/>
    <m/>
    <m/>
    <m/>
    <m/>
    <m/>
    <m/>
    <m/>
    <m/>
    <m/>
    <m/>
    <m/>
    <m/>
    <m/>
    <m/>
    <m/>
    <m/>
    <m/>
    <m/>
    <m/>
    <n v="0"/>
    <n v="80000"/>
    <n v="220000"/>
    <n v="0"/>
    <n v="0"/>
    <n v="0"/>
    <n v="0"/>
    <n v="0"/>
    <n v="0"/>
    <n v="0"/>
    <n v="0"/>
    <n v="300000"/>
    <n v="300000"/>
    <n v="300000"/>
  </r>
  <r>
    <s v="519."/>
    <s v="3-16-19-347-1"/>
    <s v="3"/>
    <s v="Suchy Las - sieć wodociągowa ze Złotnik do Złotkowa, Golęczewa, Zielątkowa i Chludowa"/>
    <s v="Realizowane-RBM-w toku"/>
    <s v="nd"/>
    <s v="rezerwa zadania wielozakresowe"/>
    <s v="pierwsza"/>
    <s v="wspólne"/>
    <s v="rozwojowe"/>
    <x v="7"/>
    <n v="0"/>
    <s v="Suchy Las"/>
    <s v="Agnieszka Mitura-Grabowska"/>
    <n v="0"/>
    <s v="Mariusz Dados"/>
    <s v="Łukasz Dąbrowski"/>
    <s v="Michał Plewa"/>
    <s v="16"/>
    <s v="nd"/>
    <n v="0"/>
    <n v="0"/>
    <n v="0"/>
    <n v="0"/>
    <n v="0"/>
    <n v="0"/>
    <n v="0"/>
    <n v="0"/>
    <n v="0"/>
    <n v="0"/>
    <n v="0"/>
    <n v="0"/>
    <n v="0"/>
    <n v="0"/>
    <n v="0"/>
    <n v="0"/>
    <n v="0"/>
    <m/>
    <m/>
    <m/>
    <m/>
    <m/>
    <m/>
    <m/>
    <n v="0"/>
    <n v="0"/>
    <n v="0"/>
    <n v="0"/>
    <n v="0"/>
    <n v="0"/>
    <n v="0"/>
    <n v="0"/>
    <n v="0"/>
    <n v="0"/>
    <n v="0"/>
    <n v="0"/>
    <n v="0"/>
    <n v="0"/>
    <n v="0"/>
    <n v="200000"/>
    <n v="300000"/>
    <n v="850000"/>
    <n v="5400000"/>
    <n v="3700000"/>
    <n v="0"/>
    <n v="0"/>
    <n v="0"/>
    <n v="0"/>
    <n v="10450000"/>
    <n v="10450000"/>
    <n v="10450000"/>
  </r>
  <r>
    <s v="520."/>
    <s v="3-22-14-018-1"/>
    <s v="3"/>
    <s v="Brodnica - sieć wodociągowa w drodze dz. nr geod. 62/7 w Żabnie"/>
    <s v="Realizowane-dokumentacja-w toku"/>
    <s v="nd"/>
    <s v="rezerwa oszczędności przetargowe"/>
    <s v="druga"/>
    <s v="sieci rozdzielcze"/>
    <s v="rozwojowe"/>
    <x v="9"/>
    <n v="0"/>
    <s v="Brodnica"/>
    <s v="Zuzanna Kaczmarek"/>
    <s v="Anna Szaszczak"/>
    <s v="Jolanta Kowalczyk"/>
    <s v="Olga Szaj-Jędraszczyk"/>
    <n v="0"/>
    <s v="22"/>
    <s v="Gmina Brodnica"/>
    <n v="11064"/>
    <n v="20000"/>
    <n v="0"/>
    <n v="30000"/>
    <n v="0"/>
    <n v="0"/>
    <n v="0"/>
    <n v="0"/>
    <n v="0"/>
    <n v="0"/>
    <n v="0"/>
    <n v="50000"/>
    <n v="0"/>
    <n v="0"/>
    <n v="0"/>
    <n v="0"/>
    <n v="0"/>
    <m/>
    <m/>
    <m/>
    <m/>
    <m/>
    <m/>
    <m/>
    <n v="0"/>
    <n v="0"/>
    <n v="0"/>
    <n v="0"/>
    <n v="0"/>
    <n v="0"/>
    <n v="0"/>
    <n v="0"/>
    <n v="5050"/>
    <n v="0"/>
    <n v="0"/>
    <n v="0"/>
    <n v="5050"/>
    <n v="10100"/>
    <n v="15050"/>
    <n v="14000"/>
    <n v="0"/>
    <n v="0"/>
    <n v="0"/>
    <n v="0"/>
    <n v="0"/>
    <n v="0"/>
    <n v="0"/>
    <n v="0"/>
    <n v="39150"/>
    <n v="-10850"/>
    <n v="39150"/>
  </r>
  <r>
    <s v="521."/>
    <s v="3-22-15-019-1"/>
    <s v="3"/>
    <s v="Brodnica - sieć wodociągowa w Esterpolu - Etap I"/>
    <s v="Realizowane-RBM-w toku"/>
    <s v="nd"/>
    <s v="rezerwa &quot;białe plamy&quot;"/>
    <s v="druga"/>
    <s v="sieci rozdzielcze"/>
    <s v="rozwojowe"/>
    <x v="4"/>
    <n v="0"/>
    <s v="Brodnica"/>
    <s v="Zuzanna Kaczmarek"/>
    <s v="Anna Szaszczak"/>
    <s v="Jolanta Kowalczyk"/>
    <s v="Aleksandra Urbanowicz"/>
    <s v="Jacek Bielicki"/>
    <s v="22"/>
    <s v="nd"/>
    <n v="47156.41"/>
    <n v="200000"/>
    <n v="906300"/>
    <n v="85000"/>
    <n v="324000"/>
    <n v="997000"/>
    <n v="0"/>
    <n v="0"/>
    <n v="0"/>
    <n v="0"/>
    <n v="0"/>
    <n v="2512300"/>
    <n v="3386.14"/>
    <n v="524.48"/>
    <n v="2265.87"/>
    <n v="2995.52"/>
    <n v="0"/>
    <m/>
    <m/>
    <m/>
    <m/>
    <m/>
    <m/>
    <m/>
    <n v="9172.01"/>
    <n v="0"/>
    <n v="0"/>
    <n v="0"/>
    <n v="0"/>
    <n v="0"/>
    <n v="0"/>
    <n v="0"/>
    <n v="100000"/>
    <n v="150000"/>
    <n v="160000"/>
    <n v="130000"/>
    <n v="101800"/>
    <n v="650972.01"/>
    <n v="70500"/>
    <n v="0"/>
    <n v="0"/>
    <n v="0"/>
    <n v="0"/>
    <n v="0"/>
    <n v="0"/>
    <n v="0"/>
    <n v="0"/>
    <n v="0"/>
    <n v="721472.01"/>
    <n v="-1790827.99"/>
    <n v="721472.01"/>
  </r>
  <r>
    <s v="522."/>
    <s v="3-22-19-120-0"/>
    <s v="3"/>
    <s v="Brodnica - sieć wodociągowa w Zabnie nr 13"/>
    <s v="Realizowane-RBM-w toku"/>
    <s v="nd"/>
    <s v="rezerwa na zaspokojenie roszczeń z tyt realizacji sieci wod-kan"/>
    <s v="pierwsza"/>
    <s v="sieci rozdzielcze"/>
    <s v="rozwojowe"/>
    <x v="5"/>
    <n v="0"/>
    <s v="Brodnica"/>
    <n v="0"/>
    <n v="0"/>
    <n v="0"/>
    <s v="Magdalena Borowska"/>
    <n v="0"/>
    <s v="22"/>
    <s v="nd"/>
    <n v="0"/>
    <n v="0"/>
    <n v="0"/>
    <n v="0"/>
    <n v="0"/>
    <n v="0"/>
    <n v="0"/>
    <n v="0"/>
    <n v="0"/>
    <n v="0"/>
    <n v="0"/>
    <n v="0"/>
    <n v="0"/>
    <n v="0"/>
    <n v="0"/>
    <n v="0"/>
    <n v="60588.21"/>
    <m/>
    <m/>
    <m/>
    <m/>
    <m/>
    <m/>
    <m/>
    <n v="60588.21"/>
    <n v="0"/>
    <n v="0"/>
    <n v="0"/>
    <n v="0"/>
    <n v="0"/>
    <n v="0"/>
    <n v="0"/>
    <n v="0"/>
    <n v="0"/>
    <n v="0"/>
    <n v="0"/>
    <n v="0"/>
    <n v="60588.21"/>
    <n v="0"/>
    <n v="0"/>
    <n v="0"/>
    <n v="0"/>
    <n v="0"/>
    <n v="0"/>
    <n v="0"/>
    <n v="0"/>
    <n v="0"/>
    <n v="0"/>
    <n v="60588.21"/>
    <n v="60588.21"/>
    <n v="60588.21"/>
  </r>
  <r>
    <s v="523."/>
    <s v="3-22-19-251-1"/>
    <s v="3"/>
    <s v="Brodnica - sieć wodociągowa w Esterpolu - Etap II"/>
    <s v="Realizowane-dokumentacja-w toku"/>
    <s v="nd"/>
    <s v="rezerwa zadania wielozakresowe"/>
    <s v="druga"/>
    <s v="sieci rozdzielcze"/>
    <s v="rozwojowe"/>
    <x v="4"/>
    <n v="0"/>
    <s v="Brodnica"/>
    <s v="Zuzanna Kaczmarek"/>
    <s v="Anna Szaszczak"/>
    <s v="Jolanta Kowalczyk"/>
    <n v="0"/>
    <n v="0"/>
    <s v="22"/>
    <s v="nd"/>
    <n v="0"/>
    <n v="0"/>
    <n v="0"/>
    <n v="0"/>
    <n v="0"/>
    <n v="0"/>
    <n v="0"/>
    <n v="0"/>
    <n v="0"/>
    <n v="0"/>
    <n v="0"/>
    <n v="0"/>
    <n v="0"/>
    <n v="0"/>
    <n v="1299"/>
    <n v="0"/>
    <n v="0"/>
    <m/>
    <m/>
    <m/>
    <m/>
    <m/>
    <m/>
    <m/>
    <n v="1299"/>
    <n v="0"/>
    <n v="0"/>
    <n v="0"/>
    <n v="0"/>
    <n v="0"/>
    <n v="0"/>
    <n v="0"/>
    <n v="0"/>
    <n v="0"/>
    <n v="0"/>
    <n v="0"/>
    <n v="0"/>
    <n v="1299"/>
    <n v="56800"/>
    <n v="85200"/>
    <n v="464000"/>
    <n v="848000"/>
    <n v="0"/>
    <n v="0"/>
    <n v="0"/>
    <n v="0"/>
    <n v="0"/>
    <n v="0"/>
    <n v="1455299"/>
    <n v="1455299"/>
    <n v="1455299"/>
  </r>
  <r>
    <s v="524."/>
    <s v="3-22-20-136-0"/>
    <s v="3"/>
    <s v="Brodnica - sieć wodociagowa w rej. ul. Śremskiej w Żabnie "/>
    <s v="brak"/>
    <s v="nd"/>
    <s v="brak"/>
    <s v="pierwsza"/>
    <s v="sieci rozdzielcze"/>
    <s v="modernizacyjne"/>
    <x v="2"/>
    <m/>
    <s v="Brodnica"/>
    <m/>
    <m/>
    <m/>
    <m/>
    <m/>
    <s v="22"/>
    <s v="nd"/>
    <n v="0"/>
    <n v="0"/>
    <n v="0"/>
    <n v="0"/>
    <n v="0"/>
    <n v="0"/>
    <n v="0"/>
    <n v="0"/>
    <n v="0"/>
    <n v="0"/>
    <n v="0"/>
    <n v="0"/>
    <m/>
    <m/>
    <m/>
    <m/>
    <m/>
    <m/>
    <m/>
    <m/>
    <m/>
    <m/>
    <m/>
    <m/>
    <m/>
    <m/>
    <m/>
    <m/>
    <m/>
    <m/>
    <m/>
    <m/>
    <m/>
    <m/>
    <m/>
    <m/>
    <m/>
    <n v="0"/>
    <n v="0"/>
    <n v="0"/>
    <n v="0"/>
    <n v="0"/>
    <n v="0"/>
    <n v="0"/>
    <n v="0"/>
    <n v="0"/>
    <n v="0"/>
    <n v="240000"/>
    <n v="0"/>
    <n v="0"/>
    <n v="240000"/>
  </r>
  <r>
    <s v="525."/>
    <s v="4-01-12-032-0"/>
    <s v="4"/>
    <s v="COŚ - zagospodarowanie terenu - I etap"/>
    <s v="Realizowane-RBM-zakończono"/>
    <s v="nd"/>
    <s v="Zadania własne wspólne"/>
    <s v="pierwsza"/>
    <s v="wspólne"/>
    <s v="modernizacyjne"/>
    <x v="13"/>
    <n v="0"/>
    <s v="Czerwonak"/>
    <s v="Katarzyna Stawińska"/>
    <s v="Marek Bielec"/>
    <s v="Anna Padurska"/>
    <s v="Marek Bielec"/>
    <n v="0"/>
    <s v="01"/>
    <s v="nd"/>
    <n v="5999.89"/>
    <n v="0"/>
    <n v="0"/>
    <n v="0"/>
    <n v="0"/>
    <n v="0"/>
    <n v="0"/>
    <n v="0"/>
    <n v="0"/>
    <n v="0"/>
    <n v="0"/>
    <n v="0"/>
    <n v="0"/>
    <n v="0"/>
    <n v="0"/>
    <n v="0"/>
    <n v="0"/>
    <m/>
    <m/>
    <m/>
    <m/>
    <m/>
    <m/>
    <m/>
    <n v="0"/>
    <n v="0"/>
    <n v="0"/>
    <n v="0"/>
    <n v="0"/>
    <n v="0"/>
    <n v="0"/>
    <n v="0"/>
    <n v="0"/>
    <n v="0"/>
    <n v="0"/>
    <n v="0"/>
    <n v="0"/>
    <n v="0"/>
    <n v="0"/>
    <n v="0"/>
    <n v="0"/>
    <n v="0"/>
    <n v="0"/>
    <n v="0"/>
    <n v="0"/>
    <n v="0"/>
    <n v="0"/>
    <n v="0"/>
    <n v="0"/>
    <n v="0"/>
    <n v="0"/>
  </r>
  <r>
    <s v="526."/>
    <s v="4-01-13-037-0"/>
    <s v="4"/>
    <s v="Szlachęcin - modernizacja oczyszczalni ścieków"/>
    <s v="Realizowane-RBM-zakończono"/>
    <s v="nd"/>
    <s v="Zadania własne wspólne"/>
    <s v="pierwsza"/>
    <s v="wspólne"/>
    <s v="rozwojowe"/>
    <x v="13"/>
    <n v="0"/>
    <s v="Czerwonak"/>
    <s v="Katarzyna Stawińska"/>
    <s v="Robert Głowacki"/>
    <s v="Anna Padurska"/>
    <n v="0"/>
    <s v="Julita Gumińska"/>
    <s v="01"/>
    <s v="nd"/>
    <n v="626780.03"/>
    <n v="0"/>
    <n v="0"/>
    <n v="0"/>
    <n v="0"/>
    <n v="0"/>
    <n v="0"/>
    <n v="0"/>
    <n v="0"/>
    <n v="0"/>
    <n v="0"/>
    <n v="0"/>
    <n v="0"/>
    <n v="0"/>
    <n v="0"/>
    <n v="0"/>
    <n v="0"/>
    <m/>
    <m/>
    <m/>
    <m/>
    <m/>
    <m/>
    <m/>
    <n v="0"/>
    <n v="0"/>
    <n v="0"/>
    <n v="0"/>
    <n v="0"/>
    <n v="0"/>
    <n v="0"/>
    <n v="0"/>
    <n v="0"/>
    <n v="0"/>
    <n v="0"/>
    <n v="0"/>
    <n v="166700"/>
    <n v="166700"/>
    <n v="0"/>
    <n v="0"/>
    <n v="0"/>
    <n v="0"/>
    <n v="0"/>
    <n v="0"/>
    <n v="0"/>
    <n v="0"/>
    <n v="0"/>
    <n v="0"/>
    <n v="166700"/>
    <n v="166700"/>
    <n v="166700"/>
  </r>
  <r>
    <s v="527."/>
    <s v="4-01-19-037-1"/>
    <s v="4"/>
    <s v="OŚ Szlachęcin - instalacja biogazu"/>
    <s v="Realizowane-koncepcja-w toku"/>
    <s v="nd"/>
    <s v="OŚ - sieci i obiekty"/>
    <s v="pierwsza"/>
    <s v="wspólne"/>
    <s v="rozwojowe"/>
    <x v="13"/>
    <n v="0"/>
    <s v="Czerwonak"/>
    <s v="Agnieszka Mitura-Grabowska"/>
    <n v="0"/>
    <s v="Anna Padurska"/>
    <s v="Julita Gumińska"/>
    <s v="Julita Gumińska"/>
    <s v="01"/>
    <s v="nd"/>
    <n v="0"/>
    <n v="75000"/>
    <n v="0"/>
    <n v="0"/>
    <n v="0"/>
    <n v="0"/>
    <n v="0"/>
    <n v="0"/>
    <n v="0"/>
    <n v="0"/>
    <n v="0"/>
    <n v="75000"/>
    <n v="0"/>
    <n v="0"/>
    <n v="0"/>
    <n v="0"/>
    <n v="0"/>
    <m/>
    <m/>
    <m/>
    <m/>
    <m/>
    <m/>
    <m/>
    <n v="0"/>
    <n v="0"/>
    <n v="0"/>
    <n v="75000"/>
    <n v="0"/>
    <n v="0"/>
    <n v="75000"/>
    <n v="0"/>
    <n v="0"/>
    <n v="0"/>
    <n v="0"/>
    <n v="0"/>
    <n v="0"/>
    <n v="75000"/>
    <n v="0"/>
    <n v="0"/>
    <n v="0"/>
    <n v="0"/>
    <n v="0"/>
    <n v="0"/>
    <n v="0"/>
    <n v="0"/>
    <n v="0"/>
    <n v="0"/>
    <n v="75000"/>
    <n v="0"/>
    <n v="75000"/>
  </r>
  <r>
    <s v="528."/>
    <s v="4-01-19-322-0"/>
    <s v="4"/>
    <s v="COŚ - uporządkowanie miejsca przyjmowania osadów"/>
    <s v="Realizowane-dokumentacja-w toku"/>
    <s v="nd"/>
    <s v="rezerwa zadania wielozakresowe"/>
    <s v="pierwsza"/>
    <s v="wspólne"/>
    <s v="rozwojowe"/>
    <x v="13"/>
    <n v="0"/>
    <s v="Czerwonak"/>
    <s v="Agnieszka Mitura-Grabowska"/>
    <s v="Michał Kamiński"/>
    <s v="Anna Padurska"/>
    <s v="Wojciech Wróblewski"/>
    <s v="Julita Gumińska"/>
    <s v="01"/>
    <s v="nd"/>
    <n v="0"/>
    <n v="0"/>
    <n v="0"/>
    <n v="0"/>
    <n v="0"/>
    <n v="0"/>
    <n v="0"/>
    <n v="0"/>
    <n v="0"/>
    <n v="0"/>
    <n v="0"/>
    <n v="0"/>
    <n v="0"/>
    <n v="0"/>
    <n v="0"/>
    <n v="0"/>
    <n v="0"/>
    <m/>
    <m/>
    <m/>
    <m/>
    <m/>
    <m/>
    <m/>
    <n v="0"/>
    <n v="0"/>
    <n v="0"/>
    <n v="0"/>
    <n v="0"/>
    <n v="0"/>
    <n v="0"/>
    <n v="0"/>
    <n v="0"/>
    <n v="0"/>
    <n v="0"/>
    <n v="0"/>
    <n v="1718470"/>
    <n v="100000"/>
    <n v="100000"/>
    <n v="0"/>
    <n v="0"/>
    <n v="0"/>
    <n v="0"/>
    <n v="0"/>
    <n v="0"/>
    <n v="0"/>
    <n v="0"/>
    <n v="0"/>
    <n v="200000"/>
    <n v="200000"/>
    <n v="200000"/>
  </r>
  <r>
    <s v="529."/>
    <s v="4-01-20-150-0"/>
    <s v="4"/>
    <s v="COŚ - przepompownia biogazu"/>
    <s v="Realizowane-koncepcja-w toku"/>
    <s v="nd"/>
    <s v="rezerwa zadania wielozakresowe"/>
    <s v="pierwsza"/>
    <s v="wspólne"/>
    <s v="modernizacyjne"/>
    <x v="13"/>
    <n v="1"/>
    <s v="Poznań"/>
    <s v="Agnieszka Mitura-Grabowska"/>
    <m/>
    <m/>
    <m/>
    <m/>
    <s v="01"/>
    <s v="nd"/>
    <n v="0"/>
    <n v="0"/>
    <n v="0"/>
    <n v="0"/>
    <n v="0"/>
    <n v="0"/>
    <n v="0"/>
    <n v="0"/>
    <n v="0"/>
    <n v="0"/>
    <n v="0"/>
    <n v="0"/>
    <m/>
    <m/>
    <m/>
    <m/>
    <m/>
    <m/>
    <m/>
    <m/>
    <m/>
    <m/>
    <m/>
    <m/>
    <m/>
    <m/>
    <m/>
    <m/>
    <m/>
    <m/>
    <m/>
    <m/>
    <m/>
    <m/>
    <m/>
    <m/>
    <m/>
    <n v="950000"/>
    <n v="0"/>
    <n v="0"/>
    <n v="0"/>
    <n v="0"/>
    <n v="0"/>
    <n v="0"/>
    <n v="0"/>
    <n v="0"/>
    <n v="0"/>
    <n v="0"/>
    <n v="950000"/>
    <n v="950000"/>
    <n v="950000"/>
  </r>
  <r>
    <s v="530."/>
    <s v="4-01-20-151-0"/>
    <s v="4"/>
    <s v="COŚ - sieć biogazu"/>
    <s v="Realizowane-koncepcja-w toku"/>
    <s v="nd"/>
    <s v="rezerwa zadania wielozakresowe"/>
    <s v="pierwsza"/>
    <s v="wspólne"/>
    <s v="modernizacyjne"/>
    <x v="13"/>
    <n v="2"/>
    <s v="Poznań"/>
    <s v="Agnieszka Mitura-Grabowska"/>
    <m/>
    <m/>
    <m/>
    <m/>
    <s v="01"/>
    <s v="nd"/>
    <n v="0"/>
    <n v="0"/>
    <n v="0"/>
    <n v="0"/>
    <n v="0"/>
    <n v="0"/>
    <n v="0"/>
    <n v="0"/>
    <n v="0"/>
    <n v="0"/>
    <n v="0"/>
    <n v="0"/>
    <m/>
    <m/>
    <m/>
    <m/>
    <m/>
    <m/>
    <m/>
    <m/>
    <m/>
    <m/>
    <m/>
    <m/>
    <m/>
    <m/>
    <m/>
    <m/>
    <m/>
    <m/>
    <m/>
    <m/>
    <m/>
    <m/>
    <m/>
    <m/>
    <m/>
    <n v="750000"/>
    <n v="0"/>
    <n v="0"/>
    <n v="0"/>
    <n v="0"/>
    <n v="0"/>
    <n v="0"/>
    <n v="0"/>
    <n v="0"/>
    <n v="0"/>
    <n v="0"/>
    <n v="750000"/>
    <n v="750000"/>
    <n v="750000"/>
  </r>
  <r>
    <s v="531."/>
    <s v="4-03-19-168-0"/>
    <s v="4"/>
    <s v="OŚ Mosina – modernizacja biofiltra 18.2"/>
    <s v="Realizowane-koncepcja-w toku"/>
    <s v="nd"/>
    <s v="OŚ - sieci i obiekty"/>
    <s v="pierwsza"/>
    <s v="wspólne"/>
    <s v="modernizacyjne"/>
    <x v="13"/>
    <n v="0"/>
    <s v="Mosina"/>
    <s v="Agnieszka Mitura-Grabowska"/>
    <s v="Dariusz Bartkowiak"/>
    <s v="Anna Padurska"/>
    <s v="Julita Gumińska"/>
    <s v="Julita Gumińska"/>
    <s v="03"/>
    <s v="nd"/>
    <n v="0"/>
    <n v="30000"/>
    <n v="770000"/>
    <n v="0"/>
    <n v="0"/>
    <n v="0"/>
    <n v="0"/>
    <n v="0"/>
    <n v="0"/>
    <n v="0"/>
    <n v="0"/>
    <n v="800000"/>
    <n v="0"/>
    <n v="0"/>
    <n v="0"/>
    <n v="0"/>
    <n v="0"/>
    <m/>
    <m/>
    <m/>
    <m/>
    <m/>
    <m/>
    <m/>
    <n v="0"/>
    <n v="0"/>
    <n v="0"/>
    <n v="0"/>
    <n v="0"/>
    <n v="0"/>
    <n v="0"/>
    <n v="0"/>
    <n v="0"/>
    <n v="0"/>
    <n v="0"/>
    <n v="166700"/>
    <n v="30000"/>
    <n v="196700"/>
    <n v="0"/>
    <n v="385000"/>
    <n v="385000"/>
    <n v="0"/>
    <n v="0"/>
    <n v="0"/>
    <n v="0"/>
    <n v="0"/>
    <n v="0"/>
    <n v="0"/>
    <n v="966700"/>
    <n v="166700"/>
    <n v="966700"/>
  </r>
  <r>
    <s v="532."/>
    <s v="4-03-19-173-0"/>
    <s v="4"/>
    <s v="OŚ Mosina - komora rozprężna ścieków"/>
    <s v="Realizowane-koncepcja-w toku"/>
    <s v="nd"/>
    <s v="OŚ - sieci i obiekty"/>
    <s v="pierwsza"/>
    <s v="wspólne"/>
    <s v="modernizacyjne"/>
    <x v="13"/>
    <n v="0"/>
    <s v="Mosina"/>
    <s v="Agnieszka Mitura-Grabowska"/>
    <s v="Barbara Bartkowiak"/>
    <s v="Anna Padurska"/>
    <s v="Julita Gumińska"/>
    <s v="Julita Gumińska"/>
    <s v="03"/>
    <s v="nd"/>
    <n v="0"/>
    <n v="40000"/>
    <n v="1000000"/>
    <n v="0"/>
    <n v="0"/>
    <n v="0"/>
    <n v="0"/>
    <n v="0"/>
    <n v="0"/>
    <n v="0"/>
    <n v="0"/>
    <n v="1040000"/>
    <n v="0"/>
    <n v="0"/>
    <n v="0"/>
    <n v="0"/>
    <n v="0"/>
    <m/>
    <m/>
    <m/>
    <m/>
    <m/>
    <m/>
    <m/>
    <n v="0"/>
    <n v="0"/>
    <n v="0"/>
    <n v="0"/>
    <n v="0"/>
    <n v="0"/>
    <n v="0"/>
    <n v="0"/>
    <n v="0"/>
    <n v="0"/>
    <n v="0"/>
    <n v="0"/>
    <n v="0"/>
    <n v="0"/>
    <n v="0"/>
    <n v="0"/>
    <n v="0"/>
    <n v="0"/>
    <n v="0"/>
    <n v="0"/>
    <n v="0"/>
    <n v="0"/>
    <n v="0"/>
    <n v="0"/>
    <n v="0"/>
    <n v="-1040000"/>
    <n v="0"/>
  </r>
  <r>
    <s v="533."/>
    <s v="4-05-12-034-0"/>
    <s v="4"/>
    <s v="COŚ - wał p. powodziowy"/>
    <s v="Realizowane-dokumentacja-w toku"/>
    <s v="nd"/>
    <s v="Zadania własne wspólne"/>
    <s v="pierwsza"/>
    <s v="wspólne"/>
    <s v="modernizacyjne"/>
    <x v="13"/>
    <n v="0"/>
    <s v="Poznań"/>
    <s v="Katarzyna Stawińska"/>
    <s v="Marek Bielec"/>
    <s v="Anna Padurska"/>
    <s v="Marek Bielec"/>
    <n v="0"/>
    <s v="05"/>
    <s v="nd"/>
    <n v="496"/>
    <n v="0"/>
    <n v="0"/>
    <n v="0"/>
    <n v="0"/>
    <n v="4381000"/>
    <n v="0"/>
    <n v="0"/>
    <n v="4000000"/>
    <n v="0"/>
    <n v="0"/>
    <n v="8381000"/>
    <n v="0"/>
    <n v="516"/>
    <n v="0"/>
    <n v="641.5"/>
    <n v="0"/>
    <m/>
    <m/>
    <m/>
    <m/>
    <m/>
    <m/>
    <m/>
    <n v="1157.5"/>
    <n v="0"/>
    <n v="0"/>
    <n v="0"/>
    <n v="0"/>
    <n v="0"/>
    <n v="0"/>
    <n v="0"/>
    <n v="0"/>
    <n v="0"/>
    <n v="0"/>
    <n v="0"/>
    <n v="97400"/>
    <n v="98557.5"/>
    <n v="500000"/>
    <n v="1131000"/>
    <n v="1000000"/>
    <n v="2381000"/>
    <n v="3750000"/>
    <n v="0"/>
    <n v="0"/>
    <n v="0"/>
    <n v="0"/>
    <n v="0"/>
    <n v="8860557.5"/>
    <n v="479557.5"/>
    <n v="8860557.5"/>
  </r>
  <r>
    <s v="534."/>
    <s v="4-05-12-037-0"/>
    <s v="4"/>
    <s v="COŚ - modernizacja wentylacji zagęszczaczy ob.20.1 i 20.2 i utylizacji powietrza"/>
    <s v="Realizowane-dokumentacja-w toku"/>
    <s v="nd"/>
    <s v="Zadania własne wspólne"/>
    <s v="pierwsza"/>
    <s v="wspólne"/>
    <s v="modernizacyjne"/>
    <x v="13"/>
    <n v="0"/>
    <s v="Poznań"/>
    <s v="Katarzyna Stawińska"/>
    <n v="0"/>
    <s v="Anna Padurska"/>
    <s v="Wojciech Wróblewski"/>
    <s v="Julita Gumińska"/>
    <s v="05"/>
    <s v="nd"/>
    <n v="49613.97"/>
    <n v="2585000"/>
    <n v="3700000"/>
    <n v="0"/>
    <n v="0"/>
    <n v="0"/>
    <n v="0"/>
    <n v="0"/>
    <n v="0"/>
    <n v="0"/>
    <n v="0"/>
    <n v="6285000"/>
    <n v="10787.9"/>
    <n v="1077.5"/>
    <n v="3717.84"/>
    <n v="6062.9"/>
    <n v="0"/>
    <m/>
    <m/>
    <m/>
    <m/>
    <m/>
    <m/>
    <m/>
    <n v="21646.14"/>
    <n v="0"/>
    <n v="0"/>
    <n v="0"/>
    <n v="0"/>
    <n v="0"/>
    <n v="0"/>
    <n v="0"/>
    <n v="0"/>
    <n v="0"/>
    <n v="0"/>
    <n v="0"/>
    <n v="0"/>
    <n v="91646.14"/>
    <n v="300000"/>
    <n v="2985000"/>
    <n v="2300000"/>
    <n v="7000000"/>
    <n v="0"/>
    <n v="0"/>
    <n v="0"/>
    <n v="0"/>
    <n v="0"/>
    <n v="0"/>
    <n v="12676646.140000001"/>
    <n v="6391646.1400000006"/>
    <n v="12676646.140000001"/>
  </r>
  <r>
    <s v="535."/>
    <s v="4-05-12-039-0"/>
    <s v="4"/>
    <s v="COŚ - układ płukania i odzysku piasku i skratek"/>
    <s v="Realizowane-dokumentacja-w toku"/>
    <s v="nd"/>
    <s v="Zadania własne wspólne"/>
    <s v="pierwsza"/>
    <s v="wspólne"/>
    <s v="modernizacyjne"/>
    <x v="13"/>
    <n v="0"/>
    <s v="Poznań"/>
    <s v="Agnieszka Mitura-Grabowska"/>
    <s v="Barbara Bartkowiak"/>
    <s v="Anna Padurska"/>
    <s v="Wojciech Wróblewski"/>
    <s v="Julita Gumińska"/>
    <s v="05"/>
    <s v="nd"/>
    <n v="26181.54"/>
    <n v="663016"/>
    <n v="3548981"/>
    <n v="1650941"/>
    <n v="7131397"/>
    <n v="0"/>
    <n v="0"/>
    <n v="0"/>
    <n v="0"/>
    <n v="0"/>
    <n v="0"/>
    <n v="12994335"/>
    <n v="8112.45"/>
    <n v="5592.77"/>
    <n v="5204.13"/>
    <n v="6895.61"/>
    <n v="0"/>
    <m/>
    <m/>
    <m/>
    <m/>
    <m/>
    <m/>
    <m/>
    <n v="25804.960000000003"/>
    <n v="0"/>
    <n v="0"/>
    <n v="0"/>
    <n v="0"/>
    <n v="0"/>
    <n v="0"/>
    <n v="0"/>
    <n v="0"/>
    <n v="0"/>
    <n v="0"/>
    <n v="0"/>
    <n v="0"/>
    <n v="25804.960000000003"/>
    <n v="210000"/>
    <n v="1881562.79"/>
    <n v="1569023.23"/>
    <n v="3400000"/>
    <n v="0"/>
    <n v="0"/>
    <n v="0"/>
    <n v="0"/>
    <n v="0"/>
    <n v="0"/>
    <n v="7086390.9800000004"/>
    <n v="-5907944.0199999996"/>
    <n v="7086390.9800000004"/>
  </r>
  <r>
    <s v="536."/>
    <s v="4-05-12-046-0"/>
    <s v="4"/>
    <s v="COŚ - przyjęcie osadów pofiltracyjnych z SUW Mosina"/>
    <s v="Realizowane-dokumentacja-w toku"/>
    <s v="nd"/>
    <s v="Zadania własne wspólne"/>
    <s v="pierwsza"/>
    <s v="wspólne"/>
    <s v="rozwojowe"/>
    <x v="13"/>
    <n v="0"/>
    <s v="Poznań"/>
    <s v="Katarzyna Stawińska"/>
    <s v="Michał Kamiński"/>
    <s v="Anna Padurska"/>
    <s v="Wojciech Wróblewski"/>
    <s v="Julita Gumińska"/>
    <s v="05"/>
    <s v="nd"/>
    <n v="45216.72"/>
    <n v="819960"/>
    <n v="4845000"/>
    <n v="6457600"/>
    <n v="0"/>
    <n v="0"/>
    <n v="0"/>
    <n v="0"/>
    <n v="0"/>
    <n v="0"/>
    <n v="0"/>
    <n v="12122560"/>
    <n v="95719.17"/>
    <n v="33550.78"/>
    <n v="3528.31"/>
    <n v="3394.67"/>
    <n v="0"/>
    <m/>
    <m/>
    <m/>
    <m/>
    <m/>
    <m/>
    <m/>
    <n v="136192.93000000002"/>
    <n v="0"/>
    <n v="43800"/>
    <n v="0"/>
    <n v="0"/>
    <n v="0"/>
    <n v="0"/>
    <n v="0"/>
    <n v="0"/>
    <n v="0"/>
    <n v="0"/>
    <n v="0"/>
    <n v="0"/>
    <n v="0"/>
    <n v="50000"/>
    <n v="150000"/>
    <n v="150000"/>
    <n v="0"/>
    <n v="0"/>
    <n v="0"/>
    <n v="0"/>
    <n v="0"/>
    <n v="0"/>
    <n v="0"/>
    <n v="350000"/>
    <n v="-11772560"/>
    <n v="350000"/>
  </r>
  <r>
    <s v="537."/>
    <s v="4-05-12-047-0"/>
    <s v="4"/>
    <s v="Ograniczenie emisji odorów z obiektów LOŚ"/>
    <s v="Realizowane-koncepcja-w toku"/>
    <s v="nd"/>
    <s v="Zadania własne wspólne"/>
    <s v="pierwsza"/>
    <s v="wspólne"/>
    <s v="modernizacyjne"/>
    <x v="13"/>
    <n v="0"/>
    <s v="Poznań"/>
    <s v="Agnieszka Mitura-Grabowska"/>
    <s v="Marcin Sroka"/>
    <s v="Anna Padurska"/>
    <s v="Julita Gumińska"/>
    <s v="Julita Gumińska"/>
    <s v="05"/>
    <s v="nd"/>
    <n v="0"/>
    <n v="0"/>
    <n v="60000"/>
    <n v="60000"/>
    <n v="5780000"/>
    <n v="0"/>
    <n v="0"/>
    <n v="0"/>
    <n v="0"/>
    <n v="0"/>
    <n v="0"/>
    <n v="5900000"/>
    <n v="0"/>
    <n v="0"/>
    <n v="0"/>
    <n v="0"/>
    <n v="0"/>
    <m/>
    <m/>
    <m/>
    <m/>
    <m/>
    <m/>
    <m/>
    <n v="0"/>
    <n v="0"/>
    <n v="0"/>
    <n v="0"/>
    <n v="0"/>
    <n v="0"/>
    <n v="0"/>
    <n v="0"/>
    <n v="0"/>
    <n v="0"/>
    <n v="0"/>
    <n v="0"/>
    <n v="0"/>
    <n v="0"/>
    <n v="0"/>
    <n v="0"/>
    <n v="120000"/>
    <n v="1380000"/>
    <n v="2900000"/>
    <n v="1500000"/>
    <n v="0"/>
    <n v="0"/>
    <n v="0"/>
    <n v="0"/>
    <n v="5900000"/>
    <n v="0"/>
    <n v="5900000"/>
  </r>
  <r>
    <s v="538."/>
    <s v="4-05-12-049-0"/>
    <s v="4"/>
    <s v="Wzrost produkcji energii &quot;zielonej&quot; na terenie LOŚ"/>
    <s v="Realizowane-RBM-w toku"/>
    <s v="nd"/>
    <s v="Zadania własne wspólne"/>
    <s v="pierwsza"/>
    <s v="wspólne"/>
    <s v="rozwojowe"/>
    <x v="13"/>
    <n v="0"/>
    <s v="Poznań"/>
    <s v="Katarzyna Stawińska"/>
    <n v="0"/>
    <s v="Anna Padurska"/>
    <s v="Julita Gumińska"/>
    <s v="Julita Gumińska"/>
    <s v="05"/>
    <s v="nd"/>
    <n v="111124.81"/>
    <n v="2279000"/>
    <n v="0"/>
    <n v="0"/>
    <n v="0"/>
    <n v="0"/>
    <n v="0"/>
    <n v="0"/>
    <n v="0"/>
    <n v="0"/>
    <n v="0"/>
    <n v="2279000"/>
    <n v="4300.21"/>
    <n v="9972.7000000000007"/>
    <n v="4968.53"/>
    <n v="1680.97"/>
    <n v="676"/>
    <m/>
    <m/>
    <m/>
    <m/>
    <m/>
    <m/>
    <m/>
    <n v="21598.41"/>
    <n v="0"/>
    <n v="0"/>
    <n v="0"/>
    <n v="0"/>
    <n v="0"/>
    <n v="0"/>
    <n v="120500"/>
    <n v="27100"/>
    <n v="81000"/>
    <n v="803900"/>
    <n v="1279100"/>
    <n v="0"/>
    <n v="1833198.4100000001"/>
    <n v="778400"/>
    <n v="0"/>
    <n v="0"/>
    <n v="0"/>
    <n v="0"/>
    <n v="0"/>
    <n v="0"/>
    <n v="0"/>
    <n v="0"/>
    <n v="0"/>
    <n v="2611598.41"/>
    <n v="332598.41000000015"/>
    <n v="2611598.41"/>
  </r>
  <r>
    <s v="539."/>
    <s v="4-05-13-038-0"/>
    <s v="4"/>
    <s v="COŚ - rurociągi recyrkulacji zewnętrznej w pompowniach osadu recyrkulowanego"/>
    <s v="Realizowane-koncepcja-w toku"/>
    <s v="nd"/>
    <s v="Zadania własne wspólne"/>
    <s v="pierwsza"/>
    <s v="wspólne"/>
    <s v="modernizacyjne"/>
    <x v="13"/>
    <n v="0"/>
    <s v="Poznań"/>
    <s v="Agnieszka Mitura-Grabowska"/>
    <s v="Jarosław Majchrzak"/>
    <s v="Anna Padurska"/>
    <n v="0"/>
    <n v="0"/>
    <s v="05"/>
    <s v="nd"/>
    <n v="129000"/>
    <n v="130000"/>
    <n v="130000"/>
    <n v="130000"/>
    <n v="130000"/>
    <n v="130000"/>
    <n v="120000"/>
    <n v="0"/>
    <n v="0"/>
    <n v="0"/>
    <n v="0"/>
    <n v="770000"/>
    <n v="0"/>
    <n v="0"/>
    <n v="0"/>
    <n v="0"/>
    <n v="0"/>
    <m/>
    <m/>
    <m/>
    <m/>
    <m/>
    <m/>
    <m/>
    <n v="0"/>
    <n v="0"/>
    <n v="0"/>
    <n v="0"/>
    <n v="0"/>
    <n v="0"/>
    <n v="0"/>
    <n v="0"/>
    <n v="0"/>
    <n v="0"/>
    <n v="0"/>
    <n v="0"/>
    <n v="130000"/>
    <n v="192390"/>
    <n v="130000"/>
    <n v="130000"/>
    <n v="130000"/>
    <n v="130000"/>
    <n v="120000"/>
    <n v="0"/>
    <n v="0"/>
    <n v="0"/>
    <n v="0"/>
    <n v="0"/>
    <n v="832390"/>
    <n v="62390"/>
    <n v="832390"/>
  </r>
  <r>
    <s v="540."/>
    <s v="4-05-14-043-0"/>
    <s v="4"/>
    <s v="COŚ - Główny Punkt Zasilania"/>
    <s v="Realizowane-RBM-zakończono"/>
    <s v="FS 6"/>
    <s v="Zadania własne wspólne"/>
    <s v="pierwsza"/>
    <s v="wspólne"/>
    <s v="modernizacyjne"/>
    <x v="13"/>
    <n v="0"/>
    <s v="Poznań"/>
    <s v="Agnieszka Mitura-Grabowska"/>
    <n v="0"/>
    <s v="Anna Padurska"/>
    <s v="Joanna Iwan"/>
    <s v="Marcin Krupa"/>
    <s v="05"/>
    <s v="nd"/>
    <n v="3590206.4499999997"/>
    <n v="0"/>
    <n v="0"/>
    <n v="0"/>
    <n v="0"/>
    <n v="0"/>
    <n v="0"/>
    <n v="0"/>
    <n v="0"/>
    <n v="0"/>
    <n v="0"/>
    <n v="0"/>
    <n v="747"/>
    <n v="44010"/>
    <n v="20433"/>
    <n v="1283"/>
    <n v="886200.72"/>
    <m/>
    <m/>
    <m/>
    <m/>
    <m/>
    <m/>
    <m/>
    <n v="952673.72"/>
    <n v="0"/>
    <n v="1097570.8500000001"/>
    <n v="1097570.8500000001"/>
    <n v="1097570.8500000001"/>
    <n v="0"/>
    <n v="0"/>
    <n v="0"/>
    <n v="0"/>
    <n v="0"/>
    <n v="0"/>
    <n v="0"/>
    <n v="0"/>
    <n v="952673.72"/>
    <n v="0"/>
    <n v="0"/>
    <n v="0"/>
    <n v="0"/>
    <n v="0"/>
    <n v="0"/>
    <n v="0"/>
    <n v="0"/>
    <n v="0"/>
    <n v="0"/>
    <n v="952673.72"/>
    <n v="952673.72"/>
    <n v="952673.72"/>
  </r>
  <r>
    <s v="541."/>
    <s v="4-05-14-046-1"/>
    <s v="4"/>
    <s v="COŚ - fotowoltaika"/>
    <s v="Realizowane-RBM-w toku"/>
    <s v="FS 6"/>
    <s v="Zadania własne wspólne"/>
    <s v="pierwsza"/>
    <s v="wspólne"/>
    <s v="rozwojowe"/>
    <x v="13"/>
    <n v="0"/>
    <s v="Poznań"/>
    <s v="Agnieszka Mitura-Grabowska"/>
    <s v="Joanna Iwan"/>
    <s v="Anna Padurska"/>
    <s v="Joanna Iwan"/>
    <s v="Robert Kołacki"/>
    <s v="05"/>
    <s v="nd"/>
    <n v="60525.96"/>
    <n v="1920215"/>
    <n v="8012925"/>
    <n v="0"/>
    <n v="0"/>
    <n v="0"/>
    <n v="0"/>
    <n v="0"/>
    <n v="0"/>
    <n v="0"/>
    <n v="0"/>
    <n v="9933140"/>
    <n v="12267.35"/>
    <n v="34744.660000000003"/>
    <n v="10689.83"/>
    <n v="155586.49"/>
    <n v="2028"/>
    <m/>
    <m/>
    <m/>
    <m/>
    <m/>
    <m/>
    <m/>
    <n v="215316.33"/>
    <n v="0"/>
    <n v="0"/>
    <n v="0"/>
    <n v="757017.58"/>
    <n v="361823.8"/>
    <n v="1117698.3999999999"/>
    <n v="3735149.6"/>
    <n v="0"/>
    <n v="0"/>
    <n v="0"/>
    <n v="0"/>
    <n v="0"/>
    <n v="4068164.33"/>
    <n v="2241942"/>
    <n v="0"/>
    <n v="0"/>
    <n v="0"/>
    <n v="0"/>
    <n v="0"/>
    <n v="0"/>
    <n v="0"/>
    <n v="0"/>
    <n v="0"/>
    <n v="6310106.3300000001"/>
    <n v="-3623033.67"/>
    <n v="6310106.3300000001"/>
  </r>
  <r>
    <s v="542."/>
    <s v="4-05-14-148-1"/>
    <s v="4"/>
    <s v="COŚ - turbina ORC"/>
    <s v="Realizowane-koncepcja-w toku"/>
    <s v="FS 6"/>
    <s v="Zadania własne wspólne"/>
    <s v="pierwsza"/>
    <s v="wspólne"/>
    <s v="rozwojowe"/>
    <x v="13"/>
    <n v="0"/>
    <s v="Poznań"/>
    <s v="Agnieszka Mitura-Grabowska"/>
    <s v="Joanna Iwan"/>
    <s v="Anna Padurska"/>
    <s v="Joanna Iwan"/>
    <s v="Grzegorz Handke"/>
    <s v="05"/>
    <s v="nd"/>
    <n v="0"/>
    <n v="1137833"/>
    <n v="3000000"/>
    <n v="4000000"/>
    <n v="0"/>
    <n v="0"/>
    <n v="0"/>
    <n v="0"/>
    <n v="0"/>
    <n v="0"/>
    <n v="0"/>
    <n v="8137833"/>
    <n v="317.10000000000002"/>
    <n v="0"/>
    <n v="0"/>
    <n v="0"/>
    <n v="0"/>
    <m/>
    <m/>
    <m/>
    <m/>
    <m/>
    <m/>
    <m/>
    <n v="317.10000000000002"/>
    <n v="0"/>
    <n v="0"/>
    <n v="0"/>
    <n v="0"/>
    <n v="0"/>
    <n v="0"/>
    <n v="0"/>
    <n v="0"/>
    <n v="0"/>
    <n v="0"/>
    <n v="0"/>
    <n v="0"/>
    <n v="317.10000000000002"/>
    <n v="0"/>
    <n v="137833"/>
    <n v="2000000"/>
    <n v="4000000"/>
    <n v="2000000"/>
    <n v="0"/>
    <n v="0"/>
    <n v="0"/>
    <n v="0"/>
    <n v="0"/>
    <n v="8138150.0999999996"/>
    <n v="317.09999999962747"/>
    <n v="8138150.0999999996"/>
  </r>
  <r>
    <s v="543."/>
    <s v="4-05-14-193-0"/>
    <s v="4"/>
    <s v="COŚ - piaskowniki"/>
    <s v="Realizowane-RBM-w toku"/>
    <s v="FS 6"/>
    <s v="Zadania własne wspólne"/>
    <s v="pierwsza"/>
    <s v="wspólne"/>
    <s v="modernizacyjne"/>
    <x v="13"/>
    <n v="0"/>
    <s v="Poznań"/>
    <s v="Agnieszka Mitura-Grabowska"/>
    <n v="0"/>
    <s v="Anna Padurska"/>
    <s v="Julita Gumińska"/>
    <s v="Julita Gumińska"/>
    <s v="05"/>
    <s v="nd"/>
    <n v="70346.52"/>
    <n v="3100000"/>
    <n v="8225000"/>
    <n v="0"/>
    <n v="0"/>
    <n v="0"/>
    <n v="0"/>
    <n v="0"/>
    <n v="0"/>
    <n v="0"/>
    <n v="0"/>
    <n v="11325000"/>
    <n v="11098.79"/>
    <n v="9734.1"/>
    <n v="7203.98"/>
    <n v="22167.78"/>
    <n v="57758.05"/>
    <m/>
    <m/>
    <m/>
    <m/>
    <m/>
    <m/>
    <m/>
    <n v="107962.7"/>
    <n v="0"/>
    <n v="0"/>
    <n v="57758.05"/>
    <n v="57758.05"/>
    <n v="57758.05"/>
    <n v="193917.12"/>
    <n v="0"/>
    <n v="137758.17000000001"/>
    <n v="0"/>
    <n v="728923.4"/>
    <n v="83070.25"/>
    <n v="0"/>
    <n v="1251631.6400000001"/>
    <n v="6727686.8600000003"/>
    <n v="0"/>
    <n v="0"/>
    <n v="0"/>
    <n v="0"/>
    <n v="0"/>
    <n v="0"/>
    <n v="0"/>
    <n v="0"/>
    <n v="0"/>
    <n v="7979318.5"/>
    <n v="-3345681.5"/>
    <n v="7979318.5"/>
  </r>
  <r>
    <s v="544."/>
    <s v="4-05-14-203-1"/>
    <s v="4"/>
    <s v="COŚ - układ cieplny"/>
    <s v="Realizowane-RBM-zakończono"/>
    <s v="FS 6"/>
    <s v="Zadania własne wspólne"/>
    <s v="pierwsza"/>
    <s v="wspólne"/>
    <s v="modernizacyjne"/>
    <x v="13"/>
    <n v="0"/>
    <s v="Poznań"/>
    <s v="Agnieszka Mitura-Grabowska"/>
    <s v="Joanna Iwan"/>
    <s v="Anna Padurska"/>
    <s v="Joanna Iwan"/>
    <s v="Grzegorz Handke"/>
    <s v="05"/>
    <s v="nd"/>
    <n v="1621109.44"/>
    <n v="0"/>
    <n v="0"/>
    <n v="0"/>
    <n v="0"/>
    <n v="0"/>
    <n v="0"/>
    <n v="0"/>
    <n v="0"/>
    <n v="0"/>
    <n v="0"/>
    <n v="0"/>
    <n v="47301"/>
    <n v="0"/>
    <n v="0"/>
    <n v="0"/>
    <n v="0"/>
    <m/>
    <m/>
    <m/>
    <m/>
    <m/>
    <m/>
    <m/>
    <n v="47301"/>
    <n v="4700"/>
    <n v="0"/>
    <n v="0"/>
    <n v="0"/>
    <n v="0"/>
    <n v="0"/>
    <n v="0"/>
    <n v="0"/>
    <n v="0"/>
    <n v="0"/>
    <n v="0"/>
    <n v="0"/>
    <n v="47301"/>
    <n v="0"/>
    <n v="0"/>
    <n v="0"/>
    <n v="0"/>
    <n v="0"/>
    <n v="0"/>
    <n v="0"/>
    <n v="0"/>
    <n v="0"/>
    <n v="0"/>
    <n v="47301"/>
    <n v="47301"/>
    <n v="47301"/>
  </r>
  <r>
    <s v="545."/>
    <s v="4-05-15-078-0"/>
    <s v="4"/>
    <s v="LOŚ - system recyrkulacji osadu obiekt 27 maszynownia ZKF"/>
    <s v="Realizowane-RBM-w toku"/>
    <s v="nd"/>
    <s v="Zadania własne wspólne"/>
    <s v="pierwsza"/>
    <s v="wspólne"/>
    <s v="modernizacyjne"/>
    <x v="13"/>
    <n v="0"/>
    <s v="Poznań"/>
    <s v="Agnieszka Mitura-Grabowska"/>
    <n v="0"/>
    <s v="Anna Padurska"/>
    <s v="Marcin Sroka"/>
    <n v="0"/>
    <s v="05"/>
    <s v="nd"/>
    <n v="0"/>
    <n v="0"/>
    <n v="0"/>
    <n v="290000"/>
    <n v="0"/>
    <n v="0"/>
    <n v="0"/>
    <n v="0"/>
    <n v="0"/>
    <n v="0"/>
    <n v="0"/>
    <n v="290000"/>
    <n v="0"/>
    <n v="0"/>
    <n v="0"/>
    <n v="0"/>
    <n v="0"/>
    <m/>
    <m/>
    <m/>
    <m/>
    <m/>
    <m/>
    <m/>
    <n v="0"/>
    <n v="0"/>
    <n v="0"/>
    <n v="0"/>
    <n v="0"/>
    <n v="0"/>
    <n v="0"/>
    <n v="0"/>
    <n v="0"/>
    <n v="0"/>
    <n v="0"/>
    <n v="0"/>
    <n v="0"/>
    <n v="0"/>
    <n v="0"/>
    <n v="290000"/>
    <n v="0"/>
    <n v="0"/>
    <n v="0"/>
    <n v="0"/>
    <n v="0"/>
    <n v="0"/>
    <n v="0"/>
    <n v="0"/>
    <n v="290000"/>
    <n v="0"/>
    <n v="290000"/>
  </r>
  <r>
    <s v="546."/>
    <s v="4-05-16-058-0"/>
    <s v="4"/>
    <s v="LOŚ - dmuchawy powietrza"/>
    <s v="Zakończone"/>
    <s v="FS 6"/>
    <s v="Zadania własne wspólne"/>
    <s v="pierwsza"/>
    <s v="wspólne"/>
    <s v="modernizacyjne"/>
    <x v="13"/>
    <n v="0"/>
    <s v="Poznań"/>
    <s v="Agnieszka Mitura-Grabowska"/>
    <s v="Julita Gumińska"/>
    <s v="Anna Padurska"/>
    <s v="Julita Gumińska"/>
    <s v="Julita Gumińska"/>
    <s v="05"/>
    <s v="nd"/>
    <n v="612257.65"/>
    <n v="0"/>
    <n v="0"/>
    <n v="0"/>
    <n v="0"/>
    <n v="0"/>
    <n v="0"/>
    <n v="0"/>
    <n v="0"/>
    <n v="0"/>
    <n v="0"/>
    <n v="0"/>
    <n v="0"/>
    <n v="0"/>
    <n v="0"/>
    <n v="0"/>
    <n v="0"/>
    <m/>
    <m/>
    <m/>
    <m/>
    <m/>
    <m/>
    <m/>
    <n v="0"/>
    <n v="0"/>
    <n v="0"/>
    <n v="0"/>
    <n v="0"/>
    <n v="0"/>
    <n v="0"/>
    <n v="0"/>
    <n v="0"/>
    <n v="0"/>
    <n v="0"/>
    <n v="0"/>
    <n v="0"/>
    <n v="0"/>
    <n v="0"/>
    <n v="0"/>
    <n v="0"/>
    <n v="0"/>
    <n v="0"/>
    <n v="0"/>
    <n v="0"/>
    <n v="0"/>
    <n v="0"/>
    <n v="0"/>
    <n v="0"/>
    <n v="0"/>
    <n v="0"/>
  </r>
  <r>
    <s v="547."/>
    <s v="4-05-16-104-0"/>
    <s v="4"/>
    <s v="COŚ - kanały sanitarne na terenie oczyszczalni"/>
    <s v="Realizowane-RBM-zakończono"/>
    <s v="FS 6"/>
    <s v="Zadania własne wspólne"/>
    <s v="pierwsza"/>
    <s v="wspólne"/>
    <s v="modernizacyjne"/>
    <x v="13"/>
    <n v="0"/>
    <s v="Poznań"/>
    <s v="Agnieszka Mitura-Grabowska"/>
    <n v="0"/>
    <s v="Mariusz Dados"/>
    <n v="0"/>
    <n v="0"/>
    <s v="05"/>
    <s v="nd"/>
    <n v="314747.80000000005"/>
    <n v="0"/>
    <n v="0"/>
    <n v="0"/>
    <n v="0"/>
    <n v="0"/>
    <n v="0"/>
    <n v="0"/>
    <n v="0"/>
    <n v="0"/>
    <n v="0"/>
    <n v="0"/>
    <n v="0"/>
    <n v="0"/>
    <n v="0"/>
    <n v="0"/>
    <n v="0"/>
    <m/>
    <m/>
    <m/>
    <m/>
    <m/>
    <m/>
    <m/>
    <n v="0"/>
    <n v="0"/>
    <n v="0"/>
    <n v="0"/>
    <n v="0"/>
    <n v="0"/>
    <n v="0"/>
    <n v="0"/>
    <n v="0"/>
    <n v="0"/>
    <n v="0"/>
    <n v="0"/>
    <n v="0"/>
    <n v="0"/>
    <n v="0"/>
    <n v="0"/>
    <n v="0"/>
    <n v="0"/>
    <n v="0"/>
    <n v="0"/>
    <n v="0"/>
    <n v="0"/>
    <n v="0"/>
    <n v="0"/>
    <n v="0"/>
    <n v="0"/>
    <n v="0"/>
  </r>
  <r>
    <s v="548."/>
    <s v="4-05-16-105-0"/>
    <s v="4"/>
    <s v="COŚ - układu napowietrzania bioreaktorów - etap I"/>
    <s v="Realizowane-RBM-w toku"/>
    <s v="FS 6"/>
    <s v="Zadania własne wspólne"/>
    <s v="pierwsza"/>
    <s v="wspólne"/>
    <s v="modernizacyjne"/>
    <x v="13"/>
    <n v="0"/>
    <s v="Poznań"/>
    <s v="Agnieszka Mitura-Grabowska"/>
    <n v="0"/>
    <s v="Anna Padurska"/>
    <s v="Julita Gumińska"/>
    <s v="Julita Gumińska"/>
    <s v="05"/>
    <s v="nd"/>
    <n v="126139.23"/>
    <n v="447400"/>
    <n v="260000"/>
    <n v="883800"/>
    <n v="0"/>
    <n v="0"/>
    <n v="0"/>
    <n v="0"/>
    <n v="0"/>
    <n v="0"/>
    <n v="0"/>
    <n v="1591200"/>
    <n v="935.42"/>
    <n v="889.01"/>
    <n v="637.32000000000005"/>
    <n v="1711.21"/>
    <n v="0"/>
    <m/>
    <m/>
    <m/>
    <m/>
    <m/>
    <m/>
    <m/>
    <n v="4172.96"/>
    <n v="0"/>
    <n v="0"/>
    <n v="0"/>
    <n v="0"/>
    <n v="0"/>
    <n v="0"/>
    <n v="0"/>
    <n v="0"/>
    <n v="0"/>
    <n v="447400"/>
    <n v="0"/>
    <n v="0"/>
    <n v="451572.96"/>
    <n v="0"/>
    <n v="0"/>
    <n v="0"/>
    <n v="0"/>
    <n v="0"/>
    <n v="0"/>
    <n v="0"/>
    <n v="0"/>
    <n v="0"/>
    <n v="0"/>
    <n v="451572.96"/>
    <n v="-1139627.04"/>
    <n v="451572.96"/>
  </r>
  <r>
    <s v="549."/>
    <s v="4-05-16-106-0"/>
    <s v="4"/>
    <s v="LOŚ - obiekty kubaturowe - zakres I"/>
    <s v="Realizowane-RBM-w toku"/>
    <s v="nd"/>
    <s v="Zadania własne wspólne"/>
    <s v="pierwsza"/>
    <s v="wspólne"/>
    <s v="modernizacyjne"/>
    <x v="13"/>
    <n v="0"/>
    <s v="Poznań"/>
    <s v="Agnieszka Mitura-Grabowska"/>
    <s v="Krzysztof Durczewski"/>
    <s v="Anna Padurska"/>
    <s v="Wojciech Wróblewski"/>
    <s v="Julita Gumińska"/>
    <s v="05"/>
    <s v="nd"/>
    <n v="24321.14"/>
    <n v="5205100"/>
    <n v="6500000"/>
    <n v="520000"/>
    <n v="820000"/>
    <n v="450000"/>
    <n v="0"/>
    <n v="0"/>
    <n v="0"/>
    <n v="0"/>
    <n v="0"/>
    <n v="13495100"/>
    <n v="2825.05"/>
    <n v="2853.31"/>
    <n v="2712.31"/>
    <n v="1728.33"/>
    <n v="0"/>
    <m/>
    <m/>
    <m/>
    <m/>
    <m/>
    <m/>
    <m/>
    <n v="10119"/>
    <n v="0"/>
    <n v="0"/>
    <n v="0"/>
    <n v="0"/>
    <n v="0"/>
    <n v="0"/>
    <n v="0"/>
    <n v="0"/>
    <n v="0"/>
    <n v="150000"/>
    <n v="0"/>
    <n v="1309000"/>
    <n v="1469119"/>
    <n v="6000000"/>
    <n v="6733500"/>
    <n v="2740000"/>
    <n v="2450000"/>
    <n v="0"/>
    <n v="0"/>
    <n v="0"/>
    <n v="0"/>
    <n v="0"/>
    <n v="0"/>
    <n v="19392619"/>
    <n v="5897519"/>
    <n v="19392619"/>
  </r>
  <r>
    <s v="550."/>
    <s v="4-05-17-113-1"/>
    <s v="4"/>
    <s v="COŚ - urządzenie do zwiększania suchej masy osadu"/>
    <s v="Realizowane-RBM-w toku"/>
    <s v="FS 6"/>
    <s v="Zadania własne wspólne"/>
    <s v="pierwsza"/>
    <s v="wspólne"/>
    <s v="modernizacyjne"/>
    <x v="13"/>
    <n v="0"/>
    <s v="Poznań"/>
    <s v="Agnieszka Mitura-Grabowska"/>
    <n v="0"/>
    <s v="Anna Padurska"/>
    <s v="Jarosław Majchrzak"/>
    <s v="Jarosław Majchrzak"/>
    <s v="05"/>
    <s v="nd"/>
    <n v="0"/>
    <n v="50000"/>
    <n v="0"/>
    <n v="2500000"/>
    <n v="0"/>
    <n v="0"/>
    <n v="0"/>
    <n v="0"/>
    <n v="0"/>
    <n v="0"/>
    <n v="0"/>
    <n v="2550000"/>
    <n v="933.29"/>
    <n v="543.66999999999996"/>
    <n v="543.66999999999996"/>
    <n v="0"/>
    <n v="0"/>
    <m/>
    <m/>
    <m/>
    <m/>
    <m/>
    <m/>
    <m/>
    <n v="2020.63"/>
    <n v="0"/>
    <n v="0"/>
    <n v="0"/>
    <n v="0"/>
    <n v="0"/>
    <n v="0"/>
    <n v="0"/>
    <n v="0"/>
    <n v="0"/>
    <n v="0"/>
    <n v="0"/>
    <n v="0"/>
    <n v="2020.63"/>
    <n v="0"/>
    <n v="0"/>
    <n v="550000"/>
    <n v="2000000"/>
    <n v="0"/>
    <n v="0"/>
    <n v="0"/>
    <n v="0"/>
    <n v="0"/>
    <n v="0"/>
    <n v="2552020.63"/>
    <n v="2020.6299999998882"/>
    <n v="2552020.63"/>
  </r>
  <r>
    <s v="551."/>
    <s v="4-05-17-117-1"/>
    <s v="4"/>
    <s v="OŚ - fotowoltaika - zakres I - Szlachęcin"/>
    <s v="Realizowane-RBM-w toku"/>
    <s v="nd"/>
    <s v="Zadania własne wspólne"/>
    <s v="pierwsza"/>
    <s v="wspólne"/>
    <s v="rozwojowe"/>
    <x v="13"/>
    <n v="0"/>
    <s v="Poznań"/>
    <s v="Agnieszka Mitura-Grabowska"/>
    <s v="Joanna Iwan"/>
    <s v="Anna Padurska"/>
    <s v="Joanna Iwan"/>
    <s v="Robert Kołacki"/>
    <s v="05"/>
    <s v="nd"/>
    <n v="71795.340000000011"/>
    <n v="834848.33"/>
    <n v="1959828.67"/>
    <n v="290132"/>
    <n v="290132"/>
    <n v="0"/>
    <n v="0"/>
    <n v="0"/>
    <n v="0"/>
    <n v="0"/>
    <n v="0"/>
    <n v="3374941"/>
    <n v="5531.46"/>
    <n v="1921.71"/>
    <n v="4021.69"/>
    <n v="4796.6000000000004"/>
    <n v="0"/>
    <m/>
    <m/>
    <m/>
    <m/>
    <m/>
    <m/>
    <m/>
    <n v="16271.460000000001"/>
    <n v="0"/>
    <n v="0"/>
    <n v="0"/>
    <n v="0"/>
    <n v="0"/>
    <n v="0"/>
    <n v="0"/>
    <n v="0"/>
    <n v="0"/>
    <n v="0"/>
    <n v="0"/>
    <n v="0"/>
    <n v="16271.460000000001"/>
    <n v="1133700"/>
    <n v="120095"/>
    <n v="0"/>
    <n v="0"/>
    <n v="0"/>
    <n v="0"/>
    <n v="0"/>
    <n v="0"/>
    <n v="0"/>
    <n v="0"/>
    <n v="1270066.46"/>
    <n v="-2104874.54"/>
    <n v="1270066.46"/>
  </r>
  <r>
    <s v="552."/>
    <s v="4-05-17-204-0"/>
    <s v="4"/>
    <s v="OŚ - system przyjmowania ścieków dowożonych na stacjach zlewnych"/>
    <s v="Realizowane-RBM-zakończono"/>
    <s v="nd"/>
    <s v="Zadania własne wspólne"/>
    <s v="pierwsza"/>
    <s v="wspólne"/>
    <s v="rozwojowe"/>
    <x v="13"/>
    <n v="0"/>
    <s v="Poznań"/>
    <s v="Agnieszka Mitura-Grabowska"/>
    <n v="0"/>
    <s v="Anna Padurska"/>
    <s v="Robert Wachowiak"/>
    <n v="0"/>
    <s v="05"/>
    <s v="nd"/>
    <n v="16081"/>
    <n v="0"/>
    <n v="0"/>
    <n v="0"/>
    <n v="0"/>
    <n v="0"/>
    <n v="0"/>
    <n v="0"/>
    <n v="0"/>
    <n v="0"/>
    <n v="0"/>
    <n v="0"/>
    <n v="0"/>
    <n v="0"/>
    <n v="119450"/>
    <n v="0"/>
    <n v="0"/>
    <m/>
    <m/>
    <m/>
    <m/>
    <m/>
    <m/>
    <m/>
    <n v="119450"/>
    <n v="0"/>
    <n v="121943"/>
    <n v="0"/>
    <n v="0"/>
    <n v="0"/>
    <n v="0"/>
    <n v="0"/>
    <n v="0"/>
    <n v="0"/>
    <n v="0"/>
    <n v="0"/>
    <n v="0"/>
    <n v="119450"/>
    <n v="0"/>
    <n v="0"/>
    <n v="0"/>
    <n v="0"/>
    <n v="0"/>
    <n v="0"/>
    <n v="0"/>
    <n v="0"/>
    <n v="0"/>
    <n v="0"/>
    <n v="119450"/>
    <n v="119450"/>
    <n v="119450"/>
  </r>
  <r>
    <s v="553."/>
    <s v="4-05-19-036-1"/>
    <s v="4"/>
    <s v="COŚ - turbina wodna"/>
    <s v="Realizowane-koncepcja-w toku"/>
    <s v="nd"/>
    <s v="OŚ - sieci i obiekty"/>
    <s v="pierwsza"/>
    <s v="wspólne"/>
    <s v="rozwojowe"/>
    <x v="13"/>
    <n v="0"/>
    <s v="Poznań"/>
    <s v="Jarosław Majchrzak"/>
    <s v="Jarosław Majchrzak"/>
    <s v="Anna Padurska"/>
    <s v="Joanna Iwan"/>
    <s v="Maciej Drajkowski"/>
    <s v="05"/>
    <s v="nd"/>
    <n v="0"/>
    <n v="150000"/>
    <n v="540000"/>
    <n v="360000"/>
    <n v="0"/>
    <n v="0"/>
    <n v="0"/>
    <n v="0"/>
    <n v="0"/>
    <n v="0"/>
    <n v="0"/>
    <n v="1050000"/>
    <n v="0"/>
    <n v="0"/>
    <n v="0"/>
    <n v="0"/>
    <n v="0"/>
    <m/>
    <m/>
    <m/>
    <m/>
    <m/>
    <m/>
    <m/>
    <n v="0"/>
    <n v="0"/>
    <n v="0"/>
    <n v="0"/>
    <n v="0"/>
    <n v="0"/>
    <n v="0"/>
    <n v="0"/>
    <n v="0"/>
    <n v="0"/>
    <n v="0"/>
    <n v="0"/>
    <n v="0"/>
    <n v="0"/>
    <n v="0"/>
    <n v="0"/>
    <n v="0"/>
    <n v="150000"/>
    <n v="540000"/>
    <n v="360000"/>
    <n v="0"/>
    <n v="0"/>
    <n v="0"/>
    <n v="0"/>
    <n v="1050000"/>
    <n v="0"/>
    <n v="1050000"/>
  </r>
  <r>
    <s v="554."/>
    <s v="4-05-19-169-0"/>
    <s v="4"/>
    <s v="COŚ - stacja odwadniania osadu"/>
    <s v="brak"/>
    <s v="nd"/>
    <s v="brak"/>
    <s v="pierwsza"/>
    <s v="wspólne"/>
    <s v="modernizacyjne"/>
    <x v="13"/>
    <m/>
    <s v="Poznań"/>
    <m/>
    <m/>
    <m/>
    <m/>
    <m/>
    <s v="05"/>
    <s v="nd"/>
    <n v="0"/>
    <n v="0"/>
    <n v="0"/>
    <n v="0"/>
    <n v="0"/>
    <n v="0"/>
    <n v="0"/>
    <n v="0"/>
    <n v="0"/>
    <n v="0"/>
    <n v="0"/>
    <n v="0"/>
    <m/>
    <m/>
    <m/>
    <m/>
    <m/>
    <m/>
    <m/>
    <m/>
    <m/>
    <m/>
    <m/>
    <m/>
    <m/>
    <m/>
    <m/>
    <m/>
    <m/>
    <m/>
    <m/>
    <m/>
    <m/>
    <m/>
    <m/>
    <m/>
    <m/>
    <n v="0"/>
    <n v="100000"/>
    <n v="0"/>
    <n v="0"/>
    <n v="0"/>
    <n v="0"/>
    <n v="0"/>
    <n v="0"/>
    <n v="0"/>
    <n v="0"/>
    <n v="0"/>
    <n v="100000"/>
    <n v="100000"/>
    <n v="100000"/>
  </r>
  <r>
    <s v="555."/>
    <s v="4-05-19-170-0"/>
    <s v="4"/>
    <s v="COŚ - opomiarowanie odpływu ścieków oczyszczonych"/>
    <s v="Realizowane-koncepcja-w toku"/>
    <s v="nd"/>
    <s v="OŚ - sieci i obiekty"/>
    <s v="pierwsza"/>
    <s v="wspólne"/>
    <s v="modernizacyjne"/>
    <x v="13"/>
    <n v="0"/>
    <s v="Poznań"/>
    <s v="Agnieszka Mitura-Grabowska"/>
    <s v="Jarosław Majchrzak"/>
    <s v="Anna Padurska"/>
    <s v="Julita Gumińska"/>
    <s v="Julita Gumińska"/>
    <s v="05"/>
    <s v="nd"/>
    <n v="0"/>
    <n v="50000"/>
    <n v="0"/>
    <n v="0"/>
    <n v="0"/>
    <n v="0"/>
    <n v="0"/>
    <n v="0"/>
    <n v="0"/>
    <n v="0"/>
    <n v="0"/>
    <n v="50000"/>
    <n v="0"/>
    <n v="0"/>
    <n v="0"/>
    <n v="0"/>
    <n v="0"/>
    <m/>
    <m/>
    <m/>
    <m/>
    <m/>
    <m/>
    <m/>
    <n v="0"/>
    <n v="0"/>
    <n v="0"/>
    <n v="0"/>
    <n v="0"/>
    <n v="0"/>
    <n v="0"/>
    <n v="0"/>
    <n v="0"/>
    <n v="0"/>
    <n v="0"/>
    <n v="0"/>
    <n v="0"/>
    <n v="0"/>
    <n v="0"/>
    <n v="0"/>
    <n v="0"/>
    <n v="0"/>
    <n v="0"/>
    <n v="0"/>
    <n v="0"/>
    <n v="0"/>
    <n v="0"/>
    <n v="0"/>
    <n v="0"/>
    <n v="-50000"/>
    <n v="0"/>
  </r>
  <r>
    <s v="556."/>
    <s v="4-05-19-174-0"/>
    <s v="4"/>
    <s v="LOŚ - instalacja filtra siloksanów"/>
    <s v="Realizowane-RBM-w toku"/>
    <s v="nd"/>
    <s v="OŚ - sieci i obiekty"/>
    <s v="pierwsza"/>
    <s v="wspólne"/>
    <s v="modernizacyjne"/>
    <x v="13"/>
    <n v="0"/>
    <s v="Poznań"/>
    <s v="Agnieszka Mitura-Grabowska"/>
    <s v="Maciej Nowicki"/>
    <s v="Anna Padurska"/>
    <s v="Maciej Nowicki"/>
    <n v="0"/>
    <s v="05"/>
    <s v="nd"/>
    <n v="0"/>
    <n v="120000"/>
    <n v="0"/>
    <n v="0"/>
    <n v="0"/>
    <n v="0"/>
    <n v="0"/>
    <n v="0"/>
    <n v="0"/>
    <n v="0"/>
    <n v="0"/>
    <n v="120000"/>
    <n v="0"/>
    <n v="0"/>
    <n v="0"/>
    <n v="0"/>
    <n v="0"/>
    <m/>
    <m/>
    <m/>
    <m/>
    <m/>
    <m/>
    <m/>
    <n v="0"/>
    <n v="0"/>
    <n v="0"/>
    <n v="0"/>
    <n v="0"/>
    <n v="0"/>
    <n v="0"/>
    <n v="0"/>
    <n v="0"/>
    <n v="0"/>
    <n v="0"/>
    <n v="120000"/>
    <n v="0"/>
    <n v="20000"/>
    <n v="100000"/>
    <n v="0"/>
    <n v="0"/>
    <n v="0"/>
    <n v="0"/>
    <n v="0"/>
    <n v="0"/>
    <n v="0"/>
    <n v="0"/>
    <n v="0"/>
    <n v="120000"/>
    <n v="0"/>
    <n v="120000"/>
  </r>
  <r>
    <s v="557."/>
    <s v="4-05-19-175-1"/>
    <s v="4"/>
    <s v="LOŚ - zagospodarowanie terenu"/>
    <s v="Realizowane-koncepcja-w toku"/>
    <s v="nd"/>
    <s v="OŚ - sieci i obiekty"/>
    <s v="pierwsza"/>
    <s v="wspólne"/>
    <s v="modernizacyjne"/>
    <x v="13"/>
    <n v="0"/>
    <s v="Poznań"/>
    <s v="Agnieszka Mitura-Grabowska"/>
    <s v="Szymon Kucharski"/>
    <s v="Anna Padurska"/>
    <s v="Marek Bielec"/>
    <n v="0"/>
    <s v="05"/>
    <s v="nd"/>
    <n v="0"/>
    <n v="60000"/>
    <n v="2050000"/>
    <n v="0"/>
    <n v="0"/>
    <n v="0"/>
    <n v="0"/>
    <n v="0"/>
    <n v="0"/>
    <n v="0"/>
    <n v="0"/>
    <n v="2110000"/>
    <n v="0"/>
    <n v="0"/>
    <n v="0"/>
    <n v="0"/>
    <n v="0"/>
    <m/>
    <m/>
    <m/>
    <m/>
    <m/>
    <m/>
    <m/>
    <n v="0"/>
    <n v="0"/>
    <n v="0"/>
    <n v="0"/>
    <n v="0"/>
    <n v="0"/>
    <n v="0"/>
    <n v="0"/>
    <n v="0"/>
    <n v="0"/>
    <n v="0"/>
    <n v="0"/>
    <n v="0"/>
    <n v="0"/>
    <n v="60000"/>
    <n v="1050000"/>
    <n v="1000000"/>
    <n v="0"/>
    <n v="0"/>
    <n v="0"/>
    <n v="0"/>
    <n v="0"/>
    <n v="0"/>
    <n v="0"/>
    <n v="2110000"/>
    <n v="0"/>
    <n v="2110000"/>
  </r>
  <r>
    <s v="558."/>
    <s v="4-05-19-213-1"/>
    <s v="4"/>
    <s v="COŚ - podczyszczanie odcieków"/>
    <s v="Realizowane-koncepcja-w toku"/>
    <s v="nd"/>
    <s v="OŚ - sieci i obiekty"/>
    <s v="pierwsza"/>
    <s v="wspólne"/>
    <s v="modernizacyjne"/>
    <x v="13"/>
    <n v="0"/>
    <s v="Poznań"/>
    <s v="Agnieszka Mitura-Grabowska"/>
    <n v="0"/>
    <s v="Anna Padurska"/>
    <s v="Julita Gumińska"/>
    <s v="Julita Gumińska"/>
    <s v="05"/>
    <s v="nd"/>
    <n v="0"/>
    <n v="80000"/>
    <n v="0"/>
    <n v="0"/>
    <n v="0"/>
    <n v="0"/>
    <n v="0"/>
    <n v="0"/>
    <n v="0"/>
    <n v="0"/>
    <n v="0"/>
    <n v="80000"/>
    <n v="0"/>
    <n v="0"/>
    <n v="0"/>
    <n v="0"/>
    <n v="0"/>
    <m/>
    <m/>
    <m/>
    <m/>
    <m/>
    <m/>
    <m/>
    <n v="0"/>
    <n v="0"/>
    <n v="0"/>
    <n v="0"/>
    <n v="0"/>
    <n v="0"/>
    <n v="0"/>
    <n v="0"/>
    <n v="0"/>
    <n v="0"/>
    <n v="0"/>
    <n v="0"/>
    <n v="80000"/>
    <n v="80000"/>
    <n v="0"/>
    <n v="0"/>
    <n v="0"/>
    <n v="0"/>
    <n v="0"/>
    <n v="0"/>
    <n v="0"/>
    <n v="0"/>
    <n v="0"/>
    <n v="0"/>
    <n v="80000"/>
    <n v="0"/>
    <n v="80000"/>
  </r>
  <r>
    <s v="559."/>
    <s v="4-05-19-214-1"/>
    <s v="4"/>
    <s v="COŚ - hydroliza osadu"/>
    <s v="Realizowane-koncepcja-w toku"/>
    <s v="nd"/>
    <s v="OŚ - sieci i obiekty"/>
    <s v="pierwsza"/>
    <s v="wspólne"/>
    <s v="modernizacyjne"/>
    <x v="13"/>
    <n v="0"/>
    <s v="Poznań"/>
    <s v="Agnieszka Mitura-Grabowska"/>
    <n v="0"/>
    <s v="Anna Padurska"/>
    <s v="Julita Gumińska"/>
    <s v="Julita Gumińska"/>
    <s v="05"/>
    <s v="nd"/>
    <n v="0"/>
    <n v="80000"/>
    <n v="0"/>
    <n v="0"/>
    <n v="0"/>
    <n v="0"/>
    <n v="0"/>
    <n v="0"/>
    <n v="0"/>
    <n v="0"/>
    <n v="0"/>
    <n v="80000"/>
    <n v="0"/>
    <n v="0"/>
    <n v="0"/>
    <n v="0"/>
    <n v="0"/>
    <m/>
    <m/>
    <m/>
    <m/>
    <m/>
    <m/>
    <m/>
    <n v="0"/>
    <n v="0"/>
    <n v="0"/>
    <n v="0"/>
    <n v="0"/>
    <n v="0"/>
    <n v="0"/>
    <n v="0"/>
    <n v="0"/>
    <n v="0"/>
    <n v="0"/>
    <n v="0"/>
    <n v="80000"/>
    <n v="80000"/>
    <n v="0"/>
    <n v="0"/>
    <n v="0"/>
    <n v="0"/>
    <n v="0"/>
    <n v="0"/>
    <n v="0"/>
    <n v="0"/>
    <n v="0"/>
    <n v="0"/>
    <n v="80000"/>
    <n v="0"/>
    <n v="80000"/>
  </r>
  <r>
    <s v="560."/>
    <s v="4-05-19-215-1"/>
    <s v="4"/>
    <s v="LOŚ - hydroliza osadu"/>
    <s v="Realizowane-koncepcja-w toku"/>
    <s v="nd"/>
    <s v="OŚ - sieci i obiekty"/>
    <s v="pierwsza"/>
    <s v="wspólne"/>
    <s v="modernizacyjne"/>
    <x v="13"/>
    <n v="0"/>
    <s v="Poznań"/>
    <s v="Agnieszka Mitura-Grabowska"/>
    <n v="0"/>
    <s v="Anna Padurska"/>
    <s v="Julita Gumińska"/>
    <s v="Julita Gumińska"/>
    <s v="05"/>
    <s v="nd"/>
    <n v="0"/>
    <n v="80000"/>
    <n v="0"/>
    <n v="0"/>
    <n v="0"/>
    <n v="0"/>
    <n v="0"/>
    <n v="0"/>
    <n v="0"/>
    <n v="0"/>
    <n v="0"/>
    <n v="80000"/>
    <n v="0"/>
    <n v="0"/>
    <n v="0"/>
    <n v="0"/>
    <n v="0"/>
    <m/>
    <m/>
    <m/>
    <m/>
    <m/>
    <m/>
    <m/>
    <n v="0"/>
    <n v="0"/>
    <n v="0"/>
    <n v="0"/>
    <n v="0"/>
    <n v="0"/>
    <n v="0"/>
    <n v="0"/>
    <n v="0"/>
    <n v="0"/>
    <n v="0"/>
    <n v="0"/>
    <n v="80000"/>
    <n v="80000"/>
    <n v="0"/>
    <n v="0"/>
    <n v="0"/>
    <n v="0"/>
    <n v="0"/>
    <n v="0"/>
    <n v="0"/>
    <n v="0"/>
    <n v="0"/>
    <n v="0"/>
    <n v="80000"/>
    <n v="0"/>
    <n v="80000"/>
  </r>
  <r>
    <s v="561."/>
    <s v="4-05-19-246-0"/>
    <s v="4"/>
    <s v="COŚ - punkt przyjmowania odpadów wraz z doprowadzeniem wody technologicznej"/>
    <s v="Realizowane-dokumentacja-w toku"/>
    <s v="nd"/>
    <s v="rezerwa zadania wielozakresowe"/>
    <s v="pierwsza"/>
    <s v="wspólne"/>
    <s v="modernizacyjne"/>
    <x v="13"/>
    <n v="0"/>
    <s v="Poznań"/>
    <s v="Agnieszka Mitura-Grabowska"/>
    <s v="Barbara Bartkowiak"/>
    <s v="Anna Padurska"/>
    <s v="Wojciech Wróblewski"/>
    <s v="Julita Gumińska"/>
    <s v="05"/>
    <s v="nd"/>
    <n v="0"/>
    <n v="0"/>
    <n v="0"/>
    <n v="0"/>
    <n v="0"/>
    <n v="0"/>
    <n v="0"/>
    <n v="0"/>
    <n v="0"/>
    <n v="0"/>
    <n v="0"/>
    <n v="0"/>
    <n v="0"/>
    <n v="402"/>
    <n v="433"/>
    <n v="0"/>
    <n v="338"/>
    <m/>
    <m/>
    <m/>
    <m/>
    <m/>
    <m/>
    <m/>
    <n v="1173"/>
    <n v="0"/>
    <n v="0"/>
    <n v="0"/>
    <n v="0"/>
    <n v="0"/>
    <n v="0"/>
    <n v="6400"/>
    <n v="0"/>
    <n v="1600"/>
    <n v="0"/>
    <n v="0"/>
    <n v="0"/>
    <n v="9173"/>
    <n v="524701.56999999995"/>
    <n v="1150418.8399999999"/>
    <n v="1675314.13"/>
    <n v="6800000"/>
    <n v="1000000"/>
    <n v="0"/>
    <n v="0"/>
    <n v="0"/>
    <n v="0"/>
    <n v="0"/>
    <n v="11159607.539999999"/>
    <n v="11159607.539999999"/>
    <n v="11159607.539999999"/>
  </r>
  <r>
    <s v="562."/>
    <s v="4-05-19-308-0"/>
    <s v="4"/>
    <s v="COŚ - układu napowietrzania bioreaktorów - etap II"/>
    <s v="Realizowane-RBM-w toku"/>
    <s v="nd"/>
    <s v="rezerwa zadania wielozakresowe"/>
    <s v="pierwsza"/>
    <s v="wspólne"/>
    <s v="modernizacyjne"/>
    <x v="13"/>
    <n v="0"/>
    <s v="Poznań"/>
    <s v="Agnieszka Mitura-Grabowska"/>
    <n v="0"/>
    <s v="Anna Padurska"/>
    <s v="Julita Gumińska"/>
    <s v="Julita Gumińska"/>
    <s v="05"/>
    <s v="nd"/>
    <n v="0"/>
    <n v="0"/>
    <n v="0"/>
    <n v="0"/>
    <n v="0"/>
    <n v="0"/>
    <n v="0"/>
    <n v="0"/>
    <n v="0"/>
    <n v="0"/>
    <n v="0"/>
    <n v="0"/>
    <n v="0"/>
    <n v="0"/>
    <n v="0"/>
    <n v="0"/>
    <n v="0"/>
    <m/>
    <m/>
    <m/>
    <m/>
    <m/>
    <m/>
    <m/>
    <n v="0"/>
    <n v="0"/>
    <n v="0"/>
    <n v="0"/>
    <n v="0"/>
    <n v="0"/>
    <n v="0"/>
    <n v="0"/>
    <n v="0"/>
    <n v="0"/>
    <n v="0"/>
    <n v="0"/>
    <n v="0"/>
    <n v="0"/>
    <n v="260000"/>
    <n v="0"/>
    <n v="0"/>
    <n v="0"/>
    <n v="0"/>
    <n v="0"/>
    <n v="0"/>
    <n v="0"/>
    <n v="0"/>
    <n v="0"/>
    <n v="260000"/>
    <n v="260000"/>
    <n v="260000"/>
  </r>
  <r>
    <s v="563."/>
    <s v="4-05-19-309-0"/>
    <s v="4"/>
    <s v="COŚ - układu napowietrzania bioreaktorów - etap III"/>
    <s v="Realizowane-RBM-w toku"/>
    <s v="nd"/>
    <s v="rezerwa zadania wielozakresowe"/>
    <s v="pierwsza"/>
    <s v="wspólne"/>
    <s v="modernizacyjne"/>
    <x v="13"/>
    <n v="0"/>
    <s v="Poznań"/>
    <s v="Agnieszka Mitura-Grabowska"/>
    <n v="0"/>
    <s v="Anna Padurska"/>
    <s v="Julita Gumińska"/>
    <s v="Julita Gumińska"/>
    <s v="05"/>
    <s v="nd"/>
    <n v="0"/>
    <n v="0"/>
    <n v="0"/>
    <n v="0"/>
    <n v="0"/>
    <n v="0"/>
    <n v="0"/>
    <n v="0"/>
    <n v="0"/>
    <n v="0"/>
    <n v="0"/>
    <n v="0"/>
    <n v="0"/>
    <n v="0"/>
    <n v="0"/>
    <n v="0"/>
    <n v="0"/>
    <m/>
    <m/>
    <m/>
    <m/>
    <m/>
    <m/>
    <m/>
    <n v="0"/>
    <n v="0"/>
    <n v="0"/>
    <n v="0"/>
    <n v="0"/>
    <n v="0"/>
    <n v="0"/>
    <n v="0"/>
    <n v="0"/>
    <n v="0"/>
    <n v="0"/>
    <n v="0"/>
    <n v="0"/>
    <n v="0"/>
    <n v="0"/>
    <n v="440900"/>
    <n v="0"/>
    <n v="0"/>
    <n v="0"/>
    <n v="0"/>
    <n v="0"/>
    <n v="0"/>
    <n v="0"/>
    <n v="0"/>
    <n v="440900"/>
    <n v="440900"/>
    <n v="440900"/>
  </r>
  <r>
    <s v="564."/>
    <s v="4-05-19-310-0"/>
    <s v="4"/>
    <s v="COŚ - układu napowietrzania bioreaktorów - etap IV"/>
    <s v="Realizowane-RBM-w toku"/>
    <s v="nd"/>
    <s v="rezerwa zadania wielozakresowe"/>
    <s v="pierwsza"/>
    <s v="wspólne"/>
    <s v="modernizacyjne"/>
    <x v="13"/>
    <n v="0"/>
    <s v="Poznań"/>
    <s v="Agnieszka Mitura-Grabowska"/>
    <n v="0"/>
    <s v="Anna Padurska"/>
    <s v="Julita Gumińska"/>
    <s v="Julita Gumińska"/>
    <s v="05"/>
    <s v="nd"/>
    <n v="0"/>
    <n v="0"/>
    <n v="0"/>
    <n v="0"/>
    <n v="0"/>
    <n v="0"/>
    <n v="0"/>
    <n v="0"/>
    <n v="0"/>
    <n v="0"/>
    <n v="0"/>
    <n v="0"/>
    <n v="0"/>
    <n v="0"/>
    <n v="0"/>
    <n v="0"/>
    <n v="0"/>
    <m/>
    <m/>
    <m/>
    <m/>
    <m/>
    <m/>
    <m/>
    <n v="0"/>
    <n v="0"/>
    <n v="0"/>
    <n v="0"/>
    <n v="0"/>
    <n v="0"/>
    <n v="0"/>
    <n v="0"/>
    <n v="0"/>
    <n v="0"/>
    <n v="0"/>
    <n v="0"/>
    <n v="0"/>
    <n v="0"/>
    <n v="0"/>
    <n v="440900"/>
    <n v="0"/>
    <n v="0"/>
    <n v="0"/>
    <n v="0"/>
    <n v="0"/>
    <n v="0"/>
    <n v="0"/>
    <n v="0"/>
    <n v="440900"/>
    <n v="440900"/>
    <n v="440900"/>
  </r>
  <r>
    <s v="565."/>
    <s v="4-05-19-323-0"/>
    <s v="4"/>
    <s v="LOŚ - obiekty kubaturowe - zakres II"/>
    <s v="Realizowane-dokumentacja-w toku"/>
    <s v="nd"/>
    <s v="rezerwa zadania wielozakresowe"/>
    <s v="pierwsza"/>
    <s v="wspólne"/>
    <s v="modernizacyjne"/>
    <x v="13"/>
    <n v="0"/>
    <s v="Poznań"/>
    <s v="Agnieszka Mitura-Grabowska"/>
    <n v="0"/>
    <s v="Anna Padurska"/>
    <s v="Wojciech Wróblewski"/>
    <n v="0"/>
    <s v="05"/>
    <s v="nd"/>
    <n v="0"/>
    <n v="0"/>
    <n v="0"/>
    <n v="0"/>
    <n v="0"/>
    <n v="0"/>
    <n v="0"/>
    <n v="0"/>
    <n v="0"/>
    <n v="0"/>
    <n v="0"/>
    <n v="0"/>
    <n v="0"/>
    <n v="0"/>
    <n v="0"/>
    <n v="0"/>
    <n v="0"/>
    <m/>
    <m/>
    <m/>
    <m/>
    <m/>
    <m/>
    <m/>
    <n v="0"/>
    <m/>
    <m/>
    <n v="0"/>
    <n v="0"/>
    <n v="0"/>
    <n v="0"/>
    <n v="0"/>
    <n v="14500"/>
    <n v="0"/>
    <n v="0"/>
    <n v="0"/>
    <n v="0"/>
    <n v="14500"/>
    <n v="600000"/>
    <n v="0"/>
    <n v="0"/>
    <n v="0"/>
    <n v="0"/>
    <n v="0"/>
    <n v="0"/>
    <n v="0"/>
    <n v="0"/>
    <n v="0"/>
    <n v="614500"/>
    <n v="614500"/>
    <n v="614500"/>
  </r>
  <r>
    <s v="566."/>
    <s v="4-05-19-334-1"/>
    <s v="4"/>
    <s v="OŚ - fotowoltaika - zakres II - Mosina"/>
    <s v="Realizowane-RBM-w toku"/>
    <s v="nd"/>
    <s v="rezerwa zadania wielozakresowe"/>
    <s v="pierwsza"/>
    <s v="wspólne"/>
    <s v="rozwojowe"/>
    <x v="13"/>
    <n v="0"/>
    <s v="Poznań"/>
    <s v="Agnieszka Mitura-Grabowska"/>
    <s v="Joanna Iwan"/>
    <s v="Anna Padurska"/>
    <s v="Joanna Iwan"/>
    <s v="Robert Kołacki"/>
    <s v="05"/>
    <s v="nd"/>
    <n v="0"/>
    <n v="0"/>
    <n v="0"/>
    <n v="0"/>
    <n v="0"/>
    <n v="0"/>
    <n v="0"/>
    <n v="0"/>
    <n v="0"/>
    <n v="0"/>
    <n v="0"/>
    <n v="0"/>
    <n v="0"/>
    <n v="0"/>
    <n v="0"/>
    <n v="0"/>
    <n v="0"/>
    <m/>
    <m/>
    <m/>
    <m/>
    <m/>
    <m/>
    <m/>
    <n v="0"/>
    <n v="0"/>
    <n v="0"/>
    <n v="0"/>
    <n v="0"/>
    <n v="0"/>
    <n v="0"/>
    <n v="0"/>
    <n v="0"/>
    <n v="0"/>
    <n v="0"/>
    <n v="0"/>
    <n v="0"/>
    <n v="0"/>
    <n v="466615"/>
    <n v="0"/>
    <n v="0"/>
    <n v="0"/>
    <n v="0"/>
    <n v="0"/>
    <n v="0"/>
    <n v="0"/>
    <n v="0"/>
    <n v="0"/>
    <n v="466615"/>
    <n v="466615"/>
    <n v="466615"/>
  </r>
  <r>
    <s v="567."/>
    <s v="4-05-19-335-1"/>
    <s v="4"/>
    <s v="OŚ - fotowoltaika - zakres III - LOŚ"/>
    <s v="Realizowane-RBM-w toku"/>
    <s v="nd"/>
    <s v="rezerwa zadania wielozakresowe"/>
    <s v="pierwsza"/>
    <s v="wspólne"/>
    <s v="rozwojowe"/>
    <x v="13"/>
    <n v="0"/>
    <s v="Poznań"/>
    <s v="Agnieszka Mitura-Grabowska"/>
    <s v="Joanna Iwan"/>
    <s v="Anna Padurska"/>
    <s v="Joanna Iwan"/>
    <s v="Robert Kołacki"/>
    <s v="05"/>
    <s v="nd"/>
    <n v="0"/>
    <n v="0"/>
    <n v="0"/>
    <n v="0"/>
    <n v="0"/>
    <n v="0"/>
    <n v="0"/>
    <n v="0"/>
    <n v="0"/>
    <n v="0"/>
    <n v="0"/>
    <n v="0"/>
    <n v="0"/>
    <n v="0"/>
    <n v="0"/>
    <n v="0"/>
    <n v="0"/>
    <m/>
    <m/>
    <m/>
    <m/>
    <m/>
    <m/>
    <m/>
    <n v="0"/>
    <n v="0"/>
    <n v="0"/>
    <n v="0"/>
    <n v="0"/>
    <n v="0"/>
    <n v="0"/>
    <n v="0"/>
    <n v="0"/>
    <n v="0"/>
    <n v="0"/>
    <n v="0"/>
    <n v="0"/>
    <n v="0"/>
    <n v="753279"/>
    <n v="83697"/>
    <n v="0"/>
    <n v="870396"/>
    <n v="0"/>
    <n v="0"/>
    <n v="0"/>
    <n v="0"/>
    <n v="0"/>
    <n v="0"/>
    <n v="1707372"/>
    <n v="1707372"/>
    <n v="1707372"/>
  </r>
  <r>
    <s v="568."/>
    <s v="4-05-20-034-1"/>
    <s v="4"/>
    <s v="COŚ - praca wyspowa zespołów prądotwórczych"/>
    <s v="brak"/>
    <s v="nd"/>
    <s v="brak"/>
    <s v="pierwsza"/>
    <s v="inne"/>
    <s v="inne"/>
    <x v="14"/>
    <m/>
    <s v="Poznań"/>
    <m/>
    <m/>
    <m/>
    <m/>
    <m/>
    <s v="05"/>
    <s v="nd"/>
    <n v="0"/>
    <n v="0"/>
    <n v="0"/>
    <n v="0"/>
    <n v="0"/>
    <n v="0"/>
    <n v="0"/>
    <n v="0"/>
    <n v="0"/>
    <n v="0"/>
    <n v="0"/>
    <n v="0"/>
    <m/>
    <m/>
    <m/>
    <m/>
    <m/>
    <m/>
    <m/>
    <m/>
    <m/>
    <m/>
    <m/>
    <m/>
    <m/>
    <m/>
    <m/>
    <m/>
    <m/>
    <m/>
    <m/>
    <m/>
    <m/>
    <m/>
    <m/>
    <m/>
    <m/>
    <n v="0"/>
    <n v="0"/>
    <n v="3000000"/>
    <n v="3000000"/>
    <n v="9000000"/>
    <n v="0"/>
    <n v="0"/>
    <n v="0"/>
    <n v="0"/>
    <n v="0"/>
    <n v="0"/>
    <n v="15000000"/>
    <n v="15000000"/>
    <n v="15000000"/>
  </r>
  <r>
    <s v="569."/>
    <s v="4-05-20-038-0"/>
    <s v="4"/>
    <s v="LOŚ - obiekty kubaturowe - zakres III"/>
    <s v="Realizowane-RBM-w toku"/>
    <s v="nd"/>
    <s v="rezerwa zadania wielozakresowe"/>
    <s v="pierwsza"/>
    <s v="wspólne"/>
    <s v="modernizacyjne"/>
    <x v="13"/>
    <n v="0"/>
    <s v="Poznań"/>
    <n v="0"/>
    <n v="0"/>
    <s v="Anna Padurska"/>
    <s v="Wojciech Wróblewski"/>
    <s v="Julita Gumińska"/>
    <s v="05"/>
    <s v="nd"/>
    <n v="0"/>
    <n v="0"/>
    <n v="0"/>
    <n v="0"/>
    <n v="0"/>
    <n v="0"/>
    <n v="0"/>
    <n v="0"/>
    <n v="0"/>
    <n v="0"/>
    <n v="0"/>
    <n v="0"/>
    <n v="0"/>
    <n v="0"/>
    <n v="433"/>
    <n v="320.75"/>
    <n v="6500"/>
    <m/>
    <m/>
    <m/>
    <m/>
    <m/>
    <m/>
    <m/>
    <n v="7253.75"/>
    <m/>
    <m/>
    <n v="0"/>
    <n v="6500"/>
    <n v="6500"/>
    <n v="0"/>
    <n v="0"/>
    <n v="0"/>
    <n v="0"/>
    <n v="0"/>
    <n v="0"/>
    <n v="0"/>
    <n v="7253.75"/>
    <n v="242271"/>
    <n v="906229"/>
    <n v="0"/>
    <n v="0"/>
    <n v="0"/>
    <n v="0"/>
    <n v="0"/>
    <n v="0"/>
    <n v="0"/>
    <n v="0"/>
    <n v="1155753.75"/>
    <n v="1155753.75"/>
    <n v="1155753.75"/>
  </r>
  <r>
    <s v="570."/>
    <s v="4-05-20-064-0"/>
    <s v="4"/>
    <s v="LOŚ – zasuwa na rurociągu ścieków do zbiornika retencyjnego."/>
    <s v="brak"/>
    <s v="nd"/>
    <s v="brak"/>
    <s v="pierwsza"/>
    <s v="wspólne"/>
    <s v="modernizacyjne"/>
    <x v="13"/>
    <m/>
    <s v="Poznań"/>
    <m/>
    <m/>
    <m/>
    <m/>
    <m/>
    <s v="05"/>
    <s v="nd"/>
    <n v="0"/>
    <n v="0"/>
    <n v="0"/>
    <n v="0"/>
    <n v="0"/>
    <n v="0"/>
    <n v="0"/>
    <n v="0"/>
    <n v="0"/>
    <n v="0"/>
    <n v="0"/>
    <n v="0"/>
    <m/>
    <m/>
    <m/>
    <m/>
    <m/>
    <m/>
    <m/>
    <m/>
    <m/>
    <m/>
    <m/>
    <m/>
    <m/>
    <m/>
    <m/>
    <m/>
    <m/>
    <m/>
    <m/>
    <m/>
    <m/>
    <m/>
    <m/>
    <m/>
    <m/>
    <n v="0"/>
    <n v="0"/>
    <n v="340000"/>
    <n v="0"/>
    <n v="0"/>
    <n v="0"/>
    <n v="0"/>
    <n v="0"/>
    <n v="0"/>
    <n v="0"/>
    <n v="0"/>
    <n v="340000"/>
    <n v="340000"/>
    <n v="340000"/>
  </r>
  <r>
    <s v="571."/>
    <s v="4-05-20-081-1"/>
    <s v="4"/>
    <s v="COŚ - kompleks garażowy"/>
    <s v="brak"/>
    <s v="nd"/>
    <s v="brak"/>
    <s v="pierwsza"/>
    <s v="wspólne"/>
    <s v="rozwojowe"/>
    <x v="13"/>
    <m/>
    <s v="Poznań"/>
    <m/>
    <m/>
    <m/>
    <m/>
    <m/>
    <s v="05"/>
    <s v="nd"/>
    <n v="0"/>
    <n v="0"/>
    <n v="0"/>
    <n v="0"/>
    <n v="0"/>
    <n v="0"/>
    <n v="0"/>
    <n v="0"/>
    <n v="0"/>
    <n v="0"/>
    <n v="0"/>
    <n v="0"/>
    <m/>
    <m/>
    <m/>
    <m/>
    <m/>
    <m/>
    <m/>
    <m/>
    <m/>
    <m/>
    <m/>
    <m/>
    <m/>
    <m/>
    <m/>
    <m/>
    <m/>
    <m/>
    <m/>
    <m/>
    <m/>
    <m/>
    <m/>
    <m/>
    <m/>
    <m/>
    <m/>
    <m/>
    <m/>
    <m/>
    <m/>
    <m/>
    <m/>
    <m/>
    <m/>
    <m/>
    <n v="0"/>
    <n v="0"/>
    <n v="0"/>
  </r>
  <r>
    <s v="572."/>
    <s v="4-05-20-116-0"/>
    <s v="4"/>
    <s v="COŚ - instalacja zagęszczania osadu"/>
    <s v="brak"/>
    <s v="nd"/>
    <s v="brak"/>
    <s v="pierwsza"/>
    <s v="wspólne"/>
    <s v="modernizacyjne"/>
    <x v="13"/>
    <m/>
    <s v="Poznań"/>
    <m/>
    <m/>
    <m/>
    <m/>
    <m/>
    <s v="05"/>
    <s v="nd"/>
    <n v="0"/>
    <n v="0"/>
    <n v="0"/>
    <n v="0"/>
    <n v="0"/>
    <n v="0"/>
    <n v="0"/>
    <n v="0"/>
    <n v="0"/>
    <n v="0"/>
    <n v="0"/>
    <n v="0"/>
    <m/>
    <m/>
    <m/>
    <m/>
    <m/>
    <m/>
    <m/>
    <m/>
    <m/>
    <m/>
    <m/>
    <m/>
    <m/>
    <m/>
    <m/>
    <m/>
    <m/>
    <m/>
    <m/>
    <m/>
    <m/>
    <m/>
    <m/>
    <m/>
    <m/>
    <n v="0"/>
    <n v="100000"/>
    <n v="100000"/>
    <n v="0"/>
    <n v="0"/>
    <n v="0"/>
    <n v="0"/>
    <n v="0"/>
    <n v="0"/>
    <n v="0"/>
    <n v="0"/>
    <n v="200000"/>
    <n v="200000"/>
    <n v="200000"/>
  </r>
  <r>
    <s v="573."/>
    <s v="4-05-20-118-1"/>
    <s v="4"/>
    <s v="COŚ - zbiornik retencyjny ścieków"/>
    <s v="brak"/>
    <s v="nd"/>
    <s v="brak"/>
    <s v="pierwsza"/>
    <s v="wspólne"/>
    <s v="modernizacyjne"/>
    <x v="13"/>
    <m/>
    <s v="Poznań"/>
    <m/>
    <m/>
    <m/>
    <m/>
    <m/>
    <s v="05"/>
    <s v="nd"/>
    <n v="0"/>
    <n v="0"/>
    <n v="0"/>
    <n v="0"/>
    <n v="0"/>
    <n v="0"/>
    <n v="0"/>
    <n v="0"/>
    <n v="0"/>
    <n v="0"/>
    <n v="0"/>
    <n v="0"/>
    <m/>
    <m/>
    <m/>
    <m/>
    <m/>
    <m/>
    <m/>
    <m/>
    <m/>
    <m/>
    <m/>
    <m/>
    <m/>
    <m/>
    <m/>
    <m/>
    <m/>
    <m/>
    <m/>
    <m/>
    <m/>
    <m/>
    <m/>
    <m/>
    <m/>
    <n v="0"/>
    <n v="350000"/>
    <n v="350000"/>
    <n v="0"/>
    <n v="0"/>
    <n v="0"/>
    <n v="0"/>
    <n v="0"/>
    <n v="0"/>
    <n v="0"/>
    <n v="0"/>
    <n v="700000"/>
    <n v="700000"/>
    <n v="700000"/>
  </r>
  <r>
    <s v="574."/>
    <s v="4-05-20-121-1"/>
    <s v="4"/>
    <s v="COŚ - kolektory odpływowe ścieków wraz z komorą zrzutu"/>
    <s v="brak"/>
    <s v="nd"/>
    <s v="brak"/>
    <s v="pierwsza"/>
    <s v="wspólne"/>
    <s v="modernizacyjne"/>
    <x v="13"/>
    <m/>
    <s v="Poznań"/>
    <m/>
    <m/>
    <m/>
    <m/>
    <m/>
    <s v="05"/>
    <s v="nd"/>
    <n v="0"/>
    <n v="0"/>
    <n v="0"/>
    <n v="0"/>
    <n v="0"/>
    <n v="0"/>
    <n v="0"/>
    <n v="0"/>
    <n v="0"/>
    <n v="0"/>
    <n v="0"/>
    <n v="0"/>
    <m/>
    <m/>
    <m/>
    <m/>
    <m/>
    <m/>
    <m/>
    <m/>
    <m/>
    <m/>
    <m/>
    <m/>
    <m/>
    <m/>
    <m/>
    <m/>
    <m/>
    <m/>
    <m/>
    <m/>
    <m/>
    <m/>
    <m/>
    <m/>
    <m/>
    <n v="0"/>
    <n v="200000"/>
    <n v="650000"/>
    <n v="1000000"/>
    <n v="3000000"/>
    <n v="0"/>
    <n v="0"/>
    <n v="0"/>
    <n v="0"/>
    <n v="0"/>
    <n v="0"/>
    <n v="4850000"/>
    <n v="4850000"/>
    <n v="4850000"/>
  </r>
  <r>
    <s v="575."/>
    <s v="4-05-20-149-0"/>
    <s v="4"/>
    <s v="LOŚ - obiekty kubaturowe - zakres IV"/>
    <s v="Realizowane-koncepcja-w toku"/>
    <s v="nd"/>
    <s v="rezerwa zadania wielozakresowe"/>
    <s v="pierwsza"/>
    <s v="wspólne"/>
    <s v="modernizacyjne"/>
    <x v="13"/>
    <n v="0"/>
    <s v="Poznań"/>
    <s v="Agnieszka Mitura-Grabowska"/>
    <n v="0"/>
    <s v="Anna Padurska"/>
    <s v="Szymon Kucharski"/>
    <s v="Julita Gumińska"/>
    <s v="05"/>
    <s v="nd"/>
    <n v="0"/>
    <n v="0"/>
    <n v="0"/>
    <n v="0"/>
    <n v="0"/>
    <n v="0"/>
    <n v="0"/>
    <n v="0"/>
    <n v="0"/>
    <n v="0"/>
    <n v="0"/>
    <n v="0"/>
    <n v="0"/>
    <n v="0"/>
    <n v="0"/>
    <n v="0"/>
    <n v="0"/>
    <m/>
    <m/>
    <m/>
    <m/>
    <m/>
    <m/>
    <m/>
    <n v="0"/>
    <n v="0"/>
    <n v="0"/>
    <n v="0"/>
    <n v="0"/>
    <n v="0"/>
    <n v="0"/>
    <n v="0"/>
    <n v="0"/>
    <n v="0"/>
    <n v="0"/>
    <n v="0"/>
    <n v="1800000"/>
    <n v="1800000"/>
    <n v="0"/>
    <n v="0"/>
    <n v="0"/>
    <n v="0"/>
    <n v="0"/>
    <n v="0"/>
    <n v="0"/>
    <n v="0"/>
    <n v="0"/>
    <n v="0"/>
    <n v="1800000"/>
    <n v="1800000"/>
    <n v="1800000"/>
  </r>
  <r>
    <s v="576."/>
    <s v="4-05-20-176-0"/>
    <s v="4"/>
    <s v="COŚ - zbiornik biogazu"/>
    <s v="Realizowane-koncepcja-w toku"/>
    <s v="nd"/>
    <s v="rezerwa zadania wielozakresowe"/>
    <s v="pierwsza"/>
    <s v="wspólne"/>
    <s v="modernizacyjne"/>
    <x v="13"/>
    <n v="3"/>
    <s v="Poznań"/>
    <s v="Agnieszka Mitura-Grabowska"/>
    <m/>
    <m/>
    <m/>
    <m/>
    <s v="05"/>
    <s v="nd"/>
    <n v="0"/>
    <n v="0"/>
    <n v="0"/>
    <n v="0"/>
    <n v="0"/>
    <n v="0"/>
    <n v="0"/>
    <n v="0"/>
    <n v="0"/>
    <n v="0"/>
    <n v="0"/>
    <n v="0"/>
    <m/>
    <m/>
    <m/>
    <m/>
    <m/>
    <m/>
    <m/>
    <m/>
    <m/>
    <m/>
    <m/>
    <m/>
    <m/>
    <m/>
    <m/>
    <m/>
    <m/>
    <m/>
    <m/>
    <m/>
    <m/>
    <m/>
    <m/>
    <m/>
    <m/>
    <n v="0"/>
    <n v="300000"/>
    <n v="1000000"/>
    <n v="1000000"/>
    <n v="0"/>
    <n v="0"/>
    <n v="0"/>
    <n v="0"/>
    <n v="0"/>
    <n v="0"/>
    <n v="0"/>
    <n v="2300000"/>
    <n v="2300000"/>
    <n v="2300000"/>
  </r>
  <r>
    <s v="577."/>
    <s v="4-05-20-177-0"/>
    <s v="4"/>
    <s v="COŚ - pochodnia biogazu"/>
    <s v="Realizowane-koncepcja-w toku"/>
    <s v="nd"/>
    <s v="rezerwa zadania wielozakresowe"/>
    <s v="pierwsza"/>
    <s v="wspólne"/>
    <s v="modernizacyjne"/>
    <x v="13"/>
    <n v="4"/>
    <s v="Poznań"/>
    <s v="Agnieszka Mitura-Grabowska"/>
    <m/>
    <m/>
    <m/>
    <m/>
    <s v="05"/>
    <s v="nd"/>
    <n v="0"/>
    <n v="0"/>
    <n v="0"/>
    <n v="0"/>
    <n v="0"/>
    <n v="0"/>
    <n v="0"/>
    <n v="0"/>
    <n v="0"/>
    <n v="0"/>
    <n v="0"/>
    <n v="0"/>
    <m/>
    <m/>
    <m/>
    <m/>
    <m/>
    <m/>
    <m/>
    <m/>
    <m/>
    <m/>
    <m/>
    <m/>
    <m/>
    <m/>
    <m/>
    <m/>
    <m/>
    <m/>
    <m/>
    <m/>
    <m/>
    <m/>
    <m/>
    <m/>
    <m/>
    <n v="0"/>
    <n v="50000"/>
    <n v="150000"/>
    <n v="150000"/>
    <n v="100000"/>
    <n v="0"/>
    <n v="0"/>
    <n v="0"/>
    <n v="0"/>
    <n v="0"/>
    <n v="0"/>
    <n v="450000"/>
    <n v="450000"/>
    <n v="450000"/>
  </r>
  <r>
    <s v="578."/>
    <s v="4-05-20-178-0"/>
    <s v="4"/>
    <s v="COŚ - odsiarczalnia biogazu"/>
    <s v="Realizowane-koncepcja-w toku"/>
    <s v="nd"/>
    <s v="rezerwa zadania wielozakresowe"/>
    <s v="pierwsza"/>
    <s v="wspólne"/>
    <s v="modernizacyjne"/>
    <x v="13"/>
    <n v="5"/>
    <s v="Poznań"/>
    <s v="Agnieszka Mitura-Grabowska"/>
    <m/>
    <m/>
    <m/>
    <m/>
    <s v="05"/>
    <s v="nd"/>
    <n v="0"/>
    <n v="0"/>
    <n v="0"/>
    <n v="0"/>
    <n v="0"/>
    <n v="0"/>
    <n v="0"/>
    <n v="0"/>
    <n v="0"/>
    <n v="0"/>
    <n v="0"/>
    <n v="0"/>
    <m/>
    <m/>
    <m/>
    <m/>
    <m/>
    <m/>
    <m/>
    <m/>
    <m/>
    <m/>
    <m/>
    <m/>
    <m/>
    <m/>
    <m/>
    <m/>
    <m/>
    <m/>
    <m/>
    <m/>
    <m/>
    <m/>
    <m/>
    <m/>
    <m/>
    <n v="0"/>
    <n v="25000"/>
    <n v="75000"/>
    <n v="75000"/>
    <n v="75000"/>
    <n v="0"/>
    <n v="0"/>
    <n v="0"/>
    <n v="0"/>
    <n v="0"/>
    <n v="0"/>
    <n v="250000"/>
    <n v="250000"/>
    <n v="250000"/>
  </r>
  <r>
    <s v="579."/>
    <s v="4-05-20-179-0"/>
    <s v="4"/>
    <s v="COŚ - instalacja do przyjęcia odpadów weterynaryjnych"/>
    <s v="Realizowane-koncepcja-w toku"/>
    <s v="nd"/>
    <s v="rezerwa zadania wielozakresowe"/>
    <s v="pierwsza"/>
    <s v="wspólne"/>
    <s v="modernizacyjne"/>
    <x v="13"/>
    <n v="6"/>
    <s v="Poznań"/>
    <s v="Agnieszka Mitura-Grabowska"/>
    <m/>
    <m/>
    <m/>
    <m/>
    <s v="05"/>
    <s v="nd"/>
    <n v="0"/>
    <n v="0"/>
    <n v="0"/>
    <n v="0"/>
    <n v="0"/>
    <n v="0"/>
    <n v="0"/>
    <n v="0"/>
    <n v="0"/>
    <n v="0"/>
    <n v="0"/>
    <n v="0"/>
    <m/>
    <m/>
    <m/>
    <m/>
    <m/>
    <m/>
    <m/>
    <m/>
    <m/>
    <m/>
    <m/>
    <m/>
    <m/>
    <m/>
    <m/>
    <m/>
    <m/>
    <m/>
    <m/>
    <m/>
    <m/>
    <m/>
    <m/>
    <m/>
    <m/>
    <n v="0"/>
    <n v="0"/>
    <n v="500000"/>
    <n v="1000000"/>
    <n v="1000000"/>
    <n v="1000000"/>
    <n v="1500000"/>
    <n v="0"/>
    <n v="0"/>
    <n v="0"/>
    <n v="0"/>
    <n v="5000000"/>
    <n v="5000000"/>
    <n v="5000000"/>
  </r>
  <r>
    <s v="580."/>
    <s v="4-05-20-184-1"/>
    <s v="4"/>
    <s v="OŚ - schody zewnętrzne dla obiektów technologicznych"/>
    <s v="brak"/>
    <s v="nd"/>
    <s v="brak"/>
    <s v="pierwsza"/>
    <s v="wspólne"/>
    <s v="modernizacyjne"/>
    <x v="13"/>
    <m/>
    <s v="Poznań"/>
    <s v="Agnieszka Mitura-Grabowska"/>
    <m/>
    <m/>
    <m/>
    <m/>
    <s v="05"/>
    <s v="nd"/>
    <n v="0"/>
    <n v="0"/>
    <n v="0"/>
    <n v="0"/>
    <n v="0"/>
    <n v="0"/>
    <n v="0"/>
    <n v="0"/>
    <n v="0"/>
    <n v="0"/>
    <n v="0"/>
    <n v="0"/>
    <m/>
    <m/>
    <m/>
    <m/>
    <m/>
    <m/>
    <m/>
    <m/>
    <m/>
    <m/>
    <m/>
    <m/>
    <m/>
    <m/>
    <m/>
    <m/>
    <m/>
    <m/>
    <m/>
    <m/>
    <m/>
    <m/>
    <m/>
    <m/>
    <m/>
    <n v="0"/>
    <n v="1000000"/>
    <n v="500000"/>
    <n v="0"/>
    <n v="0"/>
    <n v="0"/>
    <n v="0"/>
    <n v="0"/>
    <n v="0"/>
    <n v="0"/>
    <n v="0"/>
    <n v="1500000"/>
    <n v="1500000"/>
    <n v="1500000"/>
  </r>
  <r>
    <s v="581."/>
    <s v="4-11-16-195-0"/>
    <s v="4"/>
    <s v="OŚ Borówiec - rezerwowe zasilanie energetyczne"/>
    <s v="Realizowane-RBM-w toku"/>
    <s v="nd"/>
    <s v="OŚ - sieci i obiekty"/>
    <s v="pierwsza"/>
    <s v="wspólne"/>
    <s v="modernizacyjne"/>
    <x v="13"/>
    <n v="0"/>
    <s v="Kórnik"/>
    <s v="Agnieszka Mitura-Grabowska"/>
    <n v="0"/>
    <s v="Anna Padurska"/>
    <s v="Wojciech Wróblewski"/>
    <s v="Zbigniew Narożny"/>
    <s v="11"/>
    <s v="nd"/>
    <n v="75191"/>
    <n v="821000"/>
    <n v="0"/>
    <n v="0"/>
    <n v="0"/>
    <n v="0"/>
    <n v="0"/>
    <n v="0"/>
    <n v="0"/>
    <n v="0"/>
    <n v="0"/>
    <n v="821000"/>
    <n v="16940"/>
    <n v="17744"/>
    <n v="433"/>
    <n v="1400"/>
    <n v="23437.69"/>
    <m/>
    <m/>
    <m/>
    <m/>
    <m/>
    <m/>
    <m/>
    <n v="59954.69"/>
    <n v="16940"/>
    <n v="16940"/>
    <n v="0"/>
    <n v="0"/>
    <n v="0"/>
    <n v="0"/>
    <n v="0"/>
    <n v="0"/>
    <n v="0"/>
    <n v="0"/>
    <n v="60000"/>
    <n v="71000"/>
    <n v="190954.69"/>
    <n v="420900"/>
    <n v="0"/>
    <n v="0"/>
    <n v="0"/>
    <n v="0"/>
    <n v="0"/>
    <n v="0"/>
    <n v="0"/>
    <n v="0"/>
    <n v="0"/>
    <n v="611854.68999999994"/>
    <n v="-209145.31000000006"/>
    <n v="611854.68999999994"/>
  </r>
  <r>
    <s v="582."/>
    <s v="4-11-19-167-0"/>
    <s v="4"/>
    <s v="OŚ Borówiec – układ odciągu powietrza z hali krat i biofiltra 13.1"/>
    <s v="Realizowane-koncepcja-w toku"/>
    <s v="nd"/>
    <s v="OŚ - sieci i obiekty"/>
    <s v="pierwsza"/>
    <s v="wspólne"/>
    <s v="modernizacyjne"/>
    <x v="13"/>
    <n v="0"/>
    <s v="Kórnik"/>
    <s v="Agnieszka Mitura-Grabowska"/>
    <n v="0"/>
    <s v="Anna Padurska"/>
    <s v="Joanna Iwan"/>
    <n v="0"/>
    <s v="11"/>
    <s v="nd"/>
    <n v="0"/>
    <n v="20000"/>
    <n v="0"/>
    <n v="1800000"/>
    <n v="0"/>
    <n v="0"/>
    <n v="0"/>
    <n v="0"/>
    <n v="0"/>
    <n v="0"/>
    <n v="0"/>
    <n v="1820000"/>
    <n v="0"/>
    <n v="0"/>
    <n v="0"/>
    <n v="0"/>
    <n v="0"/>
    <m/>
    <m/>
    <m/>
    <m/>
    <m/>
    <m/>
    <m/>
    <n v="0"/>
    <n v="0"/>
    <n v="0"/>
    <n v="0"/>
    <n v="0"/>
    <n v="0"/>
    <n v="0"/>
    <n v="0"/>
    <n v="0"/>
    <n v="0"/>
    <n v="0"/>
    <n v="0"/>
    <n v="20000"/>
    <n v="20000"/>
    <n v="0"/>
    <n v="800000"/>
    <n v="1000000"/>
    <n v="0"/>
    <n v="0"/>
    <n v="0"/>
    <n v="0"/>
    <n v="0"/>
    <n v="0"/>
    <n v="0"/>
    <n v="1820000"/>
    <n v="0"/>
    <n v="1820000"/>
  </r>
  <r>
    <s v="583."/>
    <s v="4-11-19-171-0"/>
    <s v="4"/>
    <s v="OŚ Borówiec – układ odciągu powietrza z budynku przyjęcia ścieków dowożonych, zbiornika ścieków dowożonych i pompowni"/>
    <s v="Realizowane-koncepcja-w toku"/>
    <s v="nd"/>
    <s v="OŚ - sieci i obiekty"/>
    <s v="pierwsza"/>
    <s v="wspólne"/>
    <s v="modernizacyjne"/>
    <x v="13"/>
    <n v="0"/>
    <s v="Kórnik"/>
    <s v="Agnieszka Mitura-Grabowska"/>
    <n v="0"/>
    <s v="Anna Padurska"/>
    <s v="Joanna Iwan"/>
    <n v="0"/>
    <s v="11"/>
    <s v="nd"/>
    <n v="0"/>
    <n v="20000"/>
    <n v="0"/>
    <n v="300000"/>
    <n v="0"/>
    <n v="0"/>
    <n v="0"/>
    <n v="0"/>
    <n v="0"/>
    <n v="0"/>
    <n v="0"/>
    <n v="320000"/>
    <n v="0"/>
    <n v="0"/>
    <n v="0"/>
    <n v="0"/>
    <n v="0"/>
    <m/>
    <m/>
    <m/>
    <m/>
    <m/>
    <m/>
    <m/>
    <n v="0"/>
    <n v="0"/>
    <n v="0"/>
    <n v="0"/>
    <n v="0"/>
    <n v="0"/>
    <n v="0"/>
    <n v="0"/>
    <n v="0"/>
    <n v="0"/>
    <n v="0"/>
    <n v="0"/>
    <n v="0"/>
    <n v="0"/>
    <n v="20000"/>
    <n v="0"/>
    <n v="300000"/>
    <n v="0"/>
    <n v="0"/>
    <n v="0"/>
    <n v="0"/>
    <n v="0"/>
    <n v="0"/>
    <n v="0"/>
    <n v="320000"/>
    <n v="0"/>
    <n v="320000"/>
  </r>
  <r>
    <s v="584."/>
    <s v="4-11-19-172-1"/>
    <s v="4"/>
    <s v="OŚ Borowiec – rozbudowa oczyszczalni"/>
    <s v="Realizowane-koncepcja-w toku"/>
    <s v="nd"/>
    <s v="OŚ - sieci i obiekty"/>
    <s v="pierwsza"/>
    <s v="wspólne"/>
    <s v="rozwojowe"/>
    <x v="13"/>
    <n v="0"/>
    <s v="Kórnik"/>
    <s v="Agnieszka Mitura-Grabowska"/>
    <n v="0"/>
    <s v="Anna Padurska"/>
    <s v="Joanna Iwan"/>
    <n v="0"/>
    <s v="11"/>
    <s v="nd"/>
    <n v="0"/>
    <n v="0"/>
    <n v="250000"/>
    <n v="0"/>
    <n v="0"/>
    <n v="0"/>
    <n v="0"/>
    <n v="0"/>
    <n v="0"/>
    <n v="0"/>
    <n v="0"/>
    <n v="250000"/>
    <n v="0"/>
    <n v="0"/>
    <n v="0"/>
    <n v="0"/>
    <n v="0"/>
    <m/>
    <m/>
    <m/>
    <m/>
    <m/>
    <m/>
    <m/>
    <n v="0"/>
    <n v="0"/>
    <n v="0"/>
    <n v="0"/>
    <n v="0"/>
    <n v="0"/>
    <n v="0"/>
    <n v="0"/>
    <n v="0"/>
    <n v="0"/>
    <n v="0"/>
    <n v="0"/>
    <n v="0"/>
    <n v="0"/>
    <n v="20000"/>
    <n v="230000"/>
    <n v="0"/>
    <n v="0"/>
    <n v="0"/>
    <n v="0"/>
    <n v="0"/>
    <n v="0"/>
    <n v="0"/>
    <n v="0"/>
    <n v="250000"/>
    <n v="0"/>
    <n v="250000"/>
  </r>
  <r>
    <s v="585."/>
    <s v="4-11-19-176-0"/>
    <s v="4"/>
    <s v="OŚ Borówiec - instalacja odwadniania osadu"/>
    <s v="Realizowane-koncepcja-w toku"/>
    <s v="nd"/>
    <s v="OŚ - sieci i obiekty"/>
    <s v="pierwsza"/>
    <s v="wspólne"/>
    <s v="modernizacyjne"/>
    <x v="13"/>
    <n v="0"/>
    <s v="Kórnik"/>
    <s v="Agnieszka Mitura-Grabowska"/>
    <s v="Dariusz Bartkowiak"/>
    <s v="Anna Padurska"/>
    <s v="Joanna Iwan"/>
    <n v="0"/>
    <s v="11"/>
    <s v="nd"/>
    <n v="0"/>
    <n v="0"/>
    <n v="2000000"/>
    <n v="0"/>
    <n v="0"/>
    <n v="0"/>
    <n v="0"/>
    <n v="0"/>
    <n v="0"/>
    <n v="0"/>
    <n v="0"/>
    <n v="2000000"/>
    <n v="0"/>
    <n v="0"/>
    <n v="0"/>
    <n v="0"/>
    <n v="0"/>
    <m/>
    <m/>
    <m/>
    <m/>
    <m/>
    <m/>
    <m/>
    <n v="0"/>
    <n v="0"/>
    <n v="0"/>
    <n v="0"/>
    <n v="0"/>
    <n v="0"/>
    <n v="0"/>
    <n v="0"/>
    <n v="0"/>
    <n v="0"/>
    <n v="0"/>
    <n v="0"/>
    <n v="166700"/>
    <n v="166700"/>
    <n v="1120000"/>
    <n v="880000"/>
    <n v="0"/>
    <n v="0"/>
    <n v="0"/>
    <n v="0"/>
    <n v="0"/>
    <n v="0"/>
    <n v="0"/>
    <n v="0"/>
    <n v="2166700"/>
    <n v="166700"/>
    <n v="2166700"/>
  </r>
  <r>
    <s v="586."/>
    <s v="5-01-11-060-0"/>
    <s v="5"/>
    <s v="Czerwonak - Przepompownia w Owińskach"/>
    <s v="Realizowane-dokumentacja-w toku"/>
    <s v="nd"/>
    <s v="Zadania własne wspólne"/>
    <s v="pierwsza"/>
    <s v="sieci rozdzielcze"/>
    <s v="modernizacyjne"/>
    <x v="15"/>
    <n v="0"/>
    <s v="Czerwonak"/>
    <s v="Przemysław Jasiński"/>
    <s v="Anna Szaszczak"/>
    <s v="Mariusz Dados"/>
    <n v="0"/>
    <n v="0"/>
    <s v="01"/>
    <s v="nd"/>
    <n v="0"/>
    <n v="1880000"/>
    <n v="0"/>
    <n v="0"/>
    <n v="0"/>
    <n v="0"/>
    <n v="0"/>
    <n v="0"/>
    <n v="0"/>
    <n v="0"/>
    <n v="0"/>
    <n v="1880000"/>
    <n v="0"/>
    <n v="702.07"/>
    <n v="702.07"/>
    <n v="0"/>
    <n v="0"/>
    <m/>
    <m/>
    <m/>
    <m/>
    <m/>
    <m/>
    <m/>
    <n v="1404.14"/>
    <n v="0"/>
    <n v="0"/>
    <n v="0"/>
    <n v="0"/>
    <n v="0"/>
    <n v="0"/>
    <n v="0"/>
    <n v="0"/>
    <n v="0"/>
    <n v="0"/>
    <n v="0"/>
    <n v="0"/>
    <n v="1404.14"/>
    <n v="40000"/>
    <n v="60000"/>
    <n v="396000"/>
    <n v="504000"/>
    <n v="1000000"/>
    <n v="0"/>
    <n v="0"/>
    <n v="0"/>
    <n v="0"/>
    <n v="0"/>
    <n v="2001404.1400000001"/>
    <n v="121404.14000000013"/>
    <n v="2001404.1400000001"/>
  </r>
  <r>
    <s v="587."/>
    <s v="5-01-12-093-1"/>
    <s v="5"/>
    <s v="Czerwonak - kanalizacja sanitarna dla planowanego osiedla mieszkaniowego w rejonie ul. Stawowej i Tatarakowej w Owińskach"/>
    <s v="Zakończone"/>
    <s v="nd"/>
    <s v="rezerwa &quot;białe plamy&quot;"/>
    <s v="druga"/>
    <s v="sieci rozdzielcze"/>
    <s v="rozwojowe"/>
    <x v="4"/>
    <n v="0"/>
    <s v="Czerwonak"/>
    <s v="Przemysław Jasiński"/>
    <n v="0"/>
    <s v="Mariusz Dados"/>
    <n v="0"/>
    <s v="Michał Plewa"/>
    <s v="01"/>
    <s v="nd"/>
    <n v="1811352.7599999995"/>
    <n v="0"/>
    <n v="0"/>
    <n v="0"/>
    <n v="0"/>
    <n v="0"/>
    <n v="0"/>
    <n v="0"/>
    <n v="0"/>
    <n v="0"/>
    <n v="0"/>
    <n v="0"/>
    <n v="6876.7"/>
    <n v="0"/>
    <n v="0"/>
    <n v="0"/>
    <n v="0"/>
    <m/>
    <m/>
    <m/>
    <m/>
    <m/>
    <m/>
    <m/>
    <n v="6876.7"/>
    <n v="0"/>
    <n v="0"/>
    <n v="0"/>
    <n v="0"/>
    <n v="0"/>
    <n v="0"/>
    <n v="0"/>
    <n v="0"/>
    <n v="0"/>
    <n v="0"/>
    <n v="0"/>
    <n v="0"/>
    <n v="6876.7"/>
    <n v="0"/>
    <n v="0"/>
    <n v="0"/>
    <n v="0"/>
    <n v="0"/>
    <n v="0"/>
    <n v="0"/>
    <n v="0"/>
    <n v="0"/>
    <n v="0"/>
    <n v="6876.7"/>
    <n v="6876.7"/>
    <n v="6876.7"/>
  </r>
  <r>
    <s v="588."/>
    <s v="5-01-15-190-1"/>
    <s v="5"/>
    <s v="Czerwonak - kanalizacja sanitarna w ul. Łąkowej"/>
    <s v="Realizowane-RBM-w toku"/>
    <s v="nd"/>
    <s v="rezerwa &quot;białe plamy&quot;"/>
    <s v="pierwsza"/>
    <s v="sieci rozdzielcze"/>
    <s v="rozwojowe"/>
    <x v="16"/>
    <n v="0"/>
    <s v="Czerwonak"/>
    <s v="Przemysław Jasiński"/>
    <n v="0"/>
    <s v="Mariusz Dados"/>
    <s v="Justyna Czarnecka"/>
    <n v="0"/>
    <s v="01"/>
    <s v="Gmina Czerwonak"/>
    <n v="1740"/>
    <n v="0"/>
    <n v="0"/>
    <n v="0"/>
    <n v="0"/>
    <n v="0"/>
    <n v="0"/>
    <n v="0"/>
    <n v="0"/>
    <n v="0"/>
    <n v="0"/>
    <n v="0"/>
    <n v="0"/>
    <n v="0"/>
    <n v="0"/>
    <n v="0"/>
    <n v="0"/>
    <m/>
    <m/>
    <m/>
    <m/>
    <m/>
    <m/>
    <m/>
    <n v="0"/>
    <n v="0"/>
    <n v="0"/>
    <n v="0"/>
    <n v="0"/>
    <n v="0"/>
    <n v="0"/>
    <n v="0"/>
    <n v="0"/>
    <n v="82962.59"/>
    <n v="0"/>
    <n v="0"/>
    <n v="0"/>
    <n v="82962.59"/>
    <n v="0"/>
    <n v="0"/>
    <n v="0"/>
    <n v="0"/>
    <n v="0"/>
    <n v="0"/>
    <n v="0"/>
    <n v="0"/>
    <n v="0"/>
    <n v="0"/>
    <n v="82962.59"/>
    <n v="82962.59"/>
    <n v="82962.59"/>
  </r>
  <r>
    <s v="589."/>
    <s v="5-01-15-191-1"/>
    <s v="5"/>
    <s v="Czerwonak - kanalizacja sanitarna w ul. Poprzeczna, Parkowa, Sportowa i Dworcowa w Owińskach - zakres I"/>
    <s v="Zakończone"/>
    <s v="nd"/>
    <s v="budżet - modernizacja PSK"/>
    <s v="pierwsza"/>
    <s v="sieci rozdzielcze"/>
    <s v="modernizacyjne"/>
    <x v="15"/>
    <n v="0"/>
    <s v="Czerwonak"/>
    <s v="Przemysław Jasiński"/>
    <s v="Joanna Matysiak-Olek"/>
    <s v="Mariusz Dados"/>
    <s v="Justyna Czarnecka"/>
    <n v="0"/>
    <s v="01"/>
    <s v="Gmina Czerwonak"/>
    <n v="538647.52"/>
    <n v="40528.5"/>
    <n v="1317111.5"/>
    <n v="0"/>
    <n v="0"/>
    <n v="0"/>
    <n v="0"/>
    <n v="0"/>
    <n v="0"/>
    <n v="0"/>
    <n v="0"/>
    <n v="1357640"/>
    <n v="4865.6000000000004"/>
    <n v="0"/>
    <n v="-4865.6000000000004"/>
    <n v="0"/>
    <n v="0"/>
    <m/>
    <m/>
    <m/>
    <m/>
    <m/>
    <m/>
    <m/>
    <n v="0"/>
    <n v="0"/>
    <n v="0"/>
    <n v="0"/>
    <n v="0"/>
    <n v="0"/>
    <n v="0"/>
    <n v="0"/>
    <n v="0"/>
    <n v="0"/>
    <n v="0"/>
    <n v="0"/>
    <n v="0"/>
    <n v="0"/>
    <n v="0"/>
    <n v="0"/>
    <n v="0"/>
    <n v="0"/>
    <n v="0"/>
    <n v="0"/>
    <n v="0"/>
    <n v="0"/>
    <n v="0"/>
    <n v="0"/>
    <n v="0"/>
    <n v="-1357640"/>
    <n v="0"/>
  </r>
  <r>
    <s v="590."/>
    <s v="5-01-15-192-1"/>
    <s v="5"/>
    <s v="Czerwonak - kanalizacja sanitarna w ul. Owocowej w Bolechowie Osiedlu"/>
    <s v="Realizowane-dokumentacja-w toku"/>
    <s v="nd"/>
    <s v="rezerwa &quot;białe plamy&quot;"/>
    <s v="druga"/>
    <s v="sieci rozdzielcze"/>
    <s v="rozwojowe"/>
    <x v="8"/>
    <n v="0"/>
    <s v="Czerwonak"/>
    <s v="Przemysław Jasiński"/>
    <s v="Anna Szaszczak"/>
    <s v="Mariusz Dados"/>
    <n v="0"/>
    <n v="0"/>
    <s v="01"/>
    <s v="nd"/>
    <n v="1984"/>
    <n v="8000"/>
    <n v="12000"/>
    <n v="73200"/>
    <n v="164800"/>
    <n v="0"/>
    <n v="0"/>
    <n v="0"/>
    <n v="0"/>
    <n v="0"/>
    <n v="0"/>
    <n v="258000"/>
    <n v="0"/>
    <n v="0"/>
    <n v="1299"/>
    <n v="0"/>
    <n v="0"/>
    <m/>
    <m/>
    <m/>
    <m/>
    <m/>
    <m/>
    <m/>
    <n v="1299"/>
    <n v="0"/>
    <n v="0"/>
    <n v="0"/>
    <n v="0"/>
    <n v="0"/>
    <n v="0"/>
    <n v="0"/>
    <n v="0"/>
    <n v="0"/>
    <n v="6000"/>
    <n v="0"/>
    <n v="6000"/>
    <n v="13299"/>
    <n v="18000"/>
    <n v="100000"/>
    <n v="106000"/>
    <n v="0"/>
    <n v="0"/>
    <n v="0"/>
    <n v="0"/>
    <n v="0"/>
    <n v="0"/>
    <n v="0"/>
    <n v="237299"/>
    <n v="-20701"/>
    <n v="237299"/>
  </r>
  <r>
    <s v="591."/>
    <s v="5-01-15-193-1"/>
    <s v="5"/>
    <s v="Czerwonak - kanalizacja sanitarna w ul. Taczaka i Leśnej w Koziegłowach"/>
    <s v="Realizowane-RBM-w toku"/>
    <s v="nd"/>
    <s v="rezerwa &quot;białe plamy&quot;"/>
    <s v="pierwsza"/>
    <s v="sieci rozdzielcze"/>
    <s v="rozwojowe"/>
    <x v="16"/>
    <n v="0"/>
    <s v="Czerwonak"/>
    <s v="Przemysław Jasiński"/>
    <s v="Joanna Matysiak-Olek"/>
    <s v="Mariusz Dados"/>
    <s v="Justyna Czarnecka"/>
    <s v="Łukasz Bil"/>
    <s v="01"/>
    <s v="Gmina Czerwonak"/>
    <n v="28539"/>
    <n v="1012870.7"/>
    <n v="0"/>
    <n v="0"/>
    <n v="0"/>
    <n v="0"/>
    <n v="0"/>
    <n v="0"/>
    <n v="0"/>
    <n v="0"/>
    <n v="0"/>
    <n v="1012870.7"/>
    <n v="9155.98"/>
    <n v="4596.7700000000004"/>
    <n v="17"/>
    <n v="9055.1299999999992"/>
    <n v="1014"/>
    <m/>
    <m/>
    <m/>
    <m/>
    <m/>
    <m/>
    <m/>
    <n v="23838.879999999997"/>
    <n v="0"/>
    <n v="0"/>
    <n v="0"/>
    <n v="0"/>
    <n v="0"/>
    <n v="0"/>
    <n v="0"/>
    <n v="223984.36"/>
    <n v="447968.72"/>
    <n v="74661.45"/>
    <n v="1150"/>
    <n v="0"/>
    <n v="771603.40999999992"/>
    <n v="0"/>
    <n v="0"/>
    <n v="0"/>
    <n v="0"/>
    <n v="0"/>
    <n v="0"/>
    <n v="0"/>
    <n v="0"/>
    <n v="0"/>
    <n v="0"/>
    <n v="771603.40999999992"/>
    <n v="-241267.29000000004"/>
    <n v="771603.40999999992"/>
  </r>
  <r>
    <s v="592."/>
    <s v="5-01-15-195-1"/>
    <s v="5"/>
    <s v="Czerwonak - kanalizacja sanitarna w ulicach osiedlowych na terenie Bolechówka oraz Potaszy - etap I"/>
    <s v="Realizowane-RBM-zakończono"/>
    <s v="nd"/>
    <s v="rezerwa &quot;białe plamy&quot;"/>
    <s v="druga"/>
    <s v="sieci rozdzielcze"/>
    <s v="rozwojowe"/>
    <x v="4"/>
    <n v="0"/>
    <s v="Czerwonak"/>
    <s v="Przemysław Jasiński"/>
    <s v="Joanna Matysiak-Olek"/>
    <s v="Mariusz Dados"/>
    <s v="Julita Andrzejewska"/>
    <s v="Michał Plewa"/>
    <s v="01"/>
    <s v="nd"/>
    <n v="26373.670000000002"/>
    <n v="1112533"/>
    <n v="2320923"/>
    <n v="150000"/>
    <n v="50000"/>
    <n v="750000"/>
    <n v="3070000"/>
    <n v="230000"/>
    <n v="2180000"/>
    <n v="2720000"/>
    <n v="0"/>
    <n v="12583456"/>
    <n v="11495.71"/>
    <n v="4117.3900000000003"/>
    <n v="4631.1000000000004"/>
    <n v="7235.14"/>
    <n v="0"/>
    <m/>
    <m/>
    <m/>
    <m/>
    <m/>
    <m/>
    <m/>
    <n v="27479.339999999997"/>
    <n v="0"/>
    <n v="0"/>
    <n v="0"/>
    <n v="0"/>
    <n v="0"/>
    <n v="0"/>
    <n v="0"/>
    <n v="0"/>
    <n v="0"/>
    <n v="0"/>
    <n v="0"/>
    <n v="0"/>
    <n v="27479.339999999997"/>
    <n v="0"/>
    <n v="0"/>
    <n v="0"/>
    <n v="0"/>
    <n v="0"/>
    <n v="0"/>
    <n v="0"/>
    <n v="0"/>
    <n v="0"/>
    <n v="0"/>
    <n v="27479.339999999997"/>
    <n v="-12555976.66"/>
    <n v="27479.339999999997"/>
  </r>
  <r>
    <s v="593."/>
    <s v="5-01-16-143-1"/>
    <s v="5"/>
    <s v="Czerwonak - kanalizacja sanitarna w ul. Morenowej"/>
    <s v="Realizowane-dokumentacja-w toku"/>
    <s v="nd"/>
    <s v="rezerwa &quot;białe plamy&quot;"/>
    <s v="druga"/>
    <s v="sieci rozdzielcze"/>
    <s v="rozwojowe"/>
    <x v="8"/>
    <n v="0"/>
    <s v="Czerwonak"/>
    <s v="Przemysław Jasiński"/>
    <s v="Katarzyna Grala"/>
    <s v="Mariusz Dados"/>
    <n v="0"/>
    <n v="0"/>
    <s v="01"/>
    <s v="nd"/>
    <n v="884.11"/>
    <n v="8800"/>
    <n v="8800"/>
    <n v="26400"/>
    <n v="591000"/>
    <n v="0"/>
    <n v="0"/>
    <n v="0"/>
    <n v="0"/>
    <n v="0"/>
    <n v="0"/>
    <n v="635000"/>
    <n v="0"/>
    <n v="0"/>
    <n v="0"/>
    <n v="962.25"/>
    <n v="1352"/>
    <m/>
    <m/>
    <m/>
    <m/>
    <m/>
    <m/>
    <m/>
    <n v="2314.25"/>
    <n v="0"/>
    <n v="0"/>
    <n v="0"/>
    <n v="0"/>
    <n v="0"/>
    <n v="0"/>
    <n v="0"/>
    <n v="0"/>
    <n v="0"/>
    <n v="0"/>
    <n v="0"/>
    <n v="0"/>
    <n v="2314.25"/>
    <n v="20872.400000000001"/>
    <n v="31308.6"/>
    <n v="161015.4"/>
    <n v="409381.6"/>
    <n v="0"/>
    <n v="0"/>
    <n v="0"/>
    <n v="0"/>
    <n v="0"/>
    <n v="0"/>
    <n v="624892.25"/>
    <n v="-10107.75"/>
    <n v="624892.25"/>
  </r>
  <r>
    <s v="594."/>
    <s v="5-01-18-028-1"/>
    <s v="5"/>
    <s v="Czerwonak - kanalizacja sanitarna w ul. Kwiatowej w Koziegłowach"/>
    <s v="Realizowane-dokumentacja-w toku"/>
    <s v="nd"/>
    <s v="rezerwa &quot;białe plamy&quot;"/>
    <s v="druga"/>
    <s v="sieci rozdzielcze"/>
    <s v="rozwojowe"/>
    <x v="8"/>
    <n v="0"/>
    <s v="Czerwonak"/>
    <s v="Przemysław Jasiński"/>
    <s v="Katarzyna Grala"/>
    <s v="Mariusz Dados"/>
    <n v="0"/>
    <n v="0"/>
    <s v="01"/>
    <s v="nd"/>
    <n v="1299"/>
    <n v="9600"/>
    <n v="38400"/>
    <n v="446000"/>
    <n v="0"/>
    <n v="0"/>
    <n v="0"/>
    <n v="0"/>
    <n v="0"/>
    <n v="0"/>
    <n v="0"/>
    <n v="494000"/>
    <n v="713.73"/>
    <n v="0"/>
    <n v="0"/>
    <n v="0"/>
    <n v="0"/>
    <m/>
    <m/>
    <m/>
    <m/>
    <m/>
    <m/>
    <m/>
    <n v="713.73"/>
    <n v="0"/>
    <n v="0"/>
    <n v="0"/>
    <n v="0"/>
    <n v="0"/>
    <n v="0"/>
    <n v="0"/>
    <n v="0"/>
    <n v="0"/>
    <n v="0"/>
    <n v="0"/>
    <n v="0"/>
    <n v="713.73"/>
    <n v="22849.599999999999"/>
    <n v="34274.400000000001"/>
    <n v="196639"/>
    <n v="290533"/>
    <n v="0"/>
    <n v="0"/>
    <n v="0"/>
    <n v="0"/>
    <n v="0"/>
    <n v="0"/>
    <n v="545009.73"/>
    <n v="51009.729999999981"/>
    <n v="545009.73"/>
  </r>
  <r>
    <s v="595."/>
    <s v="5-01-18-140-1"/>
    <s v="5"/>
    <s v="Czerwonak - kanalizacja sanitarna w ul.Słowackiego w Miękowie"/>
    <s v="Realizowane-RBM-w toku"/>
    <s v="nd"/>
    <s v="rezerwa &quot;białe plamy&quot;"/>
    <s v="druga"/>
    <s v="sieci rozdzielcze"/>
    <s v="rozwojowe"/>
    <x v="4"/>
    <n v="0"/>
    <s v="Czerwonak"/>
    <s v="Przemysław Jasiński"/>
    <n v="0"/>
    <s v="Mariusz Dados"/>
    <s v="Justyna Czarnecka"/>
    <n v="0"/>
    <s v="01"/>
    <s v="nd"/>
    <n v="1083"/>
    <n v="200000"/>
    <n v="0"/>
    <n v="0"/>
    <n v="0"/>
    <n v="0"/>
    <n v="0"/>
    <n v="0"/>
    <n v="0"/>
    <n v="0"/>
    <n v="0"/>
    <n v="200000"/>
    <n v="1509.8"/>
    <n v="838.95"/>
    <n v="838.95"/>
    <n v="1468.17"/>
    <n v="0"/>
    <m/>
    <m/>
    <m/>
    <m/>
    <m/>
    <m/>
    <m/>
    <n v="4655.87"/>
    <n v="0"/>
    <n v="0"/>
    <n v="0"/>
    <n v="0"/>
    <n v="0"/>
    <n v="0"/>
    <n v="0"/>
    <n v="0"/>
    <n v="0"/>
    <n v="0"/>
    <n v="0"/>
    <n v="0"/>
    <n v="4655.87"/>
    <n v="0"/>
    <n v="200000"/>
    <n v="0"/>
    <n v="0"/>
    <n v="0"/>
    <n v="0"/>
    <n v="0"/>
    <n v="0"/>
    <n v="0"/>
    <n v="0"/>
    <n v="204655.87"/>
    <n v="4655.8699999999953"/>
    <n v="204655.87"/>
  </r>
  <r>
    <s v="596."/>
    <s v="5-01-18-144-1"/>
    <s v="5"/>
    <s v="Czerwonak - kanalizacja sanitarna dla budynku na os.Zdroje 86"/>
    <s v="Realizowane-dokumentacja-w toku"/>
    <s v="nd"/>
    <s v="rezerwa &quot;białe plamy&quot;"/>
    <s v="druga"/>
    <s v="sieci rozdzielcze"/>
    <s v="rozwojowe"/>
    <x v="4"/>
    <n v="0"/>
    <s v="Czerwonak"/>
    <s v="Przemysław Jasiński"/>
    <s v="Michał Kamiński"/>
    <s v="Mariusz Dados"/>
    <s v="Justyna Czarnecka"/>
    <s v="Łukasz Bil"/>
    <s v="01"/>
    <s v="nd"/>
    <n v="0"/>
    <n v="96163"/>
    <n v="0"/>
    <n v="0"/>
    <n v="0"/>
    <n v="0"/>
    <n v="0"/>
    <n v="0"/>
    <n v="0"/>
    <n v="0"/>
    <n v="0"/>
    <n v="96163"/>
    <n v="0"/>
    <n v="0"/>
    <n v="0"/>
    <n v="0"/>
    <n v="0"/>
    <m/>
    <m/>
    <m/>
    <m/>
    <m/>
    <m/>
    <m/>
    <n v="0"/>
    <n v="0"/>
    <n v="0"/>
    <n v="0"/>
    <n v="0"/>
    <n v="0"/>
    <n v="0"/>
    <n v="0"/>
    <n v="1980"/>
    <n v="0"/>
    <n v="1980"/>
    <n v="1980"/>
    <n v="1980"/>
    <n v="7920"/>
    <n v="102809"/>
    <n v="0"/>
    <n v="0"/>
    <n v="0"/>
    <n v="0"/>
    <n v="0"/>
    <n v="0"/>
    <n v="0"/>
    <n v="0"/>
    <n v="0"/>
    <n v="110729"/>
    <n v="14566"/>
    <n v="110729"/>
  </r>
  <r>
    <s v="597."/>
    <s v="5-01-19-061-0"/>
    <s v="5"/>
    <s v="Czerwonak - kanalizacja sanitarna w ul.Zachodniej"/>
    <s v="Realizowane-RBM-w toku"/>
    <s v="nd"/>
    <s v="rezerwa na zaspokojenie roszczeń z tyt realizacji sieci wod-kan"/>
    <s v="pierwsza"/>
    <s v="sieci rozdzielcze"/>
    <s v="rozwojowe"/>
    <x v="5"/>
    <n v="0"/>
    <s v="Czerwonak"/>
    <n v="0"/>
    <n v="0"/>
    <n v="0"/>
    <s v="Aleksandra Klecha"/>
    <n v="0"/>
    <s v="01"/>
    <s v="nd"/>
    <n v="0"/>
    <n v="0"/>
    <n v="0"/>
    <n v="0"/>
    <n v="0"/>
    <n v="0"/>
    <n v="0"/>
    <n v="0"/>
    <n v="0"/>
    <n v="0"/>
    <n v="0"/>
    <n v="0"/>
    <n v="0"/>
    <n v="0"/>
    <n v="0"/>
    <n v="98261.36"/>
    <n v="0"/>
    <m/>
    <m/>
    <m/>
    <m/>
    <m/>
    <m/>
    <m/>
    <n v="98261.36"/>
    <n v="0"/>
    <n v="0"/>
    <n v="0"/>
    <n v="0"/>
    <n v="0"/>
    <n v="0"/>
    <n v="0"/>
    <n v="0"/>
    <n v="0"/>
    <n v="0"/>
    <n v="0"/>
    <n v="0"/>
    <n v="98261.36"/>
    <n v="0"/>
    <n v="0"/>
    <n v="0"/>
    <n v="0"/>
    <n v="0"/>
    <n v="0"/>
    <n v="0"/>
    <n v="0"/>
    <n v="0"/>
    <n v="0"/>
    <n v="98261.36"/>
    <n v="98261.36"/>
    <n v="98261.36"/>
  </r>
  <r>
    <s v="598."/>
    <s v="5-01-19-247-1"/>
    <s v="5"/>
    <s v="Czerwonak - kanalizacja sanitarna w ulicach osiedlowych na terenie Bolechówka oraz Potaszy - etap II"/>
    <s v="Realizowane-dokumentacja-w toku"/>
    <s v="nd"/>
    <s v="rezerwa zadania wielozakresowe"/>
    <s v="druga"/>
    <s v="sieci rozdzielcze"/>
    <s v="rozwojowe"/>
    <x v="8"/>
    <n v="0"/>
    <s v="Czerwonak"/>
    <s v="Przemysław Jasiński"/>
    <s v="Joanna Matysiak-Olek"/>
    <s v="Mariusz Dados"/>
    <s v="Justyna Czarnecka"/>
    <s v="Tomasz Wilas"/>
    <s v="01"/>
    <s v="nd"/>
    <n v="0"/>
    <n v="0"/>
    <n v="0"/>
    <n v="0"/>
    <n v="0"/>
    <n v="0"/>
    <n v="0"/>
    <n v="0"/>
    <n v="0"/>
    <n v="0"/>
    <n v="0"/>
    <n v="0"/>
    <n v="0"/>
    <n v="0"/>
    <n v="0"/>
    <n v="0"/>
    <n v="0"/>
    <m/>
    <m/>
    <m/>
    <m/>
    <m/>
    <m/>
    <m/>
    <n v="0"/>
    <n v="0"/>
    <n v="0"/>
    <n v="0"/>
    <n v="0"/>
    <n v="0"/>
    <n v="0"/>
    <n v="0"/>
    <n v="0"/>
    <n v="0"/>
    <n v="0"/>
    <n v="0"/>
    <n v="0"/>
    <n v="0"/>
    <n v="563147"/>
    <n v="1767334"/>
    <n v="751689"/>
    <n v="1500000"/>
    <n v="0"/>
    <n v="0"/>
    <n v="0"/>
    <n v="0"/>
    <n v="0"/>
    <n v="0"/>
    <n v="4582170"/>
    <n v="4582170"/>
    <n v="4582170"/>
  </r>
  <r>
    <s v="599."/>
    <s v="5-01-19-248-1"/>
    <s v="5"/>
    <s v="Czerwonak - kanalizacja sanitarna w ulicach osiedlowych na terenie Bolechówka oraz Potaszy - etap III"/>
    <s v="Realizowane-koncepcja-w toku"/>
    <s v="nd"/>
    <s v="rezerwa zadania wielozakresowe"/>
    <s v="druga"/>
    <s v="sieci rozdzielcze"/>
    <s v="rozwojowe"/>
    <x v="8"/>
    <n v="0"/>
    <s v="Czerwonak"/>
    <s v="Przemysław Jasiński"/>
    <n v="0"/>
    <s v="Mariusz Dados"/>
    <n v="0"/>
    <n v="0"/>
    <s v="01"/>
    <s v="nd"/>
    <n v="0"/>
    <n v="0"/>
    <n v="0"/>
    <n v="0"/>
    <n v="0"/>
    <n v="0"/>
    <n v="0"/>
    <n v="0"/>
    <n v="0"/>
    <n v="0"/>
    <n v="0"/>
    <n v="0"/>
    <n v="0"/>
    <n v="0"/>
    <n v="0"/>
    <n v="0"/>
    <n v="0"/>
    <m/>
    <m/>
    <m/>
    <m/>
    <m/>
    <m/>
    <m/>
    <n v="0"/>
    <n v="0"/>
    <n v="0"/>
    <n v="0"/>
    <n v="0"/>
    <n v="0"/>
    <n v="0"/>
    <n v="0"/>
    <n v="0"/>
    <n v="0"/>
    <n v="0"/>
    <n v="0"/>
    <n v="0"/>
    <n v="0"/>
    <n v="0"/>
    <n v="0"/>
    <n v="0"/>
    <n v="0"/>
    <n v="0"/>
    <n v="60000"/>
    <n v="60000"/>
    <n v="180000"/>
    <n v="2958692"/>
    <n v="2391308"/>
    <n v="3258692"/>
    <n v="3258692"/>
    <n v="5650000"/>
  </r>
  <r>
    <s v="600."/>
    <s v="5-01-19-249-1"/>
    <s v="5"/>
    <s v="Czerwonak - kanalizacja sanitarna w ulicach osiedlowych na terenie Bolechówka oraz Potaszy - etap IV"/>
    <s v="Realizowane-koncepcja-w toku"/>
    <s v="nd"/>
    <s v="rezerwa zadania wielozakresowe"/>
    <s v="druga"/>
    <s v="sieci rozdzielcze"/>
    <s v="rozwojowe"/>
    <x v="8"/>
    <n v="0"/>
    <s v="Czerwonak"/>
    <s v="Przemysław Jasiński"/>
    <n v="0"/>
    <s v="Mariusz Dados"/>
    <n v="0"/>
    <n v="0"/>
    <s v="01"/>
    <s v="nd"/>
    <n v="0"/>
    <n v="0"/>
    <n v="0"/>
    <n v="0"/>
    <n v="0"/>
    <n v="0"/>
    <n v="0"/>
    <n v="0"/>
    <n v="0"/>
    <n v="0"/>
    <n v="0"/>
    <n v="0"/>
    <n v="0"/>
    <n v="0"/>
    <n v="0"/>
    <n v="0"/>
    <n v="0"/>
    <m/>
    <m/>
    <m/>
    <m/>
    <m/>
    <m/>
    <m/>
    <n v="0"/>
    <n v="0"/>
    <n v="0"/>
    <n v="0"/>
    <n v="0"/>
    <n v="0"/>
    <n v="0"/>
    <n v="0"/>
    <n v="0"/>
    <n v="0"/>
    <n v="0"/>
    <n v="0"/>
    <n v="0"/>
    <n v="0"/>
    <n v="0"/>
    <n v="0"/>
    <n v="0"/>
    <n v="0"/>
    <n v="0"/>
    <n v="0"/>
    <n v="0"/>
    <n v="0"/>
    <n v="0"/>
    <n v="1450000"/>
    <n v="0"/>
    <n v="0"/>
    <n v="1450000"/>
  </r>
  <r>
    <s v="601."/>
    <s v="5-01-19-250-1"/>
    <s v="5"/>
    <s v="Czerwonak - kanalizacja sanitarna w ulicach osiedlowych na terenie Bolechówka oraz Potaszy - etap V"/>
    <s v="Realizowane-koncepcja-w toku"/>
    <s v="nd"/>
    <s v="rezerwa zadania wielozakresowe"/>
    <s v="druga"/>
    <s v="sieci rozdzielcze"/>
    <s v="rozwojowe"/>
    <x v="8"/>
    <n v="0"/>
    <s v="Czerwonak"/>
    <s v="Przemysław Jasiński"/>
    <n v="0"/>
    <s v="Mariusz Dados"/>
    <n v="0"/>
    <n v="0"/>
    <s v="01"/>
    <s v="nd"/>
    <n v="0"/>
    <n v="0"/>
    <n v="0"/>
    <n v="0"/>
    <n v="0"/>
    <n v="0"/>
    <n v="0"/>
    <n v="0"/>
    <n v="0"/>
    <n v="0"/>
    <n v="0"/>
    <n v="0"/>
    <n v="0"/>
    <n v="0"/>
    <n v="0"/>
    <n v="0"/>
    <n v="0"/>
    <m/>
    <m/>
    <m/>
    <m/>
    <m/>
    <m/>
    <m/>
    <n v="0"/>
    <n v="0"/>
    <n v="0"/>
    <n v="0"/>
    <n v="0"/>
    <n v="0"/>
    <n v="0"/>
    <n v="0"/>
    <n v="0"/>
    <n v="0"/>
    <n v="0"/>
    <n v="0"/>
    <n v="0"/>
    <n v="0"/>
    <n v="0"/>
    <n v="0"/>
    <n v="0"/>
    <n v="0"/>
    <n v="0"/>
    <n v="0"/>
    <n v="0"/>
    <n v="0"/>
    <n v="0"/>
    <n v="3750000"/>
    <n v="0"/>
    <n v="0"/>
    <n v="3750000"/>
  </r>
  <r>
    <s v="602."/>
    <s v="5-01-19-336-1"/>
    <s v="5"/>
    <s v="Czerwonak - kanalizacja sanitarna w ul. Poprzeczna, Parkowa, Sportowa i Dworcowa w Owińskach - zakres II"/>
    <s v="Realizowane-dokumentacja-w toku"/>
    <s v="nd"/>
    <s v="rezerwa zadania wielozakresowe"/>
    <s v="pierwsza"/>
    <s v="sieci rozdzielcze"/>
    <s v="modernizacyjne"/>
    <x v="15"/>
    <n v="0"/>
    <s v="Czerwonak"/>
    <s v="Przemysław Jasiński"/>
    <s v="Joanna Matysiak-Olek"/>
    <s v="Mariusz Dados"/>
    <s v="Justyna Czarnecka"/>
    <s v="Tomasz Wilas"/>
    <s v="01"/>
    <s v="nd"/>
    <n v="0"/>
    <n v="0"/>
    <n v="0"/>
    <n v="0"/>
    <n v="0"/>
    <n v="0"/>
    <n v="0"/>
    <n v="0"/>
    <n v="0"/>
    <n v="0"/>
    <n v="0"/>
    <n v="0"/>
    <n v="0"/>
    <n v="0"/>
    <n v="4865.6000000000004"/>
    <n v="0"/>
    <n v="0"/>
    <m/>
    <m/>
    <m/>
    <m/>
    <m/>
    <m/>
    <m/>
    <n v="4865.6000000000004"/>
    <n v="0"/>
    <n v="0"/>
    <n v="0"/>
    <n v="0"/>
    <n v="13180"/>
    <n v="13180"/>
    <n v="0"/>
    <n v="13180"/>
    <n v="0"/>
    <n v="14168.5"/>
    <n v="0"/>
    <n v="0"/>
    <n v="45394.1"/>
    <n v="500000"/>
    <n v="705271"/>
    <n v="500000"/>
    <n v="0"/>
    <n v="0"/>
    <n v="0"/>
    <n v="0"/>
    <n v="0"/>
    <n v="0"/>
    <n v="0"/>
    <n v="1750665.1"/>
    <n v="1750665.1"/>
    <n v="1750665.1"/>
  </r>
  <r>
    <s v="603."/>
    <s v="5-01-19-337-1"/>
    <s v="5"/>
    <s v="Czerwonak - kanalizacja sanitarna w ul. Poprzeczna, Parkowa w Owińskach"/>
    <s v="Realizowane-RBM-w toku"/>
    <s v="nd"/>
    <s v="rezerwa zadania wielozakresowe"/>
    <s v="pierwsza"/>
    <s v="sieci rozdzielcze"/>
    <s v="modernizacyjne"/>
    <x v="15"/>
    <n v="0"/>
    <s v="Czerwonak"/>
    <s v="Przemysław Jasiński"/>
    <n v="0"/>
    <s v="Mariusz Dados"/>
    <s v="Justyna Czarnecka"/>
    <n v="0"/>
    <s v="01"/>
    <s v="nd"/>
    <n v="0"/>
    <n v="0"/>
    <n v="0"/>
    <n v="0"/>
    <n v="0"/>
    <n v="0"/>
    <n v="0"/>
    <n v="0"/>
    <n v="0"/>
    <n v="0"/>
    <n v="0"/>
    <n v="0"/>
    <n v="0"/>
    <n v="0"/>
    <n v="338.65"/>
    <n v="0"/>
    <n v="0"/>
    <m/>
    <m/>
    <m/>
    <m/>
    <m/>
    <m/>
    <m/>
    <n v="338.65"/>
    <n v="0"/>
    <n v="0"/>
    <n v="0"/>
    <n v="0"/>
    <n v="0"/>
    <n v="0"/>
    <n v="0"/>
    <n v="0"/>
    <n v="0"/>
    <n v="0"/>
    <n v="0"/>
    <n v="0"/>
    <n v="338.65"/>
    <n v="12500"/>
    <n v="0"/>
    <n v="0"/>
    <n v="0"/>
    <n v="0"/>
    <n v="0"/>
    <n v="0"/>
    <n v="0"/>
    <n v="0"/>
    <n v="0"/>
    <n v="12838.65"/>
    <n v="12838.65"/>
    <n v="12838.65"/>
  </r>
  <r>
    <s v="604."/>
    <s v="5-01-20-090-1"/>
    <s v="5"/>
    <s v="Czerwonak - kanalizacja sanitarna w ulicach Szarotkowa, Narcyzowa, Zawilcowa w Miękowie"/>
    <s v="brak"/>
    <s v="nd"/>
    <s v="brak"/>
    <s v="pierwsza"/>
    <s v="sieci rozdzielcze"/>
    <s v="rozwojowe"/>
    <x v="16"/>
    <m/>
    <s v="Czerwonak"/>
    <s v="Przemysław Jasiński"/>
    <m/>
    <m/>
    <m/>
    <m/>
    <s v="01"/>
    <s v="nd"/>
    <n v="0"/>
    <n v="0"/>
    <n v="0"/>
    <n v="0"/>
    <n v="0"/>
    <n v="0"/>
    <n v="0"/>
    <n v="0"/>
    <n v="0"/>
    <n v="0"/>
    <n v="0"/>
    <n v="0"/>
    <m/>
    <m/>
    <m/>
    <m/>
    <m/>
    <m/>
    <m/>
    <m/>
    <m/>
    <m/>
    <m/>
    <m/>
    <m/>
    <m/>
    <m/>
    <m/>
    <m/>
    <m/>
    <m/>
    <m/>
    <m/>
    <m/>
    <m/>
    <m/>
    <m/>
    <n v="0"/>
    <n v="0"/>
    <n v="0"/>
    <n v="32000"/>
    <n v="48000"/>
    <n v="260000"/>
    <n v="410000"/>
    <n v="0"/>
    <n v="0"/>
    <n v="0"/>
    <n v="0"/>
    <n v="750000"/>
    <n v="750000"/>
    <n v="750000"/>
  </r>
  <r>
    <s v="605."/>
    <s v="5-01-20-091-1"/>
    <s v="5"/>
    <s v="Czerwonak - kanalizacja sanitarna w ul. Kolejowej w Bolechowie Osiedlu"/>
    <s v="brak"/>
    <s v="nd"/>
    <s v="brak"/>
    <s v="pierwsza"/>
    <s v="sieci rozdzielcze"/>
    <s v="rozwojowe"/>
    <x v="16"/>
    <m/>
    <s v="Czerwonak"/>
    <s v="Przemysław Jasiński"/>
    <m/>
    <m/>
    <m/>
    <m/>
    <s v="01"/>
    <s v="nd"/>
    <n v="0"/>
    <n v="0"/>
    <n v="0"/>
    <n v="0"/>
    <n v="0"/>
    <n v="0"/>
    <n v="0"/>
    <n v="0"/>
    <n v="0"/>
    <n v="0"/>
    <n v="0"/>
    <n v="0"/>
    <m/>
    <m/>
    <m/>
    <m/>
    <m/>
    <m/>
    <m/>
    <m/>
    <m/>
    <m/>
    <m/>
    <m/>
    <m/>
    <m/>
    <m/>
    <m/>
    <m/>
    <m/>
    <m/>
    <m/>
    <m/>
    <m/>
    <m/>
    <m/>
    <m/>
    <n v="0"/>
    <n v="0"/>
    <n v="0"/>
    <n v="28000"/>
    <n v="42000"/>
    <n v="138000"/>
    <n v="152000"/>
    <n v="0"/>
    <n v="0"/>
    <n v="0"/>
    <n v="0"/>
    <n v="360000"/>
    <n v="360000"/>
    <n v="360000"/>
  </r>
  <r>
    <s v="606."/>
    <s v="5-02-13-047-0"/>
    <s v="5"/>
    <s v="Luboń - kanalizacja sanitarna w ulicach: Osiedlowej, Żabikowskiej i Źródlanej"/>
    <s v="Zakończone"/>
    <s v="nd"/>
    <s v="Zadania własne wspólne"/>
    <s v="pierwsza"/>
    <s v="sieci rozdzielcze"/>
    <s v="modernizacyjne"/>
    <x v="15"/>
    <n v="0"/>
    <s v="Luboń"/>
    <s v="Paulina Wilińska-Kałka"/>
    <n v="0"/>
    <s v="Anna Padurska"/>
    <s v="Joanna Iwan"/>
    <s v="Michał Plewa"/>
    <s v="02"/>
    <s v="nd"/>
    <n v="704743.47000000009"/>
    <n v="0"/>
    <n v="0"/>
    <n v="0"/>
    <n v="0"/>
    <n v="0"/>
    <n v="0"/>
    <n v="0"/>
    <n v="0"/>
    <n v="0"/>
    <n v="0"/>
    <n v="0"/>
    <n v="0"/>
    <n v="0"/>
    <n v="0"/>
    <n v="0"/>
    <n v="0"/>
    <m/>
    <m/>
    <m/>
    <m/>
    <m/>
    <m/>
    <m/>
    <n v="0"/>
    <n v="0"/>
    <n v="0"/>
    <n v="0"/>
    <n v="0"/>
    <n v="0"/>
    <n v="0"/>
    <n v="0"/>
    <n v="0"/>
    <n v="0"/>
    <n v="0"/>
    <n v="0"/>
    <n v="0"/>
    <n v="0"/>
    <n v="0"/>
    <n v="0"/>
    <n v="0"/>
    <n v="0"/>
    <n v="0"/>
    <n v="0"/>
    <n v="0"/>
    <n v="0"/>
    <n v="0"/>
    <n v="0"/>
    <n v="0"/>
    <n v="0"/>
    <n v="0"/>
  </r>
  <r>
    <s v="607."/>
    <s v="5-02-13-109-1"/>
    <s v="5"/>
    <s v="Luboń - kanalizacja sanitarna w ulicach Poniatowskiego,Cmentarnej, Zielonej i Granicznej"/>
    <s v="Realizowane-dokumentacja-w toku"/>
    <s v="nd"/>
    <s v="rezerwa oszczędności przetargowe"/>
    <s v="pierwsza"/>
    <s v="sieci rozdzielcze"/>
    <s v="rozwojowe"/>
    <x v="16"/>
    <n v="0"/>
    <s v="Luboń"/>
    <s v="Agata Chmurzyńska"/>
    <s v="Barbara Bartkowiak"/>
    <s v="Monika Mrozińska"/>
    <n v="0"/>
    <n v="0"/>
    <s v="02"/>
    <s v="nd"/>
    <n v="1539.79"/>
    <n v="0"/>
    <n v="57600"/>
    <n v="86400"/>
    <n v="742000"/>
    <n v="0"/>
    <n v="0"/>
    <n v="0"/>
    <n v="0"/>
    <n v="0"/>
    <n v="0"/>
    <n v="886000"/>
    <n v="0"/>
    <n v="0"/>
    <n v="0"/>
    <n v="0"/>
    <n v="0"/>
    <m/>
    <m/>
    <m/>
    <m/>
    <m/>
    <m/>
    <m/>
    <n v="0"/>
    <n v="0"/>
    <n v="0"/>
    <n v="0"/>
    <n v="0"/>
    <n v="0"/>
    <n v="0"/>
    <n v="0"/>
    <n v="0"/>
    <n v="0"/>
    <n v="0"/>
    <n v="0"/>
    <n v="0"/>
    <n v="0"/>
    <n v="24000"/>
    <n v="72000"/>
    <n v="24000"/>
    <n v="1037201"/>
    <n v="1452799"/>
    <n v="0"/>
    <n v="0"/>
    <n v="0"/>
    <n v="0"/>
    <n v="0"/>
    <n v="2610000"/>
    <n v="1724000"/>
    <n v="2610000"/>
  </r>
  <r>
    <s v="608."/>
    <s v="5-02-13-164-1"/>
    <s v="5"/>
    <s v="Luboń - kanalizacja sanitarna w ul. Armii Poznań"/>
    <s v="Realizowane-dokumentacja-w toku"/>
    <s v="FS 6"/>
    <s v="Zadania własne wspólne"/>
    <s v="pierwsza"/>
    <s v="sieci rozdzielcze"/>
    <s v="rozwojowe"/>
    <x v="16"/>
    <s v="Zadania własne wspólne"/>
    <s v="Luboń"/>
    <s v="Paulina Wilińska-Kałka"/>
    <s v="Michał Kamiński"/>
    <s v="Monika Mrozińska"/>
    <s v="Ewa Szurgot"/>
    <s v="Maciej Urbaniak"/>
    <s v="02"/>
    <s v="nd"/>
    <n v="3494.2400000000002"/>
    <n v="1000000"/>
    <n v="1281969"/>
    <n v="0"/>
    <n v="0"/>
    <n v="0"/>
    <n v="0"/>
    <n v="0"/>
    <n v="0"/>
    <n v="0"/>
    <n v="0"/>
    <n v="2281969"/>
    <n v="0"/>
    <n v="0"/>
    <n v="581.98"/>
    <n v="189.29"/>
    <n v="1352"/>
    <m/>
    <m/>
    <m/>
    <m/>
    <m/>
    <m/>
    <m/>
    <n v="2123.27"/>
    <n v="0"/>
    <n v="0"/>
    <n v="0"/>
    <n v="0"/>
    <n v="0"/>
    <n v="0"/>
    <n v="20360"/>
    <n v="0"/>
    <n v="0"/>
    <n v="0"/>
    <n v="0"/>
    <n v="10000"/>
    <n v="32483.27"/>
    <n v="134000"/>
    <n v="1404600"/>
    <n v="1044600"/>
    <n v="0"/>
    <n v="0"/>
    <n v="0"/>
    <n v="0"/>
    <n v="0"/>
    <n v="0"/>
    <n v="0"/>
    <n v="2615683.27"/>
    <n v="333714.27"/>
    <n v="2615683.27"/>
  </r>
  <r>
    <s v="609."/>
    <s v="5-02-14-107-1"/>
    <s v="5"/>
    <s v="Luboń - kanalizacja sanitarna w ul. Traugutta i Cmentarnej, Skowronkowej, bocznej od Traugutta oraz w ul. Uradzkiej w Poznaniu"/>
    <s v="Realizowane-koncepcja-w toku"/>
    <s v="nd"/>
    <s v="rezerwa &quot;białe plamy&quot;"/>
    <s v="druga"/>
    <s v="sieci rozdzielcze"/>
    <s v="rozwojowe"/>
    <x v="8"/>
    <n v="0"/>
    <s v="Luboń"/>
    <s v="Agata Chmurzyńska"/>
    <n v="0"/>
    <s v="Monika Mrozińska"/>
    <n v="0"/>
    <n v="0"/>
    <s v="02"/>
    <s v="nd"/>
    <n v="0"/>
    <n v="0"/>
    <n v="0"/>
    <n v="0"/>
    <n v="0"/>
    <n v="20000"/>
    <n v="40000"/>
    <n v="41000"/>
    <n v="332000"/>
    <n v="515700"/>
    <n v="600000"/>
    <n v="1548700"/>
    <n v="0"/>
    <n v="0"/>
    <n v="0"/>
    <n v="0"/>
    <n v="0"/>
    <m/>
    <m/>
    <m/>
    <m/>
    <m/>
    <m/>
    <m/>
    <n v="0"/>
    <n v="0"/>
    <n v="0"/>
    <n v="0"/>
    <n v="0"/>
    <n v="0"/>
    <n v="0"/>
    <n v="0"/>
    <n v="0"/>
    <n v="0"/>
    <n v="0"/>
    <n v="0"/>
    <n v="0"/>
    <n v="0"/>
    <n v="0"/>
    <n v="0"/>
    <n v="0"/>
    <n v="28000"/>
    <n v="28000"/>
    <n v="84000"/>
    <n v="1347997"/>
    <n v="770003"/>
    <n v="0"/>
    <n v="0"/>
    <n v="2258000"/>
    <n v="709300"/>
    <n v="2258000"/>
  </r>
  <r>
    <s v="610."/>
    <s v="5-02-14-196-1"/>
    <s v="5"/>
    <s v="Luboń - kanalizacja sanitarna w ul. Dojazdowej"/>
    <s v="Realizowane-koncepcja-w toku"/>
    <s v="nd"/>
    <s v="rezerwa &quot;białe plamy&quot;"/>
    <s v="pierwsza"/>
    <s v="sieci rozdzielcze"/>
    <s v="rozwojowe"/>
    <x v="16"/>
    <n v="0"/>
    <s v="Luboń"/>
    <s v="Agata Chmurzyńska"/>
    <n v="0"/>
    <s v="Monika Mrozińska"/>
    <n v="0"/>
    <n v="0"/>
    <s v="02"/>
    <s v="nd"/>
    <n v="0"/>
    <n v="0"/>
    <n v="0"/>
    <n v="0"/>
    <n v="0"/>
    <n v="0"/>
    <n v="8000"/>
    <n v="15000"/>
    <n v="14000"/>
    <n v="471000"/>
    <n v="0"/>
    <n v="508000"/>
    <n v="0"/>
    <n v="0"/>
    <n v="0"/>
    <n v="0"/>
    <n v="0"/>
    <m/>
    <m/>
    <m/>
    <m/>
    <m/>
    <m/>
    <m/>
    <n v="0"/>
    <n v="0"/>
    <n v="0"/>
    <n v="0"/>
    <n v="0"/>
    <n v="0"/>
    <n v="0"/>
    <n v="0"/>
    <n v="0"/>
    <n v="0"/>
    <n v="0"/>
    <n v="0"/>
    <n v="0"/>
    <n v="0"/>
    <n v="0"/>
    <n v="0"/>
    <n v="0"/>
    <n v="0"/>
    <n v="8000"/>
    <n v="15000"/>
    <n v="14000"/>
    <n v="144000"/>
    <n v="328000"/>
    <n v="0"/>
    <n v="509000"/>
    <n v="1000"/>
    <n v="509000"/>
  </r>
  <r>
    <s v="611."/>
    <s v="5-02-15-030-1"/>
    <s v="5"/>
    <s v="Luboń - kanalizacja sanitarna ul. Armii Poznań nr 1 - 5"/>
    <s v="Realizowane-koncepcja-w toku"/>
    <s v="nd"/>
    <s v="rezerwa &quot;białe plamy&quot;"/>
    <s v="druga"/>
    <s v="sieci rozdzielcze"/>
    <s v="rozwojowe"/>
    <x v="8"/>
    <n v="0"/>
    <s v="Luboń"/>
    <s v="Agata Chmurzyńska"/>
    <n v="0"/>
    <n v="0"/>
    <n v="0"/>
    <n v="0"/>
    <s v="02"/>
    <s v="nd"/>
    <n v="0"/>
    <n v="0"/>
    <n v="0"/>
    <n v="0"/>
    <n v="0"/>
    <n v="0"/>
    <n v="10000"/>
    <n v="15000"/>
    <n v="45000"/>
    <n v="180000"/>
    <n v="0"/>
    <n v="250000"/>
    <n v="0"/>
    <n v="0"/>
    <n v="0"/>
    <n v="0"/>
    <n v="0"/>
    <m/>
    <m/>
    <m/>
    <m/>
    <m/>
    <m/>
    <m/>
    <n v="0"/>
    <n v="0"/>
    <n v="0"/>
    <n v="0"/>
    <n v="0"/>
    <n v="0"/>
    <n v="0"/>
    <n v="0"/>
    <n v="0"/>
    <n v="0"/>
    <n v="0"/>
    <n v="0"/>
    <n v="0"/>
    <n v="0"/>
    <n v="0"/>
    <n v="0"/>
    <n v="0"/>
    <n v="0"/>
    <n v="10000"/>
    <n v="15000"/>
    <n v="45000"/>
    <n v="180000"/>
    <n v="0"/>
    <n v="0"/>
    <n v="250000"/>
    <n v="0"/>
    <n v="250000"/>
  </r>
  <r>
    <s v="612."/>
    <s v="5-02-15-031-1"/>
    <s v="5"/>
    <s v="Luboń - kanalizacja sanitarna w ul. Armii Poznań nr 31-33, nr 52 - 56a"/>
    <s v="Realizowane-koncepcja-w toku"/>
    <s v="nd"/>
    <s v="rezerwa &quot;białe plamy&quot;"/>
    <s v="pierwsza"/>
    <s v="sieci rozdzielcze"/>
    <s v="rozwojowe"/>
    <x v="16"/>
    <n v="0"/>
    <s v="Luboń"/>
    <s v="Agata Chmurzyńska"/>
    <n v="0"/>
    <s v="Monika Mrozińska"/>
    <n v="0"/>
    <n v="0"/>
    <s v="02"/>
    <s v="nd"/>
    <n v="0"/>
    <n v="0"/>
    <n v="0"/>
    <n v="0"/>
    <n v="0"/>
    <n v="4000"/>
    <n v="6000"/>
    <n v="13000"/>
    <n v="52000"/>
    <n v="0"/>
    <n v="0"/>
    <n v="75000"/>
    <n v="0"/>
    <n v="0"/>
    <n v="0"/>
    <n v="0"/>
    <n v="0"/>
    <m/>
    <m/>
    <m/>
    <m/>
    <m/>
    <m/>
    <m/>
    <n v="0"/>
    <n v="0"/>
    <n v="0"/>
    <n v="0"/>
    <n v="0"/>
    <n v="0"/>
    <n v="0"/>
    <n v="0"/>
    <n v="0"/>
    <n v="0"/>
    <n v="0"/>
    <n v="0"/>
    <n v="0"/>
    <n v="0"/>
    <n v="0"/>
    <n v="0"/>
    <n v="0"/>
    <n v="4000"/>
    <n v="6000"/>
    <n v="13000"/>
    <n v="52000"/>
    <n v="0"/>
    <n v="0"/>
    <n v="0"/>
    <n v="75000"/>
    <n v="0"/>
    <n v="75000"/>
  </r>
  <r>
    <s v="613."/>
    <s v="5-02-15-034-1"/>
    <s v="5"/>
    <s v="Luboń - kanalizacja sanitarna w ul. Armii Poznań nr 129 - 131"/>
    <s v="Realizowane-dokumentacja-w toku"/>
    <s v="nd"/>
    <s v="rezerwa &quot;białe plamy&quot;"/>
    <s v="druga"/>
    <s v="sieci rozdzielcze"/>
    <s v="rozwojowe"/>
    <x v="4"/>
    <n v="0"/>
    <s v="Luboń"/>
    <s v="Paulina Wilińska-Kałka"/>
    <s v="Alicja Gronowska"/>
    <s v="Monika Mrozińska"/>
    <s v="Ewa Szurgot"/>
    <s v="Maciej Urbaniak"/>
    <s v="02"/>
    <s v="nd"/>
    <n v="394.74"/>
    <n v="6170"/>
    <n v="493991"/>
    <n v="0"/>
    <n v="0"/>
    <n v="0"/>
    <n v="0"/>
    <n v="0"/>
    <n v="0"/>
    <n v="0"/>
    <n v="0"/>
    <n v="500161"/>
    <n v="0"/>
    <n v="0"/>
    <n v="0"/>
    <n v="0"/>
    <n v="0"/>
    <m/>
    <m/>
    <m/>
    <m/>
    <m/>
    <m/>
    <m/>
    <n v="0"/>
    <n v="0"/>
    <n v="0"/>
    <n v="0"/>
    <n v="0"/>
    <n v="0"/>
    <n v="0"/>
    <n v="0"/>
    <n v="12340"/>
    <n v="12340"/>
    <n v="0"/>
    <n v="12340"/>
    <n v="0"/>
    <n v="37020"/>
    <n v="242771"/>
    <n v="251220"/>
    <n v="0"/>
    <n v="0"/>
    <n v="0"/>
    <n v="0"/>
    <n v="0"/>
    <n v="0"/>
    <n v="0"/>
    <n v="0"/>
    <n v="531011"/>
    <n v="30850"/>
    <n v="531011"/>
  </r>
  <r>
    <s v="614."/>
    <s v="5-02-15-038-1"/>
    <s v="5"/>
    <s v="Luboń - kanalizacja sanitarna w ul. Kołłątaja nr 35- 37"/>
    <s v="Realizowane-koncepcja-w toku"/>
    <s v="nd"/>
    <s v="rezerwa &quot;białe plamy&quot;"/>
    <s v="druga"/>
    <s v="sieci rozdzielcze"/>
    <s v="rozwojowe"/>
    <x v="8"/>
    <n v="0"/>
    <s v="Luboń"/>
    <s v="Agata Chmurzyńska"/>
    <n v="0"/>
    <s v="Monika Mrozińska"/>
    <n v="0"/>
    <n v="0"/>
    <s v="02"/>
    <s v="nd"/>
    <n v="0"/>
    <n v="0"/>
    <n v="0"/>
    <n v="0"/>
    <n v="0"/>
    <n v="0"/>
    <n v="0"/>
    <n v="10000"/>
    <n v="15000"/>
    <n v="230000"/>
    <n v="0"/>
    <n v="255000"/>
    <n v="0"/>
    <n v="0"/>
    <n v="0"/>
    <n v="0"/>
    <n v="0"/>
    <m/>
    <m/>
    <m/>
    <m/>
    <m/>
    <m/>
    <m/>
    <n v="0"/>
    <n v="0"/>
    <n v="0"/>
    <n v="0"/>
    <n v="0"/>
    <n v="0"/>
    <n v="0"/>
    <n v="0"/>
    <n v="0"/>
    <n v="0"/>
    <n v="0"/>
    <n v="0"/>
    <n v="0"/>
    <n v="0"/>
    <n v="0"/>
    <n v="0"/>
    <n v="0"/>
    <n v="0"/>
    <n v="0"/>
    <n v="10000"/>
    <n v="15000"/>
    <n v="46000"/>
    <n v="184000"/>
    <n v="0"/>
    <n v="255000"/>
    <n v="0"/>
    <n v="255000"/>
  </r>
  <r>
    <s v="615."/>
    <s v="5-02-15-039-1"/>
    <s v="5"/>
    <s v="Luboń - kanalizacja sanitarna w ul. bocznej od Wysokiej"/>
    <s v="Realizowane-koncepcja-w toku"/>
    <s v="nd"/>
    <s v="rezerwa &quot;białe plamy&quot;"/>
    <s v="druga"/>
    <s v="sieci rozdzielcze"/>
    <s v="rozwojowe"/>
    <x v="8"/>
    <n v="0"/>
    <s v="Luboń"/>
    <s v="Agata Chmurzyńska"/>
    <n v="0"/>
    <s v="Monika Mrozińska"/>
    <n v="0"/>
    <n v="0"/>
    <s v="02"/>
    <s v="nd"/>
    <n v="0"/>
    <n v="0"/>
    <n v="0"/>
    <n v="0"/>
    <n v="0"/>
    <n v="0"/>
    <n v="0"/>
    <n v="8000"/>
    <n v="12000"/>
    <n v="125000"/>
    <n v="0"/>
    <n v="145000"/>
    <n v="0"/>
    <n v="0"/>
    <n v="0"/>
    <n v="0"/>
    <n v="0"/>
    <m/>
    <m/>
    <m/>
    <m/>
    <m/>
    <m/>
    <m/>
    <n v="0"/>
    <n v="0"/>
    <n v="0"/>
    <n v="0"/>
    <n v="0"/>
    <n v="0"/>
    <n v="0"/>
    <n v="0"/>
    <n v="0"/>
    <n v="0"/>
    <n v="0"/>
    <n v="0"/>
    <n v="0"/>
    <n v="0"/>
    <n v="0"/>
    <n v="0"/>
    <n v="0"/>
    <n v="0"/>
    <n v="0"/>
    <n v="8000"/>
    <n v="12000"/>
    <n v="25000"/>
    <n v="100000"/>
    <n v="0"/>
    <n v="145000"/>
    <n v="0"/>
    <n v="145000"/>
  </r>
  <r>
    <s v="616."/>
    <s v="5-02-15-071-1"/>
    <s v="5"/>
    <s v="Luboń - kanalizacja sanitarna w ul. Jęczmiennej"/>
    <s v="Realizowane-koncepcja-w toku"/>
    <s v="nd"/>
    <s v="rezerwa &quot;białe plamy&quot;"/>
    <s v="druga"/>
    <s v="sieci rozdzielcze"/>
    <s v="rozwojowe"/>
    <x v="8"/>
    <n v="0"/>
    <s v="Luboń"/>
    <s v="Agata Chmurzyńska"/>
    <n v="0"/>
    <s v="Monika Mrozińska"/>
    <n v="0"/>
    <n v="0"/>
    <s v="02"/>
    <s v="nd"/>
    <n v="0"/>
    <n v="0"/>
    <n v="0"/>
    <n v="0"/>
    <n v="0"/>
    <n v="0"/>
    <n v="0"/>
    <n v="12000"/>
    <n v="18000"/>
    <n v="310000"/>
    <n v="0"/>
    <n v="340000"/>
    <n v="0"/>
    <n v="0"/>
    <n v="0"/>
    <n v="0"/>
    <n v="0"/>
    <m/>
    <m/>
    <m/>
    <m/>
    <m/>
    <m/>
    <m/>
    <n v="0"/>
    <n v="0"/>
    <n v="0"/>
    <n v="0"/>
    <n v="0"/>
    <n v="0"/>
    <n v="0"/>
    <n v="0"/>
    <n v="0"/>
    <n v="0"/>
    <n v="0"/>
    <n v="0"/>
    <n v="0"/>
    <n v="0"/>
    <n v="0"/>
    <n v="0"/>
    <n v="0"/>
    <n v="0"/>
    <n v="0"/>
    <n v="12000"/>
    <n v="18000"/>
    <n v="86000"/>
    <n v="197000"/>
    <n v="0"/>
    <n v="313000"/>
    <n v="-27000"/>
    <n v="313000"/>
  </r>
  <r>
    <s v="617."/>
    <s v="5-02-15-177-1"/>
    <s v="5"/>
    <s v="Luboń - kanalizacja sanitarna w ul. Studziennej, Wczasowej, Janowej Dolinie i Solskiego"/>
    <s v="Realizowane-dokumentacja-w toku"/>
    <s v="FS 6"/>
    <s v="rezerwa &quot;białe plamy&quot;"/>
    <s v="pierwsza"/>
    <s v="sieci rozdzielcze"/>
    <s v="rozwojowe"/>
    <x v="16"/>
    <n v="0"/>
    <s v="Luboń"/>
    <s v="Paulina Wilińska-Kałka"/>
    <s v="Michał Kamiński"/>
    <s v="Monika Mrozińska"/>
    <s v="Anna Ossig"/>
    <s v="Jacek Bielicki"/>
    <s v="02"/>
    <s v="nd"/>
    <n v="67729.570000000007"/>
    <n v="2027080.25"/>
    <n v="836854.75"/>
    <n v="0"/>
    <n v="0"/>
    <n v="0"/>
    <n v="0"/>
    <n v="0"/>
    <n v="0"/>
    <n v="0"/>
    <n v="0"/>
    <n v="2863935"/>
    <n v="0"/>
    <n v="479.82"/>
    <n v="0"/>
    <n v="0"/>
    <n v="0"/>
    <m/>
    <m/>
    <m/>
    <m/>
    <m/>
    <m/>
    <m/>
    <n v="479.82"/>
    <n v="24138"/>
    <n v="0"/>
    <n v="0"/>
    <n v="0"/>
    <n v="0"/>
    <n v="0"/>
    <n v="0"/>
    <n v="0"/>
    <n v="0"/>
    <n v="0"/>
    <n v="0"/>
    <n v="40000"/>
    <n v="40479.82"/>
    <n v="137811"/>
    <n v="3461578"/>
    <n v="0"/>
    <n v="0"/>
    <n v="0"/>
    <n v="0"/>
    <n v="0"/>
    <n v="0"/>
    <n v="0"/>
    <n v="0"/>
    <n v="3639868.82"/>
    <n v="775933.81999999983"/>
    <n v="3639868.82"/>
  </r>
  <r>
    <s v="618."/>
    <s v="5-02-15-178-1"/>
    <s v="5"/>
    <s v="Luboń - kanalizacja sanitarna w ul. Poznanskiej wraz z boczną i w ul. Polnej"/>
    <s v="Realizowane-dokumentacja-w toku"/>
    <s v="nd"/>
    <s v="rezerwa &quot;białe plamy&quot;"/>
    <s v="druga"/>
    <s v="sieci rozdzielcze"/>
    <s v="rozwojowe"/>
    <x v="8"/>
    <n v="0"/>
    <s v="Luboń"/>
    <s v="Paulina Wilińska-Kałka"/>
    <s v="Barbara Bartkowiak"/>
    <s v="Monika Mrozińska"/>
    <s v="Anna Ossig"/>
    <s v="Maciej Urbaniak"/>
    <s v="02"/>
    <s v="nd"/>
    <n v="67032.53"/>
    <n v="64710"/>
    <n v="1350650"/>
    <n v="1848042"/>
    <n v="0"/>
    <n v="0"/>
    <n v="0"/>
    <n v="0"/>
    <n v="0"/>
    <n v="0"/>
    <n v="0"/>
    <n v="3263402"/>
    <n v="1099.3499999999999"/>
    <n v="713.08"/>
    <n v="713.09"/>
    <n v="1247.9100000000001"/>
    <n v="0"/>
    <m/>
    <m/>
    <m/>
    <m/>
    <m/>
    <m/>
    <m/>
    <n v="3773.4300000000003"/>
    <n v="0"/>
    <n v="0"/>
    <n v="0"/>
    <n v="0"/>
    <n v="0"/>
    <n v="0"/>
    <n v="0"/>
    <n v="21570"/>
    <n v="0"/>
    <n v="0"/>
    <n v="21570"/>
    <n v="0"/>
    <n v="46913.43"/>
    <n v="788311.25"/>
    <n v="1612231.5"/>
    <n v="1205463.75"/>
    <n v="0"/>
    <n v="0"/>
    <n v="0"/>
    <n v="0"/>
    <n v="0"/>
    <n v="0"/>
    <n v="0"/>
    <n v="3652919.93"/>
    <n v="389517.93000000017"/>
    <n v="3652919.93"/>
  </r>
  <r>
    <s v="619."/>
    <s v="5-02-15-179-1"/>
    <s v="5"/>
    <s v="Luboń - kanalizacja sanitarna w ul. Frezjowej"/>
    <s v="Realizowane-RBM-zakończono"/>
    <s v="nd"/>
    <s v="rezerwa &quot;białe plamy&quot;"/>
    <s v="druga"/>
    <s v="sieci rozdzielcze"/>
    <s v="rozwojowe"/>
    <x v="4"/>
    <n v="0"/>
    <s v="Luboń"/>
    <s v="Paulina Wilińska-Kałka"/>
    <s v="Anna Ossig"/>
    <s v="Monika Mrozińska"/>
    <s v="Maciej Rojek"/>
    <s v="Maciej Urbaniak"/>
    <s v="02"/>
    <s v="nd"/>
    <n v="704700.81"/>
    <n v="0"/>
    <n v="0"/>
    <n v="0"/>
    <n v="0"/>
    <n v="0"/>
    <n v="0"/>
    <n v="0"/>
    <n v="0"/>
    <n v="0"/>
    <n v="0"/>
    <n v="0"/>
    <n v="0"/>
    <n v="0"/>
    <n v="0"/>
    <n v="0"/>
    <n v="0"/>
    <m/>
    <m/>
    <m/>
    <m/>
    <m/>
    <m/>
    <m/>
    <n v="0"/>
    <n v="0"/>
    <n v="0"/>
    <n v="0"/>
    <n v="0"/>
    <n v="0"/>
    <n v="0"/>
    <n v="0"/>
    <n v="0"/>
    <n v="0"/>
    <n v="0"/>
    <n v="0"/>
    <n v="0"/>
    <n v="0"/>
    <n v="0"/>
    <n v="0"/>
    <n v="0"/>
    <n v="0"/>
    <n v="0"/>
    <n v="0"/>
    <n v="0"/>
    <n v="0"/>
    <n v="0"/>
    <n v="0"/>
    <n v="0"/>
    <n v="0"/>
    <n v="0"/>
  </r>
  <r>
    <s v="620."/>
    <s v="5-02-15-181-1"/>
    <s v="5"/>
    <s v="Luboń - kanalizacja sanitarna w ulicy bocznej od 3 Maja"/>
    <s v="Realizowane-dokumentacja-w toku"/>
    <s v="nd"/>
    <s v="rezerwa &quot;białe plamy&quot;"/>
    <s v="pierwsza"/>
    <s v="sieci rozdzielcze"/>
    <s v="rozwojowe"/>
    <x v="16"/>
    <n v="0"/>
    <s v="Luboń"/>
    <s v="Agata Chmurzyńska"/>
    <s v="Katarzyna Grala"/>
    <s v="Monika Mrozińska"/>
    <n v="0"/>
    <n v="0"/>
    <s v="02"/>
    <s v="nd"/>
    <n v="1509"/>
    <n v="4000"/>
    <n v="8000"/>
    <n v="8000"/>
    <n v="49000"/>
    <n v="0"/>
    <n v="0"/>
    <n v="0"/>
    <n v="0"/>
    <n v="0"/>
    <n v="0"/>
    <n v="69000"/>
    <n v="0"/>
    <n v="0"/>
    <n v="0"/>
    <n v="0"/>
    <n v="0"/>
    <m/>
    <m/>
    <m/>
    <m/>
    <m/>
    <m/>
    <m/>
    <n v="0"/>
    <n v="0"/>
    <n v="0"/>
    <n v="0"/>
    <n v="0"/>
    <n v="0"/>
    <n v="0"/>
    <n v="0"/>
    <n v="0"/>
    <n v="0"/>
    <n v="0"/>
    <n v="0"/>
    <n v="5300"/>
    <n v="5300"/>
    <n v="21200"/>
    <n v="25885.98"/>
    <n v="34169.019999999997"/>
    <n v="0"/>
    <n v="0"/>
    <n v="0"/>
    <n v="0"/>
    <n v="0"/>
    <n v="0"/>
    <n v="0"/>
    <n v="86555"/>
    <n v="17555"/>
    <n v="86555"/>
  </r>
  <r>
    <s v="621."/>
    <s v="5-02-15-182-1"/>
    <s v="5"/>
    <s v="Luboń - kanalizacja sanitarna w ul. Podlaskiej i Świętokrzyskiej"/>
    <s v="Realizowane-koncepcja-w toku"/>
    <s v="nd"/>
    <s v="rezerwa &quot;białe plamy&quot;"/>
    <s v="druga"/>
    <s v="sieci rozdzielcze"/>
    <s v="rozwojowe"/>
    <x v="8"/>
    <n v="0"/>
    <s v="Luboń"/>
    <s v="Agata Chmurzyńska"/>
    <n v="0"/>
    <s v="Monika Mrozińska"/>
    <n v="0"/>
    <n v="0"/>
    <s v="02"/>
    <s v="nd"/>
    <n v="0"/>
    <n v="0"/>
    <n v="0"/>
    <n v="0"/>
    <n v="0"/>
    <n v="0"/>
    <n v="0"/>
    <n v="10000"/>
    <n v="13000"/>
    <n v="120000"/>
    <n v="120000"/>
    <n v="263000"/>
    <n v="0"/>
    <n v="0"/>
    <n v="0"/>
    <n v="0"/>
    <n v="0"/>
    <m/>
    <m/>
    <m/>
    <m/>
    <m/>
    <m/>
    <m/>
    <n v="0"/>
    <n v="0"/>
    <n v="0"/>
    <n v="0"/>
    <n v="0"/>
    <n v="0"/>
    <n v="0"/>
    <n v="0"/>
    <n v="0"/>
    <n v="0"/>
    <n v="0"/>
    <n v="0"/>
    <n v="0"/>
    <n v="0"/>
    <n v="0"/>
    <n v="0"/>
    <n v="0"/>
    <n v="8000"/>
    <n v="12000"/>
    <n v="34000"/>
    <n v="163000"/>
    <n v="0"/>
    <n v="0"/>
    <n v="0"/>
    <n v="217000"/>
    <n v="-46000"/>
    <n v="217000"/>
  </r>
  <r>
    <s v="622."/>
    <s v="5-02-15-222-1"/>
    <s v="5"/>
    <s v="Luboń - kanalizacja sanitarna w ul. Olszynowej"/>
    <s v="Realizowane-dokumentacja-w toku"/>
    <s v="nd"/>
    <s v="rezerwa &quot;białe plamy&quot;"/>
    <s v="pierwsza"/>
    <s v="sieci rozdzielcze"/>
    <s v="rozwojowe"/>
    <x v="16"/>
    <n v="0"/>
    <s v="Luboń"/>
    <s v="Paulina Wilińska-Kałka"/>
    <s v="Alicja Gronowska"/>
    <s v="Monika Mrozińska"/>
    <n v="0"/>
    <n v="0"/>
    <s v="02"/>
    <s v="nd"/>
    <n v="15760"/>
    <n v="9740"/>
    <n v="592382"/>
    <n v="0"/>
    <n v="0"/>
    <n v="0"/>
    <n v="0"/>
    <n v="0"/>
    <n v="0"/>
    <n v="0"/>
    <n v="0"/>
    <n v="602122"/>
    <n v="2241"/>
    <n v="1608"/>
    <n v="433"/>
    <n v="0"/>
    <n v="0"/>
    <m/>
    <m/>
    <m/>
    <m/>
    <m/>
    <m/>
    <m/>
    <n v="4282"/>
    <n v="0"/>
    <n v="0"/>
    <n v="0"/>
    <n v="0"/>
    <n v="0"/>
    <n v="0"/>
    <n v="0"/>
    <n v="14610"/>
    <n v="9740"/>
    <n v="0"/>
    <n v="0"/>
    <n v="0"/>
    <n v="28632"/>
    <n v="263522"/>
    <n v="468223.34"/>
    <n v="0"/>
    <n v="0"/>
    <n v="0"/>
    <n v="0"/>
    <n v="0"/>
    <n v="0"/>
    <n v="0"/>
    <n v="0"/>
    <n v="760377.34000000008"/>
    <n v="158255.34000000008"/>
    <n v="760377.34000000008"/>
  </r>
  <r>
    <s v="623."/>
    <s v="5-02-15-223-1"/>
    <s v="5"/>
    <s v="Luboń - kanalizacja sanitarna w ul. Szymanowskiego"/>
    <s v="Realizowane-koncepcja-w toku"/>
    <s v="nd"/>
    <s v="rezerwa &quot;białe plamy&quot;"/>
    <s v="druga"/>
    <s v="sieci rozdzielcze"/>
    <s v="rozwojowe"/>
    <x v="8"/>
    <n v="0"/>
    <s v="Luboń"/>
    <s v="Agata Chmurzyńska"/>
    <n v="0"/>
    <s v="Monika Mrozińska"/>
    <n v="0"/>
    <n v="0"/>
    <s v="02"/>
    <s v="nd"/>
    <n v="0"/>
    <n v="0"/>
    <n v="4000"/>
    <n v="8000"/>
    <n v="10000"/>
    <n v="52000"/>
    <n v="118000"/>
    <n v="0"/>
    <n v="0"/>
    <n v="0"/>
    <n v="0"/>
    <n v="192000"/>
    <n v="0"/>
    <n v="0"/>
    <n v="0"/>
    <n v="0"/>
    <n v="0"/>
    <m/>
    <m/>
    <m/>
    <m/>
    <m/>
    <m/>
    <m/>
    <n v="0"/>
    <n v="0"/>
    <n v="0"/>
    <n v="0"/>
    <n v="0"/>
    <n v="0"/>
    <n v="0"/>
    <n v="0"/>
    <n v="0"/>
    <n v="0"/>
    <n v="0"/>
    <n v="0"/>
    <n v="0"/>
    <n v="0"/>
    <n v="14200"/>
    <n v="14200"/>
    <n v="42600"/>
    <n v="154908"/>
    <n v="109092"/>
    <n v="0"/>
    <n v="0"/>
    <n v="0"/>
    <n v="0"/>
    <n v="0"/>
    <n v="335000"/>
    <n v="143000"/>
    <n v="335000"/>
  </r>
  <r>
    <s v="624."/>
    <s v="5-02-15-224-1"/>
    <s v="5"/>
    <s v="Luboń - kanalizacja sanitarna w ul. Staszica"/>
    <s v="Realizowane-koncepcja-w toku"/>
    <s v="nd"/>
    <s v="rezerwa &quot;białe plamy&quot;"/>
    <s v="pierwsza"/>
    <s v="sieci rozdzielcze"/>
    <s v="rozwojowe"/>
    <x v="16"/>
    <n v="0"/>
    <s v="Luboń"/>
    <s v="Agata Chmurzyńska"/>
    <n v="0"/>
    <s v="Monika Mrozińska"/>
    <n v="0"/>
    <n v="0"/>
    <s v="02"/>
    <s v="nd"/>
    <n v="0"/>
    <n v="0"/>
    <n v="5000"/>
    <n v="10000"/>
    <n v="10000"/>
    <n v="61000"/>
    <n v="244000"/>
    <n v="0"/>
    <n v="0"/>
    <n v="0"/>
    <n v="0"/>
    <n v="330000"/>
    <n v="0"/>
    <n v="0"/>
    <n v="0"/>
    <n v="0"/>
    <n v="0"/>
    <m/>
    <m/>
    <m/>
    <m/>
    <m/>
    <m/>
    <m/>
    <n v="0"/>
    <n v="0"/>
    <n v="0"/>
    <n v="0"/>
    <n v="0"/>
    <n v="0"/>
    <n v="0"/>
    <n v="0"/>
    <n v="0"/>
    <n v="0"/>
    <n v="0"/>
    <n v="0"/>
    <n v="0"/>
    <n v="0"/>
    <n v="14000"/>
    <n v="14000"/>
    <n v="42000"/>
    <n v="251730"/>
    <n v="177270"/>
    <n v="0"/>
    <n v="0"/>
    <n v="0"/>
    <n v="0"/>
    <n v="0"/>
    <n v="499000"/>
    <n v="169000"/>
    <n v="499000"/>
  </r>
  <r>
    <s v="625."/>
    <s v="5-02-15-226-1"/>
    <s v="5"/>
    <s v="Luboń - kanalizacja sanitarna w ul. bocznej od ul. Poniatowskiego ( do dz. 24/2 i 21)"/>
    <s v="Realizowane-RBM-w toku"/>
    <s v="nd"/>
    <s v="rezerwa &quot;białe plamy&quot;"/>
    <s v="pierwsza"/>
    <s v="sieci rozdzielcze"/>
    <s v="rozwojowe"/>
    <x v="16"/>
    <n v="0"/>
    <s v="Luboń"/>
    <s v="Paulina Wilińska-Kałka"/>
    <s v="Alicja Gronowska"/>
    <s v="Monika Mrozińska"/>
    <s v="Tomasz Wilas"/>
    <s v="Tomasz Wilas"/>
    <s v="02"/>
    <s v="nd"/>
    <n v="5525.38"/>
    <n v="191750"/>
    <n v="0"/>
    <n v="0"/>
    <n v="0"/>
    <n v="0"/>
    <n v="0"/>
    <n v="0"/>
    <n v="0"/>
    <n v="0"/>
    <n v="0"/>
    <n v="191750"/>
    <n v="1004.62"/>
    <n v="8200.74"/>
    <n v="338.64"/>
    <n v="165057"/>
    <n v="0"/>
    <m/>
    <m/>
    <m/>
    <m/>
    <m/>
    <m/>
    <m/>
    <n v="174601"/>
    <n v="0"/>
    <n v="0"/>
    <n v="100000"/>
    <n v="165057"/>
    <n v="0"/>
    <n v="0"/>
    <n v="7430"/>
    <n v="0"/>
    <n v="0"/>
    <n v="0"/>
    <n v="0"/>
    <n v="0"/>
    <n v="182031"/>
    <n v="0"/>
    <n v="0"/>
    <n v="0"/>
    <n v="0"/>
    <n v="0"/>
    <n v="0"/>
    <n v="0"/>
    <n v="0"/>
    <n v="0"/>
    <n v="0"/>
    <n v="182031"/>
    <n v="-9719"/>
    <n v="182031"/>
  </r>
  <r>
    <s v="626."/>
    <s v="5-02-15-246-1"/>
    <s v="5"/>
    <s v="Luboń - kanalizacja sanitarna w ul. Wschodniej (w kierunku ulicy Okrzei)"/>
    <s v="Zakończone"/>
    <s v="FS 6"/>
    <s v="rezerwa &quot;białe plamy&quot;"/>
    <s v="druga"/>
    <s v="sieci rozdzielcze"/>
    <s v="rozwojowe"/>
    <x v="4"/>
    <n v="0"/>
    <s v="Luboń"/>
    <s v="Paulina Wilińska-Kałka"/>
    <n v="0"/>
    <s v="Monika Mrozińska"/>
    <s v="Maciej Rojek"/>
    <n v="0"/>
    <s v="02"/>
    <s v="nd"/>
    <n v="773845.8899999999"/>
    <n v="0"/>
    <n v="0"/>
    <n v="0"/>
    <n v="0"/>
    <n v="0"/>
    <n v="0"/>
    <n v="0"/>
    <n v="0"/>
    <n v="0"/>
    <n v="0"/>
    <n v="0"/>
    <n v="0"/>
    <n v="0"/>
    <n v="0"/>
    <n v="0"/>
    <n v="0"/>
    <m/>
    <m/>
    <m/>
    <m/>
    <m/>
    <m/>
    <m/>
    <n v="0"/>
    <n v="0"/>
    <n v="0"/>
    <n v="0"/>
    <n v="0"/>
    <n v="0"/>
    <n v="0"/>
    <n v="0"/>
    <n v="0"/>
    <n v="0"/>
    <n v="0"/>
    <n v="0"/>
    <n v="0"/>
    <n v="0"/>
    <n v="0"/>
    <n v="0"/>
    <n v="0"/>
    <n v="0"/>
    <n v="0"/>
    <n v="0"/>
    <n v="0"/>
    <n v="0"/>
    <n v="0"/>
    <n v="0"/>
    <n v="0"/>
    <n v="0"/>
    <n v="0"/>
  </r>
  <r>
    <s v="627."/>
    <s v="5-02-16-116-1"/>
    <s v="5"/>
    <s v="Luboń - kanalizacja sanitarna w ul. Sowiej"/>
    <s v="Realizowane-dokumentacja-w toku"/>
    <s v="nd"/>
    <s v="rezerwa &quot;białe plamy&quot;"/>
    <s v="druga"/>
    <s v="sieci rozdzielcze"/>
    <s v="rozwojowe"/>
    <x v="8"/>
    <n v="0"/>
    <s v="Luboń"/>
    <s v="Agata Chmurzyńska"/>
    <s v="Katarzyna Grala"/>
    <n v="0"/>
    <n v="0"/>
    <n v="0"/>
    <s v="02"/>
    <s v="nd"/>
    <n v="1478"/>
    <n v="10400"/>
    <n v="10400"/>
    <n v="39400"/>
    <n v="153800"/>
    <n v="0"/>
    <n v="0"/>
    <n v="0"/>
    <n v="0"/>
    <n v="0"/>
    <n v="0"/>
    <n v="214000"/>
    <n v="0"/>
    <n v="0"/>
    <n v="0"/>
    <n v="4490"/>
    <n v="4490"/>
    <m/>
    <m/>
    <m/>
    <m/>
    <m/>
    <m/>
    <m/>
    <n v="8980"/>
    <n v="0"/>
    <n v="0"/>
    <n v="4490"/>
    <n v="4490"/>
    <n v="0"/>
    <n v="0"/>
    <n v="4490"/>
    <n v="0"/>
    <n v="0"/>
    <n v="0"/>
    <n v="0"/>
    <n v="0"/>
    <n v="13470"/>
    <n v="13470"/>
    <n v="79870"/>
    <n v="127383"/>
    <n v="0"/>
    <n v="0"/>
    <n v="0"/>
    <n v="0"/>
    <n v="0"/>
    <n v="0"/>
    <n v="0"/>
    <n v="234193"/>
    <n v="20193"/>
    <n v="234193"/>
  </r>
  <r>
    <s v="628."/>
    <s v="5-02-16-120-1"/>
    <s v="5"/>
    <s v="DO USUNIĘCIA Luboń - kanalizacja sanitarna w ul. Miłosza"/>
    <s v="Realizowane-koncepcja-w toku"/>
    <s v="nd"/>
    <s v="rezerwa &quot;białe plamy&quot;"/>
    <s v="druga"/>
    <s v="sieci rozdzielcze"/>
    <s v="rozwojowe"/>
    <x v="8"/>
    <n v="0"/>
    <s v="Luboń"/>
    <s v="Agata Chmurzyńska"/>
    <n v="0"/>
    <s v="Monika Mrozińska"/>
    <n v="0"/>
    <n v="0"/>
    <s v="02"/>
    <s v="nd"/>
    <n v="0"/>
    <n v="0"/>
    <n v="0"/>
    <n v="0"/>
    <n v="0"/>
    <n v="0"/>
    <n v="0"/>
    <n v="0"/>
    <n v="5000"/>
    <n v="9000"/>
    <n v="20000"/>
    <n v="34000"/>
    <n v="0"/>
    <n v="0"/>
    <n v="0"/>
    <n v="0"/>
    <n v="0"/>
    <m/>
    <m/>
    <m/>
    <m/>
    <m/>
    <m/>
    <m/>
    <n v="0"/>
    <n v="0"/>
    <n v="0"/>
    <n v="0"/>
    <n v="0"/>
    <n v="0"/>
    <n v="0"/>
    <n v="0"/>
    <n v="0"/>
    <n v="0"/>
    <n v="0"/>
    <n v="0"/>
    <n v="0"/>
    <n v="0"/>
    <n v="0"/>
    <n v="0"/>
    <n v="0"/>
    <n v="0"/>
    <n v="0"/>
    <n v="0"/>
    <n v="0"/>
    <n v="0"/>
    <n v="0"/>
    <n v="0"/>
    <n v="0"/>
    <n v="-34000"/>
    <n v="0"/>
  </r>
  <r>
    <s v="629."/>
    <s v="5-02-16-121-1"/>
    <s v="5"/>
    <s v="Luboń - kanalizacja sanitarna w ul. Rzecznej"/>
    <s v="Realizowane-dokumentacja-w toku"/>
    <s v="nd"/>
    <s v="rezerwa &quot;białe plamy&quot;"/>
    <s v="druga"/>
    <s v="sieci rozdzielcze"/>
    <s v="rozwojowe"/>
    <x v="8"/>
    <n v="0"/>
    <s v="Luboń"/>
    <s v="Agata Chmurzyńska"/>
    <s v="Marcin Krawczyk"/>
    <s v="Monika Mrozińska"/>
    <s v="Michał Garbicz"/>
    <n v="0"/>
    <s v="02"/>
    <s v="nd"/>
    <n v="3115.33"/>
    <n v="9000"/>
    <n v="18000"/>
    <n v="18000"/>
    <n v="611000"/>
    <n v="0"/>
    <n v="0"/>
    <n v="0"/>
    <n v="0"/>
    <n v="0"/>
    <n v="0"/>
    <n v="656000"/>
    <n v="0"/>
    <n v="0"/>
    <n v="0"/>
    <n v="0"/>
    <n v="0"/>
    <m/>
    <m/>
    <m/>
    <m/>
    <m/>
    <m/>
    <m/>
    <n v="0"/>
    <n v="0"/>
    <n v="0"/>
    <n v="0"/>
    <n v="0"/>
    <n v="0"/>
    <n v="0"/>
    <n v="0"/>
    <n v="0"/>
    <n v="0"/>
    <n v="0"/>
    <n v="0"/>
    <n v="0"/>
    <n v="0"/>
    <n v="0"/>
    <n v="24000"/>
    <n v="24000"/>
    <n v="401400"/>
    <n v="336150"/>
    <n v="0"/>
    <n v="0"/>
    <n v="0"/>
    <n v="0"/>
    <n v="0"/>
    <n v="785550"/>
    <n v="129550"/>
    <n v="785550"/>
  </r>
  <r>
    <s v="630."/>
    <s v="5-02-16-137-1"/>
    <s v="5"/>
    <s v="Luboń - kanalizacja sanitarna w ul. Romana Maya"/>
    <s v="Realizowane-dokumentacja-w toku"/>
    <s v="nd"/>
    <s v="Pule"/>
    <s v="druga"/>
    <s v="sieci rozdzielcze"/>
    <s v="rozwojowe"/>
    <x v="6"/>
    <n v="0"/>
    <s v="Luboń"/>
    <s v="Paulina Wilińska-Kałka"/>
    <s v="Anna Szaszczak"/>
    <s v="Monika Mrozińska"/>
    <s v="Ewa Szurgot"/>
    <s v="Łukasz Bil"/>
    <s v="02"/>
    <s v="nd"/>
    <n v="22944.960000000003"/>
    <n v="24000"/>
    <n v="240000"/>
    <n v="570000"/>
    <n v="392375"/>
    <n v="0"/>
    <n v="0"/>
    <n v="0"/>
    <n v="0"/>
    <n v="0"/>
    <n v="0"/>
    <n v="1226375"/>
    <n v="13134.12"/>
    <n v="486.05"/>
    <n v="571.17999999999995"/>
    <n v="108.17"/>
    <n v="0"/>
    <m/>
    <m/>
    <m/>
    <m/>
    <m/>
    <m/>
    <m/>
    <n v="14299.52"/>
    <n v="0"/>
    <n v="0"/>
    <n v="0"/>
    <n v="0"/>
    <n v="0"/>
    <n v="0"/>
    <n v="0"/>
    <n v="0"/>
    <n v="0"/>
    <n v="0"/>
    <n v="0"/>
    <n v="0"/>
    <n v="14299.52"/>
    <n v="36000"/>
    <n v="509500"/>
    <n v="400000"/>
    <n v="0"/>
    <n v="0"/>
    <n v="0"/>
    <n v="0"/>
    <n v="0"/>
    <n v="0"/>
    <n v="0"/>
    <n v="959799.52"/>
    <n v="-266575.48"/>
    <n v="959799.52"/>
  </r>
  <r>
    <s v="631."/>
    <s v="5-02-16-150-1"/>
    <s v="5"/>
    <s v="Luboń - kanalizacja sanitarna w ul. Leśmiana"/>
    <s v="Realizowane-koncepcja-w toku"/>
    <s v="nd"/>
    <s v="rezerwa &quot;białe plamy&quot;"/>
    <s v="pierwsza"/>
    <s v="sieci rozdzielcze"/>
    <s v="rozwojowe"/>
    <x v="16"/>
    <n v="0"/>
    <s v="Luboń"/>
    <s v="Agata Chmurzyńska"/>
    <s v="Barbara Bartkowiak"/>
    <s v="Monika Mrozińska"/>
    <n v="0"/>
    <n v="0"/>
    <s v="02"/>
    <s v="nd"/>
    <n v="0"/>
    <n v="15600"/>
    <n v="23400"/>
    <n v="55200"/>
    <n v="247800"/>
    <n v="0"/>
    <n v="0"/>
    <n v="0"/>
    <n v="0"/>
    <n v="0"/>
    <n v="0"/>
    <n v="342000"/>
    <n v="0"/>
    <n v="804"/>
    <n v="0"/>
    <n v="0"/>
    <n v="0"/>
    <m/>
    <m/>
    <m/>
    <m/>
    <m/>
    <m/>
    <m/>
    <n v="804"/>
    <n v="0"/>
    <n v="0"/>
    <n v="0"/>
    <n v="0"/>
    <n v="0"/>
    <n v="0"/>
    <n v="0"/>
    <n v="0"/>
    <n v="0"/>
    <n v="0"/>
    <n v="0"/>
    <n v="0"/>
    <n v="804"/>
    <n v="0"/>
    <n v="16200"/>
    <n v="16200"/>
    <n v="48604"/>
    <n v="406996"/>
    <n v="0"/>
    <n v="0"/>
    <n v="0"/>
    <n v="0"/>
    <n v="0"/>
    <n v="488804"/>
    <n v="146804"/>
    <n v="488804"/>
  </r>
  <r>
    <s v="632."/>
    <s v="5-02-16-154-1"/>
    <s v="5"/>
    <s v="Luboń - kanalizacja sanitarna w ul. bocznej od Wysokiej dz.nr 23/5"/>
    <s v="Realizowane-koncepcja-w toku"/>
    <s v="nd"/>
    <s v="rezerwa &quot;białe plamy&quot;"/>
    <s v="druga"/>
    <s v="sieci rozdzielcze"/>
    <s v="rozwojowe"/>
    <x v="8"/>
    <n v="0"/>
    <s v="Luboń"/>
    <s v="Agata Chmurzyńska"/>
    <n v="0"/>
    <s v="Monika Mrozińska"/>
    <n v="0"/>
    <n v="0"/>
    <s v="02"/>
    <s v="nd"/>
    <n v="0"/>
    <n v="0"/>
    <n v="0"/>
    <n v="0"/>
    <n v="0"/>
    <n v="0"/>
    <n v="0"/>
    <n v="6000"/>
    <n v="10000"/>
    <n v="26000"/>
    <n v="107500"/>
    <n v="149500"/>
    <n v="0"/>
    <n v="0"/>
    <n v="0"/>
    <n v="0"/>
    <n v="0"/>
    <m/>
    <m/>
    <m/>
    <m/>
    <m/>
    <m/>
    <m/>
    <n v="0"/>
    <n v="0"/>
    <n v="0"/>
    <n v="0"/>
    <n v="0"/>
    <n v="0"/>
    <n v="0"/>
    <n v="0"/>
    <n v="0"/>
    <n v="0"/>
    <n v="0"/>
    <n v="0"/>
    <n v="0"/>
    <n v="0"/>
    <n v="0"/>
    <n v="0"/>
    <n v="0"/>
    <n v="0"/>
    <n v="0"/>
    <n v="6000"/>
    <n v="10000"/>
    <n v="29000"/>
    <n v="104000"/>
    <n v="0"/>
    <n v="149000"/>
    <n v="-500"/>
    <n v="149000"/>
  </r>
  <r>
    <s v="633."/>
    <s v="5-02-17-011-1"/>
    <s v="5"/>
    <s v="Luboń - kanalizacja sanitarna w ul. Kurpińskiego"/>
    <s v="Realizowane-dokumentacja-w toku"/>
    <s v="nd"/>
    <s v="rezerwa &quot;białe plamy&quot;"/>
    <s v="pierwsza"/>
    <s v="sieci rozdzielcze"/>
    <s v="rozwojowe"/>
    <x v="16"/>
    <n v="0"/>
    <s v="Luboń"/>
    <s v="Agata Chmurzyńska"/>
    <s v="Katarzyna Grala"/>
    <s v="Monika Mrozińska"/>
    <n v="0"/>
    <n v="0"/>
    <s v="02"/>
    <s v="nd"/>
    <n v="1478"/>
    <n v="8800"/>
    <n v="8800"/>
    <n v="41000"/>
    <n v="176400"/>
    <n v="0"/>
    <n v="0"/>
    <n v="0"/>
    <n v="0"/>
    <n v="0"/>
    <n v="0"/>
    <n v="235000"/>
    <n v="0"/>
    <n v="0"/>
    <n v="0"/>
    <n v="0"/>
    <n v="0"/>
    <m/>
    <m/>
    <m/>
    <m/>
    <m/>
    <m/>
    <m/>
    <n v="0"/>
    <n v="0"/>
    <n v="0"/>
    <n v="0"/>
    <n v="5760"/>
    <n v="0"/>
    <n v="5760"/>
    <n v="0"/>
    <n v="0"/>
    <n v="0"/>
    <n v="5760"/>
    <n v="0"/>
    <n v="0"/>
    <n v="11520"/>
    <n v="17280"/>
    <n v="99608.9"/>
    <n v="146918.1"/>
    <n v="0"/>
    <n v="0"/>
    <n v="0"/>
    <n v="0"/>
    <n v="0"/>
    <n v="0"/>
    <n v="0"/>
    <n v="275327"/>
    <n v="40327"/>
    <n v="275327"/>
  </r>
  <r>
    <s v="634."/>
    <s v="5-02-17-110-1"/>
    <s v="5"/>
    <s v="Luboń - kanalizacja sanitarna w ul. Rydla"/>
    <s v="Realizowane-dokumentacja-w toku"/>
    <s v="nd"/>
    <s v="rezerwa &quot;białe plamy&quot;"/>
    <s v="druga"/>
    <s v="sieci rozdzielcze"/>
    <s v="rozwojowe"/>
    <x v="8"/>
    <n v="0"/>
    <s v="Luboń"/>
    <s v="Agata Chmurzyńska"/>
    <s v="Anna Szaszczak"/>
    <s v="Monika Mrozińska"/>
    <n v="0"/>
    <n v="0"/>
    <s v="02"/>
    <s v="Gmina Luboń"/>
    <n v="10746"/>
    <n v="14280"/>
    <n v="519150"/>
    <n v="0"/>
    <n v="0"/>
    <n v="0"/>
    <n v="0"/>
    <n v="0"/>
    <n v="0"/>
    <n v="0"/>
    <n v="0"/>
    <n v="533430"/>
    <n v="0"/>
    <n v="0"/>
    <n v="0"/>
    <n v="0"/>
    <n v="0"/>
    <m/>
    <m/>
    <m/>
    <m/>
    <m/>
    <m/>
    <m/>
    <n v="0"/>
    <n v="0"/>
    <n v="0"/>
    <n v="0"/>
    <n v="0"/>
    <n v="0"/>
    <n v="0"/>
    <n v="0"/>
    <n v="0"/>
    <n v="0"/>
    <n v="0"/>
    <n v="3570"/>
    <n v="0"/>
    <n v="3570"/>
    <n v="7140"/>
    <n v="89000"/>
    <n v="171000"/>
    <n v="0"/>
    <n v="0"/>
    <n v="0"/>
    <n v="0"/>
    <n v="0"/>
    <n v="0"/>
    <n v="0"/>
    <n v="270710"/>
    <n v="-262720"/>
    <n v="270710"/>
  </r>
  <r>
    <s v="635."/>
    <s v="5-02-17-284-1"/>
    <s v="5"/>
    <s v="Luboń - kanalizacja sanitarna w ul. Fabianowskiej"/>
    <s v="brak"/>
    <s v="nd"/>
    <s v="brak"/>
    <s v="druga"/>
    <s v="sieci rozdzielcze"/>
    <s v="rozwojowe"/>
    <x v="8"/>
    <n v="1"/>
    <s v="Luboń"/>
    <s v="Agata Chmurzyńska"/>
    <m/>
    <m/>
    <m/>
    <m/>
    <s v="02"/>
    <s v="nd"/>
    <n v="0"/>
    <n v="0"/>
    <n v="0"/>
    <n v="0"/>
    <n v="0"/>
    <n v="0"/>
    <n v="0"/>
    <n v="0"/>
    <n v="0"/>
    <n v="0"/>
    <n v="0"/>
    <n v="0"/>
    <m/>
    <m/>
    <m/>
    <m/>
    <m/>
    <m/>
    <m/>
    <m/>
    <m/>
    <m/>
    <m/>
    <m/>
    <m/>
    <m/>
    <m/>
    <m/>
    <m/>
    <m/>
    <m/>
    <m/>
    <m/>
    <m/>
    <m/>
    <m/>
    <m/>
    <n v="0"/>
    <n v="0"/>
    <n v="0"/>
    <n v="0"/>
    <n v="0"/>
    <n v="28400"/>
    <n v="42600"/>
    <n v="91600"/>
    <n v="198400"/>
    <n v="0"/>
    <n v="0"/>
    <n v="361000"/>
    <n v="361000"/>
    <n v="361000"/>
  </r>
  <r>
    <s v="636."/>
    <s v="5-02-17-304-1"/>
    <s v="5"/>
    <s v="Luboń - kanalizacja sanitarna w ul. Jaworowej i Leszczynowej"/>
    <s v="Realizowane-koncepcja-w toku"/>
    <s v="nd"/>
    <s v="rezerwa &quot;białe plamy&quot;"/>
    <s v="pierwsza"/>
    <s v="sieci rozdzielcze"/>
    <s v="rozwojowe"/>
    <x v="16"/>
    <n v="0"/>
    <s v="Luboń"/>
    <s v="Agata Chmurzyńska"/>
    <n v="0"/>
    <s v="Monika Mrozińska"/>
    <n v="0"/>
    <n v="0"/>
    <s v="02"/>
    <s v="nd"/>
    <n v="0"/>
    <n v="0"/>
    <n v="0"/>
    <n v="0"/>
    <n v="6000"/>
    <n v="13000"/>
    <n v="13000"/>
    <n v="101000"/>
    <n v="286000"/>
    <n v="0"/>
    <n v="0"/>
    <n v="419000"/>
    <n v="0"/>
    <n v="0"/>
    <n v="0"/>
    <n v="0"/>
    <n v="0"/>
    <m/>
    <m/>
    <m/>
    <m/>
    <m/>
    <m/>
    <m/>
    <n v="0"/>
    <n v="0"/>
    <n v="0"/>
    <n v="0"/>
    <n v="0"/>
    <n v="0"/>
    <n v="0"/>
    <n v="0"/>
    <n v="0"/>
    <n v="0"/>
    <n v="0"/>
    <n v="0"/>
    <n v="0"/>
    <n v="0"/>
    <n v="14000"/>
    <n v="14000"/>
    <n v="42000"/>
    <n v="249000"/>
    <n v="175000"/>
    <n v="0"/>
    <n v="0"/>
    <n v="0"/>
    <n v="0"/>
    <n v="0"/>
    <n v="494000"/>
    <n v="75000"/>
    <n v="494000"/>
  </r>
  <r>
    <s v="637."/>
    <s v="5-03-11-098-1"/>
    <s v="5"/>
    <s v="Mosina - kanalizacja sanitarna w rej. ul.Dębowej w Nowinkach"/>
    <s v="Realizowane-dokumentacja-w toku"/>
    <s v="nd"/>
    <s v="rezerwa &quot;białe plamy&quot;"/>
    <s v="druga"/>
    <s v="sieci rozdzielcze"/>
    <s v="rozwojowe"/>
    <x v="8"/>
    <n v="0"/>
    <s v="Mosina"/>
    <s v="Zuzanna Kaczmarek"/>
    <s v="Anna Szaszczak"/>
    <s v="Jolanta Kowalczyk"/>
    <s v="Aleksandra Wąsiak-Piechota"/>
    <s v="Jacek Bielicki"/>
    <s v="03"/>
    <s v="nd"/>
    <n v="2728.4399999999996"/>
    <n v="17000"/>
    <n v="51000"/>
    <n v="228000"/>
    <n v="864000"/>
    <n v="0"/>
    <n v="0"/>
    <n v="0"/>
    <n v="0"/>
    <n v="0"/>
    <n v="0"/>
    <n v="1160000"/>
    <n v="1039.6099999999999"/>
    <n v="432.05"/>
    <n v="432.05"/>
    <n v="0"/>
    <n v="0"/>
    <m/>
    <m/>
    <m/>
    <m/>
    <m/>
    <m/>
    <m/>
    <n v="1903.7099999999998"/>
    <n v="0"/>
    <n v="0"/>
    <n v="0"/>
    <n v="0"/>
    <n v="0"/>
    <n v="8120"/>
    <n v="0"/>
    <n v="0"/>
    <n v="0"/>
    <n v="0"/>
    <n v="8120"/>
    <n v="0"/>
    <n v="18143.71"/>
    <n v="16240"/>
    <n v="109620"/>
    <n v="442000"/>
    <n v="0"/>
    <n v="0"/>
    <n v="0"/>
    <n v="0"/>
    <n v="0"/>
    <n v="0"/>
    <n v="0"/>
    <n v="586003.71"/>
    <n v="-573996.29"/>
    <n v="586003.71"/>
  </r>
  <r>
    <s v="638."/>
    <s v="5-03-11-113-1"/>
    <s v="5"/>
    <s v="Mosina - kanalizacja sanitarna w ul. Jodłowej, Zacisze, Choinkowej w Drużynie."/>
    <s v="Realizowane-dokumentacja-w toku"/>
    <s v="nd"/>
    <s v="rezerwa &quot;białe plamy&quot;"/>
    <s v="druga"/>
    <s v="sieci rozdzielcze"/>
    <s v="rozwojowe"/>
    <x v="8"/>
    <n v="0"/>
    <s v="Mosina"/>
    <s v="Zuzanna Kaczmarek"/>
    <s v="Barbara Bartkowiak"/>
    <s v="Jolanta Kowalczyk"/>
    <n v="0"/>
    <n v="0"/>
    <s v="03"/>
    <s v="nd"/>
    <n v="0"/>
    <n v="0"/>
    <n v="28000"/>
    <n v="42000"/>
    <n v="296000"/>
    <n v="984000"/>
    <n v="0"/>
    <n v="0"/>
    <n v="0"/>
    <n v="22000"/>
    <n v="33000"/>
    <n v="1405000"/>
    <n v="0"/>
    <n v="0"/>
    <n v="0"/>
    <n v="0"/>
    <n v="0"/>
    <m/>
    <m/>
    <m/>
    <m/>
    <m/>
    <m/>
    <m/>
    <n v="0"/>
    <n v="0"/>
    <n v="0"/>
    <n v="0"/>
    <n v="0"/>
    <n v="0"/>
    <n v="0"/>
    <n v="0"/>
    <n v="0"/>
    <n v="0"/>
    <n v="0"/>
    <n v="0"/>
    <n v="0"/>
    <n v="0"/>
    <n v="56714.400000000001"/>
    <n v="85071.6"/>
    <n v="342240.24"/>
    <n v="1011168.72"/>
    <n v="0"/>
    <n v="0"/>
    <n v="0"/>
    <n v="0"/>
    <n v="0"/>
    <n v="0"/>
    <n v="1495194.96"/>
    <n v="90194.959999999963"/>
    <n v="1495194.96"/>
  </r>
  <r>
    <s v="639."/>
    <s v="5-03-13-130-1"/>
    <s v="5"/>
    <s v="Mosina - kanalizacja sanitarna w części wsi Baranowo, przełożenie wodociągu DN 100 mm"/>
    <s v="Realizowane-RBM-w toku"/>
    <s v="nd"/>
    <s v="Zadania własne wspólne"/>
    <s v="pierwsza"/>
    <s v="sieci rozdzielcze"/>
    <s v="rozwojowe"/>
    <x v="17"/>
    <n v="0"/>
    <s v="Mosina"/>
    <s v="Zuzanna Kaczmarek"/>
    <s v="Aleksandra Wąsiak-Piechota"/>
    <s v="Jolanta Kowalczyk"/>
    <s v="Aleksandra Wąsiak-Piechota"/>
    <s v="Jacek Bielicki"/>
    <s v="03"/>
    <s v="nd"/>
    <n v="926615.14"/>
    <n v="1670600"/>
    <n v="1190862.1599999999"/>
    <n v="158839.67999999999"/>
    <n v="0"/>
    <n v="17000"/>
    <n v="52000"/>
    <n v="17000"/>
    <n v="1162000"/>
    <n v="0"/>
    <n v="0"/>
    <n v="4268301.84"/>
    <n v="8652.07"/>
    <n v="174921.03"/>
    <n v="3359.76"/>
    <n v="6198.67"/>
    <n v="32466.78"/>
    <m/>
    <m/>
    <m/>
    <m/>
    <m/>
    <m/>
    <m/>
    <n v="225598.31000000003"/>
    <n v="226744.26"/>
    <n v="85047.03"/>
    <n v="338602.29"/>
    <n v="34240.339999999997"/>
    <n v="0"/>
    <n v="0"/>
    <n v="55000"/>
    <n v="251473.53"/>
    <n v="0"/>
    <n v="170225.29"/>
    <n v="12556.03"/>
    <n v="0"/>
    <n v="714853.16000000015"/>
    <n v="0"/>
    <n v="0"/>
    <n v="0"/>
    <n v="0"/>
    <n v="0"/>
    <n v="0"/>
    <n v="0"/>
    <n v="0"/>
    <n v="0"/>
    <n v="0"/>
    <n v="714853.16000000015"/>
    <n v="-3553448.6799999997"/>
    <n v="714853.16000000015"/>
  </r>
  <r>
    <s v="640."/>
    <s v="5-03-13-131-1"/>
    <s v="5"/>
    <s v="Mosina - kanalizacja sanitarna dla części wsi Sowinki"/>
    <s v="Realizowane-RBM-w toku"/>
    <s v="nd"/>
    <s v="Zadania własne wspólne"/>
    <s v="pierwsza"/>
    <s v="sieci rozdzielcze"/>
    <s v="rozwojowe"/>
    <x v="17"/>
    <n v="0"/>
    <s v="Mosina"/>
    <s v="Zuzanna Kaczmarek"/>
    <s v="Michał Kamiński"/>
    <s v="Jolanta Kowalczyk"/>
    <s v="Monika Mazurczak-Sadowska"/>
    <s v="Maciej Antecki"/>
    <s v="03"/>
    <s v="nd"/>
    <n v="58996.740000000005"/>
    <n v="2218496"/>
    <n v="3931454.62"/>
    <n v="4682395.62"/>
    <n v="0"/>
    <n v="0"/>
    <n v="0"/>
    <n v="0"/>
    <n v="0"/>
    <n v="0"/>
    <n v="0"/>
    <n v="10832346.24"/>
    <n v="13415.79"/>
    <n v="4932.43"/>
    <n v="6649.88"/>
    <n v="10468.16"/>
    <n v="338"/>
    <m/>
    <m/>
    <m/>
    <m/>
    <m/>
    <m/>
    <m/>
    <n v="35804.26"/>
    <n v="0"/>
    <n v="0"/>
    <n v="0"/>
    <n v="0"/>
    <n v="0"/>
    <n v="0"/>
    <n v="0"/>
    <n v="0"/>
    <n v="0"/>
    <n v="0"/>
    <n v="200800"/>
    <n v="217696"/>
    <n v="410189"/>
    <n v="1155000"/>
    <n v="1005000"/>
    <n v="2000000"/>
    <n v="0"/>
    <n v="0"/>
    <n v="0"/>
    <n v="0"/>
    <n v="0"/>
    <n v="0"/>
    <n v="0"/>
    <n v="4570189"/>
    <n v="-6262157.2400000002"/>
    <n v="4570189"/>
  </r>
  <r>
    <s v="641."/>
    <s v="5-03-13-137-1"/>
    <s v="5"/>
    <s v="Mosina - kanalizacja sanitarna w Żabinku"/>
    <s v="Realizowane-koncepcja-w toku"/>
    <s v="nd"/>
    <s v="Zadania własne wspólne"/>
    <s v="pierwsza"/>
    <s v="sieci rozdzielcze"/>
    <s v="rozwojowe"/>
    <x v="17"/>
    <n v="0"/>
    <s v="Mosina"/>
    <s v="Zuzanna Kaczmarek"/>
    <n v="0"/>
    <s v="Jolanta Kowalczyk"/>
    <n v="0"/>
    <n v="0"/>
    <s v="03"/>
    <s v="nd"/>
    <n v="647"/>
    <n v="0"/>
    <n v="83000"/>
    <n v="83000"/>
    <n v="250000"/>
    <n v="3021000"/>
    <n v="8331000"/>
    <n v="0"/>
    <n v="0"/>
    <n v="0"/>
    <n v="0"/>
    <n v="11768000"/>
    <n v="0"/>
    <n v="0"/>
    <n v="0"/>
    <n v="0"/>
    <n v="0"/>
    <m/>
    <m/>
    <m/>
    <m/>
    <m/>
    <m/>
    <m/>
    <n v="0"/>
    <n v="0"/>
    <n v="0"/>
    <n v="0"/>
    <n v="0"/>
    <n v="0"/>
    <n v="0"/>
    <n v="0"/>
    <n v="0"/>
    <n v="0"/>
    <n v="0"/>
    <n v="0"/>
    <n v="0"/>
    <n v="0"/>
    <n v="0"/>
    <n v="96000"/>
    <n v="96000"/>
    <n v="288000"/>
    <n v="4898300"/>
    <n v="5983700"/>
    <n v="445000"/>
    <n v="0"/>
    <n v="0"/>
    <n v="0"/>
    <n v="11807000"/>
    <n v="39000"/>
    <n v="11807000"/>
  </r>
  <r>
    <s v="642."/>
    <s v="5-03-13-138-1"/>
    <s v="5"/>
    <s v="Mosina - kanalizacja sanitarna dla terenów części wsi Krosno"/>
    <s v="Realizowane-dokumentacja-w toku"/>
    <s v="nd"/>
    <s v="Zadania własne wspólne"/>
    <s v="pierwsza"/>
    <s v="sieci rozdzielcze"/>
    <s v="rozwojowe"/>
    <x v="17"/>
    <n v="0"/>
    <s v="Mosina"/>
    <s v="Zuzanna Kaczmarek"/>
    <s v="Magdalena Daszkiewicz-Jankowska"/>
    <s v="Jolanta Kowalczyk"/>
    <s v="Aleksandra Wąsiak-Piechota"/>
    <n v="0"/>
    <s v="03"/>
    <s v="nd"/>
    <n v="108371.53"/>
    <n v="48152"/>
    <n v="5053253"/>
    <n v="5054253"/>
    <n v="2500"/>
    <n v="0"/>
    <n v="0"/>
    <n v="0"/>
    <n v="0"/>
    <n v="0"/>
    <n v="0"/>
    <n v="10158158"/>
    <n v="6883.49"/>
    <n v="4466.7299999999996"/>
    <n v="3725.07"/>
    <n v="6269.02"/>
    <n v="0"/>
    <m/>
    <m/>
    <m/>
    <m/>
    <m/>
    <m/>
    <m/>
    <n v="21344.309999999998"/>
    <n v="0"/>
    <n v="0"/>
    <n v="0"/>
    <n v="0"/>
    <n v="0"/>
    <n v="0"/>
    <n v="48152"/>
    <n v="0"/>
    <n v="0"/>
    <n v="0"/>
    <n v="0"/>
    <n v="48152"/>
    <n v="61096"/>
    <n v="0"/>
    <n v="0"/>
    <n v="0"/>
    <n v="0"/>
    <n v="0"/>
    <n v="0"/>
    <n v="0"/>
    <n v="0"/>
    <n v="0"/>
    <n v="11380000"/>
    <n v="61096"/>
    <n v="-10097062"/>
    <n v="11441096"/>
  </r>
  <r>
    <s v="643."/>
    <s v="5-03-13-140-1"/>
    <s v="5"/>
    <s v="Mosina - kanalizacja sanitarna na terenie wsi: Czapury, Wiórek, Babki i ul. Starołęckiej w Poznaniu"/>
    <s v="Realizowane-dokumentacja-w toku"/>
    <s v="FS 6"/>
    <s v="Zadania własne wspólne"/>
    <s v="pierwsza"/>
    <s v="sieci rozdzielcze"/>
    <s v="rozwojowe"/>
    <x v="16"/>
    <s v="Zadania własne wspólne"/>
    <s v="Mosina"/>
    <s v="Zuzanna Kaczmarek"/>
    <s v="Sonia Sperling"/>
    <s v="Jolanta Kowalczyk"/>
    <s v="Jolanta Kowalczyk"/>
    <s v="Maciej Antecki"/>
    <s v="03"/>
    <s v="nd"/>
    <n v="42168.07"/>
    <n v="300000"/>
    <n v="27404000"/>
    <n v="37006000"/>
    <n v="15197238.75"/>
    <n v="0"/>
    <n v="0"/>
    <n v="0"/>
    <n v="0"/>
    <n v="0"/>
    <n v="0"/>
    <n v="79907238.75"/>
    <n v="16196.39"/>
    <n v="8785.0300000000007"/>
    <n v="11956.42"/>
    <n v="22110.66"/>
    <n v="1014"/>
    <m/>
    <m/>
    <m/>
    <m/>
    <m/>
    <m/>
    <m/>
    <n v="60062.5"/>
    <n v="0"/>
    <n v="0"/>
    <n v="0"/>
    <n v="88111.65"/>
    <n v="0"/>
    <n v="132105.95000000001"/>
    <n v="0"/>
    <n v="81497.850000000006"/>
    <n v="161360"/>
    <n v="0"/>
    <n v="150000"/>
    <n v="0"/>
    <n v="585026.30000000005"/>
    <n v="5000000"/>
    <n v="23979045.630000003"/>
    <n v="44004000"/>
    <n v="10000000"/>
    <n v="0"/>
    <n v="0"/>
    <n v="0"/>
    <n v="0"/>
    <n v="0"/>
    <n v="0"/>
    <n v="83568071.930000007"/>
    <n v="3660833.1800000072"/>
    <n v="83568071.930000007"/>
  </r>
  <r>
    <s v="644."/>
    <s v="5-03-13-142-1"/>
    <s v="5"/>
    <s v="Mosina - kanalizacja sanitarnej w Krajkowie"/>
    <s v="Realizowane-koncepcja-w toku"/>
    <s v="nd"/>
    <s v="rezerwa na inwestycje nieprzewidziane"/>
    <s v="pierwsza"/>
    <s v="sieci rozdzielcze"/>
    <s v="rozwojowe"/>
    <x v="17"/>
    <n v="0"/>
    <s v="Mosina"/>
    <s v="Zuzanna Kaczmarek"/>
    <s v="Katarzyna Grala"/>
    <s v="Jolanta Kowalczyk"/>
    <n v="0"/>
    <n v="0"/>
    <s v="03"/>
    <s v="nd"/>
    <n v="15271.599999999999"/>
    <n v="245100"/>
    <n v="2119809"/>
    <n v="0"/>
    <n v="0"/>
    <n v="0"/>
    <n v="0"/>
    <n v="0"/>
    <n v="0"/>
    <n v="0"/>
    <n v="0"/>
    <n v="2364909"/>
    <n v="0"/>
    <n v="402"/>
    <n v="9253"/>
    <n v="0"/>
    <n v="0"/>
    <m/>
    <m/>
    <m/>
    <m/>
    <m/>
    <m/>
    <m/>
    <n v="9655"/>
    <n v="14700"/>
    <n v="0"/>
    <n v="0"/>
    <n v="0"/>
    <n v="0"/>
    <n v="0"/>
    <n v="0"/>
    <n v="0"/>
    <n v="0"/>
    <n v="0"/>
    <n v="0"/>
    <n v="0"/>
    <n v="9655"/>
    <n v="0"/>
    <n v="0"/>
    <n v="0"/>
    <n v="0"/>
    <n v="0"/>
    <n v="0"/>
    <n v="0"/>
    <n v="0"/>
    <n v="0"/>
    <n v="0"/>
    <n v="9655"/>
    <n v="-2355254"/>
    <n v="9655"/>
  </r>
  <r>
    <s v="645."/>
    <s v="5-03-13-144-1"/>
    <s v="5"/>
    <s v="Mosina - kanalizacja sanitarna w Baranówku"/>
    <s v="Realizowane-koncepcja-w toku"/>
    <s v="nd"/>
    <s v="rezerwa na inwestycje nieprzewidziane"/>
    <s v="pierwsza"/>
    <s v="sieci rozdzielcze"/>
    <s v="rozwojowe"/>
    <x v="17"/>
    <n v="0"/>
    <s v="Mosina"/>
    <s v="Zuzanna Kaczmarek"/>
    <s v="Katarzyna Grala"/>
    <s v="Jolanta Kowalczyk"/>
    <s v="Olga Szaj-Jędraszczyk"/>
    <n v="0"/>
    <s v="03"/>
    <s v="nd"/>
    <n v="17553.38"/>
    <n v="559400"/>
    <n v="2412277"/>
    <n v="0"/>
    <n v="0"/>
    <n v="0"/>
    <n v="0"/>
    <n v="0"/>
    <n v="0"/>
    <n v="0"/>
    <n v="0"/>
    <n v="2971677"/>
    <n v="0"/>
    <n v="0"/>
    <n v="15777"/>
    <n v="0"/>
    <n v="0"/>
    <m/>
    <m/>
    <m/>
    <m/>
    <m/>
    <m/>
    <m/>
    <n v="15777"/>
    <n v="19800"/>
    <n v="0"/>
    <n v="0"/>
    <n v="0"/>
    <n v="0"/>
    <n v="0"/>
    <n v="0"/>
    <n v="0"/>
    <n v="0"/>
    <n v="0"/>
    <n v="0"/>
    <n v="0"/>
    <n v="15777"/>
    <n v="0"/>
    <n v="0"/>
    <n v="0"/>
    <n v="0"/>
    <n v="0"/>
    <n v="0"/>
    <n v="0"/>
    <n v="0"/>
    <n v="0"/>
    <n v="0"/>
    <n v="15777"/>
    <n v="-2955900"/>
    <n v="15777"/>
  </r>
  <r>
    <s v="646."/>
    <s v="5-03-13-183-1"/>
    <s v="5"/>
    <s v="Mosina - kanalizacja sanitarna w Rogalinie"/>
    <s v="Realizowane-koncepcja-w toku"/>
    <s v="nd"/>
    <s v="rezerwa &quot;białe plamy&quot;"/>
    <s v="druga"/>
    <s v="sieci rozdzielcze"/>
    <s v="rozwojowe"/>
    <x v="8"/>
    <n v="0"/>
    <s v="Mosina"/>
    <s v="Zuzanna Kaczmarek"/>
    <n v="0"/>
    <s v="Jolanta Kowalczyk"/>
    <n v="0"/>
    <n v="0"/>
    <s v="03"/>
    <s v="nd"/>
    <n v="0"/>
    <n v="0"/>
    <n v="0"/>
    <n v="0"/>
    <n v="0"/>
    <n v="0"/>
    <n v="0"/>
    <n v="0"/>
    <n v="340000"/>
    <n v="510000"/>
    <n v="0"/>
    <n v="850000"/>
    <n v="0"/>
    <n v="0"/>
    <n v="0"/>
    <n v="0"/>
    <n v="0"/>
    <m/>
    <m/>
    <m/>
    <m/>
    <m/>
    <m/>
    <m/>
    <n v="0"/>
    <n v="0"/>
    <n v="0"/>
    <n v="0"/>
    <n v="0"/>
    <n v="0"/>
    <n v="0"/>
    <n v="0"/>
    <n v="0"/>
    <n v="0"/>
    <n v="0"/>
    <n v="0"/>
    <n v="0"/>
    <n v="0"/>
    <n v="0"/>
    <n v="0"/>
    <n v="0"/>
    <n v="0"/>
    <n v="0"/>
    <n v="0"/>
    <n v="340000"/>
    <n v="510000"/>
    <n v="0"/>
    <n v="0"/>
    <n v="850000"/>
    <n v="0"/>
    <n v="850000"/>
  </r>
  <r>
    <s v="647."/>
    <s v="5-03-14-211-1"/>
    <s v="5"/>
    <s v="Mosina - kanalizacja sanitarna w ul. Krótkiej w Drużynie"/>
    <s v="Realizowane-RBM-w toku"/>
    <s v="nd"/>
    <s v="rezerwa &quot;białe plamy&quot;"/>
    <s v="druga"/>
    <s v="sieci rozdzielcze"/>
    <s v="rozwojowe"/>
    <x v="4"/>
    <n v="0"/>
    <s v="Mosina"/>
    <s v="Zuzanna Kaczmarek"/>
    <n v="0"/>
    <s v="Jolanta Kowalczyk"/>
    <s v="Sonia Sperling"/>
    <n v="0"/>
    <s v="03"/>
    <s v="Gmina Mosina"/>
    <n v="11837.67"/>
    <n v="371000"/>
    <n v="0"/>
    <n v="0"/>
    <n v="0"/>
    <n v="0"/>
    <n v="0"/>
    <n v="0"/>
    <n v="0"/>
    <n v="0"/>
    <n v="0"/>
    <n v="371000"/>
    <n v="747"/>
    <n v="804"/>
    <n v="0"/>
    <n v="320.75"/>
    <n v="0"/>
    <m/>
    <m/>
    <m/>
    <m/>
    <m/>
    <m/>
    <m/>
    <n v="1871.75"/>
    <n v="0"/>
    <n v="0"/>
    <n v="0"/>
    <n v="0"/>
    <n v="0"/>
    <n v="0"/>
    <n v="14286"/>
    <n v="14285"/>
    <n v="14285"/>
    <n v="14286"/>
    <n v="15054.29"/>
    <n v="14286"/>
    <n v="88354.040000000008"/>
    <n v="15286"/>
    <n v="0"/>
    <n v="0"/>
    <n v="0"/>
    <n v="0"/>
    <n v="0"/>
    <n v="0"/>
    <n v="0"/>
    <n v="0"/>
    <n v="0"/>
    <n v="103640.04000000001"/>
    <n v="-267359.95999999996"/>
    <n v="103640.04000000001"/>
  </r>
  <r>
    <s v="648."/>
    <s v="5-03-16-035-1"/>
    <s v="5"/>
    <s v="Mosina - kanalizacja sanitarna w ul. Jesiennej w Daszewicach"/>
    <s v="brak"/>
    <s v="nd"/>
    <s v="brak"/>
    <s v="pierwsza"/>
    <s v="sieci rozdzielcze"/>
    <s v="rozwojowe"/>
    <x v="16"/>
    <m/>
    <s v="Mosina"/>
    <s v="Zuzanna Kaczmarek"/>
    <m/>
    <m/>
    <m/>
    <m/>
    <s v="03"/>
    <s v="nd"/>
    <n v="0"/>
    <n v="0"/>
    <n v="0"/>
    <n v="0"/>
    <n v="0"/>
    <n v="0"/>
    <n v="0"/>
    <n v="0"/>
    <n v="0"/>
    <n v="0"/>
    <n v="0"/>
    <n v="0"/>
    <m/>
    <m/>
    <m/>
    <m/>
    <m/>
    <m/>
    <m/>
    <m/>
    <m/>
    <m/>
    <m/>
    <m/>
    <m/>
    <m/>
    <m/>
    <m/>
    <m/>
    <m/>
    <m/>
    <m/>
    <m/>
    <m/>
    <m/>
    <m/>
    <m/>
    <n v="0"/>
    <n v="0"/>
    <n v="32000"/>
    <n v="48000"/>
    <n v="188000"/>
    <n v="234000"/>
    <n v="0"/>
    <n v="0"/>
    <n v="0"/>
    <n v="0"/>
    <n v="0"/>
    <n v="502000"/>
    <n v="502000"/>
    <n v="502000"/>
  </r>
  <r>
    <s v="649."/>
    <s v="5-03-16-039-1"/>
    <s v="5"/>
    <s v="Mosina - kanalizacja sanitarna w ul. Jodłowej w Daszewicach"/>
    <s v="brak"/>
    <s v="nd"/>
    <s v="brak"/>
    <s v="pierwsza"/>
    <s v="sieci rozdzielcze"/>
    <s v="rozwojowe"/>
    <x v="16"/>
    <m/>
    <s v="Mosina"/>
    <s v="Zuzanna Kaczmarek"/>
    <m/>
    <m/>
    <m/>
    <m/>
    <s v="03"/>
    <s v="nd"/>
    <n v="0"/>
    <n v="0"/>
    <n v="0"/>
    <n v="0"/>
    <n v="0"/>
    <n v="0"/>
    <n v="0"/>
    <n v="0"/>
    <n v="0"/>
    <n v="0"/>
    <n v="0"/>
    <n v="0"/>
    <m/>
    <m/>
    <m/>
    <m/>
    <m/>
    <m/>
    <m/>
    <m/>
    <m/>
    <m/>
    <m/>
    <m/>
    <m/>
    <m/>
    <m/>
    <m/>
    <m/>
    <m/>
    <m/>
    <m/>
    <m/>
    <m/>
    <m/>
    <m/>
    <m/>
    <n v="0"/>
    <n v="0"/>
    <n v="28000"/>
    <n v="42000"/>
    <n v="196000"/>
    <n v="37000"/>
    <n v="0"/>
    <n v="0"/>
    <n v="0"/>
    <n v="0"/>
    <n v="0"/>
    <n v="303000"/>
    <n v="303000"/>
    <n v="303000"/>
  </r>
  <r>
    <s v="650."/>
    <s v="5-03-16-054-0"/>
    <s v="5"/>
    <s v="Mosina - sieć kanalizacyjna w ul. Wiosny Ludów i Sowińskiego"/>
    <s v="Realizowane-koncepcja-w toku"/>
    <s v="nd"/>
    <s v="budżet - modernizacja PSK"/>
    <s v="pierwsza"/>
    <s v="sieci rozdzielcze"/>
    <s v="modernizacyjne"/>
    <x v="15"/>
    <n v="0"/>
    <s v="Mosina"/>
    <s v="Zuzanna Kaczmarek"/>
    <n v="0"/>
    <s v="Jolanta Kowalczyk"/>
    <n v="0"/>
    <n v="0"/>
    <s v="03"/>
    <s v="nd"/>
    <n v="0"/>
    <n v="0"/>
    <n v="0"/>
    <n v="0"/>
    <n v="0"/>
    <n v="0"/>
    <n v="26000"/>
    <n v="39000"/>
    <n v="252000"/>
    <n v="1008000"/>
    <n v="0"/>
    <n v="1325000"/>
    <n v="0"/>
    <n v="0"/>
    <n v="0"/>
    <n v="0"/>
    <n v="0"/>
    <m/>
    <m/>
    <m/>
    <m/>
    <m/>
    <m/>
    <m/>
    <n v="0"/>
    <n v="0"/>
    <n v="0"/>
    <n v="0"/>
    <n v="0"/>
    <n v="0"/>
    <n v="0"/>
    <n v="0"/>
    <n v="0"/>
    <n v="0"/>
    <n v="0"/>
    <n v="0"/>
    <n v="0"/>
    <n v="0"/>
    <n v="0"/>
    <n v="0"/>
    <n v="0"/>
    <n v="0"/>
    <n v="26000"/>
    <n v="39000"/>
    <n v="252000"/>
    <n v="1008000"/>
    <n v="0"/>
    <n v="0"/>
    <n v="1325000"/>
    <n v="0"/>
    <n v="1325000"/>
  </r>
  <r>
    <s v="651."/>
    <s v="5-03-16-138-1"/>
    <s v="5"/>
    <s v="Mosina - kanalizacja sanitarna w ul. Leśnej w Daszewicach"/>
    <s v="Realizowane-dokumentacja-w toku"/>
    <s v="nd"/>
    <s v="rezerwa &quot;białe plamy&quot;"/>
    <s v="pierwsza"/>
    <s v="sieci rozdzielcze"/>
    <s v="rozwojowe"/>
    <x v="16"/>
    <n v="0"/>
    <s v="Mosina"/>
    <s v="Zuzanna Kaczmarek"/>
    <s v="Aleksandra Wąsiak-Piechota"/>
    <s v="Jolanta Kowalczyk"/>
    <s v="Aleksandra Wąsiak-Piechota"/>
    <s v="Jacek Bielicki"/>
    <s v="03"/>
    <s v="Gmina Mosina"/>
    <n v="3715"/>
    <n v="810000"/>
    <n v="90000"/>
    <n v="0"/>
    <n v="0"/>
    <n v="0"/>
    <n v="0"/>
    <n v="0"/>
    <n v="0"/>
    <n v="0"/>
    <n v="0"/>
    <n v="900000"/>
    <n v="747"/>
    <n v="17"/>
    <n v="0"/>
    <n v="0"/>
    <n v="0"/>
    <m/>
    <m/>
    <m/>
    <m/>
    <m/>
    <m/>
    <m/>
    <n v="764"/>
    <n v="0"/>
    <n v="0"/>
    <n v="0"/>
    <n v="0"/>
    <n v="0"/>
    <n v="0"/>
    <n v="0"/>
    <n v="17500"/>
    <n v="0"/>
    <n v="0"/>
    <n v="0"/>
    <n v="0"/>
    <n v="18264"/>
    <n v="500000"/>
    <n v="1067039.22"/>
    <n v="0"/>
    <n v="0"/>
    <n v="0"/>
    <n v="0"/>
    <n v="0"/>
    <n v="0"/>
    <n v="0"/>
    <n v="0"/>
    <n v="1585303.22"/>
    <n v="685303.22"/>
    <n v="1585303.22"/>
  </r>
  <r>
    <s v="652."/>
    <s v="5-03-17-101-1"/>
    <s v="5"/>
    <s v="Mosina - kanalizacja sanitarna w ul. Nad Potokiem, Malinowa, Krańcowa w Krosinku"/>
    <s v="Realizowane-RBM-w toku"/>
    <s v="nd"/>
    <s v="rezerwa &quot;białe plamy&quot;"/>
    <s v="druga"/>
    <s v="sieci rozdzielcze"/>
    <s v="rozwojowe"/>
    <x v="4"/>
    <n v="0"/>
    <s v="Mosina"/>
    <s v="Zuzanna Kaczmarek"/>
    <s v="Aleksandra Urbanowicz"/>
    <s v="Jolanta Kowalczyk"/>
    <s v="Aleksandra Urbanowicz"/>
    <s v="Maciej Antecki"/>
    <s v="03"/>
    <s v="Gmina Mosina"/>
    <n v="20670.060000000001"/>
    <n v="70000"/>
    <n v="1180000"/>
    <n v="2201030"/>
    <n v="0"/>
    <n v="0"/>
    <n v="0"/>
    <n v="0"/>
    <n v="0"/>
    <n v="0"/>
    <n v="0"/>
    <n v="3451030"/>
    <n v="4370.71"/>
    <n v="1201.43"/>
    <n v="2651.13"/>
    <n v="2869.64"/>
    <n v="0"/>
    <m/>
    <m/>
    <m/>
    <m/>
    <m/>
    <m/>
    <m/>
    <n v="11092.91"/>
    <n v="0"/>
    <n v="0"/>
    <n v="0"/>
    <n v="0"/>
    <n v="0"/>
    <n v="32700"/>
    <n v="0"/>
    <n v="0"/>
    <n v="0"/>
    <n v="0"/>
    <n v="0"/>
    <n v="0"/>
    <n v="43792.91"/>
    <n v="130800"/>
    <n v="1002000"/>
    <n v="2552500"/>
    <n v="0"/>
    <n v="0"/>
    <n v="0"/>
    <n v="0"/>
    <n v="0"/>
    <n v="0"/>
    <n v="0"/>
    <n v="3729092.91"/>
    <n v="278062.91000000015"/>
    <n v="3729092.91"/>
  </r>
  <r>
    <s v="653."/>
    <s v="5-03-17-106-1"/>
    <s v="5"/>
    <s v="Mosina - kanalizacja sanitarna w ul. Cybisa w Mosinie i ul. Polnej w Krośnie"/>
    <s v="Realizowane-dokumentacja-w toku"/>
    <s v="nd"/>
    <s v="Pule"/>
    <s v="druga"/>
    <s v="sieci rozdzielcze"/>
    <s v="rozwojowe"/>
    <x v="6"/>
    <n v="0"/>
    <s v="Mosina"/>
    <s v="Zuzanna Kaczmarek"/>
    <s v="Joanna Matysiak-Olek"/>
    <s v="Jolanta Kowalczyk"/>
    <n v="0"/>
    <n v="0"/>
    <s v="03"/>
    <s v="nd"/>
    <n v="0"/>
    <n v="0"/>
    <n v="5000"/>
    <n v="14000"/>
    <n v="35000"/>
    <n v="128000"/>
    <n v="0"/>
    <n v="0"/>
    <n v="0"/>
    <n v="0"/>
    <n v="0"/>
    <n v="182000"/>
    <n v="0"/>
    <n v="0"/>
    <n v="433"/>
    <n v="0"/>
    <n v="0"/>
    <m/>
    <m/>
    <m/>
    <m/>
    <m/>
    <m/>
    <m/>
    <n v="433"/>
    <n v="0"/>
    <n v="0"/>
    <n v="0"/>
    <n v="0"/>
    <n v="0"/>
    <n v="0"/>
    <n v="0"/>
    <n v="0"/>
    <n v="0"/>
    <n v="0"/>
    <n v="0"/>
    <n v="0"/>
    <n v="433"/>
    <n v="28074"/>
    <n v="42112"/>
    <n v="165924"/>
    <n v="42787"/>
    <n v="0"/>
    <n v="0"/>
    <n v="0"/>
    <n v="0"/>
    <n v="0"/>
    <n v="0"/>
    <n v="279330"/>
    <n v="97330"/>
    <n v="279330"/>
  </r>
  <r>
    <s v="654."/>
    <s v="5-03-17-128-1"/>
    <s v="5"/>
    <s v="Mosina - kanalizacja sanitarna w rej. ul. Strzeleckiej"/>
    <s v="Realizowane-dokumentacja-w toku"/>
    <s v="nd"/>
    <s v="Pule"/>
    <s v="druga"/>
    <s v="sieci rozdzielcze"/>
    <s v="rozwojowe"/>
    <x v="6"/>
    <n v="0"/>
    <s v="Mosina"/>
    <s v="Zuzanna Kaczmarek"/>
    <s v="Magdalena Daszkiewicz-Jankowska"/>
    <s v="Jolanta Kowalczyk"/>
    <n v="0"/>
    <n v="0"/>
    <s v="03"/>
    <s v="nd"/>
    <n v="1879.46"/>
    <n v="30000"/>
    <n v="89000"/>
    <n v="29000"/>
    <n v="2249000"/>
    <n v="0"/>
    <n v="0"/>
    <n v="0"/>
    <n v="0"/>
    <n v="0"/>
    <n v="0"/>
    <n v="2397000"/>
    <n v="608.21"/>
    <n v="440.87"/>
    <n v="443.83"/>
    <n v="717.53"/>
    <n v="0"/>
    <m/>
    <m/>
    <m/>
    <m/>
    <m/>
    <m/>
    <m/>
    <n v="2210.4399999999996"/>
    <n v="0"/>
    <n v="0"/>
    <n v="0"/>
    <n v="0"/>
    <n v="0"/>
    <n v="0"/>
    <n v="20040"/>
    <n v="0"/>
    <n v="0"/>
    <n v="0"/>
    <n v="0"/>
    <n v="20040"/>
    <n v="42290.44"/>
    <n v="40080"/>
    <n v="355726.38"/>
    <n v="1136172.06"/>
    <n v="1491450.6400000001"/>
    <n v="0"/>
    <n v="0"/>
    <n v="0"/>
    <n v="0"/>
    <n v="0"/>
    <n v="0"/>
    <n v="3065719.5200000005"/>
    <n v="668719.52000000048"/>
    <n v="3065719.5200000005"/>
  </r>
  <r>
    <s v="655."/>
    <s v="5-03-17-130-1"/>
    <s v="5"/>
    <s v="Mosina - kanalizacja sanitarna w rej. ul. Łazienna - Strzelecka"/>
    <s v="brak"/>
    <s v="nd"/>
    <s v="brak"/>
    <s v="pierwsza"/>
    <s v="sieci rozdzielcze"/>
    <s v="rozwojowe"/>
    <x v="17"/>
    <m/>
    <s v="Mosina"/>
    <s v="Zuzanna Kaczmarek"/>
    <m/>
    <m/>
    <m/>
    <m/>
    <s v="03"/>
    <s v="nd"/>
    <n v="0"/>
    <n v="0"/>
    <n v="0"/>
    <n v="0"/>
    <n v="0"/>
    <n v="0"/>
    <n v="0"/>
    <n v="0"/>
    <n v="0"/>
    <n v="0"/>
    <n v="0"/>
    <n v="0"/>
    <m/>
    <m/>
    <m/>
    <m/>
    <m/>
    <m/>
    <m/>
    <m/>
    <m/>
    <m/>
    <m/>
    <m/>
    <m/>
    <m/>
    <m/>
    <m/>
    <m/>
    <m/>
    <m/>
    <m/>
    <m/>
    <m/>
    <m/>
    <m/>
    <m/>
    <n v="0"/>
    <n v="0"/>
    <n v="0"/>
    <n v="0"/>
    <n v="0"/>
    <n v="0"/>
    <n v="42000"/>
    <n v="63000"/>
    <n v="705000"/>
    <n v="391000"/>
    <n v="0"/>
    <n v="1201000"/>
    <n v="1201000"/>
    <n v="1201000"/>
  </r>
  <r>
    <s v="656."/>
    <s v="5-03-17-132-1"/>
    <s v="5"/>
    <s v="Mosina - kanalizacja sanitarna w ul. Sosnowej w Pecnej"/>
    <s v="brak"/>
    <s v="nd"/>
    <s v="brak"/>
    <s v="druga"/>
    <s v="sieci rozdzielcze"/>
    <s v="rozwojowe"/>
    <x v="8"/>
    <m/>
    <s v="Mosina"/>
    <s v="Zuzanna Kaczmarek"/>
    <m/>
    <m/>
    <m/>
    <m/>
    <s v="03"/>
    <s v="nd"/>
    <n v="0"/>
    <n v="0"/>
    <n v="0"/>
    <n v="0"/>
    <n v="0"/>
    <n v="0"/>
    <n v="0"/>
    <n v="0"/>
    <n v="0"/>
    <n v="0"/>
    <n v="0"/>
    <n v="0"/>
    <m/>
    <m/>
    <m/>
    <m/>
    <m/>
    <m/>
    <m/>
    <m/>
    <m/>
    <m/>
    <m/>
    <m/>
    <m/>
    <m/>
    <m/>
    <m/>
    <m/>
    <m/>
    <m/>
    <m/>
    <m/>
    <m/>
    <m/>
    <m/>
    <m/>
    <n v="0"/>
    <n v="0"/>
    <n v="35000"/>
    <n v="35000"/>
    <n v="500000"/>
    <n v="1420000"/>
    <n v="0"/>
    <n v="0"/>
    <n v="0"/>
    <n v="0"/>
    <n v="0"/>
    <n v="1990000"/>
    <n v="1990000"/>
    <n v="1990000"/>
  </r>
  <r>
    <s v="657."/>
    <s v="5-03-17-136-1"/>
    <s v="5"/>
    <s v="Mosina - kanalizacja sanitarna w rej. ul. Orzeszkowej/Konopnickiej (przedłużenie Brandysa i Fredry)"/>
    <s v="Realizowane-koncepcja-w toku"/>
    <s v="nd"/>
    <s v="Zadania własne wspólne"/>
    <s v="pierwsza"/>
    <s v="sieci rozdzielcze"/>
    <s v="rozwojowe"/>
    <x v="17"/>
    <n v="0"/>
    <s v="Mosina"/>
    <s v="Zuzanna Kaczmarek"/>
    <n v="0"/>
    <s v="Jolanta Kowalczyk"/>
    <n v="0"/>
    <n v="0"/>
    <s v="03"/>
    <s v="Gmina Mosina"/>
    <n v="482"/>
    <n v="0"/>
    <n v="133000"/>
    <n v="0"/>
    <n v="0"/>
    <n v="0"/>
    <n v="0"/>
    <n v="0"/>
    <n v="0"/>
    <n v="0"/>
    <n v="0"/>
    <n v="133000"/>
    <n v="0"/>
    <n v="0"/>
    <n v="0"/>
    <n v="0"/>
    <n v="0"/>
    <m/>
    <m/>
    <m/>
    <m/>
    <m/>
    <m/>
    <m/>
    <n v="0"/>
    <n v="0"/>
    <n v="0"/>
    <n v="0"/>
    <n v="0"/>
    <n v="0"/>
    <n v="0"/>
    <n v="0"/>
    <n v="0"/>
    <n v="0"/>
    <n v="0"/>
    <n v="0"/>
    <n v="0"/>
    <n v="0"/>
    <n v="40000"/>
    <n v="51000"/>
    <n v="80000"/>
    <n v="0"/>
    <n v="0"/>
    <n v="0"/>
    <n v="0"/>
    <n v="0"/>
    <n v="0"/>
    <n v="0"/>
    <n v="171000"/>
    <n v="38000"/>
    <n v="171000"/>
  </r>
  <r>
    <s v="658."/>
    <s v="5-03-17-145-1"/>
    <s v="5"/>
    <s v="Mosina - kanalizacja sanitarna w ul. Lema"/>
    <s v="Realizowane-koncepcja-w toku"/>
    <s v="nd"/>
    <s v="Zadania własne wspólne"/>
    <s v="pierwsza"/>
    <s v="sieci rozdzielcze"/>
    <s v="rozwojowe"/>
    <x v="17"/>
    <n v="0"/>
    <s v="Mosina"/>
    <s v="Zuzanna Kaczmarek"/>
    <n v="0"/>
    <s v="Jolanta Kowalczyk"/>
    <n v="0"/>
    <n v="0"/>
    <s v="03"/>
    <s v="nd"/>
    <n v="0"/>
    <n v="0"/>
    <n v="641000"/>
    <n v="1681000"/>
    <n v="0"/>
    <n v="0"/>
    <n v="0"/>
    <n v="0"/>
    <n v="0"/>
    <n v="0"/>
    <n v="0"/>
    <n v="2322000"/>
    <n v="0"/>
    <n v="0"/>
    <n v="0"/>
    <n v="0"/>
    <n v="0"/>
    <m/>
    <m/>
    <m/>
    <m/>
    <m/>
    <m/>
    <m/>
    <n v="0"/>
    <n v="0"/>
    <n v="0"/>
    <n v="0"/>
    <n v="0"/>
    <n v="0"/>
    <n v="0"/>
    <n v="0"/>
    <n v="0"/>
    <n v="0"/>
    <n v="0"/>
    <n v="0"/>
    <n v="0"/>
    <n v="0"/>
    <n v="56000"/>
    <n v="247200"/>
    <n v="205800"/>
    <n v="555000"/>
    <n v="0"/>
    <n v="0"/>
    <n v="0"/>
    <n v="0"/>
    <n v="0"/>
    <n v="0"/>
    <n v="1064000"/>
    <n v="-1258000"/>
    <n v="1064000"/>
  </r>
  <r>
    <s v="659."/>
    <s v="5-03-17-146-1"/>
    <s v="5"/>
    <s v="Mosina - kanalizacja sanitarna w ul. Wierzbowej i bocznych w Daszewicach"/>
    <s v="Realizowane-koncepcja-w toku"/>
    <s v="nd"/>
    <s v="rezerwa &quot;białe plamy&quot;"/>
    <s v="druga"/>
    <s v="sieci rozdzielcze"/>
    <s v="rozwojowe"/>
    <x v="8"/>
    <n v="0"/>
    <s v="Mosina"/>
    <s v="Zuzanna Kaczmarek"/>
    <n v="0"/>
    <s v="Jolanta Kowalczyk"/>
    <n v="0"/>
    <n v="0"/>
    <s v="03"/>
    <s v="nd"/>
    <n v="0"/>
    <n v="0"/>
    <n v="0"/>
    <n v="28000"/>
    <n v="42000"/>
    <n v="626000"/>
    <n v="2384000"/>
    <n v="0"/>
    <n v="0"/>
    <n v="0"/>
    <n v="0"/>
    <n v="3080000"/>
    <n v="0"/>
    <n v="0"/>
    <n v="0"/>
    <n v="0"/>
    <n v="0"/>
    <m/>
    <m/>
    <m/>
    <m/>
    <m/>
    <m/>
    <m/>
    <n v="0"/>
    <n v="0"/>
    <n v="0"/>
    <n v="0"/>
    <n v="0"/>
    <n v="0"/>
    <n v="0"/>
    <n v="0"/>
    <n v="0"/>
    <n v="0"/>
    <n v="0"/>
    <n v="0"/>
    <n v="0"/>
    <n v="0"/>
    <n v="0"/>
    <n v="28000"/>
    <n v="28000"/>
    <n v="84000"/>
    <n v="505600"/>
    <n v="2124400"/>
    <n v="0"/>
    <n v="0"/>
    <n v="0"/>
    <n v="0"/>
    <n v="2770000"/>
    <n v="-310000"/>
    <n v="2770000"/>
  </r>
  <r>
    <s v="660."/>
    <s v="5-03-17-148-1"/>
    <s v="5"/>
    <s v="Mosina - kanalizacja sanitarna w rej. ul. Dębowa-Leśna w Czapurach"/>
    <s v="Realizowane-dokumentacja-w toku"/>
    <s v="nd"/>
    <s v="rezerwa &quot;białe plamy&quot;"/>
    <s v="druga"/>
    <s v="sieci rozdzielcze"/>
    <s v="rozwojowe"/>
    <x v="8"/>
    <n v="0"/>
    <s v="Mosina"/>
    <s v="Zuzanna Kaczmarek"/>
    <s v="Alina Wachowska"/>
    <s v="Jolanta Kowalczyk"/>
    <n v="0"/>
    <n v="0"/>
    <s v="03"/>
    <s v="nd"/>
    <n v="0"/>
    <n v="19000"/>
    <n v="19000"/>
    <n v="57000"/>
    <n v="1263000"/>
    <n v="0"/>
    <n v="0"/>
    <n v="0"/>
    <n v="0"/>
    <n v="0"/>
    <n v="0"/>
    <n v="1358000"/>
    <n v="0"/>
    <n v="0"/>
    <n v="0"/>
    <n v="1817.47"/>
    <n v="0"/>
    <m/>
    <m/>
    <m/>
    <m/>
    <m/>
    <m/>
    <m/>
    <n v="1817.47"/>
    <n v="0"/>
    <n v="0"/>
    <n v="0"/>
    <n v="0"/>
    <n v="0"/>
    <n v="0"/>
    <n v="0"/>
    <n v="0"/>
    <n v="0"/>
    <n v="0"/>
    <n v="0"/>
    <n v="0"/>
    <n v="1817.47"/>
    <n v="60000"/>
    <n v="40000"/>
    <n v="327500"/>
    <n v="996500"/>
    <n v="0"/>
    <n v="0"/>
    <n v="0"/>
    <n v="0"/>
    <n v="0"/>
    <n v="0"/>
    <n v="1425817.47"/>
    <n v="67817.469999999972"/>
    <n v="1425817.47"/>
  </r>
  <r>
    <s v="661."/>
    <s v="5-03-17-154-1"/>
    <s v="5"/>
    <s v="Mosina - kanalizacja sanitarna w rej. ul. Słonecznej w Rogalinku"/>
    <s v="Realizowane-dokumentacja-w toku"/>
    <s v="nd"/>
    <s v="rezerwa &quot;białe plamy&quot;"/>
    <s v="druga"/>
    <s v="sieci rozdzielcze"/>
    <s v="rozwojowe"/>
    <x v="8"/>
    <n v="0"/>
    <s v="Mosina"/>
    <s v="Zuzanna Kaczmarek"/>
    <s v="Joanna Matysiak-Olek"/>
    <s v="Jolanta Kowalczyk"/>
    <n v="0"/>
    <n v="0"/>
    <s v="03"/>
    <s v="nd"/>
    <n v="0"/>
    <n v="11000"/>
    <n v="11000"/>
    <n v="34000"/>
    <n v="674000"/>
    <n v="0"/>
    <n v="0"/>
    <n v="0"/>
    <n v="0"/>
    <n v="0"/>
    <n v="0"/>
    <n v="730000"/>
    <n v="0"/>
    <n v="0"/>
    <n v="433"/>
    <n v="0"/>
    <n v="0"/>
    <m/>
    <m/>
    <m/>
    <m/>
    <m/>
    <m/>
    <m/>
    <n v="433"/>
    <n v="0"/>
    <n v="0"/>
    <n v="0"/>
    <n v="0"/>
    <n v="0"/>
    <n v="0"/>
    <n v="0"/>
    <n v="0"/>
    <n v="0"/>
    <n v="0"/>
    <n v="0"/>
    <n v="0"/>
    <n v="433"/>
    <n v="35440"/>
    <n v="53160"/>
    <n v="253750"/>
    <n v="586426"/>
    <n v="0"/>
    <n v="0"/>
    <n v="0"/>
    <n v="0"/>
    <n v="0"/>
    <n v="0"/>
    <n v="929209"/>
    <n v="199209"/>
    <n v="929209"/>
  </r>
  <r>
    <s v="662."/>
    <s v="5-03-17-258-0"/>
    <s v="5"/>
    <s v="Mosina - kanalizacja sanitarna w ul. Głogowej"/>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1300"/>
    <n v="0"/>
    <n v="0"/>
    <n v="320.75"/>
    <n v="0"/>
    <m/>
    <m/>
    <m/>
    <m/>
    <m/>
    <m/>
    <m/>
    <n v="1620.75"/>
    <n v="0"/>
    <n v="0"/>
    <n v="0"/>
    <n v="0"/>
    <n v="0"/>
    <n v="0"/>
    <n v="0"/>
    <n v="0"/>
    <n v="0"/>
    <n v="0"/>
    <n v="0"/>
    <n v="0"/>
    <n v="1620.75"/>
    <n v="0"/>
    <n v="0"/>
    <n v="0"/>
    <n v="0"/>
    <n v="0"/>
    <n v="0"/>
    <n v="0"/>
    <n v="0"/>
    <n v="0"/>
    <n v="0"/>
    <n v="1620.75"/>
    <n v="1620.75"/>
    <n v="1620.75"/>
  </r>
  <r>
    <s v="663."/>
    <s v="5-03-18-018-1"/>
    <s v="5"/>
    <s v="Mosina - kanalizacja sanitarna w ul. Sowinieckiej"/>
    <s v="Realizowane-koncepcja-w toku"/>
    <s v="nd"/>
    <s v="Zadania własne wspólne"/>
    <s v="pierwsza"/>
    <s v="sieci rozdzielcze"/>
    <s v="rozwojowe"/>
    <x v="17"/>
    <n v="0"/>
    <s v="Mosina"/>
    <s v="Zuzanna Kaczmarek"/>
    <n v="0"/>
    <s v="Jolanta Kowalczyk"/>
    <s v="Monika Mazurczak-Sadowska"/>
    <n v="0"/>
    <s v="03"/>
    <s v="nd"/>
    <n v="482"/>
    <n v="202000"/>
    <n v="490000"/>
    <n v="0"/>
    <n v="0"/>
    <n v="0"/>
    <n v="0"/>
    <n v="0"/>
    <n v="0"/>
    <n v="0"/>
    <n v="0"/>
    <n v="692000"/>
    <n v="0"/>
    <n v="0"/>
    <n v="0"/>
    <n v="0"/>
    <n v="0"/>
    <m/>
    <m/>
    <m/>
    <m/>
    <m/>
    <m/>
    <m/>
    <n v="0"/>
    <n v="0"/>
    <n v="0"/>
    <n v="0"/>
    <n v="0"/>
    <n v="0"/>
    <n v="0"/>
    <n v="0"/>
    <n v="0"/>
    <n v="0"/>
    <n v="0"/>
    <n v="0"/>
    <n v="0"/>
    <n v="0"/>
    <n v="0"/>
    <n v="0"/>
    <n v="0"/>
    <n v="0"/>
    <n v="0"/>
    <n v="0"/>
    <n v="0"/>
    <n v="0"/>
    <n v="0"/>
    <n v="0"/>
    <n v="0"/>
    <n v="-692000"/>
    <n v="0"/>
  </r>
  <r>
    <s v="664."/>
    <s v="5-03-18-133-0"/>
    <s v="5"/>
    <s v="Mosina - kanalizacja sanitarna w ul. Dębowej, m. Rogalinek."/>
    <s v="Realizowane-RBM-w toku"/>
    <s v="nd"/>
    <s v="rezerwa na zaspokojenie roszczeń z tyt realizacji sieci wod-kan"/>
    <s v="pierwsza"/>
    <s v="sieci rozdzielcze"/>
    <s v="rozwojowe"/>
    <x v="5"/>
    <n v="0"/>
    <s v="Mosina"/>
    <n v="0"/>
    <n v="0"/>
    <n v="0"/>
    <s v="Magdalena Borowska"/>
    <n v="0"/>
    <s v="03"/>
    <s v="nd"/>
    <n v="0"/>
    <n v="0"/>
    <n v="0"/>
    <n v="0"/>
    <n v="0"/>
    <n v="0"/>
    <n v="0"/>
    <n v="0"/>
    <n v="0"/>
    <n v="0"/>
    <n v="0"/>
    <n v="0"/>
    <n v="0"/>
    <n v="0"/>
    <n v="0"/>
    <n v="365.33"/>
    <n v="0"/>
    <m/>
    <m/>
    <m/>
    <m/>
    <m/>
    <m/>
    <m/>
    <n v="365.33"/>
    <n v="0"/>
    <n v="0"/>
    <n v="0"/>
    <n v="0"/>
    <n v="0"/>
    <n v="0"/>
    <n v="0"/>
    <n v="0"/>
    <n v="0"/>
    <n v="0"/>
    <n v="0"/>
    <n v="0"/>
    <n v="365.33"/>
    <n v="0"/>
    <n v="0"/>
    <n v="0"/>
    <n v="0"/>
    <n v="0"/>
    <n v="0"/>
    <n v="0"/>
    <n v="0"/>
    <n v="0"/>
    <n v="0"/>
    <n v="365.33"/>
    <n v="365.33"/>
    <n v="365.33"/>
  </r>
  <r>
    <s v="665."/>
    <s v="5-03-19-024-1"/>
    <s v="5"/>
    <s v="Mosina - kanalizacja sanitarna w Sowinkach etap II"/>
    <s v="Realizowane-koncepcja-w toku"/>
    <s v="nd"/>
    <s v="Zadania własne wspólne"/>
    <s v="pierwsza"/>
    <s v="sieci rozdzielcze"/>
    <s v="rozwojowe"/>
    <x v="17"/>
    <n v="0"/>
    <s v="Mosina"/>
    <s v="Zuzanna Kaczmarek"/>
    <n v="0"/>
    <s v="Jolanta Kowalczyk"/>
    <n v="0"/>
    <n v="0"/>
    <s v="03"/>
    <s v="nd"/>
    <n v="0"/>
    <n v="0"/>
    <n v="0"/>
    <n v="0"/>
    <n v="0"/>
    <n v="0"/>
    <n v="0"/>
    <n v="0"/>
    <n v="0"/>
    <n v="0"/>
    <n v="18000"/>
    <n v="18000"/>
    <n v="0"/>
    <n v="0"/>
    <n v="0"/>
    <n v="0"/>
    <n v="0"/>
    <m/>
    <m/>
    <m/>
    <m/>
    <m/>
    <m/>
    <m/>
    <n v="0"/>
    <n v="0"/>
    <n v="0"/>
    <n v="0"/>
    <n v="0"/>
    <n v="0"/>
    <n v="0"/>
    <n v="0"/>
    <n v="0"/>
    <n v="0"/>
    <n v="0"/>
    <n v="0"/>
    <n v="0"/>
    <n v="0"/>
    <n v="0"/>
    <n v="0"/>
    <n v="0"/>
    <n v="0"/>
    <n v="0"/>
    <n v="0"/>
    <n v="0"/>
    <n v="0"/>
    <n v="38000"/>
    <n v="1079000"/>
    <n v="38000"/>
    <n v="20000"/>
    <n v="1117000"/>
  </r>
  <r>
    <s v="666."/>
    <s v="5-03-19-110-1"/>
    <s v="5"/>
    <s v="Mosina - kanalizacja sanitarna na oś, Leśnym w Czapurach"/>
    <s v="Realizowane-koncepcja-w toku"/>
    <s v="nd"/>
    <s v="rezerwa &quot;białe plamy&quot;"/>
    <s v="pierwsza"/>
    <s v="sieci rozdzielcze"/>
    <s v="rozwojowe"/>
    <x v="16"/>
    <n v="0"/>
    <s v="Mosina"/>
    <s v="Zuzanna Kaczmarek"/>
    <n v="0"/>
    <s v="Jolanta Kowalczyk"/>
    <n v="0"/>
    <n v="0"/>
    <s v="03"/>
    <s v="nd"/>
    <n v="0"/>
    <n v="0"/>
    <n v="0"/>
    <n v="0"/>
    <n v="0"/>
    <n v="0"/>
    <n v="0"/>
    <n v="0"/>
    <n v="0"/>
    <n v="0"/>
    <n v="30000"/>
    <n v="30000"/>
    <n v="0"/>
    <n v="0"/>
    <n v="0"/>
    <n v="0"/>
    <n v="0"/>
    <m/>
    <m/>
    <m/>
    <m/>
    <m/>
    <m/>
    <m/>
    <n v="0"/>
    <n v="0"/>
    <n v="0"/>
    <n v="0"/>
    <n v="0"/>
    <n v="0"/>
    <n v="0"/>
    <n v="0"/>
    <n v="0"/>
    <n v="0"/>
    <n v="0"/>
    <n v="0"/>
    <n v="0"/>
    <n v="0"/>
    <n v="0"/>
    <n v="0"/>
    <n v="0"/>
    <n v="0"/>
    <n v="0"/>
    <n v="0"/>
    <n v="0"/>
    <n v="0"/>
    <n v="30000"/>
    <n v="1665000"/>
    <n v="30000"/>
    <n v="0"/>
    <n v="1695000"/>
  </r>
  <r>
    <s v="667."/>
    <s v="5-03-19-111-1"/>
    <s v="5"/>
    <s v="Mosina - kanalizacja sanitrana w ul. Krętej w Czapurach"/>
    <s v="brak"/>
    <s v="nd"/>
    <s v="brak"/>
    <s v="pierwsza"/>
    <s v="sieci rozdzielcze"/>
    <s v="rozwojowe"/>
    <x v="16"/>
    <m/>
    <s v="Mosina"/>
    <s v="Zuzanna Kaczmarek"/>
    <m/>
    <m/>
    <m/>
    <m/>
    <s v="03"/>
    <s v="nd"/>
    <n v="0"/>
    <n v="0"/>
    <n v="0"/>
    <n v="0"/>
    <n v="0"/>
    <n v="0"/>
    <n v="0"/>
    <n v="0"/>
    <n v="0"/>
    <n v="0"/>
    <n v="0"/>
    <n v="0"/>
    <m/>
    <m/>
    <m/>
    <m/>
    <m/>
    <m/>
    <m/>
    <m/>
    <m/>
    <m/>
    <m/>
    <m/>
    <m/>
    <m/>
    <m/>
    <m/>
    <m/>
    <m/>
    <m/>
    <m/>
    <m/>
    <m/>
    <m/>
    <m/>
    <m/>
    <n v="0"/>
    <n v="0"/>
    <n v="30000"/>
    <n v="45000"/>
    <n v="221000"/>
    <n v="103000"/>
    <n v="0"/>
    <n v="0"/>
    <n v="0"/>
    <n v="0"/>
    <n v="0"/>
    <n v="399000"/>
    <n v="399000"/>
    <n v="399000"/>
  </r>
  <r>
    <s v="668."/>
    <s v="5-03-19-252-1"/>
    <s v="5"/>
    <s v="Mosina - kanalizacja sanitarna w rej. ul. Granicznej w Drużynie."/>
    <s v="Realizowane-koncepcja-w toku"/>
    <s v="nd"/>
    <s v="rezerwa zadania wielozakresowe"/>
    <s v="druga"/>
    <s v="sieci rozdzielcze"/>
    <s v="rozwojowe"/>
    <x v="8"/>
    <n v="0"/>
    <s v="Mosina"/>
    <s v="Zuzanna Kaczmarek"/>
    <n v="0"/>
    <s v="Jolanta Kowalczyk"/>
    <n v="0"/>
    <n v="0"/>
    <s v="03"/>
    <s v="nd"/>
    <n v="0"/>
    <n v="0"/>
    <n v="0"/>
    <n v="0"/>
    <n v="0"/>
    <n v="0"/>
    <n v="0"/>
    <n v="0"/>
    <n v="0"/>
    <n v="0"/>
    <n v="0"/>
    <n v="0"/>
    <n v="0"/>
    <n v="0"/>
    <n v="0"/>
    <n v="0"/>
    <n v="0"/>
    <m/>
    <m/>
    <m/>
    <m/>
    <m/>
    <m/>
    <m/>
    <n v="0"/>
    <n v="0"/>
    <n v="0"/>
    <n v="0"/>
    <n v="0"/>
    <n v="0"/>
    <n v="0"/>
    <n v="0"/>
    <n v="0"/>
    <n v="0"/>
    <n v="0"/>
    <n v="0"/>
    <n v="0"/>
    <n v="0"/>
    <n v="0"/>
    <n v="0"/>
    <n v="0"/>
    <n v="0"/>
    <n v="0"/>
    <n v="0"/>
    <n v="0"/>
    <n v="14000"/>
    <n v="21000"/>
    <n v="433000"/>
    <n v="35000"/>
    <n v="35000"/>
    <n v="468000"/>
  </r>
  <r>
    <s v="669."/>
    <s v="5-03-19-253-1"/>
    <s v="5"/>
    <s v="Mosina - kanalizacja sanitarna w części wsi Baranowo - Etap II"/>
    <s v="Realizowane-dokumentacja-w toku"/>
    <s v="nd"/>
    <s v="rezerwa zadania wielozakresowe"/>
    <s v="pierwsza"/>
    <s v="sieci rozdzielcze"/>
    <s v="rozwojowe"/>
    <x v="17"/>
    <n v="0"/>
    <s v="Mosina"/>
    <s v="Zuzanna Kaczmarek"/>
    <s v="Barbara Bartkowiak"/>
    <s v="Jolanta Kowalczyk"/>
    <s v="Aleksandra Wąsiak-Piechota"/>
    <n v="0"/>
    <s v="03"/>
    <s v="nd"/>
    <n v="0"/>
    <n v="0"/>
    <n v="0"/>
    <n v="0"/>
    <n v="0"/>
    <n v="0"/>
    <n v="0"/>
    <n v="0"/>
    <n v="0"/>
    <n v="0"/>
    <n v="0"/>
    <n v="0"/>
    <n v="18483.400000000001"/>
    <n v="0"/>
    <n v="0"/>
    <n v="0"/>
    <n v="0"/>
    <m/>
    <m/>
    <m/>
    <m/>
    <m/>
    <m/>
    <m/>
    <n v="18483.400000000001"/>
    <n v="18483"/>
    <n v="0"/>
    <n v="0"/>
    <n v="0"/>
    <n v="0"/>
    <n v="0"/>
    <n v="0"/>
    <n v="18483.400000000001"/>
    <n v="0"/>
    <n v="0"/>
    <n v="0"/>
    <n v="0"/>
    <n v="36966.800000000003"/>
    <n v="55450.2"/>
    <n v="419842.36"/>
    <n v="694940.6"/>
    <n v="0"/>
    <n v="0"/>
    <n v="0"/>
    <n v="0"/>
    <n v="0"/>
    <n v="0"/>
    <n v="0"/>
    <n v="1207199.96"/>
    <n v="1207199.96"/>
    <n v="1207199.96"/>
  </r>
  <r>
    <s v="670."/>
    <s v="5-03-19-254-1"/>
    <s v="5"/>
    <s v="Mosina - kanalizacja sanitarna w części wsi Baranowo - Etap III"/>
    <s v="Realizowane-koncepcja-w toku"/>
    <s v="nd"/>
    <s v="rezerwa zadania wielozakresowe"/>
    <s v="pierwsza"/>
    <s v="sieci rozdzielcze"/>
    <s v="rozwojowe"/>
    <x v="17"/>
    <n v="0"/>
    <s v="Mosina"/>
    <s v="Zuzanna Kaczmarek"/>
    <n v="0"/>
    <s v="Jolanta Kowalczyk"/>
    <s v="Aleksandra Wąsiak-Piechota"/>
    <n v="0"/>
    <s v="03"/>
    <s v="nd"/>
    <n v="0"/>
    <n v="0"/>
    <n v="0"/>
    <n v="0"/>
    <n v="0"/>
    <n v="0"/>
    <n v="0"/>
    <n v="0"/>
    <n v="0"/>
    <n v="0"/>
    <n v="0"/>
    <n v="0"/>
    <n v="0"/>
    <n v="0"/>
    <n v="0"/>
    <n v="0"/>
    <n v="0"/>
    <m/>
    <m/>
    <m/>
    <m/>
    <m/>
    <m/>
    <m/>
    <n v="0"/>
    <n v="0"/>
    <n v="0"/>
    <n v="0"/>
    <n v="0"/>
    <n v="0"/>
    <n v="0"/>
    <n v="0"/>
    <n v="0"/>
    <n v="0"/>
    <n v="0"/>
    <n v="0"/>
    <n v="0"/>
    <n v="0"/>
    <n v="0"/>
    <n v="0"/>
    <n v="0"/>
    <n v="17000"/>
    <n v="52000"/>
    <n v="18000"/>
    <n v="1162000"/>
    <n v="0"/>
    <n v="0"/>
    <n v="0"/>
    <n v="1249000"/>
    <n v="1249000"/>
    <n v="1249000"/>
  </r>
  <r>
    <s v="671."/>
    <s v="5-03-19-255-1"/>
    <s v="5"/>
    <s v="Mosina - sieć kanalizacyjna w ul. bocznej od Lema."/>
    <s v="Realizowane-koncepcja-w toku"/>
    <s v="nd"/>
    <s v="rezerwa zadania wielozakresowe"/>
    <s v="pierwsza"/>
    <s v="sieci rozdzielcze"/>
    <s v="rozwojowe"/>
    <x v="17"/>
    <n v="0"/>
    <s v="Mosina"/>
    <s v="Zuzanna Kaczmarek"/>
    <n v="0"/>
    <s v="Jolanta Kowalczyk"/>
    <n v="0"/>
    <n v="0"/>
    <s v="03"/>
    <s v="nd"/>
    <n v="0"/>
    <n v="0"/>
    <n v="0"/>
    <n v="0"/>
    <n v="0"/>
    <n v="0"/>
    <n v="0"/>
    <n v="0"/>
    <n v="0"/>
    <n v="0"/>
    <n v="0"/>
    <n v="0"/>
    <n v="0"/>
    <n v="0"/>
    <n v="0"/>
    <n v="0"/>
    <n v="0"/>
    <m/>
    <m/>
    <m/>
    <m/>
    <m/>
    <m/>
    <m/>
    <n v="0"/>
    <n v="0"/>
    <n v="0"/>
    <n v="0"/>
    <n v="0"/>
    <n v="0"/>
    <n v="0"/>
    <n v="0"/>
    <n v="0"/>
    <n v="0"/>
    <n v="0"/>
    <n v="0"/>
    <n v="0"/>
    <n v="0"/>
    <n v="0"/>
    <n v="20000"/>
    <n v="20000"/>
    <n v="60000"/>
    <n v="890400"/>
    <n v="377600"/>
    <n v="0"/>
    <n v="0"/>
    <n v="0"/>
    <n v="0"/>
    <n v="1368000"/>
    <n v="1368000"/>
    <n v="1368000"/>
  </r>
  <r>
    <s v="672."/>
    <s v="5-03-19-307-1"/>
    <s v="5"/>
    <s v="Mosina - kanalizacja sanitarna w ulicy Rolnej w Nowinkach"/>
    <s v="Realizowane-dokumentacja-w toku"/>
    <s v="nd"/>
    <s v="rezerwa zadania wielozakresowe"/>
    <s v="druga"/>
    <s v="sieci rozdzielcze"/>
    <s v="rozwojowe"/>
    <x v="8"/>
    <n v="0"/>
    <s v="Mosina"/>
    <s v="Zuzanna Kaczmarek"/>
    <s v="Anna Szaszczak"/>
    <s v="Jolanta Kowalczyk"/>
    <s v="Aleksandra Wąsiak-Piechota"/>
    <s v="Jacek Bielicki"/>
    <s v="03"/>
    <s v="nd"/>
    <n v="0"/>
    <n v="0"/>
    <n v="0"/>
    <n v="0"/>
    <n v="0"/>
    <n v="0"/>
    <n v="0"/>
    <n v="0"/>
    <n v="0"/>
    <n v="0"/>
    <n v="0"/>
    <n v="0"/>
    <n v="0"/>
    <n v="0"/>
    <n v="0"/>
    <n v="0"/>
    <n v="0"/>
    <m/>
    <m/>
    <m/>
    <m/>
    <m/>
    <m/>
    <m/>
    <n v="0"/>
    <n v="0"/>
    <n v="0"/>
    <n v="0"/>
    <n v="0"/>
    <n v="0"/>
    <n v="8800"/>
    <n v="0"/>
    <n v="0"/>
    <n v="0"/>
    <n v="0"/>
    <n v="8800"/>
    <n v="0"/>
    <n v="17600"/>
    <n v="17600"/>
    <n v="91300"/>
    <n v="346000"/>
    <n v="0"/>
    <n v="0"/>
    <n v="0"/>
    <n v="0"/>
    <n v="0"/>
    <n v="0"/>
    <n v="0"/>
    <n v="472500"/>
    <n v="472500"/>
    <n v="472500"/>
  </r>
  <r>
    <s v="673."/>
    <s v="5-03-20-133-1"/>
    <s v="5"/>
    <s v="Mosina - kanalizacja sanitarna w ul. Dolnej w Czapurach"/>
    <s v="brak"/>
    <s v="nd"/>
    <s v="brak"/>
    <s v="pierwsza"/>
    <s v="sieci rozdzielcze"/>
    <s v="rozwojowe"/>
    <x v="16"/>
    <m/>
    <s v="Mosina"/>
    <s v="Zuzanna Kaczmarek"/>
    <m/>
    <m/>
    <m/>
    <m/>
    <s v="03"/>
    <s v="nd"/>
    <n v="0"/>
    <n v="0"/>
    <n v="0"/>
    <n v="0"/>
    <n v="0"/>
    <n v="0"/>
    <n v="0"/>
    <n v="0"/>
    <n v="0"/>
    <n v="0"/>
    <n v="0"/>
    <n v="0"/>
    <m/>
    <m/>
    <m/>
    <m/>
    <m/>
    <m/>
    <m/>
    <m/>
    <m/>
    <m/>
    <m/>
    <m/>
    <m/>
    <m/>
    <m/>
    <m/>
    <m/>
    <m/>
    <m/>
    <m/>
    <m/>
    <m/>
    <m/>
    <m/>
    <m/>
    <n v="0"/>
    <n v="0"/>
    <n v="34000"/>
    <n v="50000"/>
    <n v="358000"/>
    <n v="164000"/>
    <n v="0"/>
    <n v="0"/>
    <n v="0"/>
    <n v="0"/>
    <n v="0"/>
    <n v="606000"/>
    <n v="606000"/>
    <n v="606000"/>
  </r>
  <r>
    <s v="674."/>
    <s v="5-03-20-135-1"/>
    <s v="5"/>
    <s v="Mosina - kanalizacja sanitarna w ul. Nad Potokiem w Czapurach"/>
    <s v="brak"/>
    <s v="nd"/>
    <s v="brak"/>
    <s v="pierwsza"/>
    <s v="sieci rozdzielcze"/>
    <s v="rozwojowe"/>
    <x v="16"/>
    <m/>
    <s v="Mosina"/>
    <s v="Zuzanna Kaczmarek"/>
    <m/>
    <m/>
    <m/>
    <m/>
    <s v="03"/>
    <s v="nd"/>
    <n v="0"/>
    <n v="0"/>
    <n v="0"/>
    <n v="0"/>
    <n v="0"/>
    <n v="0"/>
    <n v="0"/>
    <n v="0"/>
    <n v="0"/>
    <n v="0"/>
    <n v="0"/>
    <n v="0"/>
    <m/>
    <m/>
    <m/>
    <m/>
    <m/>
    <m/>
    <m/>
    <m/>
    <m/>
    <m/>
    <m/>
    <m/>
    <m/>
    <m/>
    <m/>
    <m/>
    <m/>
    <m/>
    <m/>
    <m/>
    <m/>
    <m/>
    <m/>
    <m/>
    <m/>
    <n v="0"/>
    <n v="0"/>
    <n v="20000"/>
    <n v="30000"/>
    <n v="29000"/>
    <n v="61000"/>
    <n v="0"/>
    <n v="0"/>
    <n v="0"/>
    <n v="0"/>
    <n v="0"/>
    <n v="140000"/>
    <n v="140000"/>
    <n v="140000"/>
  </r>
  <r>
    <s v="675."/>
    <s v="5-03-20-137-1"/>
    <s v="5"/>
    <s v="Mosina - kanalizacja sanitarna w ul. Brzoskwiniowej, Jabłkowej, Truskawkowej, Morelowej w Czapurach"/>
    <s v="brak"/>
    <s v="nd"/>
    <s v="brak"/>
    <s v="pierwsza"/>
    <s v="sieci rozdzielcze"/>
    <s v="rozwojowe"/>
    <x v="16"/>
    <m/>
    <s v="Mosina"/>
    <s v="Zuzanna Kaczmarek"/>
    <m/>
    <m/>
    <m/>
    <m/>
    <s v="03"/>
    <s v="nd"/>
    <n v="0"/>
    <n v="0"/>
    <n v="0"/>
    <n v="0"/>
    <n v="0"/>
    <n v="0"/>
    <n v="0"/>
    <n v="0"/>
    <n v="0"/>
    <n v="0"/>
    <n v="0"/>
    <n v="0"/>
    <m/>
    <m/>
    <m/>
    <m/>
    <m/>
    <m/>
    <m/>
    <m/>
    <m/>
    <m/>
    <m/>
    <m/>
    <m/>
    <m/>
    <m/>
    <m/>
    <m/>
    <m/>
    <m/>
    <m/>
    <m/>
    <m/>
    <m/>
    <m/>
    <m/>
    <n v="0"/>
    <n v="0"/>
    <n v="40000"/>
    <n v="60000"/>
    <n v="316000"/>
    <n v="680000"/>
    <n v="0"/>
    <n v="0"/>
    <n v="0"/>
    <n v="0"/>
    <n v="0"/>
    <n v="1096000"/>
    <n v="1096000"/>
    <n v="1096000"/>
  </r>
  <r>
    <s v="676."/>
    <s v="5-03-20-147-1"/>
    <s v="5"/>
    <s v="Mosina - kanalizacja sanitarna w ul ulicy bocznej od Sowinieckiej w kierunku do ZUK"/>
    <s v="brak"/>
    <s v="nd"/>
    <s v="brak"/>
    <s v="pierwsza"/>
    <s v="sieci rozdzielcze"/>
    <s v="rozwojowe"/>
    <x v="17"/>
    <m/>
    <s v="Mosina"/>
    <s v="Zuzanna Kaczmarek"/>
    <m/>
    <m/>
    <m/>
    <m/>
    <s v="03"/>
    <s v="nd"/>
    <n v="0"/>
    <n v="0"/>
    <n v="0"/>
    <n v="0"/>
    <n v="0"/>
    <n v="0"/>
    <n v="0"/>
    <n v="0"/>
    <n v="0"/>
    <n v="0"/>
    <n v="0"/>
    <n v="0"/>
    <m/>
    <m/>
    <m/>
    <m/>
    <m/>
    <m/>
    <m/>
    <m/>
    <m/>
    <m/>
    <m/>
    <m/>
    <m/>
    <m/>
    <m/>
    <m/>
    <m/>
    <m/>
    <m/>
    <m/>
    <m/>
    <m/>
    <m/>
    <m/>
    <m/>
    <n v="0"/>
    <n v="40000"/>
    <n v="328000"/>
    <n v="482000"/>
    <n v="0"/>
    <n v="0"/>
    <n v="0"/>
    <n v="0"/>
    <n v="0"/>
    <n v="0"/>
    <n v="0"/>
    <n v="850000"/>
    <n v="850000"/>
    <n v="850000"/>
  </r>
  <r>
    <s v="677."/>
    <s v="5-03-20-171-0"/>
    <s v="5"/>
    <s v="Mosina - działki pod przepompownie ścieków"/>
    <s v="Realizowane-koncepcja-w toku"/>
    <s v="nd"/>
    <s v="brak"/>
    <s v="pierwsza"/>
    <s v="sieci rozdzielcze"/>
    <s v="rozwojowe"/>
    <x v="12"/>
    <m/>
    <s v="Mosina"/>
    <s v="Zuzanna Kaczmarek"/>
    <m/>
    <m/>
    <m/>
    <m/>
    <s v="03"/>
    <s v="nd"/>
    <n v="0"/>
    <n v="0"/>
    <n v="0"/>
    <n v="0"/>
    <n v="0"/>
    <n v="0"/>
    <n v="0"/>
    <n v="0"/>
    <n v="0"/>
    <n v="0"/>
    <n v="0"/>
    <n v="0"/>
    <m/>
    <m/>
    <m/>
    <m/>
    <m/>
    <m/>
    <m/>
    <m/>
    <m/>
    <m/>
    <m/>
    <m/>
    <m/>
    <m/>
    <m/>
    <m/>
    <m/>
    <m/>
    <m/>
    <m/>
    <m/>
    <m/>
    <m/>
    <m/>
    <m/>
    <n v="0"/>
    <n v="20000"/>
    <n v="20000"/>
    <n v="20000"/>
    <n v="20000"/>
    <n v="0"/>
    <n v="0"/>
    <n v="0"/>
    <n v="0"/>
    <n v="0"/>
    <n v="0"/>
    <n v="80000"/>
    <n v="80000"/>
    <n v="80000"/>
  </r>
  <r>
    <s v="678."/>
    <s v="5-04-14-026-1"/>
    <s v="5"/>
    <s v="Murowana Goślina - kanalizacja sanitarna w Białężynie"/>
    <s v="Realizowane-dokumentacja-w toku"/>
    <s v="nd"/>
    <s v="rezerwa &quot;białe plamy&quot;"/>
    <s v="druga"/>
    <s v="sieci rozdzielcze"/>
    <s v="rozwojowe"/>
    <x v="8"/>
    <n v="0"/>
    <s v="Murowana Goślina"/>
    <s v="Paulina Wilińska-Kałka"/>
    <s v="Alicja Gronowska"/>
    <s v="Monika Mrozińska"/>
    <s v="Anna Ossig"/>
    <s v="Łukasz Bil"/>
    <s v="04"/>
    <s v="Gmina Murowana Goślina"/>
    <n v="71587.62"/>
    <n v="1000000"/>
    <n v="4075320"/>
    <n v="3168800"/>
    <n v="0"/>
    <n v="0"/>
    <n v="0"/>
    <n v="0"/>
    <n v="0"/>
    <n v="0"/>
    <n v="0"/>
    <n v="8244120"/>
    <n v="3713.89"/>
    <n v="2436.77"/>
    <n v="1583.7"/>
    <n v="2948.68"/>
    <n v="0"/>
    <m/>
    <m/>
    <m/>
    <m/>
    <m/>
    <m/>
    <m/>
    <n v="10683.039999999999"/>
    <n v="0"/>
    <n v="0"/>
    <n v="0"/>
    <n v="0"/>
    <n v="0"/>
    <n v="0"/>
    <n v="0"/>
    <n v="0"/>
    <n v="0"/>
    <n v="24280"/>
    <n v="0"/>
    <n v="7000"/>
    <n v="41963.040000000001"/>
    <n v="850000"/>
    <n v="3854600"/>
    <n v="3543320"/>
    <n v="0"/>
    <n v="0"/>
    <n v="0"/>
    <n v="0"/>
    <n v="0"/>
    <n v="0"/>
    <n v="0"/>
    <n v="8289883.04"/>
    <n v="45763.040000000037"/>
    <n v="8289883.04"/>
  </r>
  <r>
    <s v="679."/>
    <s v="5-04-15-188-1"/>
    <s v="5"/>
    <s v="Murowana Goślina - kanalizacja sanitarna na terenie Nieszawy"/>
    <s v="Realizowane-dokumentacja-w toku"/>
    <s v="nd"/>
    <s v="rezerwa &quot;białe plamy&quot;"/>
    <s v="druga"/>
    <s v="sieci rozdzielcze"/>
    <s v="rozwojowe"/>
    <x v="8"/>
    <n v="0"/>
    <s v="Murowana Goślina"/>
    <s v="Paulina Wilińska-Kałka"/>
    <s v="Magdalena Daszkiewicz-Jankowska"/>
    <s v="Monika Mrozińska"/>
    <s v="Anna Ossig"/>
    <s v="Maciej Urbaniak"/>
    <s v="04"/>
    <s v="Gmina Murowana Goślina"/>
    <n v="60215.270000000004"/>
    <n v="33169.199999999997"/>
    <n v="66338.399999999994"/>
    <n v="66338.399999999994"/>
    <n v="1275740"/>
    <n v="1876614"/>
    <n v="0"/>
    <n v="0"/>
    <n v="0"/>
    <n v="0"/>
    <n v="0"/>
    <n v="3318200"/>
    <n v="1666.85"/>
    <n v="1091.2"/>
    <n v="591.78"/>
    <n v="1598.21"/>
    <n v="0"/>
    <m/>
    <m/>
    <m/>
    <m/>
    <m/>
    <m/>
    <m/>
    <n v="4948.04"/>
    <n v="0"/>
    <n v="0"/>
    <n v="0"/>
    <n v="0"/>
    <n v="0"/>
    <n v="0"/>
    <n v="0"/>
    <n v="0"/>
    <n v="0"/>
    <n v="0"/>
    <n v="49390.400000000001"/>
    <n v="0"/>
    <n v="39400"/>
    <n v="39400"/>
    <n v="148171"/>
    <n v="0"/>
    <n v="0"/>
    <n v="0"/>
    <n v="0"/>
    <n v="0"/>
    <n v="0"/>
    <n v="0"/>
    <n v="3487633"/>
    <n v="226971"/>
    <n v="-3091229"/>
    <n v="3714604"/>
  </r>
  <r>
    <s v="680."/>
    <s v="5-04-15-189-1"/>
    <s v="5"/>
    <s v="Murowana Goślina - kanalizacja sanitarna w Kątach"/>
    <s v="Realizowane-RBM-w toku"/>
    <s v="nd"/>
    <s v="rezerwa &quot;białe plamy&quot;"/>
    <s v="druga"/>
    <s v="sieci rozdzielcze"/>
    <s v="rozwojowe"/>
    <x v="4"/>
    <n v="0"/>
    <s v="Murowana Goślina"/>
    <s v="Paulina Wilińska-Kałka"/>
    <n v="0"/>
    <s v="Monika Mrozińska"/>
    <s v="Anna Ossig"/>
    <s v="Łukasz Bil"/>
    <s v="04"/>
    <s v="Gmina Murowana Goślina"/>
    <n v="29579.069999999996"/>
    <n v="1500000"/>
    <n v="627500"/>
    <n v="0"/>
    <n v="0"/>
    <n v="0"/>
    <n v="0"/>
    <n v="0"/>
    <n v="0"/>
    <n v="0"/>
    <n v="0"/>
    <n v="2127500"/>
    <n v="553.71"/>
    <n v="335.58"/>
    <n v="0"/>
    <n v="3221.77"/>
    <n v="0"/>
    <m/>
    <m/>
    <m/>
    <m/>
    <m/>
    <m/>
    <m/>
    <n v="4111.0599999999995"/>
    <n v="0"/>
    <n v="0"/>
    <n v="0"/>
    <n v="0"/>
    <n v="0"/>
    <n v="0"/>
    <n v="0"/>
    <n v="0"/>
    <n v="0"/>
    <n v="0"/>
    <n v="0"/>
    <n v="0"/>
    <n v="4111.0599999999995"/>
    <n v="503000"/>
    <n v="1703000"/>
    <n v="0"/>
    <n v="0"/>
    <n v="0"/>
    <n v="0"/>
    <n v="0"/>
    <n v="0"/>
    <n v="0"/>
    <n v="0"/>
    <n v="2210111.06"/>
    <n v="82611.060000000056"/>
    <n v="2210111.06"/>
  </r>
  <r>
    <s v="681."/>
    <s v="5-04-16-125-1"/>
    <s v="5"/>
    <s v="Murowana Goslina - kanalizacja sanitarna w ul. Łąkowej"/>
    <s v="Realizowane-dokumentacja-w toku"/>
    <s v="nd"/>
    <s v="rezerwa &quot;białe plamy&quot;"/>
    <s v="pierwsza"/>
    <s v="sieci rozdzielcze"/>
    <s v="rozwojowe"/>
    <x v="16"/>
    <n v="0"/>
    <s v="Murowana Goślina"/>
    <s v="Paulina Wilińska-Kałka"/>
    <s v="Anna Szaszczak"/>
    <n v="0"/>
    <n v="0"/>
    <n v="0"/>
    <s v="04"/>
    <s v="nd"/>
    <n v="3554"/>
    <n v="14000"/>
    <n v="21000"/>
    <n v="200000"/>
    <n v="323000"/>
    <n v="0"/>
    <n v="0"/>
    <n v="0"/>
    <n v="0"/>
    <n v="0"/>
    <n v="0"/>
    <n v="558000"/>
    <n v="0"/>
    <n v="0"/>
    <n v="0"/>
    <n v="0"/>
    <n v="0"/>
    <m/>
    <m/>
    <m/>
    <m/>
    <m/>
    <m/>
    <m/>
    <n v="0"/>
    <n v="0"/>
    <n v="0"/>
    <n v="0"/>
    <n v="0"/>
    <n v="0"/>
    <n v="0"/>
    <n v="0"/>
    <n v="13780"/>
    <n v="13780"/>
    <n v="0"/>
    <n v="0"/>
    <n v="0"/>
    <n v="27560"/>
    <n v="27560"/>
    <n v="131280"/>
    <n v="437000"/>
    <n v="0"/>
    <n v="0"/>
    <n v="0"/>
    <n v="0"/>
    <n v="0"/>
    <n v="0"/>
    <n v="0"/>
    <n v="623400"/>
    <n v="65400"/>
    <n v="623400"/>
  </r>
  <r>
    <s v="682."/>
    <s v="5-04-16-131-1"/>
    <s v="5"/>
    <s v="Murowana Goślina - kanalizacja sanitarna w Głębocku"/>
    <s v="Realizowane-koncepcja-w toku"/>
    <s v="nd"/>
    <s v="rezerwa &quot;białe plamy&quot;"/>
    <s v="druga"/>
    <s v="sieci rozdzielcze"/>
    <s v="rozwojowe"/>
    <x v="8"/>
    <n v="0"/>
    <s v="Murowana Goślina"/>
    <s v="Agnieszka Mitura-Grabowska"/>
    <n v="0"/>
    <s v="Monika Mrozińska"/>
    <n v="0"/>
    <n v="0"/>
    <s v="04"/>
    <s v="nd"/>
    <n v="0"/>
    <n v="0"/>
    <n v="0"/>
    <n v="0"/>
    <n v="0"/>
    <n v="72000"/>
    <n v="105000"/>
    <n v="442000"/>
    <n v="1878000"/>
    <n v="0"/>
    <n v="0"/>
    <n v="2497000"/>
    <n v="0"/>
    <n v="0"/>
    <n v="0"/>
    <n v="0"/>
    <n v="0"/>
    <m/>
    <m/>
    <m/>
    <m/>
    <m/>
    <m/>
    <m/>
    <n v="0"/>
    <n v="0"/>
    <n v="0"/>
    <n v="0"/>
    <n v="0"/>
    <n v="0"/>
    <n v="0"/>
    <n v="0"/>
    <n v="0"/>
    <n v="0"/>
    <n v="0"/>
    <n v="0"/>
    <n v="0"/>
    <n v="0"/>
    <n v="0"/>
    <n v="0"/>
    <n v="0"/>
    <n v="0"/>
    <n v="0"/>
    <n v="0"/>
    <n v="0"/>
    <n v="0"/>
    <n v="0"/>
    <n v="2497000"/>
    <n v="0"/>
    <n v="-2497000"/>
    <n v="2497000"/>
  </r>
  <r>
    <s v="683."/>
    <s v="5-04-17-044-1"/>
    <s v="5"/>
    <s v="Murowana Goślina - kanalizacja sanitarna w Al. Czereśniowej w Długiej Goślinie"/>
    <s v="Realizowane-koncepcja-w toku"/>
    <s v="nd"/>
    <s v="rezerwa &quot;białe plamy&quot;"/>
    <s v="druga"/>
    <s v="sieci rozdzielcze"/>
    <s v="rozwojowe"/>
    <x v="8"/>
    <n v="0"/>
    <s v="Murowana Goślina"/>
    <s v="Agnieszka Mitura-Grabowska"/>
    <n v="0"/>
    <s v="Monika Mrozińska"/>
    <n v="0"/>
    <n v="0"/>
    <s v="04"/>
    <s v="nd"/>
    <n v="0"/>
    <n v="0"/>
    <n v="0"/>
    <n v="0"/>
    <n v="0"/>
    <n v="0"/>
    <n v="0"/>
    <n v="19000"/>
    <n v="29000"/>
    <n v="210000"/>
    <n v="775000"/>
    <n v="1033000"/>
    <n v="0"/>
    <n v="0"/>
    <n v="0"/>
    <n v="0"/>
    <n v="0"/>
    <m/>
    <m/>
    <m/>
    <m/>
    <m/>
    <m/>
    <m/>
    <n v="0"/>
    <n v="0"/>
    <n v="0"/>
    <n v="0"/>
    <n v="0"/>
    <n v="0"/>
    <n v="0"/>
    <n v="0"/>
    <n v="0"/>
    <n v="0"/>
    <n v="0"/>
    <n v="0"/>
    <n v="0"/>
    <n v="0"/>
    <n v="0"/>
    <n v="0"/>
    <n v="0"/>
    <n v="0"/>
    <n v="0"/>
    <n v="0"/>
    <n v="0"/>
    <n v="0"/>
    <n v="0"/>
    <n v="1033000"/>
    <n v="0"/>
    <n v="-1033000"/>
    <n v="1033000"/>
  </r>
  <r>
    <s v="684."/>
    <s v="5-04-17-045-1"/>
    <s v="5"/>
    <s v="Murowana Goślina - kanalizacja sanitarna w ul. Radzimskiej w Mściszewie"/>
    <s v="Realizowane-koncepcja-w toku"/>
    <s v="nd"/>
    <s v="rezerwa &quot;białe plamy&quot;"/>
    <s v="druga"/>
    <s v="sieci rozdzielcze"/>
    <s v="rozwojowe"/>
    <x v="8"/>
    <n v="0"/>
    <s v="Murowana Goślina"/>
    <s v="Agnieszka Mitura-Grabowska"/>
    <n v="0"/>
    <s v="Monika Mrozińska"/>
    <n v="0"/>
    <n v="0"/>
    <s v="04"/>
    <s v="nd"/>
    <n v="0"/>
    <n v="0"/>
    <n v="0"/>
    <n v="0"/>
    <n v="0"/>
    <n v="0"/>
    <n v="47000"/>
    <n v="72000"/>
    <n v="0"/>
    <n v="341000"/>
    <n v="1415000"/>
    <n v="1875000"/>
    <n v="0"/>
    <n v="0"/>
    <n v="0"/>
    <n v="0"/>
    <n v="0"/>
    <m/>
    <m/>
    <m/>
    <m/>
    <m/>
    <m/>
    <m/>
    <n v="0"/>
    <n v="0"/>
    <n v="0"/>
    <n v="0"/>
    <n v="0"/>
    <n v="0"/>
    <n v="0"/>
    <n v="0"/>
    <n v="0"/>
    <n v="0"/>
    <n v="0"/>
    <n v="0"/>
    <n v="0"/>
    <n v="0"/>
    <n v="0"/>
    <n v="0"/>
    <n v="0"/>
    <n v="0"/>
    <n v="0"/>
    <n v="0"/>
    <n v="0"/>
    <n v="0"/>
    <n v="0"/>
    <n v="1875000"/>
    <n v="0"/>
    <n v="-1875000"/>
    <n v="1875000"/>
  </r>
  <r>
    <s v="685."/>
    <s v="5-04-17-046-1"/>
    <s v="5"/>
    <s v="Murowana Goślina - kanalizacja sanitarna w Boduszewie dz. nr 109"/>
    <s v="Realizowane-koncepcja-w toku"/>
    <s v="nd"/>
    <s v="rezerwa &quot;białe plamy&quot;"/>
    <s v="druga"/>
    <s v="sieci rozdzielcze"/>
    <s v="rozwojowe"/>
    <x v="8"/>
    <n v="0"/>
    <s v="Murowana Goślina"/>
    <s v="Agnieszka Mitura-Grabowska"/>
    <n v="0"/>
    <s v="Monika Mrozińska"/>
    <n v="0"/>
    <n v="0"/>
    <s v="04"/>
    <s v="nd"/>
    <n v="0"/>
    <n v="0"/>
    <n v="0"/>
    <n v="0"/>
    <n v="0"/>
    <n v="0"/>
    <n v="0"/>
    <n v="6000"/>
    <n v="9000"/>
    <n v="43000"/>
    <n v="181000"/>
    <n v="239000"/>
    <n v="0"/>
    <n v="0"/>
    <n v="0"/>
    <n v="0"/>
    <n v="0"/>
    <m/>
    <m/>
    <m/>
    <m/>
    <m/>
    <m/>
    <m/>
    <n v="0"/>
    <n v="0"/>
    <n v="0"/>
    <n v="0"/>
    <n v="0"/>
    <n v="0"/>
    <n v="0"/>
    <n v="0"/>
    <n v="0"/>
    <n v="0"/>
    <n v="0"/>
    <n v="0"/>
    <n v="0"/>
    <n v="0"/>
    <n v="0"/>
    <n v="0"/>
    <n v="0"/>
    <n v="0"/>
    <n v="0"/>
    <n v="0"/>
    <n v="0"/>
    <n v="0"/>
    <n v="0"/>
    <n v="239000"/>
    <n v="0"/>
    <n v="-239000"/>
    <n v="239000"/>
  </r>
  <r>
    <s v="686."/>
    <s v="5-04-17-049-1"/>
    <s v="5"/>
    <s v="Murowana Goślina - kanalizacja sanitarna w Długiej Goślinie dz. nr 203"/>
    <s v="Realizowane-koncepcja-w toku"/>
    <s v="nd"/>
    <s v="rezerwa &quot;białe plamy&quot;"/>
    <s v="druga"/>
    <s v="sieci rozdzielcze"/>
    <s v="rozwojowe"/>
    <x v="8"/>
    <n v="0"/>
    <s v="Murowana Goślina"/>
    <s v="Agnieszka Mitura-Grabowska"/>
    <n v="0"/>
    <s v="Monika Mrozińska"/>
    <n v="0"/>
    <n v="0"/>
    <s v="04"/>
    <s v="nd"/>
    <n v="0"/>
    <n v="0"/>
    <n v="0"/>
    <n v="0"/>
    <n v="0"/>
    <n v="21000"/>
    <n v="33000"/>
    <n v="123000"/>
    <n v="427000"/>
    <n v="0"/>
    <n v="0"/>
    <n v="604000"/>
    <n v="0"/>
    <n v="0"/>
    <n v="0"/>
    <n v="0"/>
    <n v="0"/>
    <m/>
    <m/>
    <m/>
    <m/>
    <m/>
    <m/>
    <m/>
    <n v="0"/>
    <n v="0"/>
    <n v="0"/>
    <n v="0"/>
    <n v="0"/>
    <n v="0"/>
    <n v="0"/>
    <n v="0"/>
    <n v="0"/>
    <n v="0"/>
    <n v="0"/>
    <n v="0"/>
    <n v="0"/>
    <n v="0"/>
    <n v="0"/>
    <n v="0"/>
    <n v="0"/>
    <n v="0"/>
    <n v="0"/>
    <n v="0"/>
    <n v="0"/>
    <n v="0"/>
    <n v="0"/>
    <n v="604000"/>
    <n v="0"/>
    <n v="-604000"/>
    <n v="604000"/>
  </r>
  <r>
    <s v="687."/>
    <s v="5-04-17-050-1"/>
    <s v="5"/>
    <s v="Murowana Goślina - kanalizacja sanitarna w Boduszewie dz. nr 169"/>
    <s v="Realizowane-koncepcja-w toku"/>
    <s v="nd"/>
    <s v="rezerwa &quot;białe plamy&quot;"/>
    <s v="druga"/>
    <s v="sieci rozdzielcze"/>
    <s v="rozwojowe"/>
    <x v="8"/>
    <n v="0"/>
    <s v="Murowana Goślina"/>
    <s v="Agnieszka Mitura-Grabowska"/>
    <n v="0"/>
    <s v="Monika Mrozińska"/>
    <n v="0"/>
    <n v="0"/>
    <s v="04"/>
    <s v="nd"/>
    <n v="0"/>
    <n v="0"/>
    <n v="0"/>
    <n v="0"/>
    <n v="0"/>
    <n v="0"/>
    <n v="0"/>
    <n v="32000"/>
    <n v="48000"/>
    <n v="401000"/>
    <n v="1665000"/>
    <n v="2146000"/>
    <n v="0"/>
    <n v="0"/>
    <n v="0"/>
    <n v="0"/>
    <n v="0"/>
    <m/>
    <m/>
    <m/>
    <m/>
    <m/>
    <m/>
    <m/>
    <n v="0"/>
    <n v="0"/>
    <n v="0"/>
    <n v="0"/>
    <n v="0"/>
    <n v="0"/>
    <n v="0"/>
    <n v="0"/>
    <n v="0"/>
    <n v="0"/>
    <n v="0"/>
    <n v="0"/>
    <n v="0"/>
    <n v="0"/>
    <n v="0"/>
    <n v="0"/>
    <n v="0"/>
    <n v="0"/>
    <n v="0"/>
    <n v="0"/>
    <n v="0"/>
    <n v="0"/>
    <n v="0"/>
    <n v="2146000"/>
    <n v="0"/>
    <n v="-2146000"/>
    <n v="2146000"/>
  </r>
  <r>
    <s v="688."/>
    <s v="5-04-17-051-1"/>
    <s v="5"/>
    <s v="Murowana Goślina - kanalizacja sanitarna w ul. Starczanowskiej"/>
    <s v="Realizowane-koncepcja-w toku"/>
    <s v="nd"/>
    <s v="rezerwa &quot;białe plamy&quot;"/>
    <s v="druga"/>
    <s v="sieci rozdzielcze"/>
    <s v="rozwojowe"/>
    <x v="8"/>
    <n v="0"/>
    <s v="Murowana Goślina"/>
    <s v="Agnieszka Mitura-Grabowska"/>
    <n v="0"/>
    <s v="Monika Mrozińska"/>
    <n v="0"/>
    <n v="0"/>
    <s v="04"/>
    <s v="nd"/>
    <n v="0"/>
    <n v="0"/>
    <n v="0"/>
    <n v="0"/>
    <n v="0"/>
    <n v="0"/>
    <n v="0"/>
    <n v="16000"/>
    <n v="22000"/>
    <n v="93000"/>
    <n v="385000"/>
    <n v="516000"/>
    <n v="0"/>
    <n v="0"/>
    <n v="0"/>
    <n v="0"/>
    <n v="0"/>
    <m/>
    <m/>
    <m/>
    <m/>
    <m/>
    <m/>
    <m/>
    <n v="0"/>
    <n v="0"/>
    <n v="0"/>
    <n v="0"/>
    <n v="0"/>
    <n v="0"/>
    <n v="0"/>
    <n v="0"/>
    <n v="0"/>
    <n v="0"/>
    <n v="0"/>
    <n v="0"/>
    <n v="0"/>
    <n v="0"/>
    <n v="0"/>
    <n v="0"/>
    <n v="0"/>
    <n v="0"/>
    <n v="0"/>
    <n v="0"/>
    <n v="0"/>
    <n v="0"/>
    <n v="0"/>
    <n v="516000"/>
    <n v="0"/>
    <n v="-516000"/>
    <n v="516000"/>
  </r>
  <r>
    <s v="689."/>
    <s v="5-04-17-059-1"/>
    <s v="5"/>
    <s v="Murowana Goślina - kanalizacja sanitarna w Rakowni"/>
    <s v="Realizowane-dokumentacja-w toku"/>
    <s v="nd"/>
    <s v="rezerwa &quot;białe plamy&quot;"/>
    <s v="druga"/>
    <s v="sieci rozdzielcze"/>
    <s v="rozwojowe"/>
    <x v="4"/>
    <n v="0"/>
    <s v="Murowana Goślina"/>
    <s v="Paulina Wilińska-Kałka"/>
    <s v="Daniel Michalik"/>
    <s v="Monika Mrozińska"/>
    <s v="Daniel Michalik"/>
    <n v="0"/>
    <s v="04"/>
    <s v="Gmina Murowana Goślina"/>
    <n v="8967.01"/>
    <n v="2442108.1"/>
    <n v="2684513.7800000003"/>
    <n v="0"/>
    <n v="0"/>
    <n v="0"/>
    <n v="0"/>
    <n v="0"/>
    <n v="0"/>
    <n v="0"/>
    <n v="0"/>
    <n v="5126621.8800000008"/>
    <n v="3334.7"/>
    <n v="7924.97"/>
    <n v="813.5"/>
    <n v="2117.73"/>
    <n v="338"/>
    <m/>
    <m/>
    <m/>
    <m/>
    <m/>
    <m/>
    <m/>
    <n v="14528.9"/>
    <n v="0"/>
    <n v="0"/>
    <n v="0"/>
    <n v="0"/>
    <n v="0"/>
    <n v="0"/>
    <n v="0"/>
    <n v="0"/>
    <n v="22400"/>
    <n v="0"/>
    <n v="22400"/>
    <n v="0"/>
    <n v="59328.9"/>
    <n v="151200"/>
    <n v="1650000"/>
    <n v="1800000"/>
    <n v="5300000"/>
    <n v="0"/>
    <n v="0"/>
    <n v="0"/>
    <n v="0"/>
    <n v="0"/>
    <n v="0"/>
    <n v="8960528.9000000004"/>
    <n v="3833907.0199999996"/>
    <n v="8960528.9000000004"/>
  </r>
  <r>
    <s v="690."/>
    <s v="5-04-17-065-1"/>
    <s v="5"/>
    <s v="Murowana Goślina - kanalizacja sanitarna w Mściszewie"/>
    <s v="Realizowane-koncepcja-w toku"/>
    <s v="nd"/>
    <s v="rezerwa &quot;białe plamy&quot;"/>
    <s v="druga"/>
    <s v="sieci rozdzielcze"/>
    <s v="rozwojowe"/>
    <x v="8"/>
    <n v="0"/>
    <s v="Murowana Goślina"/>
    <s v="Agnieszka Mitura-Grabowska"/>
    <n v="0"/>
    <s v="Monika Mrozińska"/>
    <n v="0"/>
    <n v="0"/>
    <s v="04"/>
    <s v="nd"/>
    <n v="0"/>
    <n v="0"/>
    <n v="0"/>
    <n v="0"/>
    <n v="0"/>
    <n v="21000"/>
    <n v="31000"/>
    <n v="0"/>
    <n v="150000"/>
    <n v="520000"/>
    <n v="0"/>
    <n v="722000"/>
    <n v="0"/>
    <n v="0"/>
    <n v="0"/>
    <n v="0"/>
    <n v="0"/>
    <m/>
    <m/>
    <m/>
    <m/>
    <m/>
    <m/>
    <m/>
    <n v="0"/>
    <n v="0"/>
    <n v="0"/>
    <n v="0"/>
    <n v="0"/>
    <n v="0"/>
    <n v="0"/>
    <n v="0"/>
    <n v="0"/>
    <n v="0"/>
    <n v="0"/>
    <n v="0"/>
    <n v="0"/>
    <n v="0"/>
    <n v="0"/>
    <n v="0"/>
    <n v="0"/>
    <n v="0"/>
    <n v="0"/>
    <n v="0"/>
    <n v="0"/>
    <n v="0"/>
    <n v="0"/>
    <n v="722000"/>
    <n v="0"/>
    <n v="-722000"/>
    <n v="722000"/>
  </r>
  <r>
    <s v="691."/>
    <s v="5-04-17-066-1"/>
    <s v="5"/>
    <s v="Murowana Goślina - kanalizacja sanitarna w ul. Cześnika"/>
    <s v="Realizowane-dokumentacja-w toku"/>
    <s v="nd"/>
    <s v="rezerwa &quot;białe plamy&quot;"/>
    <s v="druga"/>
    <s v="sieci rozdzielcze"/>
    <s v="rozwojowe"/>
    <x v="8"/>
    <n v="0"/>
    <s v="Murowana Goślina"/>
    <s v="Agnieszka Mitura-Grabowska"/>
    <s v="Alicja Gronowska"/>
    <s v="Monika Mrozińska"/>
    <n v="0"/>
    <n v="0"/>
    <s v="04"/>
    <s v="nd"/>
    <n v="0"/>
    <n v="7000"/>
    <n v="14000"/>
    <n v="14000"/>
    <n v="116000"/>
    <n v="298000"/>
    <n v="0"/>
    <n v="0"/>
    <n v="0"/>
    <n v="0"/>
    <n v="0"/>
    <n v="449000"/>
    <n v="0"/>
    <n v="0"/>
    <n v="0"/>
    <n v="962.25"/>
    <n v="1014"/>
    <m/>
    <m/>
    <m/>
    <m/>
    <m/>
    <m/>
    <m/>
    <n v="1976.25"/>
    <n v="0"/>
    <n v="0"/>
    <n v="0"/>
    <n v="0"/>
    <n v="0"/>
    <n v="0"/>
    <n v="0"/>
    <n v="0"/>
    <n v="0"/>
    <n v="0"/>
    <n v="0"/>
    <n v="0"/>
    <n v="1976.25"/>
    <n v="0"/>
    <n v="0"/>
    <n v="0"/>
    <n v="0"/>
    <n v="0"/>
    <n v="0"/>
    <n v="0"/>
    <n v="0"/>
    <n v="0"/>
    <n v="449000.25"/>
    <n v="1976.25"/>
    <n v="-447023.75"/>
    <n v="450976.5"/>
  </r>
  <r>
    <s v="692."/>
    <s v="5-04-17-075-1"/>
    <s v="5"/>
    <s v="Murowana Goślina - kanalizacja sanitarna w ul. Wołodyjowskiego i Zagłoby"/>
    <s v="Realizowane-koncepcja-w toku"/>
    <s v="nd"/>
    <s v="rezerwa &quot;białe plamy&quot;"/>
    <s v="druga"/>
    <s v="sieci rozdzielcze"/>
    <s v="rozwojowe"/>
    <x v="8"/>
    <n v="0"/>
    <s v="Murowana Goślina"/>
    <s v="Agnieszka Mitura-Grabowska"/>
    <n v="0"/>
    <s v="Monika Mrozińska"/>
    <n v="0"/>
    <n v="0"/>
    <s v="04"/>
    <s v="nd"/>
    <n v="0"/>
    <n v="0"/>
    <n v="60000"/>
    <n v="90000"/>
    <n v="396000"/>
    <n v="1764000"/>
    <n v="0"/>
    <n v="0"/>
    <n v="0"/>
    <n v="0"/>
    <n v="0"/>
    <n v="2310000"/>
    <n v="0"/>
    <n v="0"/>
    <n v="0"/>
    <n v="0"/>
    <n v="0"/>
    <m/>
    <m/>
    <m/>
    <m/>
    <m/>
    <m/>
    <m/>
    <n v="0"/>
    <n v="0"/>
    <n v="0"/>
    <n v="0"/>
    <n v="0"/>
    <n v="0"/>
    <n v="0"/>
    <n v="0"/>
    <n v="0"/>
    <n v="0"/>
    <n v="0"/>
    <n v="0"/>
    <n v="0"/>
    <n v="0"/>
    <n v="0"/>
    <n v="0"/>
    <n v="0"/>
    <n v="0"/>
    <n v="0"/>
    <n v="0"/>
    <n v="0"/>
    <n v="0"/>
    <n v="0"/>
    <n v="2180000"/>
    <n v="0"/>
    <n v="-2310000"/>
    <n v="2180000"/>
  </r>
  <r>
    <s v="693."/>
    <s v="5-04-17-083-1"/>
    <s v="5"/>
    <s v="Murowana Goślina - kanalizacja sanitarna w Białężynie etap II"/>
    <s v="Realizowane-dokumentacja-w toku"/>
    <s v="nd"/>
    <s v="rezerwa &quot;białe plamy&quot;"/>
    <s v="druga"/>
    <s v="sieci rozdzielcze"/>
    <s v="rozwojowe"/>
    <x v="8"/>
    <n v="0"/>
    <s v="Murowana Goślina"/>
    <s v="Agnieszka Mitura-Grabowska"/>
    <s v="Alicja Gronowska"/>
    <s v="Monika Mrozińska"/>
    <s v="Anna Ossig"/>
    <n v="0"/>
    <s v="04"/>
    <s v="nd"/>
    <n v="0"/>
    <n v="36000"/>
    <n v="72000"/>
    <n v="72000"/>
    <n v="697000"/>
    <n v="1920000"/>
    <n v="0"/>
    <n v="0"/>
    <n v="0"/>
    <n v="0"/>
    <n v="0"/>
    <n v="2797000"/>
    <n v="529.08000000000004"/>
    <n v="302.33"/>
    <n v="302.33"/>
    <n v="1477.72"/>
    <n v="0"/>
    <m/>
    <m/>
    <m/>
    <m/>
    <m/>
    <m/>
    <m/>
    <n v="2611.46"/>
    <n v="0"/>
    <n v="0"/>
    <n v="0"/>
    <n v="0"/>
    <n v="0"/>
    <n v="0"/>
    <n v="0"/>
    <n v="0"/>
    <n v="0"/>
    <n v="0"/>
    <n v="0"/>
    <n v="36000"/>
    <n v="2611.46"/>
    <n v="0"/>
    <n v="0"/>
    <n v="0"/>
    <n v="0"/>
    <n v="0"/>
    <n v="0"/>
    <n v="0"/>
    <n v="0"/>
    <n v="0"/>
    <n v="2797000"/>
    <n v="2611.46"/>
    <n v="-2794388.54"/>
    <n v="2799611.46"/>
  </r>
  <r>
    <s v="694."/>
    <s v="5-04-17-116-1"/>
    <s v="5"/>
    <s v="Murowana Goślina - kanalizacja sanitarna w Rakowni etap II"/>
    <s v="Realizowane-dokumentacja-w toku"/>
    <s v="nd"/>
    <s v="rezerwa &quot;białe plamy&quot;"/>
    <s v="druga"/>
    <s v="sieci rozdzielcze"/>
    <s v="rozwojowe"/>
    <x v="8"/>
    <n v="0"/>
    <s v="Murowana Goślina"/>
    <s v="Przemysław Jasiński"/>
    <s v="Anna Szaszczak"/>
    <s v="Monika Mrozińska"/>
    <s v="Daniel Michalik"/>
    <s v="Tomasz Wilas"/>
    <s v="04"/>
    <s v="Gmina Murowana Goślina"/>
    <n v="49131.77"/>
    <n v="96000"/>
    <n v="1000000"/>
    <n v="1123500"/>
    <n v="0"/>
    <n v="0"/>
    <n v="0"/>
    <n v="0"/>
    <n v="0"/>
    <n v="0"/>
    <n v="0"/>
    <n v="2219500"/>
    <n v="1984.71"/>
    <n v="32864.089999999997"/>
    <n v="2077.9899999999998"/>
    <n v="505.52"/>
    <n v="0"/>
    <m/>
    <m/>
    <m/>
    <m/>
    <m/>
    <m/>
    <m/>
    <n v="37432.30999999999"/>
    <n v="0"/>
    <n v="32000"/>
    <n v="912"/>
    <n v="0"/>
    <n v="0"/>
    <n v="912"/>
    <n v="0"/>
    <n v="0"/>
    <n v="0"/>
    <n v="32000"/>
    <n v="0"/>
    <n v="0"/>
    <n v="70344.31"/>
    <n v="65140"/>
    <n v="889562"/>
    <n v="0"/>
    <n v="0"/>
    <n v="0"/>
    <n v="0"/>
    <n v="0"/>
    <n v="0"/>
    <n v="0"/>
    <n v="0"/>
    <n v="1025046.31"/>
    <n v="-1194453.69"/>
    <n v="1025046.31"/>
  </r>
  <r>
    <s v="695."/>
    <s v="5-04-19-204-1"/>
    <s v="5"/>
    <s v="Murowana Goślina - kanalizacja sanitarna w ul. Śliwkowej"/>
    <s v="Realizowane-koncepcja-w toku"/>
    <s v="nd"/>
    <s v="rezerwa &quot;białe plamy&quot;"/>
    <s v="druga"/>
    <s v="sieci rozdzielcze"/>
    <s v="rozwojowe"/>
    <x v="8"/>
    <n v="0"/>
    <s v="Murowana Goślina"/>
    <s v="Agnieszka Mitura-Grabowska"/>
    <n v="0"/>
    <s v="Monika Mrozińska"/>
    <n v="0"/>
    <n v="0"/>
    <s v="04"/>
    <s v="nd"/>
    <n v="0"/>
    <n v="0"/>
    <n v="0"/>
    <n v="0"/>
    <n v="0"/>
    <n v="0"/>
    <n v="0"/>
    <n v="0"/>
    <n v="0"/>
    <n v="13000"/>
    <n v="20000"/>
    <n v="33000"/>
    <n v="0"/>
    <n v="0"/>
    <n v="0"/>
    <n v="0"/>
    <n v="0"/>
    <m/>
    <m/>
    <m/>
    <m/>
    <m/>
    <m/>
    <m/>
    <n v="0"/>
    <n v="0"/>
    <n v="0"/>
    <n v="0"/>
    <n v="0"/>
    <n v="0"/>
    <n v="0"/>
    <n v="0"/>
    <n v="0"/>
    <n v="0"/>
    <n v="0"/>
    <n v="0"/>
    <n v="0"/>
    <n v="0"/>
    <n v="0"/>
    <n v="0"/>
    <n v="0"/>
    <n v="0"/>
    <n v="0"/>
    <n v="0"/>
    <n v="0"/>
    <n v="0"/>
    <n v="0"/>
    <n v="333000"/>
    <n v="0"/>
    <n v="-33000"/>
    <n v="333000"/>
  </r>
  <r>
    <s v="696."/>
    <s v="5-04-19-206-1"/>
    <s v="5"/>
    <s v="Murowana Goślina - kanalizacja sanitarna w dz. nr 38/13 w Rakowni"/>
    <s v="Realizowane-koncepcja-w toku"/>
    <s v="nd"/>
    <s v="rezerwa &quot;białe plamy&quot;"/>
    <s v="druga"/>
    <s v="sieci rozdzielcze"/>
    <s v="rozwojowe"/>
    <x v="8"/>
    <n v="0"/>
    <s v="Murowana Goślina"/>
    <s v="Agnieszka Mitura-Grabowska"/>
    <n v="0"/>
    <s v="Monika Mrozińska"/>
    <n v="0"/>
    <n v="0"/>
    <s v="04"/>
    <s v="nd"/>
    <n v="0"/>
    <n v="0"/>
    <n v="0"/>
    <n v="0"/>
    <n v="0"/>
    <n v="0"/>
    <n v="0"/>
    <n v="0"/>
    <n v="0"/>
    <n v="30000"/>
    <n v="60000"/>
    <n v="90000"/>
    <n v="0"/>
    <n v="0"/>
    <n v="0"/>
    <n v="0"/>
    <n v="0"/>
    <m/>
    <m/>
    <m/>
    <m/>
    <m/>
    <m/>
    <m/>
    <n v="0"/>
    <n v="0"/>
    <n v="0"/>
    <n v="0"/>
    <n v="0"/>
    <n v="0"/>
    <n v="0"/>
    <n v="0"/>
    <n v="0"/>
    <n v="0"/>
    <n v="0"/>
    <n v="0"/>
    <n v="0"/>
    <n v="0"/>
    <n v="0"/>
    <n v="0"/>
    <n v="0"/>
    <n v="0"/>
    <n v="0"/>
    <n v="0"/>
    <n v="0"/>
    <n v="0"/>
    <n v="0"/>
    <n v="1082000"/>
    <n v="0"/>
    <n v="-90000"/>
    <n v="1082000"/>
  </r>
  <r>
    <s v="697."/>
    <s v="5-05-03-500-1"/>
    <s v="5"/>
    <s v="Poznań i aglomeracja – lokalne przepompownie ścieków – transmisja danych"/>
    <s v="Realizowane-RBM-w toku"/>
    <s v="nd"/>
    <s v="Zadania własne wspólne"/>
    <s v="pierwsza"/>
    <s v="sieci rozdzielcze"/>
    <s v="modernizacyjne"/>
    <x v="15"/>
    <n v="0"/>
    <s v="Poznań"/>
    <s v="Bartosz Matysiak"/>
    <n v="0"/>
    <s v="Anna Padurska"/>
    <s v="Krzysztof Piechota"/>
    <s v="Jakub Ciesiółka"/>
    <s v="05"/>
    <s v="nd"/>
    <n v="57748.090000000004"/>
    <n v="250000"/>
    <n v="250000"/>
    <n v="100000"/>
    <n v="100000"/>
    <n v="100000"/>
    <n v="100000"/>
    <n v="100000"/>
    <n v="100000"/>
    <n v="100000"/>
    <n v="100000"/>
    <n v="1300000"/>
    <n v="0"/>
    <n v="0"/>
    <n v="0"/>
    <n v="0"/>
    <n v="0"/>
    <m/>
    <m/>
    <m/>
    <m/>
    <m/>
    <m/>
    <m/>
    <n v="0"/>
    <n v="0"/>
    <n v="0"/>
    <n v="0"/>
    <n v="0"/>
    <n v="0"/>
    <n v="0"/>
    <n v="0"/>
    <n v="0"/>
    <n v="0"/>
    <n v="0"/>
    <n v="0"/>
    <n v="250000"/>
    <n v="250000"/>
    <n v="250000"/>
    <n v="100000"/>
    <n v="100000"/>
    <n v="100000"/>
    <n v="100000"/>
    <n v="100000"/>
    <n v="0"/>
    <n v="0"/>
    <n v="0"/>
    <n v="0"/>
    <n v="1000000"/>
    <n v="-300000"/>
    <n v="1000000"/>
  </r>
  <r>
    <s v="698."/>
    <s v="5-05-03-612-1"/>
    <s v="5"/>
    <s v="Poznań - kanały sanitarne na terenie Podolan wraz z odcinkami wodociągów - zakres I"/>
    <s v="Realizowane-RBM-w toku"/>
    <s v="FS6"/>
    <s v="Zadania własne wspólne"/>
    <s v="druga"/>
    <s v="sieci rozdzielcze"/>
    <s v="rozwojowe"/>
    <x v="9"/>
    <n v="0"/>
    <s v="Poznań"/>
    <s v="Sylwia Białous"/>
    <n v="0"/>
    <s v="Monika Mrozińska"/>
    <s v="Anna Ossig"/>
    <n v="0"/>
    <s v="05"/>
    <s v="nd"/>
    <n v="50060.84"/>
    <n v="5228400"/>
    <n v="2004200"/>
    <n v="1200"/>
    <n v="1200"/>
    <n v="0"/>
    <n v="0"/>
    <n v="0"/>
    <n v="0"/>
    <n v="0"/>
    <n v="0"/>
    <n v="7235000"/>
    <n v="9589.16"/>
    <n v="5035.21"/>
    <n v="6097.66"/>
    <n v="34356.54"/>
    <n v="12802"/>
    <m/>
    <m/>
    <m/>
    <m/>
    <m/>
    <m/>
    <m/>
    <n v="67880.570000000007"/>
    <n v="0"/>
    <n v="0"/>
    <n v="0"/>
    <n v="0"/>
    <n v="0"/>
    <n v="0"/>
    <n v="0"/>
    <n v="0"/>
    <n v="101000"/>
    <n v="100000"/>
    <n v="101000"/>
    <n v="201000"/>
    <n v="570880.57000000007"/>
    <n v="2095000"/>
    <n v="0"/>
    <n v="0"/>
    <n v="0"/>
    <n v="0"/>
    <n v="0"/>
    <n v="0"/>
    <n v="0"/>
    <n v="0"/>
    <n v="0"/>
    <n v="2665880.5700000003"/>
    <n v="-4569119.43"/>
    <n v="2665880.5700000003"/>
  </r>
  <r>
    <s v="699."/>
    <s v="5-05-03-628-1"/>
    <s v="5"/>
    <s v="Poznań - kanalizacja sanitarna dla osiedla Kiekrz"/>
    <s v="Realizowane-dokumentacja-w toku"/>
    <s v="nd"/>
    <s v="Zadania własne wspólne"/>
    <s v="pierwsza"/>
    <s v="wspólne"/>
    <s v="rozwojowe"/>
    <x v="18"/>
    <n v="0"/>
    <s v="Poznań"/>
    <s v="Sylwia Białous"/>
    <s v="Olga Szaj-Jędraszczyk"/>
    <s v="Jolanta Kowalczyk"/>
    <s v="Olga Szaj-Jędraszczyk"/>
    <s v="Łukasz Bil"/>
    <s v="05"/>
    <s v="Aquanet dla ZDM"/>
    <n v="175940.59999999998"/>
    <n v="2000000"/>
    <n v="9079000"/>
    <n v="6937000"/>
    <n v="0"/>
    <n v="0"/>
    <n v="0"/>
    <n v="0"/>
    <n v="0"/>
    <n v="0"/>
    <n v="0"/>
    <n v="18016000"/>
    <n v="45256.36"/>
    <n v="26640.71"/>
    <n v="9889.2900000000009"/>
    <n v="5505.14"/>
    <n v="338"/>
    <m/>
    <m/>
    <m/>
    <m/>
    <m/>
    <m/>
    <m/>
    <n v="87629.500000000015"/>
    <n v="39060"/>
    <n v="0"/>
    <n v="67365"/>
    <n v="67365"/>
    <n v="0"/>
    <n v="0"/>
    <n v="0"/>
    <n v="67365"/>
    <n v="71718.75"/>
    <n v="0"/>
    <n v="0"/>
    <n v="0"/>
    <n v="226713.25"/>
    <n v="1133203.45"/>
    <n v="4595020.66"/>
    <n v="6278309.4199999999"/>
    <n v="8000000"/>
    <n v="4000000"/>
    <n v="0"/>
    <n v="0"/>
    <n v="0"/>
    <n v="0"/>
    <n v="0"/>
    <n v="24233246.780000001"/>
    <n v="6217246.7800000012"/>
    <n v="24233246.780000001"/>
  </r>
  <r>
    <s v="700."/>
    <s v="5-05-06-012-1"/>
    <s v="5"/>
    <s v="Aglomeracja Poznań: Budowa kanalizacji sanitarnej w Szczepankowie - etap II"/>
    <s v="Zakończone"/>
    <s v="FS 3"/>
    <s v="Zadania własne wspólne"/>
    <s v="pierwsza"/>
    <s v="sieci rozdzielcze"/>
    <s v="rozwojowe"/>
    <x v="16"/>
    <s v="Zadania własne wspólne"/>
    <s v="Poznań"/>
    <s v="Przemysław Jasiński"/>
    <s v="Anna Padurska"/>
    <s v="Anna Padurska"/>
    <s v="Anna Padurska"/>
    <n v="0"/>
    <s v="05"/>
    <s v="nd"/>
    <n v="0"/>
    <n v="0"/>
    <n v="0"/>
    <n v="0"/>
    <n v="0"/>
    <n v="0"/>
    <n v="0"/>
    <n v="0"/>
    <n v="0"/>
    <n v="0"/>
    <n v="0"/>
    <n v="0"/>
    <n v="0"/>
    <n v="0"/>
    <n v="0"/>
    <n v="0"/>
    <n v="0"/>
    <m/>
    <m/>
    <m/>
    <m/>
    <m/>
    <m/>
    <m/>
    <n v="0"/>
    <n v="0"/>
    <n v="0"/>
    <n v="0"/>
    <n v="0"/>
    <n v="0"/>
    <n v="0"/>
    <n v="0"/>
    <n v="0"/>
    <n v="0"/>
    <n v="0"/>
    <n v="0"/>
    <n v="0"/>
    <n v="0"/>
    <n v="0"/>
    <n v="0"/>
    <n v="0"/>
    <n v="0"/>
    <n v="0"/>
    <n v="0"/>
    <n v="0"/>
    <n v="0"/>
    <n v="0"/>
    <n v="0"/>
    <n v="0"/>
    <n v="0"/>
    <n v="0"/>
  </r>
  <r>
    <s v="701."/>
    <s v="5-05-06-013-0"/>
    <s v="5"/>
    <s v="Poznań - model matematyczny sieci kanalizacyjnej i rozbudowa punktów pomiarowych na PSK"/>
    <s v="Realizowane-RBM-w toku"/>
    <s v="FS 6"/>
    <s v="Zadania własne wspólne"/>
    <s v="pierwsza"/>
    <s v="inne"/>
    <s v="inne"/>
    <x v="19"/>
    <n v="0"/>
    <s v="Poznań"/>
    <s v="Bartosz Matysiak"/>
    <s v="Magdalena Walczak"/>
    <s v="Magdalena Walczak"/>
    <s v="Magdalena Walczak"/>
    <n v="0"/>
    <s v="05"/>
    <s v="nd"/>
    <n v="1956112.59"/>
    <n v="1081019.27"/>
    <n v="0"/>
    <n v="0"/>
    <n v="0"/>
    <n v="0"/>
    <n v="0"/>
    <n v="0"/>
    <n v="0"/>
    <n v="0"/>
    <n v="0"/>
    <n v="1081019.27"/>
    <n v="0"/>
    <n v="0"/>
    <n v="0"/>
    <n v="0"/>
    <n v="0"/>
    <m/>
    <m/>
    <m/>
    <m/>
    <m/>
    <m/>
    <m/>
    <n v="0"/>
    <n v="0"/>
    <n v="0"/>
    <n v="0"/>
    <n v="0"/>
    <n v="0"/>
    <n v="141019.26999999999"/>
    <n v="0"/>
    <n v="0"/>
    <n v="0"/>
    <n v="0"/>
    <n v="0"/>
    <n v="0"/>
    <n v="141019.26999999999"/>
    <n v="0"/>
    <n v="0"/>
    <n v="0"/>
    <n v="0"/>
    <n v="0"/>
    <n v="0"/>
    <n v="0"/>
    <n v="0"/>
    <n v="0"/>
    <n v="0"/>
    <n v="141019.26999999999"/>
    <n v="-940000"/>
    <n v="141019.26999999999"/>
  </r>
  <r>
    <s v="702."/>
    <s v="5-05-06-017-0"/>
    <s v="5"/>
    <s v="Poznań - kolektor ogólnospławny &quot;A&quot;"/>
    <s v="Realizowane-RBM-w toku"/>
    <s v="nd"/>
    <s v="Zadania własne wspólne"/>
    <s v="pierwsza"/>
    <s v="wspólne"/>
    <s v="modernizacyjne"/>
    <x v="18"/>
    <n v="0"/>
    <s v="Poznań"/>
    <s v="Katarzyna Józefiak"/>
    <s v="Tomasz Wilas"/>
    <s v="Mariusz Dados"/>
    <s v="Tomasz Wilas"/>
    <s v="Tomasz Wilas"/>
    <s v="05"/>
    <s v="nd"/>
    <n v="247245.16999999998"/>
    <n v="4440170"/>
    <n v="5100000"/>
    <n v="0"/>
    <n v="0"/>
    <n v="0"/>
    <n v="0"/>
    <n v="0"/>
    <n v="0"/>
    <n v="0"/>
    <n v="0"/>
    <n v="9540170"/>
    <n v="3853.02"/>
    <n v="89672.960000000006"/>
    <n v="0"/>
    <n v="119326.12"/>
    <n v="1690"/>
    <m/>
    <m/>
    <m/>
    <m/>
    <m/>
    <m/>
    <m/>
    <n v="214542.1"/>
    <n v="0"/>
    <n v="4837.8900000000003"/>
    <n v="51000"/>
    <n v="96000"/>
    <n v="0"/>
    <n v="0"/>
    <n v="0"/>
    <n v="0"/>
    <n v="0"/>
    <n v="0"/>
    <n v="0"/>
    <n v="50000"/>
    <n v="264542.09999999998"/>
    <n v="8535748.5899999999"/>
    <n v="2137513.7000000002"/>
    <n v="0"/>
    <n v="0"/>
    <n v="0"/>
    <n v="0"/>
    <n v="0"/>
    <n v="0"/>
    <n v="0"/>
    <n v="0"/>
    <n v="10937804.390000001"/>
    <n v="1397634.3900000006"/>
    <n v="10937804.390000001"/>
  </r>
  <r>
    <s v="703."/>
    <s v="5-05-07-006-0"/>
    <s v="5"/>
    <s v="Poznań - kolektor Swarzędzki."/>
    <s v="Realizowane-koncepcja-w toku"/>
    <s v="nd"/>
    <s v="Zadania własne wspólne"/>
    <s v="pierwsza"/>
    <s v="wspólne"/>
    <s v="modernizacyjne"/>
    <x v="18"/>
    <n v="0"/>
    <s v="Poznań"/>
    <s v="Przemysław Jasiński"/>
    <n v="0"/>
    <s v="Mariusz Dados"/>
    <n v="0"/>
    <n v="0"/>
    <s v="05"/>
    <s v="nd"/>
    <n v="0"/>
    <n v="0"/>
    <n v="0"/>
    <n v="200000"/>
    <n v="600000"/>
    <n v="1800000"/>
    <n v="2000000"/>
    <n v="2000000"/>
    <n v="2000000"/>
    <n v="3000000"/>
    <n v="3000000"/>
    <n v="14600000"/>
    <n v="0"/>
    <n v="0"/>
    <n v="0"/>
    <n v="0"/>
    <n v="0"/>
    <m/>
    <m/>
    <m/>
    <m/>
    <m/>
    <m/>
    <m/>
    <n v="0"/>
    <n v="0"/>
    <n v="0"/>
    <n v="0"/>
    <n v="0"/>
    <n v="0"/>
    <n v="0"/>
    <n v="0"/>
    <n v="0"/>
    <n v="0"/>
    <n v="0"/>
    <n v="0"/>
    <n v="0"/>
    <n v="0"/>
    <n v="0"/>
    <n v="0"/>
    <n v="0"/>
    <n v="0"/>
    <n v="200000"/>
    <n v="600000"/>
    <n v="2000000"/>
    <n v="2000000"/>
    <n v="2000000"/>
    <n v="66760000"/>
    <n v="6800000"/>
    <n v="-7800000"/>
    <n v="73560000"/>
  </r>
  <r>
    <s v="704."/>
    <s v="5-05-07-031-1"/>
    <s v="5"/>
    <s v="Poznań - kanalizacja sanitarna na terenie Umultowa i Moraska"/>
    <s v="Realizowane-RBM-zakończono"/>
    <s v="FS 6"/>
    <s v="rezerwa oszczędności przetargowe"/>
    <s v="druga"/>
    <s v="sieci rozdzielcze"/>
    <s v="rozwojowe"/>
    <x v="9"/>
    <n v="0"/>
    <s v="Poznań"/>
    <s v="Katarzyna Stawińska"/>
    <n v="0"/>
    <s v="Monika Mrozińska"/>
    <s v="Łukasz Bil"/>
    <n v="0"/>
    <s v="05"/>
    <s v="nd"/>
    <n v="2844940.32"/>
    <n v="3201000"/>
    <n v="0"/>
    <n v="0"/>
    <n v="0"/>
    <n v="0"/>
    <n v="0"/>
    <n v="0"/>
    <n v="0"/>
    <n v="0"/>
    <n v="0"/>
    <n v="3201000"/>
    <n v="17777.400000000001"/>
    <n v="37811"/>
    <n v="18106.46"/>
    <n v="487253.48"/>
    <n v="20598.11"/>
    <m/>
    <m/>
    <m/>
    <m/>
    <m/>
    <m/>
    <m/>
    <n v="581546.44999999995"/>
    <n v="0"/>
    <n v="0"/>
    <n v="0"/>
    <n v="0"/>
    <n v="0"/>
    <n v="0"/>
    <n v="0"/>
    <n v="0"/>
    <n v="0"/>
    <n v="0"/>
    <n v="0"/>
    <n v="0"/>
    <n v="581546.44999999995"/>
    <n v="0"/>
    <n v="0"/>
    <n v="0"/>
    <n v="0"/>
    <n v="0"/>
    <n v="0"/>
    <n v="0"/>
    <n v="0"/>
    <n v="0"/>
    <n v="0"/>
    <n v="581546.44999999995"/>
    <n v="-2619453.5499999998"/>
    <n v="581546.44999999995"/>
  </r>
  <r>
    <s v="705."/>
    <s v="5-05-07-033-0"/>
    <s v="5"/>
    <s v="Poznań - kolektor sanitarny Junikowski na odcinku od ul. Samotnej do ul. Głogowskiej"/>
    <s v="Realizowane-RBM-zakończono"/>
    <s v="FS 6"/>
    <s v="Zadania własne wspólne"/>
    <s v="pierwsza"/>
    <s v="wspólne"/>
    <s v="modernizacyjne"/>
    <x v="18"/>
    <n v="0"/>
    <s v="Poznań"/>
    <s v="Kamilla Oberenkowska"/>
    <s v="Michał Kamiński"/>
    <s v="Jolanta Kowalczyk"/>
    <s v="Olga Szaj-Jędraszczyk"/>
    <s v="Łukasz Bil"/>
    <s v="05"/>
    <s v="nd"/>
    <n v="135860.28"/>
    <n v="0"/>
    <n v="0"/>
    <n v="0"/>
    <n v="0"/>
    <n v="0"/>
    <n v="0"/>
    <n v="0"/>
    <n v="0"/>
    <n v="0"/>
    <n v="0"/>
    <n v="0"/>
    <n v="17272.080000000002"/>
    <n v="0"/>
    <n v="0"/>
    <n v="641.5"/>
    <n v="0"/>
    <m/>
    <m/>
    <m/>
    <m/>
    <m/>
    <m/>
    <m/>
    <n v="17913.580000000002"/>
    <n v="0"/>
    <n v="0"/>
    <n v="0"/>
    <n v="0"/>
    <n v="0"/>
    <n v="0"/>
    <n v="0"/>
    <n v="0"/>
    <n v="0"/>
    <n v="0"/>
    <n v="0"/>
    <n v="0"/>
    <n v="17913.580000000002"/>
    <n v="0"/>
    <n v="0"/>
    <n v="0"/>
    <n v="0"/>
    <n v="0"/>
    <n v="0"/>
    <n v="0"/>
    <n v="0"/>
    <n v="0"/>
    <n v="0"/>
    <n v="17913.580000000002"/>
    <n v="17913.580000000002"/>
    <n v="17913.580000000002"/>
  </r>
  <r>
    <s v="706."/>
    <s v="5-05-11-058-1"/>
    <s v="5"/>
    <s v="Poznań - kanalizacja sanitarna Szczepankowo etap III"/>
    <s v="Realizowane-RBM-zakończono"/>
    <s v="FS 6"/>
    <s v="Pule"/>
    <s v="druga"/>
    <s v="sieci rozdzielcze"/>
    <s v="rozwojowe"/>
    <x v="6"/>
    <n v="0"/>
    <s v="Poznań"/>
    <s v="Przemysław Jasiński"/>
    <s v="Alina Wachowska"/>
    <s v="Anna Padurska"/>
    <s v="Anna Padurska"/>
    <n v="0"/>
    <s v="05"/>
    <s v="PIM"/>
    <n v="4790751.4699999988"/>
    <n v="0"/>
    <n v="0"/>
    <n v="0"/>
    <n v="0"/>
    <n v="0"/>
    <n v="0"/>
    <n v="0"/>
    <n v="0"/>
    <n v="0"/>
    <n v="0"/>
    <n v="0"/>
    <n v="1229163.75"/>
    <n v="30340.28"/>
    <n v="2598"/>
    <n v="0"/>
    <n v="0"/>
    <m/>
    <m/>
    <m/>
    <m/>
    <m/>
    <m/>
    <m/>
    <n v="1262102.03"/>
    <n v="0"/>
    <n v="1204944.75"/>
    <n v="0"/>
    <n v="0"/>
    <n v="0"/>
    <n v="0"/>
    <n v="0"/>
    <n v="0"/>
    <n v="0"/>
    <n v="0"/>
    <n v="0"/>
    <n v="0"/>
    <n v="1262102.03"/>
    <n v="0"/>
    <n v="0"/>
    <n v="0"/>
    <n v="0"/>
    <n v="0"/>
    <n v="0"/>
    <n v="0"/>
    <n v="0"/>
    <n v="0"/>
    <n v="0"/>
    <n v="1262102.03"/>
    <n v="1262102.03"/>
    <n v="1262102.03"/>
  </r>
  <r>
    <s v="707."/>
    <s v="5-05-11-073-1"/>
    <s v="5"/>
    <s v="Poznań - kanalizacja sanitarna w ulicach Gęsiej, Kaczej i Giżyckiej"/>
    <s v="Realizowane-dokumentacja-w toku"/>
    <s v="nd"/>
    <s v="rezerwa oszczędności przetargowe"/>
    <s v="pierwsza"/>
    <s v="sieci rozdzielcze"/>
    <s v="rozwojowe"/>
    <x v="16"/>
    <n v="0"/>
    <s v="Poznań"/>
    <s v="Kamilla Oberenkowska"/>
    <s v="Barbara Bartkowiak"/>
    <s v="Jolanta Kowalczyk"/>
    <s v="Aleksandra Wąsiak-Piechota"/>
    <s v="Maciej Antecki"/>
    <s v="05"/>
    <s v="nd"/>
    <n v="12569.75"/>
    <n v="282032"/>
    <n v="834837"/>
    <n v="0"/>
    <n v="0"/>
    <n v="0"/>
    <n v="0"/>
    <n v="0"/>
    <n v="0"/>
    <n v="0"/>
    <n v="0"/>
    <n v="1116869"/>
    <n v="0"/>
    <n v="0"/>
    <n v="0"/>
    <n v="0"/>
    <n v="0"/>
    <m/>
    <m/>
    <m/>
    <m/>
    <m/>
    <m/>
    <m/>
    <n v="0"/>
    <n v="10866"/>
    <n v="0"/>
    <n v="0"/>
    <n v="0"/>
    <n v="0"/>
    <n v="0"/>
    <n v="0"/>
    <n v="0"/>
    <n v="0"/>
    <n v="0"/>
    <n v="0"/>
    <n v="10866"/>
    <n v="10866"/>
    <n v="21732"/>
    <n v="589299.66"/>
    <n v="553289.30000000005"/>
    <n v="0"/>
    <n v="0"/>
    <n v="0"/>
    <n v="0"/>
    <n v="0"/>
    <n v="0"/>
    <n v="0"/>
    <n v="1175186.96"/>
    <n v="58317.959999999963"/>
    <n v="1175186.96"/>
  </r>
  <r>
    <s v="708."/>
    <s v="5-05-11-074-1"/>
    <s v="5"/>
    <s v="Poznań - kanalizacja sanitarna w ul. Pszczyńskiej"/>
    <s v="Realizowane-RBM-w toku"/>
    <s v="nd"/>
    <s v="rezerwa oszczędności przetargowe"/>
    <s v="pierwsza"/>
    <s v="sieci rozdzielcze"/>
    <s v="rozwojowe"/>
    <x v="16"/>
    <n v="0"/>
    <s v="Poznań"/>
    <s v="Kamilla Oberenkowska"/>
    <s v="Michał Kamiński"/>
    <s v="Jolanta Kowalczyk"/>
    <s v="Aleksandra Wąsiak-Piechota"/>
    <s v="Jacek Bielicki"/>
    <s v="05"/>
    <s v="nd"/>
    <n v="26340.170000000006"/>
    <n v="226706"/>
    <n v="1614740"/>
    <n v="0"/>
    <n v="0"/>
    <n v="0"/>
    <n v="0"/>
    <n v="0"/>
    <n v="0"/>
    <n v="0"/>
    <n v="0"/>
    <n v="1841446"/>
    <n v="819.86"/>
    <n v="479.92"/>
    <n v="0"/>
    <n v="641.5"/>
    <n v="0"/>
    <m/>
    <m/>
    <m/>
    <m/>
    <m/>
    <m/>
    <m/>
    <n v="1941.28"/>
    <n v="0"/>
    <n v="0"/>
    <n v="0"/>
    <n v="0"/>
    <n v="0"/>
    <n v="0"/>
    <n v="165800"/>
    <n v="300000"/>
    <n v="350000"/>
    <n v="350000"/>
    <n v="250000"/>
    <n v="258301.4"/>
    <n v="1176042.68"/>
    <n v="685144.6"/>
    <n v="0"/>
    <n v="0"/>
    <n v="0"/>
    <n v="0"/>
    <n v="0"/>
    <n v="0"/>
    <n v="0"/>
    <n v="0"/>
    <n v="0"/>
    <n v="1861187.2799999998"/>
    <n v="19741.279999999795"/>
    <n v="1861187.2799999998"/>
  </r>
  <r>
    <s v="709."/>
    <s v="5-05-12-069-1"/>
    <s v="5"/>
    <s v="Poznań - kanalizacja sanitarna do posesji przy ul. Obornicka 290"/>
    <s v="Zakończone"/>
    <s v="FS 6"/>
    <s v="rezerwa oszczędności przetargowe"/>
    <s v="druga"/>
    <s v="sieci rozdzielcze"/>
    <s v="rozwojowe"/>
    <x v="9"/>
    <n v="0"/>
    <s v="Poznań"/>
    <s v="Katarzyna Stawińska"/>
    <n v="0"/>
    <s v="Monika Mrozińska"/>
    <s v="Anna Ossig"/>
    <s v="Maciej Urbaniak"/>
    <s v="05"/>
    <s v="nd"/>
    <n v="191904.73999999996"/>
    <n v="0"/>
    <n v="0"/>
    <n v="0"/>
    <n v="0"/>
    <n v="0"/>
    <n v="0"/>
    <n v="0"/>
    <n v="0"/>
    <n v="0"/>
    <n v="0"/>
    <n v="0"/>
    <n v="0"/>
    <n v="0"/>
    <n v="0"/>
    <n v="0"/>
    <n v="0"/>
    <m/>
    <m/>
    <m/>
    <m/>
    <m/>
    <m/>
    <m/>
    <n v="0"/>
    <n v="0"/>
    <n v="0"/>
    <n v="0"/>
    <n v="0"/>
    <n v="0"/>
    <n v="0"/>
    <n v="0"/>
    <n v="0"/>
    <n v="0"/>
    <n v="0"/>
    <n v="0"/>
    <n v="0"/>
    <n v="0"/>
    <n v="0"/>
    <n v="0"/>
    <n v="0"/>
    <n v="0"/>
    <n v="0"/>
    <n v="0"/>
    <n v="0"/>
    <n v="0"/>
    <n v="0"/>
    <n v="0"/>
    <n v="0"/>
    <n v="0"/>
    <n v="0"/>
  </r>
  <r>
    <s v="710."/>
    <s v="5-05-12-106-1"/>
    <s v="5"/>
    <s v="Poznań - kanalizacja sanitarna w ul. Cmentarnej."/>
    <s v="Realizowane-dokumentacja-w toku"/>
    <s v="nd"/>
    <s v="rezerwa &quot;białe plamy&quot;"/>
    <s v="druga"/>
    <s v="sieci rozdzielcze"/>
    <s v="rozwojowe"/>
    <x v="8"/>
    <n v="0"/>
    <s v="Poznań"/>
    <s v="Kamilla Oberenkowska"/>
    <s v="Barbara Bartkowiak"/>
    <s v="Jolanta Kowalczyk"/>
    <s v="Aleksandra Urbanowicz"/>
    <n v="0"/>
    <s v="05"/>
    <s v="nd"/>
    <n v="15514.9"/>
    <n v="207543"/>
    <n v="850900"/>
    <n v="230000"/>
    <n v="0"/>
    <n v="0"/>
    <n v="0"/>
    <n v="0"/>
    <n v="0"/>
    <n v="0"/>
    <n v="0"/>
    <n v="1288443"/>
    <n v="0"/>
    <n v="0"/>
    <n v="0"/>
    <n v="0"/>
    <n v="0"/>
    <m/>
    <m/>
    <m/>
    <m/>
    <m/>
    <m/>
    <m/>
    <n v="0"/>
    <n v="0"/>
    <n v="3250"/>
    <n v="0"/>
    <n v="3250"/>
    <n v="0"/>
    <n v="0"/>
    <n v="3250"/>
    <n v="3250"/>
    <n v="3250"/>
    <n v="0"/>
    <n v="0"/>
    <n v="0"/>
    <n v="9750"/>
    <n v="501800.64"/>
    <n v="804459.4"/>
    <n v="0"/>
    <n v="0"/>
    <n v="0"/>
    <n v="0"/>
    <n v="0"/>
    <n v="0"/>
    <n v="0"/>
    <n v="0"/>
    <n v="1316010.04"/>
    <n v="27567.040000000037"/>
    <n v="1316010.04"/>
  </r>
  <r>
    <s v="711."/>
    <s v="5-05-12-110-1"/>
    <s v="5"/>
    <s v="Poznań - kanalizacja sanitarna w rejonie ul. Złotowskiej"/>
    <s v="Realizowane-dokumentacja-w toku"/>
    <s v="nd"/>
    <s v="rezerwa &quot;białe plamy&quot;"/>
    <s v="druga"/>
    <s v="sieci rozdzielcze"/>
    <s v="rozwojowe"/>
    <x v="8"/>
    <n v="0"/>
    <s v="Poznań"/>
    <s v="Kamilla Oberenkowska"/>
    <s v="Katarzyna Grala"/>
    <s v="Jolanta Kowalczyk"/>
    <n v="0"/>
    <n v="0"/>
    <s v="05"/>
    <s v="nd"/>
    <n v="0"/>
    <n v="0"/>
    <n v="90000"/>
    <n v="137000"/>
    <n v="0"/>
    <n v="1030000"/>
    <n v="4532000"/>
    <n v="0"/>
    <n v="0"/>
    <n v="0"/>
    <n v="0"/>
    <n v="5789000"/>
    <n v="2004.18"/>
    <n v="2728.86"/>
    <n v="3148.06"/>
    <n v="3606.37"/>
    <n v="0"/>
    <m/>
    <m/>
    <m/>
    <m/>
    <m/>
    <m/>
    <m/>
    <n v="11487.470000000001"/>
    <n v="0"/>
    <n v="0"/>
    <n v="0"/>
    <n v="0"/>
    <n v="0"/>
    <n v="0"/>
    <n v="0"/>
    <n v="0"/>
    <n v="0"/>
    <n v="0"/>
    <n v="0"/>
    <n v="0"/>
    <n v="11487.470000000001"/>
    <n v="71920.399999999994"/>
    <n v="107880.6"/>
    <n v="312562.60000000009"/>
    <n v="2670150.2400000002"/>
    <n v="2063871.16"/>
    <n v="0"/>
    <n v="0"/>
    <n v="0"/>
    <n v="0"/>
    <n v="0"/>
    <n v="5237872.4700000007"/>
    <n v="-551127.52999999933"/>
    <n v="5237872.4700000007"/>
  </r>
  <r>
    <s v="712."/>
    <s v="5-05-12-111-1"/>
    <s v="5"/>
    <s v="Poznań - kanalizacja sanitarna na terenie osiedla Kiekrz"/>
    <s v="Realizowane-dokumentacja-w toku"/>
    <s v="nd"/>
    <s v="Pule"/>
    <s v="druga"/>
    <s v="sieci rozdzielcze"/>
    <s v="rozwojowe"/>
    <x v="6"/>
    <n v="0"/>
    <s v="Poznań"/>
    <s v="Sylwia Białous"/>
    <s v="Olga Szaj-Jędraszczyk"/>
    <s v="Jolanta Kowalczyk"/>
    <s v="Olga Szaj-Jędraszczyk"/>
    <s v="Łukasz Bil"/>
    <s v="05"/>
    <s v="Aquanet dla ZDM"/>
    <n v="89054.590000000011"/>
    <n v="641550"/>
    <n v="5000000"/>
    <n v="12098082"/>
    <n v="15112000"/>
    <n v="10026000"/>
    <n v="0"/>
    <n v="0"/>
    <n v="0"/>
    <n v="0"/>
    <n v="0"/>
    <n v="42877632"/>
    <n v="209357.63"/>
    <n v="8071.55"/>
    <n v="8292.33"/>
    <n v="13914.39"/>
    <n v="0"/>
    <m/>
    <m/>
    <m/>
    <m/>
    <m/>
    <m/>
    <m/>
    <n v="239635.89999999997"/>
    <n v="197400"/>
    <n v="0"/>
    <n v="0"/>
    <n v="0"/>
    <n v="0"/>
    <n v="0"/>
    <n v="0"/>
    <n v="0"/>
    <n v="0"/>
    <n v="0"/>
    <n v="0"/>
    <n v="0"/>
    <n v="239635.89999999997"/>
    <n v="246750"/>
    <n v="1730575"/>
    <n v="1939857"/>
    <n v="6111582"/>
    <n v="17526276"/>
    <n v="16000000"/>
    <n v="0"/>
    <n v="0"/>
    <n v="0"/>
    <n v="0"/>
    <n v="43794675.899999999"/>
    <n v="917043.89999999851"/>
    <n v="43794675.899999999"/>
  </r>
  <r>
    <s v="713."/>
    <s v="5-05-12-112-0"/>
    <s v="5"/>
    <s v="Poznań - kolektor Junikowski – ul. Dolna Wilda"/>
    <s v="Realizowane-RBM-zakończono"/>
    <s v="FS 2"/>
    <s v="rezerwa na inwestycje nieprzewidziane"/>
    <s v="pierwsza"/>
    <s v="inne"/>
    <s v="inne"/>
    <x v="20"/>
    <n v="0"/>
    <s v="Poznań"/>
    <s v="Kamilla Oberenkowska"/>
    <n v="0"/>
    <s v="Mariusz Dados"/>
    <n v="0"/>
    <n v="0"/>
    <s v="05"/>
    <s v="nd"/>
    <n v="0"/>
    <n v="0"/>
    <n v="0"/>
    <n v="0"/>
    <n v="0"/>
    <n v="0"/>
    <n v="0"/>
    <n v="0"/>
    <n v="0"/>
    <n v="0"/>
    <n v="0"/>
    <n v="0"/>
    <n v="0"/>
    <n v="0"/>
    <n v="0"/>
    <n v="0"/>
    <n v="0"/>
    <m/>
    <m/>
    <m/>
    <m/>
    <m/>
    <m/>
    <m/>
    <n v="0"/>
    <n v="0"/>
    <n v="0"/>
    <n v="0"/>
    <n v="0"/>
    <n v="0"/>
    <n v="0"/>
    <n v="3600"/>
    <n v="0"/>
    <n v="0"/>
    <n v="0"/>
    <n v="0"/>
    <n v="0"/>
    <n v="3600"/>
    <n v="3600"/>
    <n v="0"/>
    <n v="0"/>
    <n v="0"/>
    <n v="0"/>
    <n v="0"/>
    <n v="0"/>
    <n v="0"/>
    <n v="0"/>
    <n v="0"/>
    <n v="7200"/>
    <n v="7200"/>
    <n v="7200"/>
  </r>
  <r>
    <s v="714."/>
    <s v="5-05-13-001-1"/>
    <s v="5"/>
    <s v="Poznań - kanalizacja sanitarna w ul. Sarmackiej"/>
    <s v="Zakończone"/>
    <s v="FS 6"/>
    <s v="rezerwa oszczędności przetargowe"/>
    <s v="druga"/>
    <s v="sieci rozdzielcze"/>
    <s v="rozwojowe"/>
    <x v="9"/>
    <n v="0"/>
    <s v="Poznań"/>
    <s v="Katarzyna Stawińska"/>
    <n v="0"/>
    <s v="Monika Mrozińska"/>
    <s v="Anna Michałowicz"/>
    <s v="Anna Michałowicz"/>
    <s v="05"/>
    <s v="nd"/>
    <n v="50832.69"/>
    <n v="0"/>
    <n v="0"/>
    <n v="0"/>
    <n v="0"/>
    <n v="0"/>
    <n v="0"/>
    <n v="0"/>
    <n v="0"/>
    <n v="0"/>
    <n v="0"/>
    <n v="0"/>
    <n v="0"/>
    <n v="0"/>
    <n v="0"/>
    <n v="0"/>
    <n v="0"/>
    <m/>
    <m/>
    <m/>
    <m/>
    <m/>
    <m/>
    <m/>
    <n v="0"/>
    <n v="0"/>
    <n v="0"/>
    <n v="0"/>
    <n v="0"/>
    <n v="0"/>
    <n v="0"/>
    <n v="0"/>
    <n v="0"/>
    <n v="0"/>
    <n v="0"/>
    <n v="0"/>
    <n v="0"/>
    <n v="0"/>
    <n v="0"/>
    <n v="0"/>
    <n v="0"/>
    <n v="0"/>
    <n v="0"/>
    <n v="0"/>
    <n v="0"/>
    <n v="0"/>
    <n v="0"/>
    <n v="0"/>
    <n v="0"/>
    <n v="0"/>
    <n v="0"/>
  </r>
  <r>
    <s v="715."/>
    <s v="5-05-13-007-1"/>
    <s v="5"/>
    <s v="Poznań - kanalizacja sanitarna w ulicy Sandomierskiej, Niżańskiej i Garaszewo w Poznaniu"/>
    <s v="Realizowane-RBM-w toku"/>
    <s v="FS 6"/>
    <s v="rezerwa oszczędności przetargowe"/>
    <s v="druga"/>
    <s v="sieci rozdzielcze"/>
    <s v="rozwojowe"/>
    <x v="9"/>
    <n v="0"/>
    <s v="Poznań"/>
    <s v="Zuzanna Kaczmarek"/>
    <n v="0"/>
    <s v="Jolanta Kowalczyk"/>
    <s v="Aleksandra Urbanowicz"/>
    <s v="Maciej Antecki"/>
    <s v="05"/>
    <s v="nd"/>
    <n v="2664341.56"/>
    <n v="4071108.9000000004"/>
    <n v="1000000"/>
    <n v="0"/>
    <n v="0"/>
    <n v="0"/>
    <n v="0"/>
    <n v="0"/>
    <n v="0"/>
    <n v="0"/>
    <n v="0"/>
    <n v="5071108.9000000004"/>
    <n v="17472.04"/>
    <n v="1279348.47"/>
    <n v="5837.94"/>
    <n v="186198.2"/>
    <n v="270223.75"/>
    <m/>
    <m/>
    <m/>
    <m/>
    <m/>
    <m/>
    <m/>
    <n v="1759080.4"/>
    <n v="418248.96000000002"/>
    <n v="1700464.25"/>
    <n v="487273.98"/>
    <n v="590597.11"/>
    <n v="485630.12"/>
    <n v="355464.38"/>
    <n v="0"/>
    <n v="681051.48"/>
    <n v="0"/>
    <n v="0"/>
    <n v="0"/>
    <n v="0"/>
    <n v="2443596.2599999998"/>
    <n v="0"/>
    <n v="0"/>
    <n v="0"/>
    <n v="0"/>
    <n v="0"/>
    <n v="0"/>
    <n v="0"/>
    <n v="0"/>
    <n v="0"/>
    <n v="0"/>
    <n v="2443596.2599999998"/>
    <n v="-2627512.6400000006"/>
    <n v="2443596.2599999998"/>
  </r>
  <r>
    <s v="716."/>
    <s v="5-05-13-010-1"/>
    <s v="5"/>
    <s v="Poznań - kanalizacja sanitarna w ul. Opoczyńskiej"/>
    <s v="Realizowane-RBM-zakończono"/>
    <s v="FS 6"/>
    <s v="rezerwa oszczędności przetargowe"/>
    <s v="druga"/>
    <s v="sieci rozdzielcze"/>
    <s v="rozwojowe"/>
    <x v="9"/>
    <n v="0"/>
    <s v="Poznań"/>
    <s v="Zuzanna Kaczmarek"/>
    <n v="0"/>
    <s v="Jolanta Kowalczyk"/>
    <s v="Aleksandra Urbanowicz"/>
    <s v="Maciej Antecki"/>
    <s v="05"/>
    <s v="nd"/>
    <n v="3019.63"/>
    <n v="0"/>
    <n v="0"/>
    <n v="0"/>
    <n v="0"/>
    <n v="0"/>
    <n v="0"/>
    <n v="0"/>
    <n v="0"/>
    <n v="0"/>
    <n v="0"/>
    <n v="0"/>
    <n v="0"/>
    <n v="0"/>
    <n v="0"/>
    <n v="0"/>
    <n v="0"/>
    <m/>
    <m/>
    <m/>
    <m/>
    <m/>
    <m/>
    <m/>
    <n v="0"/>
    <n v="0"/>
    <n v="0"/>
    <n v="0"/>
    <n v="0"/>
    <n v="0"/>
    <n v="0"/>
    <n v="0"/>
    <n v="0"/>
    <n v="0"/>
    <n v="0"/>
    <n v="0"/>
    <n v="0"/>
    <n v="0"/>
    <n v="0"/>
    <n v="0"/>
    <n v="0"/>
    <n v="0"/>
    <n v="0"/>
    <n v="0"/>
    <n v="0"/>
    <n v="0"/>
    <n v="0"/>
    <n v="0"/>
    <n v="0"/>
    <n v="0"/>
    <n v="0"/>
  </r>
  <r>
    <s v="717."/>
    <s v="5-05-13-011-1"/>
    <s v="5"/>
    <s v="Poznań - kanalizacja sanitarna w rejonie ul. Sarmackiej"/>
    <s v="Zakończone"/>
    <s v="FS 6"/>
    <s v="rezerwa oszczędności przetargowe"/>
    <s v="druga"/>
    <s v="sieci rozdzielcze"/>
    <s v="rozwojowe"/>
    <x v="9"/>
    <n v="0"/>
    <s v="Poznań"/>
    <s v="Katarzyna Stawińska"/>
    <n v="0"/>
    <s v="Monika Mrozińska"/>
    <s v="Anna Michałowicz"/>
    <s v="Anna Michałowicz"/>
    <s v="05"/>
    <s v="nd"/>
    <n v="1325248.0900000001"/>
    <n v="0"/>
    <n v="0"/>
    <n v="0"/>
    <n v="0"/>
    <n v="0"/>
    <n v="0"/>
    <n v="0"/>
    <n v="0"/>
    <n v="0"/>
    <n v="0"/>
    <n v="0"/>
    <n v="0"/>
    <n v="0"/>
    <n v="0"/>
    <n v="0"/>
    <n v="0"/>
    <m/>
    <m/>
    <m/>
    <m/>
    <m/>
    <m/>
    <m/>
    <n v="0"/>
    <n v="0"/>
    <n v="0"/>
    <n v="0"/>
    <n v="0"/>
    <n v="0"/>
    <n v="0"/>
    <n v="0"/>
    <n v="0"/>
    <n v="0"/>
    <n v="0"/>
    <n v="0"/>
    <n v="0"/>
    <n v="0"/>
    <n v="0"/>
    <n v="0"/>
    <n v="0"/>
    <n v="0"/>
    <n v="0"/>
    <n v="0"/>
    <n v="0"/>
    <n v="0"/>
    <n v="0"/>
    <n v="0"/>
    <n v="0"/>
    <n v="0"/>
    <n v="0"/>
  </r>
  <r>
    <s v="718."/>
    <s v="5-05-13-026-0"/>
    <s v="5"/>
    <s v="Poznań - kanalizacja ogólnospławna w ul. Ewangelickiej"/>
    <s v="Realizowane-dokumentacja-w toku"/>
    <s v="nd"/>
    <s v="budżet - modernizacja PSK"/>
    <s v="pierwsza"/>
    <s v="sieci rozdzielcze"/>
    <s v="modernizacyjne"/>
    <x v="15"/>
    <n v="0"/>
    <s v="Poznań"/>
    <s v="Katarzyna Józefiak"/>
    <s v="Alina Wachowska"/>
    <s v="Mariusz Dados"/>
    <s v="Anna Danek"/>
    <s v="Łukasz Wędrychowicz"/>
    <s v="05"/>
    <s v="nd"/>
    <n v="84453.59"/>
    <n v="93606"/>
    <n v="3415972"/>
    <n v="1000000"/>
    <n v="0"/>
    <n v="0"/>
    <n v="0"/>
    <n v="0"/>
    <n v="0"/>
    <n v="0"/>
    <n v="0"/>
    <n v="4509578"/>
    <n v="4362.37"/>
    <n v="2503.81"/>
    <n v="2453.69"/>
    <n v="4143.5200000000004"/>
    <n v="0"/>
    <m/>
    <m/>
    <m/>
    <m/>
    <m/>
    <m/>
    <m/>
    <n v="13463.390000000001"/>
    <n v="0"/>
    <n v="0"/>
    <n v="0"/>
    <n v="0"/>
    <n v="0"/>
    <n v="0"/>
    <n v="0"/>
    <n v="0"/>
    <n v="0"/>
    <n v="31202"/>
    <n v="0"/>
    <n v="0"/>
    <n v="44665.39"/>
    <n v="62404"/>
    <n v="1812846"/>
    <n v="603132"/>
    <n v="2000000"/>
    <n v="0"/>
    <n v="0"/>
    <n v="0"/>
    <n v="0"/>
    <n v="0"/>
    <n v="0"/>
    <n v="4523047.3899999997"/>
    <n v="13469.389999999665"/>
    <n v="4523047.3899999997"/>
  </r>
  <r>
    <s v="719."/>
    <s v="5-05-13-027-0"/>
    <s v="5"/>
    <s v="Poznań - kanalizacja sanitarna na os. Zwycięstwa 18"/>
    <s v="Realizowane-RBM-w toku"/>
    <s v="nd"/>
    <s v="budżet - modernizacja PSK"/>
    <s v="pierwsza"/>
    <s v="sieci rozdzielcze"/>
    <s v="modernizacyjne"/>
    <x v="15"/>
    <n v="0"/>
    <s v="Poznań"/>
    <s v="Katarzyna Stawińska"/>
    <n v="0"/>
    <s v="Monika Mrozińska"/>
    <s v="Łukasz Bil"/>
    <s v="Łukasz Bil"/>
    <s v="05"/>
    <s v="nd"/>
    <n v="17"/>
    <n v="670000"/>
    <n v="0"/>
    <n v="0"/>
    <n v="0"/>
    <n v="0"/>
    <n v="0"/>
    <n v="0"/>
    <n v="0"/>
    <n v="0"/>
    <n v="0"/>
    <n v="670000"/>
    <n v="1168.71"/>
    <n v="1417.71"/>
    <n v="1365.75"/>
    <n v="1147.0899999999999"/>
    <n v="0"/>
    <m/>
    <m/>
    <m/>
    <m/>
    <m/>
    <m/>
    <m/>
    <n v="5099.26"/>
    <n v="0"/>
    <n v="0"/>
    <n v="0"/>
    <n v="0"/>
    <n v="0"/>
    <n v="0"/>
    <n v="0"/>
    <n v="0"/>
    <n v="0"/>
    <n v="0"/>
    <n v="0"/>
    <n v="0"/>
    <n v="5099.26"/>
    <n v="670000"/>
    <n v="0"/>
    <n v="0"/>
    <n v="0"/>
    <n v="0"/>
    <n v="0"/>
    <n v="0"/>
    <n v="0"/>
    <n v="0"/>
    <n v="0"/>
    <n v="675099.26"/>
    <n v="5099.2600000000093"/>
    <n v="675099.26"/>
  </r>
  <r>
    <s v="720."/>
    <s v="5-05-13-031-1"/>
    <s v="5"/>
    <s v="Poznań - kanalizacja sanitarna w ul. Podmokłej"/>
    <s v="Realizowane-RBM-w toku"/>
    <s v="FS 6"/>
    <s v="rezerwa oszczędności przetargowe"/>
    <s v="pierwsza"/>
    <s v="sieci rozdzielcze"/>
    <s v="rozwojowe"/>
    <x v="16"/>
    <n v="0"/>
    <s v="Poznań"/>
    <s v="Zuzanna Kaczmarek"/>
    <n v="0"/>
    <s v="Jolanta Kowalczyk"/>
    <s v="Aleksandra Wąsiak-Piechota"/>
    <s v="Maciej Antecki"/>
    <s v="05"/>
    <s v="nd"/>
    <n v="694301.72"/>
    <n v="605544.93000000005"/>
    <n v="0"/>
    <n v="0"/>
    <n v="0"/>
    <n v="0"/>
    <n v="0"/>
    <n v="0"/>
    <n v="0"/>
    <n v="0"/>
    <n v="0"/>
    <n v="605544.93000000005"/>
    <n v="0"/>
    <n v="10325.32"/>
    <n v="110546.99"/>
    <n v="11713.97"/>
    <n v="20220.439999999999"/>
    <m/>
    <m/>
    <m/>
    <m/>
    <m/>
    <m/>
    <m/>
    <n v="152806.72"/>
    <n v="0"/>
    <n v="222766.13"/>
    <n v="104158.63"/>
    <n v="0"/>
    <n v="0"/>
    <n v="259021.82"/>
    <n v="0"/>
    <n v="0"/>
    <n v="0"/>
    <n v="0"/>
    <n v="0"/>
    <n v="0"/>
    <n v="411828.54000000004"/>
    <n v="0"/>
    <n v="0"/>
    <n v="0"/>
    <n v="0"/>
    <n v="0"/>
    <n v="0"/>
    <n v="0"/>
    <n v="0"/>
    <n v="0"/>
    <n v="0"/>
    <n v="411828.54000000004"/>
    <n v="-193716.39"/>
    <n v="411828.54000000004"/>
  </r>
  <r>
    <s v="721."/>
    <s v="5-05-13-035-0"/>
    <s v="5"/>
    <s v="Poznań - modernizacja głowicy górnej syfonu przy ul. Karpiej"/>
    <s v="Realizowane-RBM-w toku"/>
    <s v="nd"/>
    <s v="Zadania własne wspólne"/>
    <s v="pierwsza"/>
    <s v="wspólne"/>
    <s v="modernizacyjne"/>
    <x v="18"/>
    <n v="0"/>
    <s v="Poznań"/>
    <s v="Katarzyna Józefiak"/>
    <n v="0"/>
    <s v="Monika Mrozińska"/>
    <s v="Margareta Szymkowiak-Matuszak"/>
    <s v="Maciej Antecki"/>
    <s v="05"/>
    <s v="nd"/>
    <n v="12495.400000000001"/>
    <n v="1893828.96"/>
    <n v="1118500"/>
    <n v="0"/>
    <n v="0"/>
    <n v="0"/>
    <n v="0"/>
    <n v="0"/>
    <n v="0"/>
    <n v="0"/>
    <n v="0"/>
    <n v="3012328.96"/>
    <n v="6642.65"/>
    <n v="1545.7"/>
    <n v="6942.77"/>
    <n v="6832.45"/>
    <n v="1500"/>
    <m/>
    <m/>
    <m/>
    <m/>
    <m/>
    <m/>
    <m/>
    <n v="23463.57"/>
    <n v="0"/>
    <n v="0"/>
    <n v="0"/>
    <n v="0"/>
    <n v="0"/>
    <n v="0"/>
    <n v="0"/>
    <n v="0"/>
    <n v="1578.96"/>
    <n v="0"/>
    <n v="0"/>
    <n v="0"/>
    <n v="25042.53"/>
    <n v="3192375"/>
    <n v="811375"/>
    <n v="0"/>
    <n v="0"/>
    <n v="0"/>
    <n v="0"/>
    <n v="0"/>
    <n v="0"/>
    <n v="0"/>
    <n v="0"/>
    <n v="4028792.53"/>
    <n v="1016463.5699999998"/>
    <n v="4028792.53"/>
  </r>
  <r>
    <s v="722."/>
    <s v="5-05-13-049-1"/>
    <s v="5"/>
    <s v="Poznań - kanalizacja sanitarna w ul. Bnińska, Miłosławska, Zdrojowa i Zaniemyska"/>
    <s v="Zakończone"/>
    <s v="FS 6"/>
    <s v="rezerwa oszczędności przetargowe"/>
    <s v="druga"/>
    <s v="sieci rozdzielcze"/>
    <s v="rozwojowe"/>
    <x v="9"/>
    <n v="0"/>
    <s v="Poznań"/>
    <s v="Przemysław Jasiński"/>
    <n v="0"/>
    <s v="Mariusz Dados"/>
    <s v="Julita Andrzejewska"/>
    <s v="Michał Plewa"/>
    <s v="05"/>
    <s v="nd"/>
    <n v="634667.16999999993"/>
    <n v="915209.2"/>
    <n v="0"/>
    <n v="0"/>
    <n v="0"/>
    <n v="0"/>
    <n v="0"/>
    <n v="0"/>
    <n v="0"/>
    <n v="0"/>
    <n v="0"/>
    <n v="915209.2"/>
    <n v="1695.6"/>
    <n v="0"/>
    <n v="0"/>
    <n v="0"/>
    <n v="0"/>
    <m/>
    <m/>
    <m/>
    <m/>
    <m/>
    <m/>
    <m/>
    <n v="1695.6"/>
    <n v="233846.14"/>
    <n v="0"/>
    <n v="0"/>
    <n v="0"/>
    <n v="0"/>
    <n v="0"/>
    <n v="0"/>
    <n v="0"/>
    <n v="0"/>
    <n v="0"/>
    <n v="0"/>
    <n v="0"/>
    <n v="1695.6"/>
    <n v="0"/>
    <n v="0"/>
    <n v="0"/>
    <n v="0"/>
    <n v="0"/>
    <n v="0"/>
    <n v="0"/>
    <n v="0"/>
    <n v="0"/>
    <n v="0"/>
    <n v="1695.6"/>
    <n v="-913513.6"/>
    <n v="1695.6"/>
  </r>
  <r>
    <s v="723."/>
    <s v="5-05-13-069-0"/>
    <s v="5"/>
    <s v="Poznań - kanalizacja sanitarna na terenie Strzeszyna Starego"/>
    <s v="Realizowane-RBM-w toku"/>
    <s v="FS 6"/>
    <s v="rezerwa &quot;białe plamy&quot;"/>
    <s v="druga"/>
    <s v="sieci rozdzielcze"/>
    <s v="rozwojowe"/>
    <x v="4"/>
    <n v="0"/>
    <s v="Poznań"/>
    <s v="Sylwia Białous"/>
    <n v="0"/>
    <s v="Monika Mrozińska"/>
    <s v="Anna Ossig"/>
    <s v="Łukasz Bil"/>
    <s v="05"/>
    <s v="Aquanet dla ZDM"/>
    <n v="8771277.75"/>
    <n v="321080"/>
    <n v="0"/>
    <n v="0"/>
    <n v="0"/>
    <n v="0"/>
    <n v="0"/>
    <n v="0"/>
    <n v="0"/>
    <n v="0"/>
    <n v="0"/>
    <n v="321080"/>
    <n v="17412"/>
    <n v="1308.8599999999999"/>
    <n v="157659.68"/>
    <n v="48157.57"/>
    <n v="1352"/>
    <m/>
    <m/>
    <m/>
    <m/>
    <m/>
    <m/>
    <m/>
    <n v="225890.11"/>
    <n v="155372.46"/>
    <n v="156372.46"/>
    <n v="164579.32"/>
    <n v="0"/>
    <n v="115446.39"/>
    <n v="177154.44"/>
    <n v="0"/>
    <n v="0"/>
    <n v="0"/>
    <n v="0"/>
    <n v="0"/>
    <n v="0"/>
    <n v="403044.55"/>
    <n v="0"/>
    <n v="0"/>
    <n v="0"/>
    <n v="0"/>
    <n v="0"/>
    <n v="0"/>
    <n v="0"/>
    <n v="0"/>
    <n v="0"/>
    <n v="0"/>
    <n v="403044.55"/>
    <n v="81964.549999999988"/>
    <n v="403044.55"/>
  </r>
  <r>
    <s v="724."/>
    <s v="5-05-13-095-1"/>
    <s v="5"/>
    <s v="Poznań - kanalizacja sanitarna na os. Pawła Strzeleckiego oraz w ul. Głuszyna i Ożarowskiej"/>
    <s v="Realizowane-dokumentacja-w toku"/>
    <s v="FS 6"/>
    <s v="Zadania własne wspólne"/>
    <s v="pierwsza"/>
    <s v="sieci rozdzielcze"/>
    <s v="rozwojowe"/>
    <x v="16"/>
    <s v="Zadania własne wspólne"/>
    <s v="Poznań"/>
    <s v="Zuzanna Kaczmarek"/>
    <s v="Barbara Bartkowiak"/>
    <s v="Jolanta Kowalczyk"/>
    <s v="Aleksandra Urbanowicz"/>
    <n v="0"/>
    <s v="05"/>
    <s v="nd"/>
    <n v="26960.759999999995"/>
    <n v="696070"/>
    <n v="5241348"/>
    <n v="5053400"/>
    <n v="0"/>
    <n v="0"/>
    <n v="0"/>
    <n v="0"/>
    <n v="0"/>
    <n v="0"/>
    <n v="0"/>
    <n v="10990818"/>
    <n v="8006.07"/>
    <n v="4790.68"/>
    <n v="4628.8599999999997"/>
    <n v="7125.59"/>
    <n v="94.26"/>
    <m/>
    <m/>
    <m/>
    <m/>
    <m/>
    <m/>
    <m/>
    <n v="24645.46"/>
    <n v="0"/>
    <n v="0"/>
    <n v="0"/>
    <n v="0"/>
    <n v="63840"/>
    <n v="0"/>
    <n v="37870"/>
    <n v="0"/>
    <n v="0"/>
    <n v="0"/>
    <n v="63840"/>
    <n v="0"/>
    <n v="126355.45999999999"/>
    <n v="237870"/>
    <n v="4605656.58"/>
    <n v="9590334.5800000001"/>
    <n v="3000000"/>
    <n v="0"/>
    <n v="0"/>
    <n v="0"/>
    <n v="0"/>
    <n v="0"/>
    <n v="0"/>
    <n v="17560216.620000001"/>
    <n v="6569398.620000001"/>
    <n v="17560216.620000001"/>
  </r>
  <r>
    <s v="725."/>
    <s v="5-05-13-134-1"/>
    <s v="5"/>
    <s v="Poznań - kanalizacja sanitarna w zlewni istniejącego Kolektora Umultowskiego"/>
    <s v="Realizowane-RBM-zakończono"/>
    <s v="FS 6"/>
    <s v="Zadania własne wspólne"/>
    <s v="druga"/>
    <s v="sieci rozdzielcze"/>
    <s v="rozwojowe"/>
    <x v="4"/>
    <s v="Zadania własne wspólne"/>
    <s v="Poznań"/>
    <s v="Katarzyna Stawińska"/>
    <n v="0"/>
    <s v="Monika Mrozińska"/>
    <s v="Łukasz Bil"/>
    <n v="0"/>
    <s v="05"/>
    <s v="nd"/>
    <n v="2383063.0399999996"/>
    <n v="738711.51"/>
    <n v="0"/>
    <n v="0"/>
    <n v="0"/>
    <n v="0"/>
    <n v="0"/>
    <n v="0"/>
    <n v="0"/>
    <n v="0"/>
    <n v="0"/>
    <n v="738711.51"/>
    <n v="15530.13"/>
    <n v="10338.31"/>
    <n v="7906.24"/>
    <n v="231279.15"/>
    <n v="9254.24"/>
    <m/>
    <m/>
    <m/>
    <m/>
    <m/>
    <m/>
    <m/>
    <n v="274308.07"/>
    <n v="300000"/>
    <n v="0"/>
    <n v="654402.03"/>
    <n v="646654.61"/>
    <n v="0"/>
    <n v="0"/>
    <n v="0"/>
    <n v="0"/>
    <n v="0"/>
    <n v="0"/>
    <n v="0"/>
    <n v="0"/>
    <n v="274308.07"/>
    <n v="0"/>
    <n v="0"/>
    <n v="0"/>
    <n v="0"/>
    <n v="0"/>
    <n v="0"/>
    <n v="0"/>
    <n v="0"/>
    <n v="0"/>
    <n v="0"/>
    <n v="274308.07"/>
    <n v="-464403.44"/>
    <n v="274308.07"/>
  </r>
  <r>
    <s v="726."/>
    <s v="5-05-13-135-1"/>
    <s v="5"/>
    <s v="Poznań - programowany Kolektor Moraski"/>
    <s v="Realizowane-dokumentacja-w toku"/>
    <s v="nd"/>
    <s v="Zadania własne wspólne"/>
    <s v="druga"/>
    <s v="sieci rozdzielcze"/>
    <s v="rozwojowe"/>
    <x v="8"/>
    <s v="Zadania własne wspólne"/>
    <s v="Poznań"/>
    <s v="Katarzyna Stawińska"/>
    <s v="Wioletta Frankowska"/>
    <s v="Monika Mrozińska"/>
    <s v="Anna Ossig"/>
    <n v="0"/>
    <s v="05"/>
    <s v="nd"/>
    <n v="39031.93"/>
    <n v="322000"/>
    <n v="516000"/>
    <n v="3710000"/>
    <n v="16349000"/>
    <n v="5884000"/>
    <n v="4145000"/>
    <n v="4100000"/>
    <n v="8200000"/>
    <n v="0"/>
    <n v="0"/>
    <n v="43226000"/>
    <n v="15086.19"/>
    <n v="8371.49"/>
    <n v="11620.17"/>
    <n v="19907.82"/>
    <n v="0"/>
    <m/>
    <m/>
    <m/>
    <m/>
    <m/>
    <m/>
    <m/>
    <n v="54985.67"/>
    <n v="0"/>
    <n v="0"/>
    <n v="0"/>
    <n v="0"/>
    <n v="0"/>
    <n v="0"/>
    <n v="0"/>
    <n v="600000"/>
    <n v="10000"/>
    <n v="0"/>
    <n v="0"/>
    <n v="180000"/>
    <n v="365000"/>
    <n v="360000"/>
    <n v="3240000"/>
    <n v="3700000"/>
    <n v="6860000"/>
    <n v="5000000"/>
    <n v="0"/>
    <n v="0"/>
    <n v="0"/>
    <n v="0"/>
    <n v="0"/>
    <n v="19525000"/>
    <n v="-23701000"/>
    <n v="19525000"/>
  </r>
  <r>
    <s v="727."/>
    <s v="5-05-13-136-1"/>
    <s v="5"/>
    <s v="Budowa urządzeń wodno-kanalizacyjnych"/>
    <s v="Realizowane-RBM-w toku"/>
    <s v="nd"/>
    <s v="Zadania własne wspólne"/>
    <s v="pierwsza"/>
    <s v="inne"/>
    <s v="inne"/>
    <x v="19"/>
    <n v="0"/>
    <s v="Poznań"/>
    <s v="Sylwia Białous"/>
    <n v="0"/>
    <s v="Monika Mrozińska"/>
    <s v="Mariola Mazurczak"/>
    <n v="0"/>
    <s v="05"/>
    <s v="nd"/>
    <n v="1361959.27"/>
    <n v="1300000"/>
    <n v="1300000"/>
    <n v="1300000"/>
    <n v="1300000"/>
    <n v="1300000"/>
    <n v="1300000"/>
    <n v="1300000"/>
    <n v="1300000"/>
    <n v="1300000"/>
    <n v="1300000"/>
    <n v="13000000"/>
    <n v="89227.47"/>
    <n v="103967.81"/>
    <n v="71118.58"/>
    <n v="45053.9"/>
    <n v="157153.4"/>
    <m/>
    <m/>
    <m/>
    <m/>
    <m/>
    <m/>
    <m/>
    <n v="466521.16000000003"/>
    <n v="90000"/>
    <n v="200000"/>
    <n v="80000"/>
    <n v="80000"/>
    <n v="100000"/>
    <n v="80000"/>
    <n v="110000"/>
    <n v="110000"/>
    <n v="120560.58"/>
    <n v="120000"/>
    <n v="187417.01"/>
    <n v="127587.42"/>
    <n v="1322086.17"/>
    <n v="1400000"/>
    <n v="1400000"/>
    <n v="1400000"/>
    <n v="1400000"/>
    <n v="1400000"/>
    <n v="1400000"/>
    <n v="1400000"/>
    <n v="1400000"/>
    <n v="1400000"/>
    <n v="0"/>
    <n v="13922086.17"/>
    <n v="922086.16999999993"/>
    <n v="13922086.17"/>
  </r>
  <r>
    <s v="728."/>
    <s v="5-05-13-149-1"/>
    <s v="5"/>
    <s v="Poznań - kanalizacja sanitarna na terenie os.Szczepankowo - ETAP IV"/>
    <s v="Realizowane-RBM-w toku"/>
    <s v="FS 6"/>
    <s v="Zadania własne wspólne"/>
    <s v="druga"/>
    <s v="sieci rozdzielcze"/>
    <s v="rozwojowe"/>
    <x v="4"/>
    <s v="Zadania własne wspólne"/>
    <s v="Poznań"/>
    <s v="Przemysław Jasiński"/>
    <s v="Alina Wachowska"/>
    <s v="Mariusz Dados"/>
    <s v="Mariusz Dados"/>
    <s v="Michał Plewa"/>
    <s v="05"/>
    <s v="nd"/>
    <n v="16597233.320000002"/>
    <n v="7576059.6399999997"/>
    <n v="345243.91"/>
    <n v="13821.49"/>
    <n v="0"/>
    <n v="0"/>
    <n v="0"/>
    <n v="0"/>
    <n v="0"/>
    <n v="0"/>
    <n v="0"/>
    <n v="7935125.04"/>
    <n v="69225.789999999994"/>
    <n v="8060.45"/>
    <n v="8519.51"/>
    <n v="13208.75"/>
    <n v="0"/>
    <m/>
    <m/>
    <m/>
    <m/>
    <m/>
    <m/>
    <m/>
    <n v="99014.499999999985"/>
    <n v="1076.5999999999999"/>
    <n v="0"/>
    <n v="0"/>
    <n v="0"/>
    <n v="0"/>
    <n v="1016252"/>
    <n v="1500000"/>
    <n v="1980000"/>
    <n v="1500000"/>
    <n v="0"/>
    <n v="0"/>
    <n v="3214241.93"/>
    <n v="5809508.4299999997"/>
    <n v="3507692.88"/>
    <n v="6800"/>
    <n v="0"/>
    <n v="0"/>
    <n v="0"/>
    <n v="0"/>
    <n v="0"/>
    <n v="0"/>
    <n v="0"/>
    <n v="0"/>
    <n v="9324001.3099999987"/>
    <n v="1388876.2699999986"/>
    <n v="9324001.3099999987"/>
  </r>
  <r>
    <s v="729."/>
    <s v="5-05-13-150-1"/>
    <s v="5"/>
    <s v="Poznań - kanalizacja sanitarna w ulicy Ostrowskiej i sąsiednich oraz na terenie osiedli Krzesiny i Krzesinki"/>
    <s v="Realizowane-RBM-w toku"/>
    <s v="FS 6"/>
    <s v="Zadania własne wspólne"/>
    <s v="druga"/>
    <s v="sieci rozdzielcze"/>
    <s v="rozwojowe"/>
    <x v="4"/>
    <s v="Zadania własne wspólne"/>
    <s v="Poznań"/>
    <s v="Przemysław Jasiński"/>
    <s v="Katarzyna Grala"/>
    <s v="Mariusz Dados"/>
    <s v="Mariusz Dados"/>
    <s v="Michał Plewa"/>
    <s v="05"/>
    <s v="nd"/>
    <n v="45152406.210000001"/>
    <n v="10327690.75"/>
    <n v="0"/>
    <n v="0"/>
    <n v="0"/>
    <n v="0"/>
    <n v="0"/>
    <n v="0"/>
    <n v="0"/>
    <n v="0"/>
    <n v="0"/>
    <n v="10327690.75"/>
    <n v="1655924.72"/>
    <n v="3369773.41"/>
    <n v="3062762.8"/>
    <n v="21468.26"/>
    <n v="2532.66"/>
    <m/>
    <m/>
    <m/>
    <m/>
    <m/>
    <m/>
    <m/>
    <n v="8112461.8499999996"/>
    <n v="2603911.87"/>
    <n v="2400000"/>
    <n v="2802000"/>
    <n v="0"/>
    <n v="82000"/>
    <n v="2000"/>
    <n v="7866.66"/>
    <n v="7015202.1900000004"/>
    <n v="0"/>
    <n v="60000"/>
    <n v="0"/>
    <n v="20000"/>
    <n v="15217530.699999999"/>
    <n v="0"/>
    <n v="0"/>
    <n v="0"/>
    <n v="0"/>
    <n v="0"/>
    <n v="0"/>
    <n v="0"/>
    <n v="0"/>
    <n v="0"/>
    <n v="0"/>
    <n v="15217530.699999999"/>
    <n v="4889839.9499999993"/>
    <n v="15217530.699999999"/>
  </r>
  <r>
    <s v="730."/>
    <s v="5-05-14-052-0"/>
    <s v="5"/>
    <s v="Poznań - kanalizacja sanitarna w ul. Czeremchowej"/>
    <s v="Realizowane-RBM-zakończono"/>
    <s v="FS 6"/>
    <s v="Zadania własne wspólne"/>
    <s v="pierwsza"/>
    <s v="sieci rozdzielcze"/>
    <s v="modernizacyjne"/>
    <x v="15"/>
    <n v="0"/>
    <s v="Poznań"/>
    <s v="Zuzanna Kaczmarek"/>
    <n v="0"/>
    <s v="Jolanta Kowalczyk"/>
    <s v="Aleksandra Wąsiak-Piechota"/>
    <s v="Jacek Bielicki"/>
    <s v="05"/>
    <s v="nd"/>
    <n v="637043.32999999996"/>
    <n v="5900"/>
    <n v="0"/>
    <n v="0"/>
    <n v="0"/>
    <n v="0"/>
    <n v="0"/>
    <n v="0"/>
    <n v="0"/>
    <n v="0"/>
    <n v="0"/>
    <n v="5900"/>
    <n v="30540.97"/>
    <n v="0"/>
    <n v="0"/>
    <n v="0"/>
    <n v="0"/>
    <m/>
    <m/>
    <m/>
    <m/>
    <m/>
    <m/>
    <m/>
    <n v="30540.97"/>
    <n v="0"/>
    <n v="0"/>
    <n v="0"/>
    <n v="0"/>
    <n v="0"/>
    <n v="0"/>
    <n v="0"/>
    <n v="0"/>
    <n v="0"/>
    <n v="0"/>
    <n v="0"/>
    <n v="0"/>
    <n v="30540.97"/>
    <n v="0"/>
    <n v="0"/>
    <n v="0"/>
    <n v="0"/>
    <n v="0"/>
    <n v="0"/>
    <n v="0"/>
    <n v="0"/>
    <n v="0"/>
    <n v="0"/>
    <n v="30540.97"/>
    <n v="24640.97"/>
    <n v="30540.97"/>
  </r>
  <r>
    <s v="731."/>
    <s v="5-05-14-076-0"/>
    <s v="5"/>
    <s v="Poznań - kanalizacja sanitarna na terenie Dębca i Świerczewa"/>
    <s v="Realizowane-RBM-zakończono"/>
    <s v="FS 6"/>
    <s v="Zadania własne wspólne"/>
    <s v="druga"/>
    <s v="sieci rozdzielcze"/>
    <s v="rozwojowe"/>
    <x v="4"/>
    <s v="Zadania własne wspólne"/>
    <s v="Poznań"/>
    <s v="Zuzanna Kaczmarek"/>
    <n v="0"/>
    <s v="Jolanta Kowalczyk"/>
    <s v="Olga Szaj-Jędraszczyk"/>
    <s v="Maciej Antecki"/>
    <s v="05"/>
    <s v="nd"/>
    <n v="7089.11"/>
    <n v="0"/>
    <n v="0"/>
    <n v="0"/>
    <n v="0"/>
    <n v="0"/>
    <n v="0"/>
    <n v="0"/>
    <n v="0"/>
    <n v="0"/>
    <n v="0"/>
    <n v="0"/>
    <n v="0"/>
    <n v="0"/>
    <n v="0"/>
    <n v="0"/>
    <n v="0"/>
    <m/>
    <m/>
    <m/>
    <m/>
    <m/>
    <m/>
    <m/>
    <n v="0"/>
    <n v="0"/>
    <n v="0"/>
    <n v="0"/>
    <n v="0"/>
    <n v="0"/>
    <n v="0"/>
    <n v="0"/>
    <n v="0"/>
    <n v="0"/>
    <n v="0"/>
    <n v="0"/>
    <n v="0"/>
    <n v="0"/>
    <n v="0"/>
    <n v="0"/>
    <n v="0"/>
    <n v="0"/>
    <n v="0"/>
    <n v="0"/>
    <n v="0"/>
    <n v="0"/>
    <n v="0"/>
    <n v="0"/>
    <n v="0"/>
    <n v="0"/>
    <n v="0"/>
  </r>
  <r>
    <s v="732."/>
    <s v="5-05-14-108-1"/>
    <s v="5"/>
    <s v="Poznań - kanalizacja sanitarna w ul. Obornickiej 336-360 "/>
    <s v="Realizowane-dokumentacja-w toku"/>
    <s v="nd"/>
    <s v="rezerwa &quot;białe plamy&quot;"/>
    <s v="druga"/>
    <s v="sieci rozdzielcze"/>
    <s v="rozwojowe"/>
    <x v="4"/>
    <n v="0"/>
    <s v="Poznań"/>
    <s v="Katarzyna Stawińska"/>
    <s v="Margareta Szymkowiak-Matuszak"/>
    <s v="Monika Mrozińska"/>
    <s v="Margareta Szymkowiak-Matuszak"/>
    <s v="Tomasz Wilas"/>
    <s v="05"/>
    <s v="nd"/>
    <n v="24540.010000000002"/>
    <n v="4501910"/>
    <n v="3001340"/>
    <n v="0"/>
    <n v="0"/>
    <n v="0"/>
    <n v="0"/>
    <n v="0"/>
    <n v="0"/>
    <n v="0"/>
    <n v="0"/>
    <n v="7503250"/>
    <n v="8705.6"/>
    <n v="2483.41"/>
    <n v="1571.66"/>
    <n v="2514.65"/>
    <n v="13636"/>
    <m/>
    <m/>
    <m/>
    <m/>
    <m/>
    <m/>
    <m/>
    <n v="28911.32"/>
    <n v="3960"/>
    <n v="0"/>
    <n v="12960"/>
    <n v="0"/>
    <n v="12960"/>
    <n v="0"/>
    <n v="0"/>
    <n v="0"/>
    <n v="0"/>
    <n v="0"/>
    <n v="0"/>
    <n v="0"/>
    <n v="28911.32"/>
    <n v="2224091"/>
    <n v="3945311"/>
    <n v="0"/>
    <n v="0"/>
    <n v="0"/>
    <n v="0"/>
    <n v="0"/>
    <n v="0"/>
    <n v="0"/>
    <n v="0"/>
    <n v="6198313.3200000003"/>
    <n v="-1304936.6799999997"/>
    <n v="6198313.3200000003"/>
  </r>
  <r>
    <s v="733."/>
    <s v="5-05-14-109-1"/>
    <s v="5"/>
    <s v="Poznań - kanalizacja sanitarna w ul. Obornickiej (na odcinkach: 281-290 i 300-330a)"/>
    <s v="Realizowane-dokumentacja-w toku"/>
    <s v="nd"/>
    <s v="rezerwa &quot;białe plamy&quot;"/>
    <s v="pierwsza"/>
    <s v="sieci rozdzielcze"/>
    <s v="rozwojowe"/>
    <x v="16"/>
    <n v="0"/>
    <s v="Poznań"/>
    <s v="Katarzyna Stawińska"/>
    <s v="Wioletta Frankowska"/>
    <s v="Monika Mrozińska"/>
    <s v="Margareta Szymkowiak-Matuszak"/>
    <n v="0"/>
    <s v="05"/>
    <s v="nd"/>
    <n v="1383.6399999999999"/>
    <n v="16000"/>
    <n v="48000"/>
    <n v="415000"/>
    <n v="1280000"/>
    <n v="0"/>
    <n v="0"/>
    <n v="0"/>
    <n v="0"/>
    <n v="0"/>
    <n v="0"/>
    <n v="1759000"/>
    <n v="12350"/>
    <n v="0"/>
    <n v="392.91"/>
    <n v="628.66"/>
    <n v="0"/>
    <m/>
    <m/>
    <m/>
    <m/>
    <m/>
    <m/>
    <m/>
    <n v="13371.57"/>
    <n v="0"/>
    <n v="0"/>
    <n v="0"/>
    <n v="12350"/>
    <n v="12350"/>
    <n v="12350"/>
    <n v="0"/>
    <n v="0"/>
    <n v="0"/>
    <n v="12350"/>
    <n v="0"/>
    <n v="0"/>
    <n v="38071.57"/>
    <n v="24700"/>
    <n v="1634661"/>
    <n v="948910"/>
    <n v="0"/>
    <n v="0"/>
    <n v="0"/>
    <n v="0"/>
    <n v="0"/>
    <n v="0"/>
    <n v="0"/>
    <n v="2646342.5700000003"/>
    <n v="887342.5700000003"/>
    <n v="2646342.5700000003"/>
  </r>
  <r>
    <s v="734."/>
    <s v="5-05-14-123-1"/>
    <s v="5"/>
    <s v="Poznań - kanalizacja sanitarna w ul. Nad Przeźmierką"/>
    <s v="Realizowane-dokumentacja-w toku"/>
    <s v="nd"/>
    <s v="rezerwa &quot;białe plamy&quot;"/>
    <s v="druga"/>
    <s v="sieci rozdzielcze"/>
    <s v="rozwojowe"/>
    <x v="8"/>
    <n v="0"/>
    <s v="Poznań"/>
    <s v="Sylwia Białous"/>
    <s v="Marcin Krawczyk"/>
    <s v="Monika Mrozińska"/>
    <s v="Anna Ossig"/>
    <n v="0"/>
    <s v="05"/>
    <s v="nd"/>
    <n v="14859.969999999998"/>
    <n v="32400"/>
    <n v="48600"/>
    <n v="805000"/>
    <n v="864000"/>
    <n v="0"/>
    <n v="0"/>
    <n v="0"/>
    <n v="0"/>
    <n v="0"/>
    <n v="0"/>
    <n v="1750000"/>
    <n v="1052.45"/>
    <n v="541.26"/>
    <n v="46613.26"/>
    <n v="947.21"/>
    <n v="0"/>
    <m/>
    <m/>
    <m/>
    <m/>
    <m/>
    <m/>
    <m/>
    <n v="49154.18"/>
    <n v="23036"/>
    <n v="0"/>
    <n v="0"/>
    <n v="0"/>
    <n v="0"/>
    <n v="0"/>
    <n v="23036"/>
    <n v="0"/>
    <n v="0"/>
    <n v="0"/>
    <n v="0"/>
    <n v="0"/>
    <n v="72190.179999999993"/>
    <n v="69108"/>
    <n v="0"/>
    <n v="0"/>
    <n v="789000"/>
    <n v="893700"/>
    <n v="0"/>
    <n v="0"/>
    <n v="0"/>
    <n v="0"/>
    <n v="0"/>
    <n v="1823998.18"/>
    <n v="73998.179999999935"/>
    <n v="1823998.18"/>
  </r>
  <r>
    <s v="735."/>
    <s v="5-05-14-131-1"/>
    <s v="5"/>
    <s v="Poznań - kanalizacja sanitarna w zlewni programowanego Kolektora Umultowskiego - etap II"/>
    <s v="Realizowane-koncepcja-w toku"/>
    <s v="nd"/>
    <s v="rezerwa &quot;białe plamy&quot;"/>
    <s v="druga"/>
    <s v="sieci rozdzielcze"/>
    <s v="rozwojowe"/>
    <x v="8"/>
    <n v="0"/>
    <s v="Poznań"/>
    <s v="Katarzyna Stawińska"/>
    <n v="0"/>
    <s v="Monika Mrozińska"/>
    <n v="0"/>
    <n v="0"/>
    <s v="05"/>
    <s v="nd"/>
    <n v="0"/>
    <n v="0"/>
    <n v="320000"/>
    <n v="490000"/>
    <n v="3230000"/>
    <n v="11305000"/>
    <n v="3230000"/>
    <n v="0"/>
    <n v="0"/>
    <n v="0"/>
    <n v="0"/>
    <n v="18575000"/>
    <n v="0"/>
    <n v="0"/>
    <n v="0"/>
    <n v="0"/>
    <n v="0"/>
    <m/>
    <m/>
    <m/>
    <m/>
    <m/>
    <m/>
    <m/>
    <n v="0"/>
    <n v="0"/>
    <n v="0"/>
    <n v="0"/>
    <n v="0"/>
    <n v="0"/>
    <n v="0"/>
    <n v="0"/>
    <n v="0"/>
    <n v="0"/>
    <n v="0"/>
    <n v="0"/>
    <n v="0"/>
    <n v="0"/>
    <n v="0"/>
    <n v="0"/>
    <n v="0"/>
    <n v="115000"/>
    <n v="115000"/>
    <n v="345000"/>
    <n v="2048000"/>
    <n v="3609000"/>
    <n v="1203000"/>
    <n v="0"/>
    <n v="7435000"/>
    <n v="-11140000"/>
    <n v="7435000"/>
  </r>
  <r>
    <s v="736."/>
    <s v="5-05-14-135-0"/>
    <s v="5"/>
    <s v="Poznań - sieć kanalizacyjna na Starym Rynku"/>
    <s v="Realizowane-dokumentacja-w toku"/>
    <s v="nd"/>
    <s v="koordynacja z innymi jednostkami"/>
    <s v="pierwsza"/>
    <s v="sieci rozdzielcze"/>
    <s v="modernizacyjne"/>
    <x v="10"/>
    <n v="0"/>
    <s v="Poznań"/>
    <s v="Katarzyna Józefiak"/>
    <s v="Marcin Krawczyk"/>
    <s v="Mariusz Dados"/>
    <s v="Anna Danek"/>
    <s v="Łukasz Wędrychowicz"/>
    <s v="05"/>
    <s v="nd"/>
    <n v="557"/>
    <n v="70000"/>
    <n v="50000"/>
    <n v="1630000"/>
    <n v="1300000"/>
    <n v="0"/>
    <n v="0"/>
    <n v="0"/>
    <n v="0"/>
    <n v="0"/>
    <n v="0"/>
    <n v="3050000"/>
    <n v="1894.41"/>
    <n v="962.24"/>
    <n v="1395.24"/>
    <n v="1683.92"/>
    <n v="0"/>
    <m/>
    <m/>
    <m/>
    <m/>
    <m/>
    <m/>
    <m/>
    <n v="5935.81"/>
    <n v="0"/>
    <n v="0"/>
    <n v="0"/>
    <n v="0"/>
    <n v="0"/>
    <n v="0"/>
    <n v="0"/>
    <n v="0"/>
    <n v="80000"/>
    <n v="0"/>
    <n v="0"/>
    <n v="0"/>
    <n v="85935.81"/>
    <n v="152800"/>
    <n v="821840"/>
    <n v="783640"/>
    <n v="1000000"/>
    <n v="0"/>
    <n v="0"/>
    <n v="0"/>
    <n v="0"/>
    <n v="0"/>
    <n v="0"/>
    <n v="2844215.81"/>
    <n v="-205784.18999999994"/>
    <n v="2844215.81"/>
  </r>
  <r>
    <s v="737."/>
    <s v="5-05-14-137-1"/>
    <s v="5"/>
    <s v="Poznań - kolektory sanitarne w rejonie ul. Milczańskiej"/>
    <s v="Realizowane-RBM-zakończono"/>
    <s v="FS 6"/>
    <s v="Zadania własne wspólne"/>
    <s v="pierwsza"/>
    <s v="sieci rozdzielcze"/>
    <s v="modernizacyjne"/>
    <x v="15"/>
    <n v="0"/>
    <s v="Poznań"/>
    <s v="Kamilla Oberenkowska"/>
    <n v="0"/>
    <s v="Jolanta Kowalczyk"/>
    <s v="Aleksandra Urbanowicz"/>
    <s v="Jacek Bielicki"/>
    <s v="05"/>
    <s v="nd"/>
    <n v="27845.059999999998"/>
    <n v="0"/>
    <n v="0"/>
    <n v="0"/>
    <n v="0"/>
    <n v="0"/>
    <n v="0"/>
    <n v="0"/>
    <n v="0"/>
    <n v="0"/>
    <n v="0"/>
    <n v="0"/>
    <n v="0"/>
    <n v="0"/>
    <n v="0"/>
    <n v="0"/>
    <n v="0"/>
    <m/>
    <m/>
    <m/>
    <m/>
    <m/>
    <m/>
    <m/>
    <n v="0"/>
    <n v="0"/>
    <n v="0"/>
    <n v="0"/>
    <n v="0"/>
    <n v="0"/>
    <n v="0"/>
    <n v="0"/>
    <n v="0"/>
    <n v="0"/>
    <n v="0"/>
    <n v="0"/>
    <n v="0"/>
    <n v="0"/>
    <n v="0"/>
    <n v="0"/>
    <n v="0"/>
    <n v="0"/>
    <n v="0"/>
    <n v="0"/>
    <n v="0"/>
    <n v="0"/>
    <n v="0"/>
    <n v="0"/>
    <n v="0"/>
    <n v="0"/>
    <n v="0"/>
  </r>
  <r>
    <s v="738."/>
    <s v="5-05-14-149-1"/>
    <s v="5"/>
    <s v="Poznań - kanalizacja sanitarna w ul. Tczewskiej"/>
    <s v="Realizowane-dokumentacja-w toku"/>
    <s v="nd"/>
    <s v="rezerwa oszczędności przetargowe"/>
    <s v="druga"/>
    <s v="sieci rozdzielcze"/>
    <s v="rozwojowe"/>
    <x v="9"/>
    <n v="0"/>
    <s v="Poznań"/>
    <s v="Agata Chmurzyńska"/>
    <s v="Katarzyna Grala"/>
    <s v="Monika Mrozińska"/>
    <n v="0"/>
    <n v="0"/>
    <s v="05"/>
    <s v="nd"/>
    <n v="0"/>
    <n v="0"/>
    <n v="8400"/>
    <n v="12600"/>
    <n v="47200"/>
    <n v="104800"/>
    <n v="0"/>
    <n v="0"/>
    <n v="0"/>
    <n v="0"/>
    <n v="0"/>
    <n v="173000"/>
    <n v="0"/>
    <n v="1206"/>
    <n v="0"/>
    <n v="0"/>
    <n v="0"/>
    <m/>
    <m/>
    <m/>
    <m/>
    <m/>
    <m/>
    <m/>
    <n v="1206"/>
    <n v="0"/>
    <n v="0"/>
    <n v="0"/>
    <n v="0"/>
    <n v="0"/>
    <n v="0"/>
    <n v="0"/>
    <n v="0"/>
    <n v="9000"/>
    <n v="0"/>
    <n v="9000"/>
    <n v="0"/>
    <n v="19206"/>
    <n v="18000"/>
    <n v="9000"/>
    <n v="169353"/>
    <n v="0"/>
    <n v="0"/>
    <n v="0"/>
    <n v="0"/>
    <n v="0"/>
    <n v="0"/>
    <n v="0"/>
    <n v="215559"/>
    <n v="42559"/>
    <n v="215559"/>
  </r>
  <r>
    <s v="739."/>
    <s v="5-05-14-153-1"/>
    <s v="5"/>
    <s v="Poznań - kanalizacja sanitarna w ul. J. H. Dąbrowskiego 497-515"/>
    <s v="Realizowane-dokumentacja-w toku"/>
    <s v="nd"/>
    <s v="rezerwa oszczędności przetargowe"/>
    <s v="pierwsza"/>
    <s v="sieci rozdzielcze"/>
    <s v="rozwojowe"/>
    <x v="16"/>
    <n v="0"/>
    <s v="Poznań"/>
    <s v="Sylwia Białous"/>
    <s v="Wioletta Frankowska"/>
    <s v="Mariusz Dados"/>
    <n v="0"/>
    <n v="0"/>
    <s v="05"/>
    <s v="nd"/>
    <n v="1299"/>
    <n v="21000"/>
    <n v="7000"/>
    <n v="349000"/>
    <n v="383000"/>
    <n v="0"/>
    <n v="0"/>
    <n v="0"/>
    <n v="0"/>
    <n v="0"/>
    <n v="0"/>
    <n v="760000"/>
    <n v="0"/>
    <n v="0"/>
    <n v="0"/>
    <n v="18020"/>
    <n v="0"/>
    <m/>
    <m/>
    <m/>
    <m/>
    <m/>
    <m/>
    <m/>
    <n v="18020"/>
    <n v="0"/>
    <n v="0"/>
    <n v="0"/>
    <n v="0"/>
    <n v="0"/>
    <n v="0"/>
    <n v="18020"/>
    <n v="0"/>
    <n v="0"/>
    <n v="0"/>
    <n v="0"/>
    <n v="0"/>
    <n v="36040"/>
    <n v="54060"/>
    <n v="389000"/>
    <n v="560504"/>
    <n v="0"/>
    <n v="0"/>
    <n v="0"/>
    <n v="0"/>
    <n v="0"/>
    <n v="0"/>
    <n v="0"/>
    <n v="1039604"/>
    <n v="279604"/>
    <n v="1039604"/>
  </r>
  <r>
    <s v="740."/>
    <s v="5-05-14-154-1"/>
    <s v="5"/>
    <s v="Poznań - kanalizacja sanitarna w ul. Piargowej"/>
    <s v="Realizowane-dokumentacja-w toku"/>
    <s v="nd"/>
    <s v="rezerwa oszczędności przetargowe"/>
    <s v="druga"/>
    <s v="sieci rozdzielcze"/>
    <s v="rozwojowe"/>
    <x v="9"/>
    <n v="0"/>
    <s v="Poznań"/>
    <s v="Zuzanna Kaczmarek"/>
    <s v="Alina Wachowska"/>
    <s v="Jolanta Kowalczyk"/>
    <n v="0"/>
    <n v="0"/>
    <s v="05"/>
    <s v="nd"/>
    <n v="0"/>
    <n v="7000"/>
    <n v="7000"/>
    <n v="20000"/>
    <n v="70000"/>
    <n v="201000"/>
    <n v="0"/>
    <n v="0"/>
    <n v="0"/>
    <n v="0"/>
    <n v="0"/>
    <n v="305000"/>
    <n v="0"/>
    <n v="2412"/>
    <n v="0"/>
    <n v="0"/>
    <n v="0"/>
    <m/>
    <m/>
    <m/>
    <m/>
    <m/>
    <m/>
    <m/>
    <n v="2412"/>
    <n v="0"/>
    <n v="0"/>
    <n v="0"/>
    <n v="0"/>
    <n v="0"/>
    <n v="0"/>
    <n v="0"/>
    <n v="0"/>
    <n v="0"/>
    <n v="0"/>
    <n v="0"/>
    <n v="4326"/>
    <n v="6738"/>
    <n v="54618"/>
    <n v="57854"/>
    <n v="139518"/>
    <n v="139518"/>
    <n v="0"/>
    <n v="0"/>
    <n v="0"/>
    <n v="0"/>
    <n v="0"/>
    <n v="0"/>
    <n v="398246"/>
    <n v="93246"/>
    <n v="398246"/>
  </r>
  <r>
    <s v="741."/>
    <s v="5-05-14-158-0"/>
    <s v="5"/>
    <s v="Poznań - kanalizacja ogólnospławna w ul. Św. Marcina - Zakres 1"/>
    <s v="Realizowane-RBM-zakończono"/>
    <s v="nd"/>
    <s v="koordynacja z innymi jednostkami"/>
    <s v="pierwsza"/>
    <s v="sieci rozdzielcze"/>
    <s v="modernizacyjne"/>
    <x v="10"/>
    <n v="0"/>
    <s v="Poznań"/>
    <s v="Katarzyna Józefiak"/>
    <s v="Michał Kamiński"/>
    <s v="Mariusz Dados"/>
    <s v="Tomasz Wilas"/>
    <s v="Tomasz Wilas"/>
    <s v="05"/>
    <s v="PTBS"/>
    <n v="2086924.56"/>
    <n v="525000"/>
    <n v="2080000"/>
    <n v="2925000"/>
    <n v="1865000"/>
    <n v="0"/>
    <n v="0"/>
    <n v="0"/>
    <n v="0"/>
    <n v="0"/>
    <n v="0"/>
    <n v="7395000"/>
    <n v="684.9"/>
    <n v="0"/>
    <n v="0"/>
    <n v="0"/>
    <n v="0"/>
    <m/>
    <m/>
    <m/>
    <m/>
    <m/>
    <m/>
    <m/>
    <n v="684.9"/>
    <n v="0"/>
    <n v="0"/>
    <n v="0"/>
    <n v="0"/>
    <n v="0"/>
    <n v="0"/>
    <n v="0"/>
    <n v="0"/>
    <n v="0"/>
    <n v="0"/>
    <n v="0"/>
    <n v="0"/>
    <n v="684.9"/>
    <n v="0"/>
    <n v="0"/>
    <n v="0"/>
    <n v="0"/>
    <n v="0"/>
    <n v="0"/>
    <n v="0"/>
    <n v="0"/>
    <n v="0"/>
    <n v="0"/>
    <n v="684.9"/>
    <n v="-7394315.0999999996"/>
    <n v="684.9"/>
  </r>
  <r>
    <s v="742."/>
    <s v="5-05-14-168-0"/>
    <s v="5"/>
    <s v="Poznań - kanalizacja sanitarna w ul. Opolskiej i Wiązowskiej oraz Szubińskiej"/>
    <s v="Realizowane-koncepcja-w toku"/>
    <s v="nd"/>
    <s v="budżet - modernizacja PSK"/>
    <s v="remont"/>
    <s v="remont"/>
    <s v="remont"/>
    <x v="11"/>
    <n v="0"/>
    <s v="Poznań"/>
    <s v="Zuzanna Kaczmarek"/>
    <n v="0"/>
    <s v="Jolanta Kowalczyk"/>
    <n v="0"/>
    <n v="0"/>
    <s v="05"/>
    <s v="nd"/>
    <n v="0"/>
    <n v="0"/>
    <n v="19000"/>
    <n v="57000"/>
    <n v="209000"/>
    <n v="788000"/>
    <n v="0"/>
    <n v="0"/>
    <n v="0"/>
    <n v="0"/>
    <n v="0"/>
    <n v="1073000"/>
    <n v="0"/>
    <n v="0"/>
    <n v="0"/>
    <n v="0"/>
    <n v="0"/>
    <m/>
    <m/>
    <m/>
    <m/>
    <m/>
    <m/>
    <m/>
    <n v="0"/>
    <n v="0"/>
    <n v="0"/>
    <n v="0"/>
    <n v="0"/>
    <n v="0"/>
    <n v="0"/>
    <n v="0"/>
    <n v="0"/>
    <n v="0"/>
    <n v="0"/>
    <n v="0"/>
    <n v="0"/>
    <n v="0"/>
    <n v="0"/>
    <n v="0"/>
    <n v="0"/>
    <n v="0"/>
    <n v="0"/>
    <n v="0"/>
    <n v="0"/>
    <n v="0"/>
    <n v="0"/>
    <n v="0"/>
    <n v="0"/>
    <n v="-1073000"/>
    <n v="0"/>
  </r>
  <r>
    <s v="743."/>
    <s v="5-05-14-188-1"/>
    <s v="5"/>
    <s v="Poznań - kanalizacja sanitarna w ul. Bronowej"/>
    <s v="Realizowane-dokumentacja-w toku"/>
    <s v="nd"/>
    <s v="rezerwa &quot;białe plamy&quot;"/>
    <s v="druga"/>
    <s v="sieci rozdzielcze"/>
    <s v="rozwojowe"/>
    <x v="8"/>
    <n v="0"/>
    <s v="Poznań"/>
    <s v="Katarzyna Stawińska"/>
    <s v="Wioletta Frankowska"/>
    <s v="Monika Mrozińska"/>
    <s v="Michał Garbicz"/>
    <n v="0"/>
    <s v="05"/>
    <s v="nd"/>
    <n v="9551"/>
    <n v="21600"/>
    <n v="76000"/>
    <n v="324000"/>
    <n v="0"/>
    <n v="0"/>
    <n v="0"/>
    <n v="0"/>
    <n v="0"/>
    <n v="0"/>
    <n v="0"/>
    <n v="421600"/>
    <n v="0"/>
    <n v="0"/>
    <n v="0"/>
    <n v="0"/>
    <n v="0"/>
    <m/>
    <m/>
    <m/>
    <m/>
    <m/>
    <m/>
    <m/>
    <n v="0"/>
    <n v="0"/>
    <n v="0"/>
    <n v="0"/>
    <n v="0"/>
    <n v="0"/>
    <n v="0"/>
    <n v="7610"/>
    <n v="0"/>
    <n v="0"/>
    <n v="0"/>
    <n v="0"/>
    <n v="7610"/>
    <n v="15220"/>
    <n v="15220"/>
    <n v="427518"/>
    <n v="204600"/>
    <n v="0"/>
    <n v="0"/>
    <n v="0"/>
    <n v="0"/>
    <n v="0"/>
    <n v="0"/>
    <n v="0"/>
    <n v="662558"/>
    <n v="240958"/>
    <n v="662558"/>
  </r>
  <r>
    <s v="744."/>
    <s v="5-05-14-189-1"/>
    <s v="5"/>
    <s v="Poznań-kanalizacja sanitarna w ul. Śnieżnej i ul. Chmurnej"/>
    <s v="Realizowane-RBM-w toku"/>
    <s v="nd"/>
    <s v="rezerwa &quot;białe plamy&quot;"/>
    <s v="pierwsza"/>
    <s v="sieci rozdzielcze"/>
    <s v="rozwojowe"/>
    <x v="16"/>
    <n v="0"/>
    <s v="Poznań"/>
    <s v="Katarzyna Stawińska"/>
    <s v="Daniel Michalik"/>
    <s v="Monika Mrozińska"/>
    <s v="Margareta Szymkowiak-Matuszak"/>
    <s v="Tomasz Wilas"/>
    <s v="05"/>
    <s v="nd"/>
    <n v="22068.570000000003"/>
    <n v="971680"/>
    <n v="1531570"/>
    <n v="0"/>
    <n v="0"/>
    <n v="0"/>
    <n v="0"/>
    <n v="0"/>
    <n v="0"/>
    <n v="0"/>
    <n v="0"/>
    <n v="2503250"/>
    <n v="16501.88"/>
    <n v="1821.72"/>
    <n v="3707.41"/>
    <n v="4150.6899999999996"/>
    <n v="0"/>
    <m/>
    <m/>
    <m/>
    <m/>
    <m/>
    <m/>
    <m/>
    <n v="26181.7"/>
    <n v="0"/>
    <n v="0"/>
    <n v="0"/>
    <n v="0"/>
    <n v="0"/>
    <n v="0"/>
    <n v="0"/>
    <n v="0"/>
    <n v="0"/>
    <n v="0"/>
    <n v="0"/>
    <n v="0"/>
    <n v="26181.7"/>
    <n v="601500"/>
    <n v="1901750"/>
    <n v="0"/>
    <n v="0"/>
    <n v="0"/>
    <n v="0"/>
    <n v="0"/>
    <n v="0"/>
    <n v="0"/>
    <n v="0"/>
    <n v="2529431.7000000002"/>
    <n v="26181.700000000186"/>
    <n v="2529431.7000000002"/>
  </r>
  <r>
    <s v="745."/>
    <s v="5-05-14-191-1"/>
    <s v="5"/>
    <s v="Poznań - kanalizacja sanitarna w zlewni programowanego Kolektora Umultowskiego - etap I"/>
    <s v="Realizowane-koncepcja-w toku"/>
    <s v="nd"/>
    <s v="rezerwa &quot;białe plamy&quot;"/>
    <s v="pierwsza"/>
    <s v="sieci rozdzielcze"/>
    <s v="rozwojowe"/>
    <x v="16"/>
    <n v="0"/>
    <s v="Poznań"/>
    <s v="Katarzyna Stawińska"/>
    <s v="Wioletta Frankowska"/>
    <s v="Monika Mrozińska"/>
    <n v="0"/>
    <n v="0"/>
    <s v="05"/>
    <s v="nd"/>
    <n v="0"/>
    <n v="32000"/>
    <n v="96000"/>
    <n v="32000"/>
    <n v="820000"/>
    <n v="2280000"/>
    <n v="0"/>
    <n v="0"/>
    <n v="0"/>
    <n v="0"/>
    <n v="0"/>
    <n v="3260000"/>
    <n v="0"/>
    <n v="0"/>
    <n v="0"/>
    <n v="0"/>
    <n v="0"/>
    <m/>
    <m/>
    <m/>
    <m/>
    <m/>
    <m/>
    <m/>
    <n v="0"/>
    <n v="0"/>
    <n v="0"/>
    <n v="0"/>
    <n v="0"/>
    <n v="0"/>
    <n v="0"/>
    <n v="0"/>
    <n v="0"/>
    <n v="0"/>
    <n v="0"/>
    <n v="0"/>
    <n v="0"/>
    <n v="0"/>
    <n v="136000"/>
    <n v="136000"/>
    <n v="408000"/>
    <n v="1310000"/>
    <n v="11090000"/>
    <n v="5310000"/>
    <n v="0"/>
    <n v="0"/>
    <n v="0"/>
    <n v="0"/>
    <n v="18390000"/>
    <n v="15130000"/>
    <n v="18390000"/>
  </r>
  <r>
    <s v="746."/>
    <s v="5-05-14-212-1"/>
    <s v="5"/>
    <s v="Poznań - kanalizacja sanitarna dla rejonu ulic: Kobylepole, Darzyńska, Darzyborska - zakres I"/>
    <s v="Realizowane-dokumentacja-w toku"/>
    <s v="nd"/>
    <s v="rezerwa &quot;białe plamy&quot;"/>
    <s v="druga"/>
    <s v="sieci rozdzielcze"/>
    <s v="rozwojowe"/>
    <x v="4"/>
    <n v="0"/>
    <s v="Poznań"/>
    <s v="Przemysław Jasiński"/>
    <s v="Wioletta Frankowska"/>
    <s v="Mariusz Dados"/>
    <s v="Łukasz Dąbrowski"/>
    <s v="Michał Plewa"/>
    <s v="05"/>
    <s v="nd"/>
    <n v="91150.239999999991"/>
    <n v="2104000"/>
    <n v="2744365"/>
    <n v="0"/>
    <n v="0"/>
    <n v="0"/>
    <n v="0"/>
    <n v="0"/>
    <n v="0"/>
    <n v="0"/>
    <n v="0"/>
    <n v="4848365"/>
    <n v="69554.149999999994"/>
    <n v="1485.69"/>
    <n v="15886.21"/>
    <n v="1830.66"/>
    <n v="338"/>
    <m/>
    <m/>
    <m/>
    <m/>
    <m/>
    <m/>
    <m/>
    <n v="89094.709999999992"/>
    <n v="0"/>
    <n v="0"/>
    <n v="0"/>
    <n v="14820.49"/>
    <n v="0"/>
    <n v="0"/>
    <n v="16358.8"/>
    <n v="54076.800000000003"/>
    <n v="88034"/>
    <n v="450000"/>
    <n v="450000"/>
    <n v="562463.4"/>
    <n v="1210027.71"/>
    <n v="620895.43999999994"/>
    <n v="44461.440000000002"/>
    <n v="0"/>
    <n v="0"/>
    <n v="0"/>
    <n v="0"/>
    <n v="0"/>
    <n v="0"/>
    <n v="0"/>
    <n v="0"/>
    <n v="1875384.5899999999"/>
    <n v="-2972980.41"/>
    <n v="1875384.5899999999"/>
  </r>
  <r>
    <s v="747."/>
    <s v="5-05-14-213-1"/>
    <s v="5"/>
    <s v="Poznań - kanalizacja sanitarna w ul. Morasko"/>
    <s v="Realizowane-RBM-w toku"/>
    <s v="nd"/>
    <s v="rezerwa &quot;białe plamy&quot;"/>
    <s v="pierwsza"/>
    <s v="sieci rozdzielcze"/>
    <s v="rozwojowe"/>
    <x v="16"/>
    <n v="0"/>
    <s v="Poznań"/>
    <s v="Katarzyna Stawińska"/>
    <s v="Daniel Michalik"/>
    <s v="Monika Mrozińska"/>
    <s v="Margareta Szymkowiak-Matuszak"/>
    <s v="Tomasz Wilas"/>
    <s v="05"/>
    <s v="nd"/>
    <n v="65164.560000000005"/>
    <n v="4904800"/>
    <n v="1861450"/>
    <n v="0"/>
    <n v="0"/>
    <n v="0"/>
    <n v="0"/>
    <n v="0"/>
    <n v="0"/>
    <n v="0"/>
    <n v="0"/>
    <n v="6766250"/>
    <n v="6601.05"/>
    <n v="3653.24"/>
    <n v="10021.66"/>
    <n v="11413.93"/>
    <n v="0"/>
    <m/>
    <m/>
    <m/>
    <m/>
    <m/>
    <m/>
    <m/>
    <n v="31689.88"/>
    <n v="0"/>
    <n v="0"/>
    <n v="0"/>
    <n v="0"/>
    <n v="0"/>
    <n v="0"/>
    <n v="0"/>
    <n v="0"/>
    <n v="0"/>
    <n v="0"/>
    <n v="0"/>
    <n v="0"/>
    <n v="31689.88"/>
    <n v="2002250"/>
    <n v="4764000"/>
    <n v="0"/>
    <n v="0"/>
    <n v="0"/>
    <n v="0"/>
    <n v="0"/>
    <n v="0"/>
    <n v="0"/>
    <n v="0"/>
    <n v="6797939.8799999999"/>
    <n v="31689.879999999888"/>
    <n v="6797939.8799999999"/>
  </r>
  <r>
    <s v="748."/>
    <s v="5-05-14-231-1"/>
    <s v="5"/>
    <s v="Poznań - kanalizacja sanitarna w ulicach Podleśnej, Ranowskiej i Rugijskiej."/>
    <s v="Realizowane-dokumentacja-w toku"/>
    <s v="nd"/>
    <s v="rezerwa &quot;białe plamy&quot;"/>
    <s v="druga"/>
    <s v="sieci rozdzielcze"/>
    <s v="rozwojowe"/>
    <x v="8"/>
    <n v="0"/>
    <s v="Poznań"/>
    <s v="Przemysław Jasiński"/>
    <s v="Joanna Matysiak-Olek"/>
    <s v="Mariusz Dados"/>
    <n v="0"/>
    <n v="0"/>
    <s v="05"/>
    <s v="nd"/>
    <n v="4007.74"/>
    <n v="18000"/>
    <n v="27000"/>
    <n v="223000"/>
    <n v="632000"/>
    <n v="0"/>
    <n v="0"/>
    <n v="0"/>
    <n v="0"/>
    <n v="0"/>
    <n v="0"/>
    <n v="900000"/>
    <n v="0"/>
    <n v="0"/>
    <n v="0"/>
    <n v="641.5"/>
    <n v="0"/>
    <m/>
    <m/>
    <m/>
    <m/>
    <m/>
    <m/>
    <m/>
    <n v="641.5"/>
    <n v="0"/>
    <n v="0"/>
    <n v="0"/>
    <n v="0"/>
    <n v="0"/>
    <n v="0"/>
    <n v="0"/>
    <n v="0"/>
    <n v="0"/>
    <n v="0"/>
    <n v="0"/>
    <n v="0"/>
    <n v="641.5"/>
    <n v="40032"/>
    <n v="60050"/>
    <n v="517308"/>
    <n v="479108"/>
    <n v="0"/>
    <n v="0"/>
    <n v="0"/>
    <n v="0"/>
    <n v="0"/>
    <n v="0"/>
    <n v="1097139.5"/>
    <n v="197139.5"/>
    <n v="1097139.5"/>
  </r>
  <r>
    <s v="749."/>
    <s v="5-05-14-233-1"/>
    <s v="5"/>
    <s v="Poznań - kanalizacja sanitarna w ulicy Krośniewickiej."/>
    <s v="Realizowane-dokumentacja-w toku"/>
    <s v="nd"/>
    <s v="rezerwa &quot;białe plamy&quot;"/>
    <s v="druga"/>
    <s v="sieci rozdzielcze"/>
    <s v="rozwojowe"/>
    <x v="8"/>
    <n v="0"/>
    <s v="Poznań"/>
    <s v="Przemysław Jasiński"/>
    <s v="Joanna Matysiak-Olek"/>
    <s v="Mariusz Dados"/>
    <n v="0"/>
    <n v="0"/>
    <s v="05"/>
    <s v="nd"/>
    <n v="0"/>
    <n v="9000"/>
    <n v="9000"/>
    <n v="27000"/>
    <n v="624000"/>
    <n v="0"/>
    <n v="0"/>
    <n v="0"/>
    <n v="0"/>
    <n v="0"/>
    <n v="0"/>
    <n v="669000"/>
    <n v="0"/>
    <n v="0"/>
    <n v="0"/>
    <n v="0"/>
    <n v="0"/>
    <m/>
    <m/>
    <m/>
    <m/>
    <m/>
    <m/>
    <m/>
    <n v="0"/>
    <n v="0"/>
    <n v="0"/>
    <n v="0"/>
    <n v="0"/>
    <n v="0"/>
    <n v="0"/>
    <n v="0"/>
    <n v="0"/>
    <n v="0"/>
    <n v="0"/>
    <n v="0"/>
    <n v="0"/>
    <n v="0"/>
    <n v="40044"/>
    <n v="60064"/>
    <n v="233594"/>
    <n v="535702"/>
    <n v="0"/>
    <n v="0"/>
    <n v="0"/>
    <n v="0"/>
    <n v="0"/>
    <n v="0"/>
    <n v="869404"/>
    <n v="200404"/>
    <n v="869404"/>
  </r>
  <r>
    <s v="750."/>
    <s v="5-05-14-234-1"/>
    <s v="5"/>
    <s v="Poznań - kanalizacja sanitarna w ulicach: Radziwoja, Ziemowita, Janisławy, Browarnej, Mogileńskiej, Mińskiej, Chociebora i św.Kingi"/>
    <s v="Realizowane-koncepcja-w toku"/>
    <s v="nd"/>
    <s v="rezerwa &quot;białe plamy&quot;"/>
    <s v="druga"/>
    <s v="sieci rozdzielcze"/>
    <s v="rozwojowe"/>
    <x v="8"/>
    <n v="0"/>
    <s v="Poznań"/>
    <s v="Przemysław Jasiński"/>
    <n v="0"/>
    <s v="Mariusz Dados"/>
    <n v="0"/>
    <n v="0"/>
    <s v="05"/>
    <s v="nd"/>
    <n v="0"/>
    <n v="26000"/>
    <n v="26000"/>
    <n v="78000"/>
    <n v="1870000"/>
    <n v="0"/>
    <n v="0"/>
    <n v="0"/>
    <n v="0"/>
    <n v="0"/>
    <n v="0"/>
    <n v="2000000"/>
    <n v="0"/>
    <n v="0"/>
    <n v="0"/>
    <n v="0"/>
    <n v="0"/>
    <m/>
    <m/>
    <m/>
    <m/>
    <m/>
    <m/>
    <m/>
    <n v="0"/>
    <n v="0"/>
    <n v="0"/>
    <n v="0"/>
    <n v="0"/>
    <n v="0"/>
    <n v="0"/>
    <n v="0"/>
    <n v="0"/>
    <n v="0"/>
    <n v="0"/>
    <n v="0"/>
    <n v="0"/>
    <n v="0"/>
    <n v="20000"/>
    <n v="20000"/>
    <n v="60000"/>
    <n v="858330"/>
    <n v="1106670"/>
    <n v="0"/>
    <n v="0"/>
    <n v="0"/>
    <n v="0"/>
    <n v="0"/>
    <n v="2065000"/>
    <n v="65000"/>
    <n v="2065000"/>
  </r>
  <r>
    <s v="751."/>
    <s v="5-05-14-239-1"/>
    <s v="5"/>
    <s v="Poznań - kanalizacja sanitarna w ul.Sypniewo nr 8"/>
    <s v="Realizowane-dokumentacja-w toku"/>
    <s v="nd"/>
    <s v="rezerwa &quot;białe plamy&quot;"/>
    <s v="pierwsza"/>
    <s v="sieci rozdzielcze"/>
    <s v="rozwojowe"/>
    <x v="16"/>
    <n v="0"/>
    <s v="Poznań"/>
    <s v="Zuzanna Kaczmarek"/>
    <s v="Magdalena Daszkiewicz-Jankowska"/>
    <s v="Jolanta Kowalczyk"/>
    <s v="Jacek Bielicki"/>
    <s v="Jacek Bielicki"/>
    <s v="05"/>
    <s v="nd"/>
    <n v="394.74"/>
    <n v="13320"/>
    <n v="195992"/>
    <n v="292988"/>
    <n v="0"/>
    <n v="0"/>
    <n v="0"/>
    <n v="0"/>
    <n v="0"/>
    <n v="0"/>
    <n v="0"/>
    <n v="502300"/>
    <n v="0"/>
    <n v="0"/>
    <n v="0"/>
    <n v="320.75"/>
    <n v="0"/>
    <m/>
    <m/>
    <m/>
    <m/>
    <m/>
    <m/>
    <m/>
    <n v="320.75"/>
    <n v="0"/>
    <n v="0"/>
    <n v="0"/>
    <n v="0"/>
    <n v="0"/>
    <n v="0"/>
    <n v="6660"/>
    <n v="0"/>
    <n v="6660"/>
    <n v="0"/>
    <n v="0"/>
    <n v="6660"/>
    <n v="20300.75"/>
    <n v="216969"/>
    <n v="287643"/>
    <n v="0"/>
    <n v="0"/>
    <n v="0"/>
    <n v="0"/>
    <n v="0"/>
    <n v="0"/>
    <n v="0"/>
    <n v="0"/>
    <n v="524912.75"/>
    <n v="22612.75"/>
    <n v="524912.75"/>
  </r>
  <r>
    <s v="752."/>
    <s v="5-05-14-253-1"/>
    <s v="5"/>
    <s v="Poznań - kanalizacja sanitarna w ul. Wyrzyskiej i Łobżenickiej"/>
    <s v="Realizowane-dokumentacja-w toku"/>
    <s v="nd"/>
    <s v="rezerwa &quot;białe plamy&quot;"/>
    <s v="druga"/>
    <s v="sieci rozdzielcze"/>
    <s v="rozwojowe"/>
    <x v="8"/>
    <n v="0"/>
    <s v="Poznań"/>
    <s v="Agata Chmurzyńska"/>
    <s v="Magdalena Daszkiewicz-Jankowska"/>
    <s v="Jolanta Kowalczyk"/>
    <n v="0"/>
    <n v="0"/>
    <s v="05"/>
    <s v="nd"/>
    <n v="4465"/>
    <n v="11000"/>
    <n v="33000"/>
    <n v="167800"/>
    <n v="697200"/>
    <n v="0"/>
    <n v="0"/>
    <n v="0"/>
    <n v="0"/>
    <n v="0"/>
    <n v="0"/>
    <n v="909000"/>
    <n v="0"/>
    <n v="0"/>
    <n v="0"/>
    <n v="0"/>
    <n v="0"/>
    <m/>
    <m/>
    <m/>
    <m/>
    <m/>
    <m/>
    <m/>
    <n v="0"/>
    <n v="0"/>
    <n v="0"/>
    <n v="0"/>
    <n v="0"/>
    <n v="0"/>
    <n v="0"/>
    <n v="0"/>
    <n v="12400"/>
    <n v="0"/>
    <n v="12400"/>
    <n v="0"/>
    <n v="0"/>
    <n v="24800"/>
    <n v="12400"/>
    <n v="24800"/>
    <n v="391132.25"/>
    <n v="487205.75"/>
    <n v="0"/>
    <n v="0"/>
    <n v="0"/>
    <n v="0"/>
    <n v="0"/>
    <n v="0"/>
    <n v="940338"/>
    <n v="31338"/>
    <n v="940338"/>
  </r>
  <r>
    <s v="753."/>
    <s v="5-05-14-255-1"/>
    <s v="5"/>
    <s v="Poznań - kanalizacja sanitarna na terenie os. Zieliniec II"/>
    <s v="Realizowane-RBM-w toku"/>
    <s v="nd"/>
    <s v="rezerwa oszczędności przetargowe"/>
    <s v="pierwsza"/>
    <s v="sieci rozdzielcze"/>
    <s v="rozwojowe"/>
    <x v="16"/>
    <n v="0"/>
    <s v="Poznań"/>
    <s v="Przemysław Jasiński"/>
    <s v="Anna Szaszczak"/>
    <s v="Mariusz Dados"/>
    <s v="Łukasz Dąbrowski"/>
    <s v="Michał Plewa"/>
    <s v="05"/>
    <s v="nd"/>
    <n v="3329723.5900000003"/>
    <n v="2069072.9399999997"/>
    <n v="0"/>
    <n v="0"/>
    <n v="0"/>
    <n v="0"/>
    <n v="0"/>
    <n v="0"/>
    <n v="0"/>
    <n v="0"/>
    <n v="0"/>
    <n v="2069072.9399999997"/>
    <n v="6674.79"/>
    <n v="1156.8499999999999"/>
    <n v="4459.54"/>
    <n v="5831.27"/>
    <n v="0"/>
    <m/>
    <m/>
    <m/>
    <m/>
    <m/>
    <m/>
    <m/>
    <n v="18122.45"/>
    <n v="0"/>
    <n v="0"/>
    <n v="432172.15"/>
    <n v="0"/>
    <n v="432172.15"/>
    <n v="246"/>
    <n v="432172.15"/>
    <n v="0"/>
    <n v="0"/>
    <n v="0"/>
    <n v="0"/>
    <n v="3000"/>
    <n v="453540.60000000003"/>
    <n v="3000"/>
    <n v="0"/>
    <n v="0"/>
    <n v="0"/>
    <n v="0"/>
    <n v="0"/>
    <n v="0"/>
    <n v="0"/>
    <n v="0"/>
    <n v="0"/>
    <n v="456540.60000000003"/>
    <n v="-1612532.3399999996"/>
    <n v="456540.60000000003"/>
  </r>
  <r>
    <s v="754."/>
    <s v="5-05-15-009-1"/>
    <s v="5"/>
    <s v="Poznań - kanalizacja sanitarna w ul. Hulewiczów"/>
    <s v="Realizowane-RBM-w toku"/>
    <s v="nd"/>
    <s v="rezerwa oszczędności przetargowe"/>
    <s v="druga"/>
    <s v="sieci rozdzielcze"/>
    <s v="rozwojowe"/>
    <x v="9"/>
    <n v="0"/>
    <s v="Poznań"/>
    <s v="Katarzyna Stawińska"/>
    <s v="Daniel Michalik"/>
    <s v="Monika Mrozińska"/>
    <s v="Daniel Michalik"/>
    <s v="Maciej Urbaniak"/>
    <s v="05"/>
    <s v="nd"/>
    <n v="33070.259999999995"/>
    <n v="2400000"/>
    <n v="0"/>
    <n v="0"/>
    <n v="0"/>
    <n v="0"/>
    <n v="0"/>
    <n v="0"/>
    <n v="0"/>
    <n v="0"/>
    <n v="0"/>
    <n v="2400000"/>
    <n v="893.52"/>
    <n v="1545.86"/>
    <n v="4147.1000000000004"/>
    <n v="8320.06"/>
    <n v="244808.5"/>
    <m/>
    <m/>
    <m/>
    <m/>
    <m/>
    <m/>
    <m/>
    <n v="259715.04"/>
    <n v="0"/>
    <n v="500000"/>
    <n v="0"/>
    <n v="1625"/>
    <n v="227200"/>
    <n v="440467.5"/>
    <n v="688739.3"/>
    <n v="688952.4"/>
    <n v="348363"/>
    <n v="0"/>
    <n v="0"/>
    <n v="0"/>
    <n v="2426237.2400000002"/>
    <n v="0"/>
    <n v="0"/>
    <n v="0"/>
    <n v="0"/>
    <n v="0"/>
    <n v="0"/>
    <n v="0"/>
    <n v="0"/>
    <n v="0"/>
    <n v="0"/>
    <n v="2426237.2400000002"/>
    <n v="26237.240000000224"/>
    <n v="2426237.2400000002"/>
  </r>
  <r>
    <s v="755."/>
    <s v="5-05-15-011-1"/>
    <s v="5"/>
    <s v="Poznań - kanalizacja sanitarna w ul. Dolnej"/>
    <s v="Realizowane-dokumentacja-w toku"/>
    <s v="nd"/>
    <s v="rezerwa oszczędności przetargowe"/>
    <s v="pierwsza"/>
    <s v="sieci rozdzielcze"/>
    <s v="rozwojowe"/>
    <x v="16"/>
    <n v="0"/>
    <s v="Poznań"/>
    <s v="Katarzyna Stawińska"/>
    <s v="Alicja Gronowska"/>
    <s v="Monika Mrozińska"/>
    <n v="0"/>
    <n v="0"/>
    <s v="05"/>
    <s v="nd"/>
    <n v="15556"/>
    <n v="44000"/>
    <n v="225000"/>
    <n v="0"/>
    <n v="0"/>
    <n v="0"/>
    <n v="0"/>
    <n v="0"/>
    <n v="0"/>
    <n v="0"/>
    <n v="0"/>
    <n v="269000"/>
    <n v="0"/>
    <n v="0"/>
    <n v="0"/>
    <n v="0"/>
    <n v="0"/>
    <m/>
    <m/>
    <m/>
    <m/>
    <m/>
    <m/>
    <m/>
    <n v="0"/>
    <n v="0"/>
    <n v="0"/>
    <n v="0"/>
    <n v="0"/>
    <n v="14564"/>
    <n v="0"/>
    <n v="14564"/>
    <n v="0"/>
    <n v="14564"/>
    <n v="14564"/>
    <n v="0"/>
    <n v="14564"/>
    <n v="58256"/>
    <n v="75000"/>
    <n v="152150"/>
    <n v="0"/>
    <n v="0"/>
    <n v="0"/>
    <n v="0"/>
    <n v="0"/>
    <n v="0"/>
    <n v="0"/>
    <n v="0"/>
    <n v="285406"/>
    <n v="16406"/>
    <n v="285406"/>
  </r>
  <r>
    <s v="756."/>
    <s v="5-05-15-021-1"/>
    <s v="5"/>
    <s v="Poznań- kanalizacja sanitarna w ul. Dworskiej i Naramowickiej"/>
    <s v="Realizowane-RBM-w toku"/>
    <s v="nd"/>
    <s v="budżet - modernizacja PSK"/>
    <s v="pierwsza"/>
    <s v="sieci rozdzielcze"/>
    <s v="modernizacyjne"/>
    <x v="15"/>
    <n v="0"/>
    <s v="Poznań"/>
    <s v="Katarzyna Stawińska"/>
    <s v="Anna Szaszczak"/>
    <s v="Monika Mrozińska"/>
    <s v="Margareta Szymkowiak-Matuszak"/>
    <s v="Łukasz Bil"/>
    <s v="05"/>
    <s v="nd"/>
    <n v="8773.41"/>
    <n v="1088350"/>
    <n v="0"/>
    <n v="0"/>
    <n v="0"/>
    <n v="0"/>
    <n v="0"/>
    <n v="0"/>
    <n v="0"/>
    <n v="0"/>
    <n v="0"/>
    <n v="1088350"/>
    <n v="2017"/>
    <n v="0"/>
    <n v="2604.7399999999998"/>
    <n v="2679.53"/>
    <n v="1690"/>
    <m/>
    <m/>
    <m/>
    <m/>
    <m/>
    <m/>
    <m/>
    <n v="8991.27"/>
    <n v="0"/>
    <n v="0"/>
    <n v="0"/>
    <n v="0"/>
    <n v="0"/>
    <n v="0"/>
    <n v="180"/>
    <n v="120090"/>
    <n v="240180"/>
    <n v="240000"/>
    <n v="180900"/>
    <n v="0"/>
    <n v="790341.27"/>
    <n v="633330"/>
    <n v="372040"/>
    <n v="0"/>
    <n v="0"/>
    <n v="0"/>
    <n v="0"/>
    <n v="0"/>
    <n v="0"/>
    <n v="0"/>
    <n v="0"/>
    <n v="1795711.27"/>
    <n v="707361.27"/>
    <n v="1795711.27"/>
  </r>
  <r>
    <s v="757."/>
    <s v="5-05-15-028-1"/>
    <s v="5"/>
    <s v="Poznań - kanalizacja sanitarna w ul. Zemborzyckiej"/>
    <s v="Realizowane-dokumentacja-w toku"/>
    <s v="nd"/>
    <s v="rezerwa oszczędności przetargowe"/>
    <s v="druga"/>
    <s v="sieci rozdzielcze"/>
    <s v="rozwojowe"/>
    <x v="9"/>
    <n v="0"/>
    <s v="Poznań"/>
    <s v="Zuzanna Kaczmarek"/>
    <s v="Magdalena Daszkiewicz-Jankowska"/>
    <s v="Jolanta Kowalczyk"/>
    <n v="0"/>
    <n v="0"/>
    <s v="05"/>
    <s v="nd"/>
    <n v="1941"/>
    <n v="10000"/>
    <n v="14000"/>
    <n v="28000"/>
    <n v="127000"/>
    <n v="0"/>
    <n v="0"/>
    <n v="0"/>
    <n v="0"/>
    <n v="0"/>
    <n v="0"/>
    <n v="179000"/>
    <n v="0"/>
    <n v="0"/>
    <n v="1299"/>
    <n v="0"/>
    <n v="0"/>
    <m/>
    <m/>
    <m/>
    <m/>
    <m/>
    <m/>
    <m/>
    <n v="1299"/>
    <n v="0"/>
    <n v="0"/>
    <n v="0"/>
    <n v="0"/>
    <n v="0"/>
    <n v="0"/>
    <n v="0"/>
    <n v="0"/>
    <n v="0"/>
    <n v="0"/>
    <n v="0"/>
    <n v="14026.2"/>
    <n v="15325.2"/>
    <n v="28052.400000000001"/>
    <n v="28052.400000000001"/>
    <n v="127797.5"/>
    <n v="30797.5"/>
    <n v="0"/>
    <n v="0"/>
    <n v="0"/>
    <n v="0"/>
    <n v="0"/>
    <n v="0"/>
    <n v="230025"/>
    <n v="51025"/>
    <n v="230025"/>
  </r>
  <r>
    <s v="758."/>
    <s v="5-05-15-032-1"/>
    <s v="5"/>
    <s v="Poznań - kanalizacja sanitarna w ul. Łopianowej"/>
    <s v="Realizowane-koncepcja-w toku"/>
    <s v="nd"/>
    <s v="rezerwa &quot;białe plamy&quot;"/>
    <s v="druga"/>
    <s v="sieci rozdzielcze"/>
    <s v="rozwojowe"/>
    <x v="8"/>
    <n v="0"/>
    <s v="Poznań"/>
    <s v="Katarzyna Stawińska"/>
    <n v="0"/>
    <s v="Monika Mrozińska"/>
    <n v="0"/>
    <n v="0"/>
    <s v="05"/>
    <s v="nd"/>
    <n v="0"/>
    <n v="0"/>
    <n v="0"/>
    <n v="0"/>
    <n v="0"/>
    <n v="7000"/>
    <n v="21000"/>
    <n v="7000"/>
    <n v="117000"/>
    <n v="268000"/>
    <n v="0"/>
    <n v="420000"/>
    <n v="0"/>
    <n v="0"/>
    <n v="0"/>
    <n v="0"/>
    <n v="0"/>
    <m/>
    <m/>
    <m/>
    <m/>
    <m/>
    <m/>
    <m/>
    <n v="0"/>
    <n v="0"/>
    <n v="0"/>
    <n v="0"/>
    <n v="0"/>
    <n v="0"/>
    <n v="0"/>
    <n v="0"/>
    <n v="0"/>
    <n v="0"/>
    <n v="0"/>
    <n v="0"/>
    <n v="0"/>
    <n v="0"/>
    <n v="0"/>
    <n v="0"/>
    <n v="0"/>
    <n v="0"/>
    <n v="7000"/>
    <n v="7000"/>
    <n v="21000"/>
    <n v="117000"/>
    <n v="268000"/>
    <n v="0"/>
    <n v="420000"/>
    <n v="0"/>
    <n v="420000"/>
  </r>
  <r>
    <s v="759."/>
    <s v="5-05-15-056-1"/>
    <s v="5"/>
    <s v="Poznań - kanalizacja sanitarna w ul. Główna i Studzienna"/>
    <s v="Realizowane-RBM-w toku"/>
    <s v="nd"/>
    <s v="rezerwa oszczędności przetargowe"/>
    <s v="pierwsza"/>
    <s v="sieci rozdzielcze"/>
    <s v="rozwojowe"/>
    <x v="16"/>
    <n v="0"/>
    <s v="Poznań"/>
    <s v="Przemysław Jasiński"/>
    <s v="Julita Andrzejewska"/>
    <s v="Mariusz Dados"/>
    <s v="Julita Andrzejewska"/>
    <s v="Michał Plewa"/>
    <s v="05"/>
    <s v="nd"/>
    <n v="7000"/>
    <n v="423387.5"/>
    <n v="423387.5"/>
    <n v="0"/>
    <n v="0"/>
    <n v="0"/>
    <n v="0"/>
    <n v="0"/>
    <n v="0"/>
    <n v="0"/>
    <n v="0"/>
    <n v="846775"/>
    <n v="0"/>
    <n v="7000"/>
    <n v="0"/>
    <n v="0"/>
    <n v="7000"/>
    <m/>
    <m/>
    <m/>
    <m/>
    <m/>
    <m/>
    <m/>
    <n v="14000"/>
    <n v="7000"/>
    <n v="7000"/>
    <n v="0"/>
    <n v="0"/>
    <n v="7018.24"/>
    <n v="0"/>
    <n v="0"/>
    <n v="0"/>
    <n v="0"/>
    <n v="0"/>
    <n v="0"/>
    <n v="0"/>
    <n v="14000"/>
    <n v="457998.72"/>
    <n v="0"/>
    <n v="0"/>
    <n v="0"/>
    <n v="0"/>
    <n v="0"/>
    <n v="0"/>
    <n v="0"/>
    <n v="0"/>
    <n v="0"/>
    <n v="471998.71999999997"/>
    <n v="-374776.28"/>
    <n v="471998.71999999997"/>
  </r>
  <r>
    <s v="760."/>
    <s v="5-05-15-062-0"/>
    <s v="5"/>
    <s v="Poznań - sieć kanalizacyjna w ul. Dąbrowskiego - etap II"/>
    <s v="Realizowane-koncepcja-w toku"/>
    <s v="nd"/>
    <s v="koordynacja z innymi jednostkami"/>
    <s v="pierwsza"/>
    <s v="sieci rozdzielcze"/>
    <s v="modernizacyjne"/>
    <x v="10"/>
    <n v="0"/>
    <s v="Poznań"/>
    <s v="Katarzyna Józefiak"/>
    <s v="Marcin Krawczyk"/>
    <s v="Mariusz Dados"/>
    <n v="0"/>
    <n v="0"/>
    <s v="05"/>
    <s v="nd"/>
    <n v="0"/>
    <n v="60000"/>
    <n v="40000"/>
    <n v="1320000"/>
    <n v="880000"/>
    <n v="0"/>
    <n v="0"/>
    <n v="0"/>
    <n v="0"/>
    <n v="0"/>
    <n v="0"/>
    <n v="2300000"/>
    <n v="0"/>
    <n v="0"/>
    <n v="0"/>
    <n v="0"/>
    <n v="0"/>
    <m/>
    <m/>
    <m/>
    <m/>
    <m/>
    <m/>
    <m/>
    <n v="0"/>
    <n v="0"/>
    <n v="0"/>
    <n v="0"/>
    <n v="0"/>
    <n v="0"/>
    <n v="0"/>
    <n v="0"/>
    <n v="0"/>
    <n v="0"/>
    <n v="0"/>
    <n v="0"/>
    <n v="0"/>
    <n v="0"/>
    <n v="0"/>
    <n v="0"/>
    <n v="0"/>
    <n v="0"/>
    <n v="0"/>
    <n v="0"/>
    <n v="0"/>
    <n v="0"/>
    <n v="0"/>
    <n v="0"/>
    <n v="0"/>
    <n v="-2300000"/>
    <n v="0"/>
  </r>
  <r>
    <s v="761."/>
    <s v="5-05-15-064-0"/>
    <s v="5"/>
    <s v="Poznań - sieć kanalizacyjna w ul. Wierzbięcice i ul. 28 Czerwca 1956"/>
    <s v="Realizowane-dokumentacja-w toku"/>
    <s v="nd"/>
    <s v="koordynacja z innymi jednostkami"/>
    <s v="pierwsza"/>
    <s v="sieci rozdzielcze"/>
    <s v="modernizacyjne"/>
    <x v="10"/>
    <n v="0"/>
    <s v="Poznań"/>
    <s v="Marcin Ostrzycki"/>
    <s v="Wioletta Frankowska"/>
    <s v="Mariusz Dados"/>
    <s v="Anna Danek"/>
    <s v="Łukasz Wędrychowicz"/>
    <s v="05"/>
    <s v="PIM"/>
    <n v="7073.9900000000007"/>
    <n v="1929000"/>
    <n v="0"/>
    <n v="0"/>
    <n v="0"/>
    <n v="0"/>
    <n v="0"/>
    <n v="0"/>
    <n v="0"/>
    <n v="0"/>
    <n v="0"/>
    <n v="1929000"/>
    <n v="667.42"/>
    <n v="386.53"/>
    <n v="395.72"/>
    <n v="679.32"/>
    <n v="0"/>
    <m/>
    <m/>
    <m/>
    <m/>
    <m/>
    <m/>
    <m/>
    <n v="2128.9899999999998"/>
    <n v="0"/>
    <n v="0"/>
    <n v="0"/>
    <n v="0"/>
    <n v="0"/>
    <n v="0"/>
    <n v="0"/>
    <n v="0"/>
    <n v="0"/>
    <n v="0"/>
    <n v="0"/>
    <n v="190406.59"/>
    <n v="192535.58"/>
    <n v="1051684"/>
    <n v="798510.17"/>
    <n v="0"/>
    <n v="0"/>
    <n v="0"/>
    <n v="0"/>
    <n v="0"/>
    <n v="0"/>
    <n v="0"/>
    <n v="0"/>
    <n v="2042729.75"/>
    <n v="113729.75"/>
    <n v="2042729.75"/>
  </r>
  <r>
    <s v="762."/>
    <s v="5-05-15-068-1"/>
    <s v="5"/>
    <s v="Poznań-kanalizacja sanitarna na terenie os.Kameralnego przy ul.Glebowej"/>
    <s v="Realizowane-dokumentacja-w toku"/>
    <s v="nd"/>
    <s v="rezerwa &quot;białe plamy&quot;"/>
    <s v="pierwsza"/>
    <s v="sieci rozdzielcze"/>
    <s v="rozwojowe"/>
    <x v="16"/>
    <n v="0"/>
    <s v="Poznań"/>
    <s v="Przemysław Jasiński"/>
    <s v="Alina Wachowska"/>
    <s v="Mariusz Dados"/>
    <s v="Artur Rutkowski"/>
    <s v="Michał Plewa"/>
    <s v="05"/>
    <s v="nd"/>
    <n v="9160"/>
    <n v="18320"/>
    <n v="1386216"/>
    <n v="0"/>
    <n v="0"/>
    <n v="0"/>
    <n v="0"/>
    <n v="0"/>
    <n v="0"/>
    <n v="0"/>
    <n v="0"/>
    <n v="1404536"/>
    <n v="855.22"/>
    <n v="488.7"/>
    <n v="488.7"/>
    <n v="1175.97"/>
    <n v="7538"/>
    <m/>
    <m/>
    <m/>
    <m/>
    <m/>
    <m/>
    <m/>
    <n v="10546.59"/>
    <n v="0"/>
    <n v="0"/>
    <n v="0"/>
    <n v="0"/>
    <n v="7200"/>
    <n v="0"/>
    <n v="0"/>
    <n v="0"/>
    <n v="0"/>
    <n v="0"/>
    <n v="0"/>
    <n v="0"/>
    <n v="10546.59"/>
    <n v="27480"/>
    <n v="577386"/>
    <n v="459310"/>
    <n v="500000"/>
    <n v="0"/>
    <n v="0"/>
    <n v="0"/>
    <n v="0"/>
    <n v="0"/>
    <n v="0"/>
    <n v="1574722.5899999999"/>
    <n v="170186.58999999985"/>
    <n v="1574722.5899999999"/>
  </r>
  <r>
    <s v="763."/>
    <s v="5-05-15-069-1"/>
    <s v="5"/>
    <s v="Poznań - kanalizacja sanitarna w ul.Średzkiej"/>
    <s v="Realizowane-koncepcja-w toku"/>
    <s v="nd"/>
    <s v="rezerwa &quot;białe plamy&quot;"/>
    <s v="druga"/>
    <s v="sieci rozdzielcze"/>
    <s v="rozwojowe"/>
    <x v="8"/>
    <n v="0"/>
    <s v="Poznań"/>
    <s v="Przemysław Jasiński"/>
    <n v="0"/>
    <s v="Mariusz Dados"/>
    <n v="0"/>
    <n v="0"/>
    <s v="05"/>
    <s v="nd"/>
    <n v="0"/>
    <n v="0"/>
    <n v="0"/>
    <n v="0"/>
    <n v="0"/>
    <n v="4000"/>
    <n v="4000"/>
    <n v="12000"/>
    <n v="285000"/>
    <n v="0"/>
    <n v="0"/>
    <n v="305000"/>
    <n v="0"/>
    <n v="0"/>
    <n v="0"/>
    <n v="0"/>
    <n v="0"/>
    <m/>
    <m/>
    <m/>
    <m/>
    <m/>
    <m/>
    <m/>
    <n v="0"/>
    <n v="0"/>
    <n v="0"/>
    <n v="0"/>
    <n v="0"/>
    <n v="0"/>
    <n v="0"/>
    <n v="0"/>
    <n v="0"/>
    <n v="0"/>
    <n v="0"/>
    <n v="0"/>
    <n v="0"/>
    <n v="0"/>
    <n v="0"/>
    <n v="0"/>
    <n v="0"/>
    <n v="4000"/>
    <n v="4000"/>
    <n v="37000"/>
    <n v="260000"/>
    <n v="0"/>
    <n v="0"/>
    <n v="0"/>
    <n v="305000"/>
    <n v="0"/>
    <n v="305000"/>
  </r>
  <r>
    <s v="764."/>
    <s v="5-05-15-109-1"/>
    <s v="5"/>
    <s v="Poznań - kanalizacja sanitarna w ul. Leśnych Skrzatów i Bukowskiej 248-254"/>
    <s v="Realizowane-RBM-w toku"/>
    <s v="nd"/>
    <s v="rezerwa &quot;białe plamy&quot;"/>
    <s v="druga"/>
    <s v="sieci rozdzielcze"/>
    <s v="rozwojowe"/>
    <x v="4"/>
    <n v="0"/>
    <s v="Poznań"/>
    <s v="Kamilla Oberenkowska"/>
    <s v="Małgorzata Stopińska-Khrystych"/>
    <s v="Jolanta Kowalczyk"/>
    <s v="Małgorzata Stopińska-Khrystych"/>
    <s v="Maciej Antecki"/>
    <s v="05"/>
    <s v="nd"/>
    <n v="96172.339999999982"/>
    <n v="1319258.76"/>
    <n v="600000"/>
    <n v="0"/>
    <n v="0"/>
    <n v="0"/>
    <n v="0"/>
    <n v="0"/>
    <n v="0"/>
    <n v="0"/>
    <n v="0"/>
    <n v="1919258.76"/>
    <n v="4523.41"/>
    <n v="1825.15"/>
    <n v="2076.02"/>
    <n v="3586.42"/>
    <n v="338"/>
    <m/>
    <m/>
    <m/>
    <m/>
    <m/>
    <m/>
    <m/>
    <n v="12349"/>
    <n v="0"/>
    <n v="0"/>
    <n v="0"/>
    <n v="0"/>
    <n v="0"/>
    <n v="0"/>
    <n v="0"/>
    <n v="0"/>
    <n v="0"/>
    <n v="0"/>
    <n v="72201.8"/>
    <n v="0"/>
    <n v="84550.8"/>
    <n v="1965413.26"/>
    <n v="10830"/>
    <n v="10830"/>
    <n v="0"/>
    <n v="0"/>
    <n v="0"/>
    <n v="0"/>
    <n v="0"/>
    <n v="0"/>
    <n v="0"/>
    <n v="2071624.06"/>
    <n v="152365.30000000005"/>
    <n v="2071624.06"/>
  </r>
  <r>
    <s v="765."/>
    <s v="5-05-15-111-1"/>
    <s v="5"/>
    <s v="Poznań - kanalizacja sanitarna w ul. Ku Dębinie"/>
    <s v="Realizowane-koncepcja-w toku"/>
    <s v="nd"/>
    <s v="rezerwa &quot;białe plamy&quot;"/>
    <s v="druga"/>
    <s v="sieci rozdzielcze"/>
    <s v="rozwojowe"/>
    <x v="8"/>
    <n v="0"/>
    <s v="Poznań"/>
    <s v="Kamilla Oberenkowska"/>
    <n v="0"/>
    <s v="Jolanta Kowalczyk"/>
    <n v="0"/>
    <n v="0"/>
    <s v="05"/>
    <s v="nd"/>
    <n v="0"/>
    <n v="0"/>
    <n v="0"/>
    <n v="0"/>
    <n v="0"/>
    <n v="0"/>
    <n v="31000"/>
    <n v="93000"/>
    <n v="31000"/>
    <n v="315000"/>
    <n v="1260000"/>
    <n v="1730000"/>
    <n v="0"/>
    <n v="0"/>
    <n v="0"/>
    <n v="0"/>
    <n v="0"/>
    <m/>
    <m/>
    <m/>
    <m/>
    <m/>
    <m/>
    <m/>
    <n v="0"/>
    <n v="0"/>
    <n v="0"/>
    <n v="0"/>
    <n v="0"/>
    <n v="0"/>
    <n v="0"/>
    <n v="0"/>
    <n v="0"/>
    <n v="0"/>
    <n v="0"/>
    <n v="0"/>
    <n v="0"/>
    <n v="0"/>
    <n v="0"/>
    <n v="0"/>
    <n v="0"/>
    <n v="0"/>
    <n v="31000"/>
    <n v="93000"/>
    <n v="325000"/>
    <n v="1176000"/>
    <n v="105000"/>
    <n v="0"/>
    <n v="1730000"/>
    <n v="0"/>
    <n v="1730000"/>
  </r>
  <r>
    <s v="766."/>
    <s v="5-05-15-112-1"/>
    <s v="5"/>
    <s v="Poznań - kanalizacja sanitarna w ul. 28 czerwca 1956r. 419-441 i ul. bocznej od Armii Poznań w Luboniu"/>
    <s v="Realizowane-koncepcja-w toku"/>
    <s v="nd"/>
    <s v="rezerwa &quot;białe plamy&quot;"/>
    <s v="druga"/>
    <s v="sieci rozdzielcze"/>
    <s v="rozwojowe"/>
    <x v="8"/>
    <n v="0"/>
    <s v="Poznań"/>
    <s v="Kamilla Oberenkowska"/>
    <n v="0"/>
    <s v="Mariusz Dados"/>
    <n v="0"/>
    <n v="0"/>
    <s v="05"/>
    <s v="nd"/>
    <n v="0"/>
    <n v="0"/>
    <n v="0"/>
    <n v="0"/>
    <n v="0"/>
    <n v="20000"/>
    <n v="60000"/>
    <n v="20000"/>
    <n v="380000"/>
    <n v="520000"/>
    <n v="1000000"/>
    <n v="2000000"/>
    <n v="0"/>
    <n v="0"/>
    <n v="0"/>
    <n v="0"/>
    <n v="0"/>
    <m/>
    <m/>
    <m/>
    <m/>
    <m/>
    <m/>
    <m/>
    <n v="0"/>
    <n v="0"/>
    <n v="0"/>
    <n v="0"/>
    <n v="0"/>
    <n v="0"/>
    <n v="0"/>
    <n v="0"/>
    <n v="0"/>
    <n v="0"/>
    <n v="0"/>
    <n v="0"/>
    <n v="0"/>
    <n v="0"/>
    <n v="0"/>
    <n v="0"/>
    <n v="0"/>
    <n v="40000"/>
    <n v="40000"/>
    <n v="496000"/>
    <n v="1424000"/>
    <n v="0"/>
    <n v="0"/>
    <n v="0"/>
    <n v="2000000"/>
    <n v="0"/>
    <n v="2000000"/>
  </r>
  <r>
    <s v="767."/>
    <s v="5-05-15-114-1"/>
    <s v="5"/>
    <s v="Poznań - kanalizacja sanitarna w ul. Obodrzyckiej (Sarbinowska 4 i Obodrzycka 63 i 74)"/>
    <s v="Realizowane-koncepcja-w toku"/>
    <s v="nd"/>
    <s v="rezerwa &quot;białe plamy&quot;"/>
    <s v="druga"/>
    <s v="sieci rozdzielcze"/>
    <s v="rozwojowe"/>
    <x v="8"/>
    <n v="0"/>
    <s v="Poznań"/>
    <s v="Agnieszka Mitura-Grabowska"/>
    <n v="0"/>
    <s v="Jolanta Kowalczyk"/>
    <n v="0"/>
    <n v="0"/>
    <s v="05"/>
    <s v="nd"/>
    <n v="0"/>
    <n v="0"/>
    <n v="0"/>
    <n v="0"/>
    <n v="0"/>
    <n v="0"/>
    <n v="0"/>
    <n v="12000"/>
    <n v="18000"/>
    <n v="260000"/>
    <n v="0"/>
    <n v="290000"/>
    <n v="0"/>
    <n v="0"/>
    <n v="0"/>
    <n v="0"/>
    <n v="0"/>
    <m/>
    <m/>
    <m/>
    <m/>
    <m/>
    <m/>
    <m/>
    <n v="0"/>
    <n v="0"/>
    <n v="0"/>
    <n v="0"/>
    <n v="0"/>
    <n v="0"/>
    <n v="0"/>
    <n v="0"/>
    <n v="0"/>
    <n v="0"/>
    <n v="0"/>
    <n v="0"/>
    <n v="0"/>
    <n v="0"/>
    <n v="0"/>
    <n v="0"/>
    <n v="0"/>
    <n v="0"/>
    <n v="0"/>
    <n v="12000"/>
    <n v="18000"/>
    <n v="52000"/>
    <n v="208000"/>
    <n v="0"/>
    <n v="290000"/>
    <n v="0"/>
    <n v="290000"/>
  </r>
  <r>
    <s v="768."/>
    <s v="5-05-15-115-1"/>
    <s v="5"/>
    <s v="Poznań - kanalizacja sanitarna w rejonie ul. Huby Moraskie"/>
    <s v="Realizowane-dokumentacja-w toku"/>
    <s v="nd"/>
    <s v="rezerwa &quot;białe plamy&quot;"/>
    <s v="druga"/>
    <s v="sieci rozdzielcze"/>
    <s v="rozwojowe"/>
    <x v="4"/>
    <n v="0"/>
    <s v="Poznań"/>
    <s v="Katarzyna Stawińska"/>
    <s v="Michał Kamiński"/>
    <s v="Monika Mrozińska"/>
    <s v="Ewa Szurgot"/>
    <s v="Maciej Urbaniak"/>
    <s v="05"/>
    <s v="nd"/>
    <n v="65046.559999999998"/>
    <n v="1106617"/>
    <n v="1123617"/>
    <n v="215000"/>
    <n v="72000"/>
    <n v="1550000"/>
    <n v="4225000"/>
    <n v="1409000"/>
    <n v="0"/>
    <n v="0"/>
    <n v="0"/>
    <n v="9701234"/>
    <n v="1346.57"/>
    <n v="820.91"/>
    <n v="1459.38"/>
    <n v="2241.0100000000002"/>
    <n v="0"/>
    <m/>
    <m/>
    <m/>
    <m/>
    <m/>
    <m/>
    <m/>
    <n v="5867.8700000000008"/>
    <n v="0"/>
    <n v="0"/>
    <n v="0"/>
    <n v="0"/>
    <n v="0"/>
    <n v="0"/>
    <n v="18000"/>
    <n v="0"/>
    <n v="36000"/>
    <n v="0"/>
    <n v="0"/>
    <n v="0"/>
    <n v="59867.87"/>
    <n v="205734"/>
    <n v="1002500"/>
    <n v="648000"/>
    <n v="872000"/>
    <n v="1431000"/>
    <n v="4793000"/>
    <n v="1431000"/>
    <n v="0"/>
    <n v="0"/>
    <n v="0"/>
    <n v="10443101.870000001"/>
    <n v="741867.87000000104"/>
    <n v="10443101.870000001"/>
  </r>
  <r>
    <s v="769."/>
    <s v="5-05-15-127-1"/>
    <s v="5"/>
    <s v="Poznań - kanalizacja sanitarna w ul. Treblińskiej"/>
    <s v="Realizowane-RBM-w toku"/>
    <s v="nd"/>
    <s v="rezerwa &quot;białe plamy&quot;"/>
    <s v="pierwsza"/>
    <s v="sieci rozdzielcze"/>
    <s v="rozwojowe"/>
    <x v="16"/>
    <n v="0"/>
    <s v="Poznań"/>
    <s v="Zuzanna Kaczmarek"/>
    <s v="Barbara Bartkowiak"/>
    <s v="Jolanta Kowalczyk"/>
    <s v="Małgorzata Stopińska-Khrystych"/>
    <n v="0"/>
    <s v="05"/>
    <s v="nd"/>
    <n v="7160"/>
    <n v="33600"/>
    <n v="47367"/>
    <n v="0"/>
    <n v="0"/>
    <n v="0"/>
    <n v="0"/>
    <n v="0"/>
    <n v="0"/>
    <n v="0"/>
    <n v="0"/>
    <n v="80967"/>
    <n v="0"/>
    <n v="3580"/>
    <n v="0"/>
    <n v="641.5"/>
    <n v="0"/>
    <m/>
    <m/>
    <m/>
    <m/>
    <m/>
    <m/>
    <m/>
    <n v="4221.5"/>
    <n v="7160"/>
    <n v="3580"/>
    <n v="0"/>
    <n v="0"/>
    <n v="0"/>
    <n v="0"/>
    <n v="0"/>
    <n v="0"/>
    <n v="0"/>
    <n v="0"/>
    <n v="0"/>
    <n v="24390"/>
    <n v="28611.5"/>
    <n v="74370.490000000005"/>
    <n v="0"/>
    <n v="0"/>
    <n v="0"/>
    <n v="0"/>
    <n v="0"/>
    <n v="0"/>
    <n v="0"/>
    <n v="0"/>
    <n v="0"/>
    <n v="102981.99"/>
    <n v="22014.990000000005"/>
    <n v="102981.99"/>
  </r>
  <r>
    <s v="770."/>
    <s v="5-05-15-184-1"/>
    <s v="5"/>
    <s v="Poznań - kanalizacja sanitarna w ul. Jaśkowiaka i ul. Celichowskich"/>
    <s v="Realizowane-koncepcja-w toku"/>
    <s v="nd"/>
    <s v="rezerwa &quot;białe plamy&quot;"/>
    <s v="druga"/>
    <s v="sieci rozdzielcze"/>
    <s v="rozwojowe"/>
    <x v="8"/>
    <n v="0"/>
    <s v="Poznań"/>
    <s v="Katarzyna Stawińska"/>
    <n v="0"/>
    <s v="Monika Mrozińska"/>
    <n v="0"/>
    <n v="0"/>
    <s v="05"/>
    <s v="nd"/>
    <n v="0"/>
    <n v="0"/>
    <n v="0"/>
    <n v="0"/>
    <n v="0"/>
    <n v="0"/>
    <n v="20000"/>
    <n v="60000"/>
    <n v="20000"/>
    <n v="280000"/>
    <n v="1290000"/>
    <n v="1670000"/>
    <n v="0"/>
    <n v="0"/>
    <n v="0"/>
    <n v="0"/>
    <n v="0"/>
    <m/>
    <m/>
    <m/>
    <m/>
    <m/>
    <m/>
    <m/>
    <n v="0"/>
    <n v="0"/>
    <n v="0"/>
    <n v="0"/>
    <n v="0"/>
    <n v="0"/>
    <n v="0"/>
    <n v="0"/>
    <n v="0"/>
    <n v="0"/>
    <n v="0"/>
    <n v="0"/>
    <n v="0"/>
    <n v="0"/>
    <n v="0"/>
    <n v="0"/>
    <n v="0"/>
    <n v="20000"/>
    <n v="20000"/>
    <n v="60000"/>
    <n v="450000"/>
    <n v="840000"/>
    <n v="280000"/>
    <n v="0"/>
    <n v="1670000"/>
    <n v="0"/>
    <n v="1670000"/>
  </r>
  <r>
    <s v="771."/>
    <s v="5-05-15-187-1"/>
    <s v="5"/>
    <s v="Poznań - kanalizacja sanitarna objęta &quot;Koncepcją programowo-przestrzenną skanalizowania pd.-zach. części Poznania wraz z częścią m. Luboń oraz gminy Dopiewo&quot;"/>
    <s v="Realizowane-koncepcja-w toku"/>
    <s v="nd"/>
    <s v="rezerwa &quot;białe plamy&quot;"/>
    <s v="druga"/>
    <s v="sieci rozdzielcze"/>
    <s v="rozwojowe"/>
    <x v="8"/>
    <n v="0"/>
    <s v="Poznań"/>
    <s v="Kamilla Oberenkowska"/>
    <n v="0"/>
    <n v="0"/>
    <n v="0"/>
    <n v="0"/>
    <s v="05"/>
    <s v="nd"/>
    <n v="2219.17"/>
    <n v="0"/>
    <n v="0"/>
    <n v="426000"/>
    <n v="415000"/>
    <n v="2291000"/>
    <n v="2254000"/>
    <n v="2769000"/>
    <n v="1184000"/>
    <n v="8266000"/>
    <n v="8266000"/>
    <n v="25871000"/>
    <n v="0"/>
    <n v="0"/>
    <n v="0"/>
    <n v="0"/>
    <n v="0"/>
    <m/>
    <m/>
    <m/>
    <m/>
    <m/>
    <m/>
    <m/>
    <n v="0"/>
    <n v="0"/>
    <n v="0"/>
    <n v="0"/>
    <n v="0"/>
    <n v="0"/>
    <n v="0"/>
    <n v="0"/>
    <n v="0"/>
    <n v="0"/>
    <n v="0"/>
    <n v="0"/>
    <n v="0"/>
    <n v="0"/>
    <n v="0"/>
    <n v="0"/>
    <n v="653000"/>
    <n v="653000"/>
    <n v="3141000"/>
    <n v="3641000"/>
    <n v="3641000"/>
    <n v="3641000"/>
    <n v="3641000"/>
    <n v="95611000"/>
    <n v="19011000"/>
    <n v="-6860000"/>
    <n v="114622000"/>
  </r>
  <r>
    <s v="772."/>
    <s v="5-05-15-197-1"/>
    <s v="5"/>
    <s v="Poznań - kanalizacja sanitarna w rejonie ul. Janikowskiej"/>
    <s v="Realizowane-dokumentacja-w toku"/>
    <s v="nd"/>
    <s v="rezerwa &quot;białe plamy&quot;"/>
    <s v="druga"/>
    <s v="sieci rozdzielcze"/>
    <s v="rozwojowe"/>
    <x v="8"/>
    <n v="0"/>
    <s v="Poznań"/>
    <s v="Przemysław Jasiński"/>
    <s v="Joanna Matysiak-Olek"/>
    <s v="Mariusz Dados"/>
    <n v="0"/>
    <n v="0"/>
    <s v="05"/>
    <s v="nd"/>
    <n v="0"/>
    <n v="0"/>
    <n v="25000"/>
    <n v="25000"/>
    <n v="75000"/>
    <n v="2375000"/>
    <n v="0"/>
    <n v="0"/>
    <n v="0"/>
    <n v="0"/>
    <n v="0"/>
    <n v="2500000"/>
    <n v="0"/>
    <n v="0"/>
    <n v="0"/>
    <n v="738.92"/>
    <n v="0"/>
    <m/>
    <m/>
    <m/>
    <m/>
    <m/>
    <m/>
    <m/>
    <n v="738.92"/>
    <n v="0"/>
    <n v="0"/>
    <n v="0"/>
    <n v="0"/>
    <n v="0"/>
    <n v="0"/>
    <n v="0"/>
    <n v="0"/>
    <n v="0"/>
    <n v="0"/>
    <n v="0"/>
    <n v="0"/>
    <n v="738.92"/>
    <n v="88460"/>
    <n v="132689"/>
    <n v="599252"/>
    <n v="2681434"/>
    <n v="700000"/>
    <n v="0"/>
    <n v="0"/>
    <n v="0"/>
    <n v="0"/>
    <n v="0"/>
    <n v="4202573.92"/>
    <n v="1702573.92"/>
    <n v="4202573.92"/>
  </r>
  <r>
    <s v="773."/>
    <s v="5-05-15-199-1"/>
    <s v="5"/>
    <s v="Poznań - kanalizacja sanitarna w Opolskiej oraz w ul. Świerczewskiej i Żabikowskiej w Luboniu "/>
    <s v="Realizowane-koncepcja-w toku"/>
    <s v="nd"/>
    <s v="rezerwa &quot;białe plamy&quot;"/>
    <s v="druga"/>
    <s v="sieci rozdzielcze"/>
    <s v="rozwojowe"/>
    <x v="8"/>
    <n v="0"/>
    <s v="Poznań"/>
    <s v="Zuzanna Kaczmarek"/>
    <n v="0"/>
    <s v="Jolanta Kowalczyk"/>
    <n v="0"/>
    <n v="0"/>
    <s v="05"/>
    <s v="nd"/>
    <n v="0"/>
    <n v="0"/>
    <n v="7000"/>
    <n v="21000"/>
    <n v="7000"/>
    <n v="746000"/>
    <n v="0"/>
    <n v="0"/>
    <n v="0"/>
    <n v="0"/>
    <n v="0"/>
    <n v="781000"/>
    <n v="0"/>
    <n v="0"/>
    <n v="0"/>
    <n v="0"/>
    <n v="0"/>
    <m/>
    <m/>
    <m/>
    <m/>
    <m/>
    <m/>
    <m/>
    <n v="0"/>
    <n v="0"/>
    <n v="0"/>
    <n v="0"/>
    <n v="0"/>
    <n v="0"/>
    <n v="0"/>
    <n v="0"/>
    <n v="0"/>
    <n v="0"/>
    <n v="0"/>
    <n v="0"/>
    <n v="0"/>
    <n v="0"/>
    <n v="32000"/>
    <n v="48000"/>
    <n v="353400"/>
    <n v="655600"/>
    <n v="0"/>
    <n v="0"/>
    <n v="0"/>
    <n v="0"/>
    <n v="0"/>
    <n v="0"/>
    <n v="1089000"/>
    <n v="308000"/>
    <n v="1089000"/>
  </r>
  <r>
    <s v="774."/>
    <s v="5-05-15-200-1"/>
    <s v="5"/>
    <s v="Poznań - kanalizacja sanitarna w rejonie ul. Stobnickiej i ul. Słupskiej"/>
    <s v="Realizowane-koncepcja-w toku"/>
    <s v="nd"/>
    <s v="rezerwa &quot;białe plamy&quot;"/>
    <s v="druga"/>
    <s v="sieci rozdzielcze"/>
    <s v="rozwojowe"/>
    <x v="8"/>
    <n v="0"/>
    <s v="Poznań"/>
    <s v="Agata Chmurzyńska"/>
    <n v="0"/>
    <s v="Monika Mrozińska"/>
    <n v="0"/>
    <n v="0"/>
    <s v="05"/>
    <s v="nd"/>
    <n v="0"/>
    <n v="0"/>
    <n v="0"/>
    <n v="0"/>
    <n v="0"/>
    <n v="0"/>
    <n v="72400"/>
    <n v="108600"/>
    <n v="927600"/>
    <n v="1226400"/>
    <n v="2000000"/>
    <n v="4335000"/>
    <n v="0"/>
    <n v="0"/>
    <n v="0"/>
    <n v="0"/>
    <n v="0"/>
    <m/>
    <m/>
    <m/>
    <m/>
    <m/>
    <m/>
    <m/>
    <n v="0"/>
    <n v="0"/>
    <n v="0"/>
    <n v="0"/>
    <n v="0"/>
    <n v="0"/>
    <n v="0"/>
    <n v="0"/>
    <n v="0"/>
    <n v="0"/>
    <n v="0"/>
    <n v="0"/>
    <n v="0"/>
    <n v="0"/>
    <n v="0"/>
    <n v="0"/>
    <n v="0"/>
    <n v="0"/>
    <n v="72400"/>
    <n v="108600"/>
    <n v="927600"/>
    <n v="3226400"/>
    <n v="0"/>
    <n v="0"/>
    <n v="4335000"/>
    <n v="0"/>
    <n v="4335000"/>
  </r>
  <r>
    <s v="775."/>
    <s v="5-05-15-203-1"/>
    <s v="5"/>
    <s v="Poznań - kanalizacja sanitarna w ul. Sielawy"/>
    <s v="Realizowane-dokumentacja-w toku"/>
    <s v="nd"/>
    <s v="budżet - modernizacja PSK"/>
    <s v="pierwsza"/>
    <s v="sieci rozdzielcze"/>
    <s v="modernizacyjne"/>
    <x v="15"/>
    <n v="0"/>
    <s v="Poznań"/>
    <s v="Katarzyna Stawińska"/>
    <s v="Alicja Gronowska"/>
    <s v="Monika Mrozińska"/>
    <n v="0"/>
    <n v="0"/>
    <s v="05"/>
    <s v="nd"/>
    <n v="5433"/>
    <n v="360484"/>
    <n v="285000"/>
    <n v="0"/>
    <n v="0"/>
    <n v="0"/>
    <n v="0"/>
    <n v="0"/>
    <n v="0"/>
    <n v="0"/>
    <n v="0"/>
    <n v="645484"/>
    <n v="0"/>
    <n v="0"/>
    <n v="5433"/>
    <n v="641.5"/>
    <n v="0"/>
    <m/>
    <m/>
    <m/>
    <m/>
    <m/>
    <m/>
    <m/>
    <n v="6074.5"/>
    <n v="0"/>
    <n v="0"/>
    <n v="0"/>
    <n v="0"/>
    <n v="0"/>
    <n v="0"/>
    <n v="0"/>
    <n v="0"/>
    <n v="0"/>
    <n v="11800"/>
    <n v="0"/>
    <n v="17.54"/>
    <n v="17892.04"/>
    <n v="144000"/>
    <n v="493276"/>
    <n v="0"/>
    <n v="0"/>
    <n v="0"/>
    <n v="0"/>
    <n v="0"/>
    <n v="0"/>
    <n v="0"/>
    <n v="0"/>
    <n v="655168.04"/>
    <n v="9684.0400000000373"/>
    <n v="655168.04"/>
  </r>
  <r>
    <s v="776."/>
    <s v="5-05-15-238-0"/>
    <s v="5"/>
    <s v="Poznań - kanalizacja sanitarna w ul. Sterowej"/>
    <s v="Realizowane-dokumentacja-w toku"/>
    <s v="nd"/>
    <s v="budżet - modernizacja PSK"/>
    <s v="pierwsza"/>
    <s v="sieci rozdzielcze"/>
    <s v="modernizacyjne"/>
    <x v="15"/>
    <n v="0"/>
    <s v="Poznań"/>
    <s v="Agata Chmurzyńska"/>
    <s v="Marcin Krawczyk"/>
    <s v="Jolanta Kowalczyk"/>
    <n v="0"/>
    <n v="0"/>
    <s v="05"/>
    <s v="nd"/>
    <n v="2235"/>
    <n v="4000"/>
    <n v="4000"/>
    <n v="12000"/>
    <n v="94000"/>
    <n v="0"/>
    <n v="0"/>
    <n v="0"/>
    <n v="0"/>
    <n v="0"/>
    <n v="0"/>
    <n v="114000"/>
    <n v="0"/>
    <n v="0"/>
    <n v="0"/>
    <n v="0"/>
    <n v="0"/>
    <m/>
    <m/>
    <m/>
    <m/>
    <m/>
    <m/>
    <m/>
    <n v="0"/>
    <n v="0"/>
    <n v="0"/>
    <n v="0"/>
    <n v="0"/>
    <n v="0"/>
    <n v="0"/>
    <n v="0"/>
    <n v="0"/>
    <n v="0"/>
    <n v="0"/>
    <n v="0"/>
    <n v="0"/>
    <n v="0"/>
    <n v="10020"/>
    <n v="30060"/>
    <n v="10020"/>
    <n v="94200"/>
    <n v="0"/>
    <n v="0"/>
    <n v="0"/>
    <n v="0"/>
    <n v="0"/>
    <n v="0"/>
    <n v="144300"/>
    <n v="30300"/>
    <n v="144300"/>
  </r>
  <r>
    <s v="777."/>
    <s v="5-05-15-250-1"/>
    <s v="5"/>
    <s v="Poznań - kanalizacja sanitarna na terenie Podolan - Etap II"/>
    <s v="Realizowane-dokumentacja-w toku"/>
    <s v="nd"/>
    <s v="rezerwa &quot;białe plamy&quot;"/>
    <s v="pierwsza"/>
    <s v="sieci rozdzielcze"/>
    <s v="rozwojowe"/>
    <x v="16"/>
    <n v="0"/>
    <s v="Poznań"/>
    <s v="Sylwia Białous"/>
    <s v="Alicja Gronowska"/>
    <s v="Monika Mrozińska"/>
    <s v="Anna Ossig"/>
    <s v="Łukasz Bil"/>
    <s v="05"/>
    <s v="nd"/>
    <n v="34522.959999999999"/>
    <n v="24680"/>
    <n v="2500000"/>
    <n v="2610509"/>
    <n v="0"/>
    <n v="0"/>
    <n v="0"/>
    <n v="0"/>
    <n v="0"/>
    <n v="0"/>
    <n v="0"/>
    <n v="5135189"/>
    <n v="2261.9699999999998"/>
    <n v="1337.3"/>
    <n v="7201.72"/>
    <n v="1714.47"/>
    <n v="0"/>
    <m/>
    <m/>
    <m/>
    <m/>
    <m/>
    <m/>
    <m/>
    <n v="12515.46"/>
    <n v="0"/>
    <n v="0"/>
    <n v="0"/>
    <n v="0"/>
    <n v="0"/>
    <n v="0"/>
    <n v="0"/>
    <n v="0"/>
    <n v="0"/>
    <n v="0"/>
    <n v="0"/>
    <n v="0"/>
    <n v="12515.46"/>
    <n v="153580"/>
    <n v="1190409"/>
    <n v="1280000"/>
    <n v="2649300"/>
    <n v="0"/>
    <n v="0"/>
    <n v="0"/>
    <n v="0"/>
    <n v="0"/>
    <n v="0"/>
    <n v="5285804.46"/>
    <n v="150615.45999999996"/>
    <n v="5285804.46"/>
  </r>
  <r>
    <s v="778."/>
    <s v="5-05-15-260-1"/>
    <s v="5"/>
    <s v="Poznań - kanalizacja sanitarna w ul. Lotniczej i 5 Stycznia"/>
    <s v="Realizowane-RBM-w toku"/>
    <s v="FS 6"/>
    <s v="Pule"/>
    <s v="druga"/>
    <s v="sieci rozdzielcze"/>
    <s v="rozwojowe"/>
    <x v="6"/>
    <n v="0"/>
    <s v="Poznań"/>
    <s v="Sylwia Białous"/>
    <s v="Anna Szaszczak"/>
    <s v="Monika Mrozińska"/>
    <s v="Ewa Szurgot"/>
    <s v="Łukasz Wędrychowicz"/>
    <s v="05"/>
    <s v="nd"/>
    <n v="1238111.76"/>
    <n v="201000"/>
    <n v="1500000"/>
    <n v="0"/>
    <n v="0"/>
    <n v="0"/>
    <n v="0"/>
    <n v="0"/>
    <n v="0"/>
    <n v="0"/>
    <n v="0"/>
    <n v="1701000"/>
    <n v="2068.3200000000002"/>
    <n v="458.27"/>
    <n v="2003.05"/>
    <n v="22475.59"/>
    <n v="0"/>
    <m/>
    <m/>
    <m/>
    <m/>
    <m/>
    <m/>
    <m/>
    <n v="27005.23"/>
    <n v="0"/>
    <n v="0"/>
    <n v="0"/>
    <n v="0"/>
    <n v="0"/>
    <n v="0"/>
    <n v="0"/>
    <n v="0"/>
    <n v="0"/>
    <n v="0"/>
    <n v="0"/>
    <n v="0"/>
    <n v="27005.23"/>
    <n v="500000"/>
    <n v="1279000"/>
    <n v="0"/>
    <n v="0"/>
    <n v="0"/>
    <n v="0"/>
    <n v="0"/>
    <n v="0"/>
    <n v="0"/>
    <n v="0"/>
    <n v="1806005.23"/>
    <n v="105005.22999999998"/>
    <n v="1806005.23"/>
  </r>
  <r>
    <s v="779."/>
    <s v="5-05-15-272-1"/>
    <s v="5"/>
    <s v="Poznań - kanalizacja sanitarna w ulicy Kobylepole - zakres I"/>
    <s v="Realizowane-RBM-zakończono"/>
    <s v="nd"/>
    <s v="rezerwa &quot;białe plamy&quot;"/>
    <s v="pierwsza"/>
    <s v="sieci rozdzielcze"/>
    <s v="rozwojowe"/>
    <x v="16"/>
    <n v="0"/>
    <s v="Poznań"/>
    <s v="Przemysław Jasiński"/>
    <n v="0"/>
    <s v="Mariusz Dados"/>
    <s v="Łukasz Dąbrowski"/>
    <n v="0"/>
    <s v="05"/>
    <s v="PIM"/>
    <n v="826362.07000000007"/>
    <n v="1371029.52"/>
    <n v="0"/>
    <n v="0"/>
    <n v="0"/>
    <n v="0"/>
    <n v="0"/>
    <n v="0"/>
    <n v="0"/>
    <n v="0"/>
    <n v="0"/>
    <n v="1371029.52"/>
    <n v="-99123.21"/>
    <n v="119234.3"/>
    <n v="0"/>
    <n v="0"/>
    <n v="4900"/>
    <m/>
    <m/>
    <m/>
    <m/>
    <m/>
    <m/>
    <m/>
    <n v="25011.089999999997"/>
    <n v="19077.59"/>
    <n v="19077.59"/>
    <n v="4900"/>
    <n v="4900"/>
    <n v="4900"/>
    <n v="0"/>
    <n v="0"/>
    <n v="0"/>
    <n v="0"/>
    <n v="0"/>
    <n v="0"/>
    <n v="0"/>
    <n v="25011.089999999997"/>
    <n v="0"/>
    <n v="0"/>
    <n v="0"/>
    <n v="0"/>
    <n v="0"/>
    <n v="0"/>
    <n v="0"/>
    <n v="0"/>
    <n v="0"/>
    <n v="0"/>
    <n v="25011.089999999997"/>
    <n v="-1346018.43"/>
    <n v="25011.089999999997"/>
  </r>
  <r>
    <s v="780."/>
    <s v="5-05-16-004-1"/>
    <s v="5"/>
    <s v="Poznań - kanalizacja sanitarna w drodze bocznej od ul. Huby Moraskie"/>
    <s v="brak"/>
    <s v="nd"/>
    <s v="brak"/>
    <s v="druga"/>
    <s v="sieci rozdzielcze"/>
    <s v="rozwojowe"/>
    <x v="8"/>
    <m/>
    <s v="Poznań"/>
    <s v="Katarzyna Stawińska"/>
    <m/>
    <m/>
    <m/>
    <m/>
    <s v="05"/>
    <s v="nd"/>
    <n v="0"/>
    <n v="0"/>
    <n v="0"/>
    <n v="0"/>
    <n v="0"/>
    <n v="0"/>
    <n v="0"/>
    <n v="0"/>
    <n v="0"/>
    <n v="0"/>
    <n v="0"/>
    <n v="0"/>
    <m/>
    <m/>
    <m/>
    <m/>
    <m/>
    <m/>
    <m/>
    <m/>
    <m/>
    <m/>
    <m/>
    <m/>
    <m/>
    <m/>
    <m/>
    <m/>
    <m/>
    <m/>
    <m/>
    <m/>
    <m/>
    <m/>
    <m/>
    <m/>
    <m/>
    <n v="0"/>
    <n v="0"/>
    <n v="0"/>
    <n v="0"/>
    <n v="0"/>
    <n v="0"/>
    <n v="0"/>
    <n v="7000"/>
    <n v="7000"/>
    <n v="21000"/>
    <n v="435000"/>
    <n v="35000"/>
    <n v="35000"/>
    <n v="470000"/>
  </r>
  <r>
    <s v="781."/>
    <s v="5-05-16-009-1"/>
    <s v="5"/>
    <s v="Poznań - kanalizacja sanitarna w ul. Dobiegniewskiej"/>
    <s v="Realizowane-dokumentacja-w toku"/>
    <s v="nd"/>
    <s v="rezerwa &quot;białe plamy&quot;"/>
    <s v="druga"/>
    <s v="sieci rozdzielcze"/>
    <s v="rozwojowe"/>
    <x v="8"/>
    <n v="0"/>
    <s v="Poznań"/>
    <s v="Kamilla Oberenkowska"/>
    <s v="Michał Kamiński"/>
    <s v="Jolanta Kowalczyk"/>
    <n v="0"/>
    <n v="0"/>
    <s v="05"/>
    <s v="nd"/>
    <n v="0"/>
    <n v="5000"/>
    <n v="13000"/>
    <n v="5000"/>
    <n v="24000"/>
    <n v="105000"/>
    <n v="0"/>
    <n v="0"/>
    <n v="0"/>
    <n v="0"/>
    <n v="0"/>
    <n v="152000"/>
    <n v="0"/>
    <n v="0"/>
    <n v="0"/>
    <n v="0"/>
    <n v="0"/>
    <m/>
    <m/>
    <m/>
    <m/>
    <m/>
    <m/>
    <m/>
    <n v="0"/>
    <n v="0"/>
    <n v="0"/>
    <n v="0"/>
    <n v="0"/>
    <n v="0"/>
    <n v="0"/>
    <n v="0"/>
    <n v="0"/>
    <n v="0"/>
    <n v="0"/>
    <n v="0"/>
    <n v="0"/>
    <n v="0"/>
    <n v="6036.8"/>
    <n v="12073.6"/>
    <n v="12073.6"/>
    <n v="166013"/>
    <n v="0"/>
    <n v="0"/>
    <n v="0"/>
    <n v="0"/>
    <n v="0"/>
    <n v="0"/>
    <n v="196197"/>
    <n v="44197"/>
    <n v="196197"/>
  </r>
  <r>
    <s v="782."/>
    <s v="5-05-16-019-1"/>
    <s v="5"/>
    <s v="Poznań - kanalizacja sanitarna w ul. Zwrotniczej"/>
    <s v="Realizowane-dokumentacja-w toku"/>
    <s v="nd"/>
    <s v="rezerwa &quot;białe plamy&quot;"/>
    <s v="pierwsza"/>
    <s v="sieci rozdzielcze"/>
    <s v="rozwojowe"/>
    <x v="16"/>
    <n v="0"/>
    <s v="Poznań"/>
    <s v="Kamilla Oberenkowska"/>
    <s v="Anna Szaszczak"/>
    <s v="Jolanta Kowalczyk"/>
    <n v="0"/>
    <n v="0"/>
    <s v="05"/>
    <s v="nd"/>
    <n v="1732"/>
    <n v="4000"/>
    <n v="4000"/>
    <n v="12000"/>
    <n v="28000"/>
    <n v="122000"/>
    <n v="0"/>
    <n v="0"/>
    <n v="0"/>
    <n v="0"/>
    <n v="0"/>
    <n v="170000"/>
    <n v="0"/>
    <n v="0"/>
    <n v="0"/>
    <n v="0"/>
    <n v="0"/>
    <m/>
    <m/>
    <m/>
    <m/>
    <m/>
    <m/>
    <m/>
    <n v="0"/>
    <n v="0"/>
    <n v="0"/>
    <n v="0"/>
    <n v="0"/>
    <n v="0"/>
    <n v="0"/>
    <n v="0"/>
    <n v="0"/>
    <n v="0"/>
    <n v="0"/>
    <n v="0"/>
    <n v="0"/>
    <n v="0"/>
    <n v="14000"/>
    <n v="28000"/>
    <n v="28000"/>
    <n v="229000"/>
    <n v="0"/>
    <n v="0"/>
    <n v="0"/>
    <n v="0"/>
    <n v="0"/>
    <n v="0"/>
    <n v="299000"/>
    <n v="129000"/>
    <n v="299000"/>
  </r>
  <r>
    <s v="783."/>
    <s v="5-05-16-021-1"/>
    <s v="5"/>
    <s v="Poznań - kanalizacja sanitarna w rejonie ul. Czarnucha"/>
    <s v="Realizowane-koncepcja-w toku"/>
    <s v="nd"/>
    <s v="Pule"/>
    <s v="druga"/>
    <s v="sieci rozdzielcze"/>
    <s v="rozwojowe"/>
    <x v="6"/>
    <n v="0"/>
    <s v="Poznań"/>
    <s v="Marcin Ostrzycki"/>
    <s v="Magdalena Daszkiewicz-Jankowska"/>
    <s v="Monika Mrozińska"/>
    <s v="Anna Ossig"/>
    <n v="0"/>
    <s v="05"/>
    <s v="nd"/>
    <n v="9827.1099999999988"/>
    <n v="90000"/>
    <n v="135000"/>
    <n v="747000"/>
    <n v="3398000"/>
    <n v="0"/>
    <n v="0"/>
    <n v="0"/>
    <n v="0"/>
    <n v="0"/>
    <n v="0"/>
    <n v="4370000"/>
    <n v="1064.3599999999999"/>
    <n v="0"/>
    <n v="0"/>
    <n v="0"/>
    <n v="0"/>
    <m/>
    <m/>
    <m/>
    <m/>
    <m/>
    <m/>
    <m/>
    <n v="1064.3599999999999"/>
    <n v="0"/>
    <n v="0"/>
    <n v="0"/>
    <n v="0"/>
    <n v="0"/>
    <n v="0"/>
    <n v="0"/>
    <n v="0"/>
    <n v="0"/>
    <n v="0"/>
    <n v="0"/>
    <n v="0"/>
    <n v="1064.3599999999999"/>
    <n v="0"/>
    <n v="39970"/>
    <n v="119910"/>
    <n v="562278"/>
    <n v="1545166"/>
    <n v="2261154"/>
    <n v="0"/>
    <n v="0"/>
    <n v="0"/>
    <n v="0"/>
    <n v="4529542.3599999994"/>
    <n v="159542.3599999994"/>
    <n v="4529542.3599999994"/>
  </r>
  <r>
    <s v="784."/>
    <s v="5-05-16-022-1"/>
    <s v="5"/>
    <s v="Poznań - kanalizacja sanitarna w ul. Żlebowej"/>
    <s v="Realizowane-dokumentacja-w toku"/>
    <s v="nd"/>
    <s v="rezerwa &quot;białe plamy&quot;"/>
    <s v="druga"/>
    <s v="sieci rozdzielcze"/>
    <s v="rozwojowe"/>
    <x v="8"/>
    <n v="0"/>
    <s v="Poznań"/>
    <s v="Zuzanna Kaczmarek"/>
    <s v="Wioletta Frankowska"/>
    <s v="Jolanta Kowalczyk"/>
    <n v="0"/>
    <n v="0"/>
    <s v="05"/>
    <s v="nd"/>
    <n v="1984"/>
    <n v="4000"/>
    <n v="13000"/>
    <n v="55000"/>
    <n v="218000"/>
    <n v="0"/>
    <n v="0"/>
    <n v="0"/>
    <n v="0"/>
    <n v="0"/>
    <n v="0"/>
    <n v="290000"/>
    <n v="0"/>
    <n v="0"/>
    <n v="0"/>
    <n v="0"/>
    <n v="0"/>
    <m/>
    <m/>
    <m/>
    <m/>
    <m/>
    <m/>
    <m/>
    <n v="0"/>
    <n v="0"/>
    <n v="0"/>
    <n v="0"/>
    <n v="0"/>
    <n v="0"/>
    <n v="0"/>
    <n v="0"/>
    <n v="0"/>
    <n v="0"/>
    <n v="0"/>
    <n v="0"/>
    <n v="0"/>
    <n v="0"/>
    <n v="30469.599999999999"/>
    <n v="45704.4"/>
    <n v="200000"/>
    <n v="104695"/>
    <n v="0"/>
    <n v="0"/>
    <n v="0"/>
    <n v="0"/>
    <n v="0"/>
    <n v="0"/>
    <n v="380869"/>
    <n v="90869"/>
    <n v="380869"/>
  </r>
  <r>
    <s v="785."/>
    <s v="5-05-16-025-1"/>
    <s v="5"/>
    <s v="Poznań - kanalizacja sanitarna w ul. Abpa W. Dymka i ul. Żelaznej"/>
    <s v="Realizowane-RBM-zakończono"/>
    <s v="nd"/>
    <s v="Pule"/>
    <s v="druga"/>
    <s v="sieci rozdzielcze"/>
    <s v="rozwojowe"/>
    <x v="6"/>
    <n v="0"/>
    <s v="Poznań"/>
    <s v="Paulina Wilińska-Kałka"/>
    <n v="0"/>
    <s v="Mariusz Dados"/>
    <s v="Daniel Michalik"/>
    <n v="0"/>
    <s v="05"/>
    <s v="ZKZL"/>
    <n v="5482.62"/>
    <n v="0"/>
    <n v="0"/>
    <n v="0"/>
    <n v="0"/>
    <n v="0"/>
    <n v="0"/>
    <n v="0"/>
    <n v="0"/>
    <n v="0"/>
    <n v="0"/>
    <n v="0"/>
    <n v="5499.9"/>
    <n v="0"/>
    <n v="0"/>
    <n v="0"/>
    <n v="0"/>
    <m/>
    <m/>
    <m/>
    <m/>
    <m/>
    <m/>
    <m/>
    <n v="5499.9"/>
    <n v="0"/>
    <n v="0"/>
    <n v="0"/>
    <n v="0"/>
    <n v="0"/>
    <n v="0"/>
    <n v="0"/>
    <n v="0"/>
    <n v="0"/>
    <n v="0"/>
    <n v="0"/>
    <n v="0"/>
    <n v="5499.9"/>
    <n v="0"/>
    <n v="0"/>
    <n v="0"/>
    <n v="0"/>
    <n v="0"/>
    <n v="0"/>
    <n v="0"/>
    <n v="0"/>
    <n v="0"/>
    <n v="0"/>
    <n v="5499.9"/>
    <n v="5499.9"/>
    <n v="5499.9"/>
  </r>
  <r>
    <s v="786."/>
    <s v="5-05-16-028-1"/>
    <s v="5"/>
    <s v="Poznań - kanalizacja sanitarna w rejonie ulic Biskupińskiej i Lirycznej"/>
    <s v="Realizowane-RBM-zakończono"/>
    <s v="nd"/>
    <s v="Pule"/>
    <s v="druga"/>
    <s v="sieci rozdzielcze"/>
    <s v="rozwojowe"/>
    <x v="6"/>
    <n v="0"/>
    <s v="Poznań"/>
    <s v="Sylwia Białous"/>
    <n v="0"/>
    <s v="Monika Mrozińska"/>
    <s v="Daniel Michalik"/>
    <s v="Maciej Urbaniak"/>
    <s v="05"/>
    <s v="ZKZL"/>
    <n v="1898531.3599999999"/>
    <n v="0"/>
    <n v="0"/>
    <n v="0"/>
    <n v="0"/>
    <n v="0"/>
    <n v="0"/>
    <n v="0"/>
    <n v="0"/>
    <n v="0"/>
    <n v="0"/>
    <n v="0"/>
    <n v="0"/>
    <n v="0"/>
    <n v="0"/>
    <n v="0"/>
    <n v="0"/>
    <m/>
    <m/>
    <m/>
    <m/>
    <m/>
    <m/>
    <m/>
    <n v="0"/>
    <n v="0"/>
    <n v="0"/>
    <n v="0"/>
    <n v="0"/>
    <n v="0"/>
    <n v="0"/>
    <n v="0"/>
    <n v="0"/>
    <n v="0"/>
    <n v="0"/>
    <n v="0"/>
    <n v="0"/>
    <n v="0"/>
    <n v="0"/>
    <n v="0"/>
    <n v="0"/>
    <n v="0"/>
    <n v="0"/>
    <n v="0"/>
    <n v="0"/>
    <n v="0"/>
    <n v="0"/>
    <n v="0"/>
    <n v="0"/>
    <n v="0"/>
    <n v="0"/>
  </r>
  <r>
    <s v="787."/>
    <s v="5-05-16-029-1"/>
    <s v="5"/>
    <s v="Poznań - kanalizacja sanitarna w ul. Drewlańskiej"/>
    <s v="brak"/>
    <s v="nd"/>
    <s v="brak"/>
    <s v="druga"/>
    <s v="sieci rozdzielcze"/>
    <s v="rozwojowe"/>
    <x v="8"/>
    <m/>
    <s v="Poznań"/>
    <s v="Marcin Ostrzycki"/>
    <m/>
    <m/>
    <m/>
    <m/>
    <s v="05"/>
    <s v="nd"/>
    <n v="0"/>
    <n v="0"/>
    <n v="0"/>
    <n v="0"/>
    <n v="0"/>
    <n v="0"/>
    <n v="0"/>
    <n v="0"/>
    <n v="0"/>
    <n v="0"/>
    <n v="0"/>
    <n v="0"/>
    <m/>
    <m/>
    <m/>
    <m/>
    <m/>
    <m/>
    <m/>
    <m/>
    <m/>
    <m/>
    <m/>
    <m/>
    <m/>
    <m/>
    <m/>
    <m/>
    <m/>
    <m/>
    <m/>
    <m/>
    <m/>
    <m/>
    <m/>
    <m/>
    <m/>
    <n v="0"/>
    <n v="0"/>
    <n v="0"/>
    <n v="0"/>
    <n v="0"/>
    <n v="0"/>
    <n v="0"/>
    <n v="0"/>
    <n v="35000"/>
    <n v="35000"/>
    <n v="180000"/>
    <n v="70000"/>
    <n v="70000"/>
    <n v="250000"/>
  </r>
  <r>
    <s v="788."/>
    <s v="5-05-16-031-1"/>
    <s v="5"/>
    <s v="Poznań - kanalizacja sanitarna w ul. Opawskiej i Woźnickiej"/>
    <s v="Realizowane-dokumentacja-w toku"/>
    <s v="nd"/>
    <s v="rezerwa &quot;białe plamy&quot;"/>
    <s v="druga"/>
    <s v="sieci rozdzielcze"/>
    <s v="rozwojowe"/>
    <x v="8"/>
    <n v="0"/>
    <s v="Poznań"/>
    <s v="Kamilla Oberenkowska"/>
    <s v="Anna Szaszczak"/>
    <s v="Jolanta Kowalczyk"/>
    <n v="0"/>
    <n v="0"/>
    <s v="05"/>
    <s v="nd"/>
    <n v="4837.38"/>
    <n v="10000"/>
    <n v="10000"/>
    <n v="29000"/>
    <n v="143000"/>
    <n v="627000"/>
    <n v="0"/>
    <n v="0"/>
    <n v="0"/>
    <n v="0"/>
    <n v="0"/>
    <n v="819000"/>
    <n v="756.08"/>
    <n v="324.02999999999997"/>
    <n v="324.02999999999997"/>
    <n v="0"/>
    <n v="0"/>
    <m/>
    <m/>
    <m/>
    <m/>
    <m/>
    <m/>
    <m/>
    <n v="1404.14"/>
    <n v="0"/>
    <n v="0"/>
    <n v="0"/>
    <n v="0"/>
    <n v="0"/>
    <n v="0"/>
    <n v="0"/>
    <n v="0"/>
    <n v="0"/>
    <n v="0"/>
    <n v="0"/>
    <n v="0"/>
    <n v="1404.14"/>
    <n v="16000"/>
    <n v="32000"/>
    <n v="32000"/>
    <n v="665000"/>
    <n v="104000"/>
    <n v="0"/>
    <n v="0"/>
    <n v="0"/>
    <n v="0"/>
    <n v="0"/>
    <n v="850404.14"/>
    <n v="31404.140000000014"/>
    <n v="850404.14"/>
  </r>
  <r>
    <s v="789."/>
    <s v="5-05-16-032-1"/>
    <s v="5"/>
    <s v="Poznań - kanalizacja sanitarna w ul. J. Piłsudskiego nr 96-98"/>
    <s v="Realizowane-dokumentacja-w toku"/>
    <s v="nd"/>
    <s v="rezerwa &quot;białe plamy&quot;"/>
    <s v="druga"/>
    <s v="sieci rozdzielcze"/>
    <s v="rozwojowe"/>
    <x v="8"/>
    <n v="0"/>
    <s v="Poznań"/>
    <s v="Agnieszka Mitura-Grabowska"/>
    <s v="Magdalena Daszkiewicz-Jankowska"/>
    <s v="Jolanta Kowalczyk"/>
    <n v="0"/>
    <n v="0"/>
    <s v="05"/>
    <s v="nd"/>
    <n v="0"/>
    <n v="0"/>
    <n v="11000"/>
    <n v="18000"/>
    <n v="72000"/>
    <n v="162000"/>
    <n v="0"/>
    <n v="0"/>
    <n v="0"/>
    <n v="0"/>
    <n v="0"/>
    <n v="263000"/>
    <n v="0"/>
    <n v="0"/>
    <n v="0"/>
    <n v="0"/>
    <n v="0"/>
    <m/>
    <m/>
    <m/>
    <m/>
    <m/>
    <m/>
    <m/>
    <n v="0"/>
    <n v="0"/>
    <n v="0"/>
    <n v="0"/>
    <n v="0"/>
    <n v="0"/>
    <n v="0"/>
    <n v="0"/>
    <n v="0"/>
    <n v="0"/>
    <n v="0"/>
    <n v="0"/>
    <n v="0"/>
    <n v="0"/>
    <n v="7336.2"/>
    <n v="14672.8"/>
    <n v="14672.8"/>
    <n v="128824"/>
    <n v="172493.2"/>
    <n v="0"/>
    <n v="0"/>
    <n v="0"/>
    <n v="0"/>
    <n v="0"/>
    <n v="337999"/>
    <n v="74999"/>
    <n v="337999"/>
  </r>
  <r>
    <s v="790."/>
    <s v="5-05-16-040-1"/>
    <s v="5"/>
    <s v="Poznań - kanalizacja sanitarna w ul. Obodrzyckiej"/>
    <s v="brak"/>
    <s v="nd"/>
    <s v="brak"/>
    <s v="druga"/>
    <s v="sieci rozdzielcze"/>
    <s v="rozwojowe"/>
    <x v="8"/>
    <m/>
    <s v="Poznań"/>
    <s v="Kamilla Oberenkowska"/>
    <m/>
    <m/>
    <m/>
    <m/>
    <s v="05"/>
    <s v="nd"/>
    <n v="0"/>
    <n v="0"/>
    <n v="0"/>
    <n v="0"/>
    <n v="0"/>
    <n v="0"/>
    <n v="0"/>
    <n v="0"/>
    <n v="0"/>
    <n v="0"/>
    <n v="0"/>
    <n v="0"/>
    <m/>
    <m/>
    <m/>
    <m/>
    <m/>
    <m/>
    <m/>
    <m/>
    <m/>
    <m/>
    <m/>
    <m/>
    <m/>
    <m/>
    <m/>
    <m/>
    <m/>
    <m/>
    <m/>
    <m/>
    <m/>
    <m/>
    <m/>
    <m/>
    <m/>
    <n v="0"/>
    <n v="0"/>
    <n v="0"/>
    <n v="0"/>
    <n v="0"/>
    <n v="0"/>
    <n v="12000"/>
    <n v="18000"/>
    <n v="58000"/>
    <n v="264000"/>
    <n v="0"/>
    <n v="352000"/>
    <n v="352000"/>
    <n v="352000"/>
  </r>
  <r>
    <s v="791."/>
    <s v="5-05-16-048-1"/>
    <s v="5"/>
    <s v="Poznań - kanalizacja sanitarna w ul. Bernata"/>
    <s v="Realizowane-koncepcja-w toku"/>
    <s v="nd"/>
    <s v="Pule"/>
    <s v="druga"/>
    <s v="sieci rozdzielcze"/>
    <s v="rozwojowe"/>
    <x v="6"/>
    <n v="0"/>
    <s v="Poznań"/>
    <s v="Przemysław Jasiński"/>
    <n v="0"/>
    <s v="Mariusz Dados"/>
    <n v="0"/>
    <n v="0"/>
    <s v="05"/>
    <s v="ZKZL"/>
    <n v="0"/>
    <n v="0"/>
    <n v="13600"/>
    <n v="20400"/>
    <n v="106000"/>
    <n v="272000"/>
    <n v="0"/>
    <n v="0"/>
    <n v="0"/>
    <n v="0"/>
    <n v="0"/>
    <n v="412000"/>
    <n v="0"/>
    <n v="0"/>
    <n v="0"/>
    <n v="0"/>
    <n v="0"/>
    <m/>
    <m/>
    <m/>
    <m/>
    <m/>
    <m/>
    <m/>
    <n v="0"/>
    <n v="0"/>
    <n v="0"/>
    <n v="0"/>
    <n v="0"/>
    <n v="0"/>
    <n v="0"/>
    <n v="0"/>
    <n v="0"/>
    <n v="0"/>
    <n v="0"/>
    <n v="0"/>
    <n v="0"/>
    <n v="0"/>
    <n v="0"/>
    <n v="0"/>
    <n v="0"/>
    <n v="0"/>
    <n v="0"/>
    <n v="0"/>
    <n v="0"/>
    <n v="0"/>
    <n v="0"/>
    <n v="0"/>
    <n v="0"/>
    <n v="-412000"/>
    <n v="0"/>
  </r>
  <r>
    <s v="792."/>
    <s v="5-05-16-051-1"/>
    <s v="5"/>
    <s v="Poznań - kanalizacja sanitarna w rejonie ulic: Żołnierzy Wyklętych i Literackiej"/>
    <s v="Realizowane-RBM-zakończono"/>
    <s v="nd"/>
    <s v="Pule"/>
    <s v="druga"/>
    <s v="sieci rozdzielcze"/>
    <s v="rozwojowe"/>
    <x v="6"/>
    <n v="0"/>
    <s v="Poznań"/>
    <s v="Sylwia Białous"/>
    <s v="Daniel Michalik"/>
    <s v="Monika Mrozińska"/>
    <s v="Daniel Michalik"/>
    <n v="0"/>
    <s v="05"/>
    <s v="PTBS"/>
    <n v="147530.9"/>
    <n v="0"/>
    <n v="0"/>
    <n v="0"/>
    <n v="0"/>
    <n v="0"/>
    <n v="0"/>
    <n v="0"/>
    <n v="0"/>
    <n v="0"/>
    <n v="0"/>
    <n v="0"/>
    <n v="0"/>
    <n v="0"/>
    <n v="0"/>
    <n v="0"/>
    <n v="0"/>
    <m/>
    <m/>
    <m/>
    <m/>
    <m/>
    <m/>
    <m/>
    <n v="0"/>
    <n v="0"/>
    <n v="0"/>
    <n v="0"/>
    <n v="0"/>
    <n v="0"/>
    <n v="0"/>
    <n v="0"/>
    <n v="0"/>
    <n v="0"/>
    <n v="0"/>
    <n v="0"/>
    <n v="0"/>
    <n v="0"/>
    <n v="0"/>
    <n v="0"/>
    <n v="0"/>
    <n v="0"/>
    <n v="0"/>
    <n v="0"/>
    <n v="0"/>
    <n v="0"/>
    <n v="0"/>
    <n v="0"/>
    <n v="0"/>
    <n v="0"/>
    <n v="0"/>
  </r>
  <r>
    <s v="793."/>
    <s v="5-05-16-060-1"/>
    <s v="5"/>
    <s v="Poznań - kanalizacja sanitarna na Osiedlu Kwiatowym"/>
    <s v="Realizowane-dokumentacja-w toku"/>
    <s v="nd"/>
    <s v="rezerwa &quot;białe plamy&quot;"/>
    <s v="druga"/>
    <s v="sieci rozdzielcze"/>
    <s v="rozwojowe"/>
    <x v="4"/>
    <n v="0"/>
    <s v="Poznań"/>
    <s v="Kamilla Oberenkowska"/>
    <s v="Michał Kamiński"/>
    <s v="Jolanta Kowalczyk"/>
    <s v="Aleksandra Wąsiak-Piechota"/>
    <n v="0"/>
    <s v="05"/>
    <s v="nd"/>
    <n v="5165.8600000000006"/>
    <n v="647086.25"/>
    <n v="1247086.25"/>
    <n v="947086.25"/>
    <n v="1420629.25"/>
    <n v="0"/>
    <n v="0"/>
    <n v="0"/>
    <n v="0"/>
    <n v="0"/>
    <n v="0"/>
    <n v="4261888"/>
    <n v="2495.46"/>
    <n v="1475.84"/>
    <n v="1566.04"/>
    <n v="1979.66"/>
    <n v="0"/>
    <m/>
    <m/>
    <m/>
    <m/>
    <m/>
    <m/>
    <m/>
    <n v="7517"/>
    <n v="0"/>
    <n v="0"/>
    <n v="0"/>
    <n v="0"/>
    <n v="0"/>
    <n v="0"/>
    <n v="0"/>
    <n v="49600"/>
    <n v="0"/>
    <n v="0"/>
    <n v="0"/>
    <n v="49600"/>
    <n v="106717"/>
    <n v="624695"/>
    <n v="1300000"/>
    <n v="1652089"/>
    <n v="1000000"/>
    <n v="0"/>
    <n v="0"/>
    <n v="0"/>
    <n v="0"/>
    <n v="0"/>
    <n v="0"/>
    <n v="4683501"/>
    <n v="421613"/>
    <n v="4683501"/>
  </r>
  <r>
    <s v="794."/>
    <s v="5-05-16-064-1"/>
    <s v="5"/>
    <s v="Poznań - kanalizacja sanitarna w ul. Przygranicznej"/>
    <s v="Realizowane-koncepcja-w toku"/>
    <s v="nd"/>
    <s v="rezerwa &quot;białe plamy&quot;"/>
    <s v="druga"/>
    <s v="sieci rozdzielcze"/>
    <s v="rozwojowe"/>
    <x v="8"/>
    <n v="0"/>
    <s v="Poznań"/>
    <s v="Agata Chmurzyńska"/>
    <n v="0"/>
    <s v="Monika Mrozińska"/>
    <n v="0"/>
    <n v="0"/>
    <s v="05"/>
    <s v="nd"/>
    <n v="0"/>
    <n v="0"/>
    <n v="0"/>
    <n v="0"/>
    <n v="0"/>
    <n v="0"/>
    <n v="12400"/>
    <n v="18600"/>
    <n v="55000"/>
    <n v="156000"/>
    <n v="0"/>
    <n v="242000"/>
    <n v="0"/>
    <n v="0"/>
    <n v="0"/>
    <n v="0"/>
    <n v="0"/>
    <m/>
    <m/>
    <m/>
    <m/>
    <m/>
    <m/>
    <m/>
    <n v="0"/>
    <n v="0"/>
    <n v="0"/>
    <n v="0"/>
    <n v="0"/>
    <n v="0"/>
    <n v="0"/>
    <n v="0"/>
    <n v="0"/>
    <n v="0"/>
    <n v="0"/>
    <n v="0"/>
    <n v="0"/>
    <n v="0"/>
    <n v="0"/>
    <n v="0"/>
    <n v="0"/>
    <n v="0"/>
    <n v="12400"/>
    <n v="18600"/>
    <n v="55000"/>
    <n v="156000"/>
    <n v="0"/>
    <n v="0"/>
    <n v="242000"/>
    <n v="0"/>
    <n v="242000"/>
  </r>
  <r>
    <s v="795."/>
    <s v="5-05-16-069-1"/>
    <s v="5"/>
    <s v="Poznań - kanalizacja sanitarna w ul. Wrońskiego"/>
    <s v="Realizowane-dokumentacja-w toku"/>
    <s v="nd"/>
    <s v="rezerwa &quot;białe plamy&quot;"/>
    <s v="pierwsza"/>
    <s v="sieci rozdzielcze"/>
    <s v="rozwojowe"/>
    <x v="16"/>
    <n v="0"/>
    <s v="Poznań"/>
    <s v="Katarzyna Józefiak"/>
    <s v="Wioletta Frankowska"/>
    <s v="Jolanta Kowalczyk"/>
    <n v="0"/>
    <n v="0"/>
    <s v="05"/>
    <s v="nd"/>
    <n v="1984"/>
    <n v="12000"/>
    <n v="18000"/>
    <n v="200000"/>
    <n v="120000"/>
    <n v="0"/>
    <n v="0"/>
    <n v="0"/>
    <n v="0"/>
    <n v="0"/>
    <n v="0"/>
    <n v="350000"/>
    <n v="0"/>
    <n v="1206"/>
    <n v="0"/>
    <n v="0"/>
    <n v="0"/>
    <m/>
    <m/>
    <m/>
    <m/>
    <m/>
    <m/>
    <m/>
    <n v="1206"/>
    <n v="0"/>
    <n v="0"/>
    <n v="0"/>
    <n v="0"/>
    <n v="0"/>
    <n v="0"/>
    <n v="0"/>
    <n v="0"/>
    <n v="0"/>
    <n v="0"/>
    <n v="0"/>
    <n v="0"/>
    <n v="1206"/>
    <n v="28004"/>
    <n v="42006"/>
    <n v="362466"/>
    <n v="0"/>
    <n v="0"/>
    <n v="0"/>
    <n v="0"/>
    <n v="0"/>
    <n v="0"/>
    <n v="0"/>
    <n v="433682"/>
    <n v="83682"/>
    <n v="433682"/>
  </r>
  <r>
    <s v="796."/>
    <s v="5-05-16-070-1"/>
    <s v="5"/>
    <s v="Poznań - kanalizacja sanitarna w ul. Międzyzdrojskiej"/>
    <s v="Realizowane-koncepcja-w toku"/>
    <s v="nd"/>
    <s v="rezerwa &quot;białe plamy&quot;"/>
    <s v="pierwsza"/>
    <s v="sieci rozdzielcze"/>
    <s v="rozwojowe"/>
    <x v="16"/>
    <n v="0"/>
    <s v="Poznań"/>
    <s v="Agata Chmurzyńska"/>
    <n v="0"/>
    <s v="Monika Mrozińska"/>
    <n v="0"/>
    <n v="0"/>
    <s v="05"/>
    <s v="nd"/>
    <n v="0"/>
    <n v="0"/>
    <n v="0"/>
    <n v="0"/>
    <n v="0"/>
    <n v="0"/>
    <n v="14000"/>
    <n v="21000"/>
    <n v="143000"/>
    <n v="348000"/>
    <n v="0"/>
    <n v="526000"/>
    <n v="0"/>
    <n v="0"/>
    <n v="0"/>
    <n v="0"/>
    <n v="0"/>
    <m/>
    <m/>
    <m/>
    <m/>
    <m/>
    <m/>
    <m/>
    <n v="0"/>
    <n v="0"/>
    <n v="0"/>
    <n v="0"/>
    <n v="0"/>
    <n v="0"/>
    <n v="0"/>
    <n v="0"/>
    <n v="0"/>
    <n v="0"/>
    <n v="0"/>
    <n v="0"/>
    <n v="0"/>
    <n v="0"/>
    <n v="0"/>
    <n v="0"/>
    <n v="32000"/>
    <n v="48000"/>
    <n v="88000"/>
    <n v="445000"/>
    <n v="0"/>
    <n v="0"/>
    <n v="0"/>
    <n v="0"/>
    <n v="613000"/>
    <n v="87000"/>
    <n v="613000"/>
  </r>
  <r>
    <s v="797."/>
    <s v="5-05-16-072-1"/>
    <s v="5"/>
    <s v="Poznań - kanalizacja sanitarna na terenie osiedli Krzesiny i Krzesinki."/>
    <s v="Realizowane-dokumentacja-w toku"/>
    <s v="nd"/>
    <s v="rezerwa &quot;białe plamy&quot;"/>
    <s v="pierwsza"/>
    <s v="sieci rozdzielcze"/>
    <s v="rozwojowe"/>
    <x v="16"/>
    <n v="0"/>
    <s v="Poznań"/>
    <s v="Przemysław Jasiński"/>
    <s v="Alina Wachowska"/>
    <s v="Mariusz Dados"/>
    <n v="0"/>
    <s v="Michał Plewa"/>
    <s v="05"/>
    <s v="nd"/>
    <n v="13031.68"/>
    <n v="74000"/>
    <n v="111000"/>
    <n v="709000"/>
    <n v="1957000"/>
    <n v="0"/>
    <n v="0"/>
    <n v="0"/>
    <n v="0"/>
    <n v="0"/>
    <n v="0"/>
    <n v="2851000"/>
    <n v="1832.61"/>
    <n v="35127.21"/>
    <n v="977.39"/>
    <n v="1710.44"/>
    <n v="0"/>
    <m/>
    <m/>
    <m/>
    <m/>
    <m/>
    <m/>
    <m/>
    <n v="39647.65"/>
    <n v="0"/>
    <n v="34080"/>
    <n v="0"/>
    <n v="0"/>
    <n v="0"/>
    <n v="0"/>
    <n v="0"/>
    <n v="0"/>
    <n v="34080"/>
    <n v="0"/>
    <n v="0"/>
    <n v="0"/>
    <n v="73727.649999999994"/>
    <n v="102240"/>
    <n v="1018260"/>
    <n v="1066180"/>
    <n v="1500000"/>
    <n v="0"/>
    <n v="0"/>
    <n v="0"/>
    <n v="0"/>
    <n v="0"/>
    <n v="0"/>
    <n v="3760407.65"/>
    <n v="909407.64999999991"/>
    <n v="3760407.65"/>
  </r>
  <r>
    <s v="798."/>
    <s v="5-05-16-074-1"/>
    <s v="5"/>
    <s v="Poznań - kanalizacja sanitarna w ul. Michałowo"/>
    <s v="Realizowane-koncepcja-w toku"/>
    <s v="nd"/>
    <s v="rezerwa &quot;białe plamy&quot;"/>
    <s v="druga"/>
    <s v="sieci rozdzielcze"/>
    <s v="rozwojowe"/>
    <x v="8"/>
    <n v="0"/>
    <s v="Poznań"/>
    <s v="Przemysław Jasiński"/>
    <n v="0"/>
    <s v="Mariusz Dados"/>
    <n v="0"/>
    <n v="0"/>
    <s v="05"/>
    <s v="nd"/>
    <n v="0"/>
    <n v="0"/>
    <n v="0"/>
    <n v="0"/>
    <n v="0"/>
    <n v="9000"/>
    <n v="9000"/>
    <n v="27000"/>
    <n v="735000"/>
    <n v="0"/>
    <n v="0"/>
    <n v="780000"/>
    <n v="0"/>
    <n v="0"/>
    <n v="0"/>
    <n v="0"/>
    <n v="0"/>
    <m/>
    <m/>
    <m/>
    <m/>
    <m/>
    <m/>
    <m/>
    <n v="0"/>
    <n v="0"/>
    <n v="0"/>
    <n v="0"/>
    <n v="0"/>
    <n v="0"/>
    <n v="0"/>
    <n v="0"/>
    <n v="0"/>
    <n v="0"/>
    <n v="0"/>
    <n v="0"/>
    <n v="0"/>
    <n v="0"/>
    <n v="0"/>
    <n v="9000"/>
    <n v="9000"/>
    <n v="87000"/>
    <n v="675000"/>
    <n v="0"/>
    <n v="0"/>
    <n v="0"/>
    <n v="0"/>
    <n v="0"/>
    <n v="780000"/>
    <n v="0"/>
    <n v="780000"/>
  </r>
  <r>
    <s v="799."/>
    <s v="5-05-16-075-1"/>
    <s v="5"/>
    <s v="Poznań - kanalizacja sanitarna w rejonie ulic: Szczepankowo, Spławie, Glebowa"/>
    <s v="Realizowane-koncepcja-w toku"/>
    <s v="nd"/>
    <s v="rezerwa &quot;białe plamy&quot;"/>
    <s v="pierwsza"/>
    <s v="sieci rozdzielcze"/>
    <s v="rozwojowe"/>
    <x v="16"/>
    <n v="0"/>
    <s v="Poznań"/>
    <s v="Przemysław Jasiński"/>
    <n v="0"/>
    <s v="Mariusz Dados"/>
    <n v="0"/>
    <n v="0"/>
    <s v="05"/>
    <s v="nd"/>
    <n v="0"/>
    <n v="0"/>
    <n v="20000"/>
    <n v="20000"/>
    <n v="60000"/>
    <n v="1430000"/>
    <n v="0"/>
    <n v="0"/>
    <n v="0"/>
    <n v="0"/>
    <n v="0"/>
    <n v="1530000"/>
    <n v="0"/>
    <n v="0"/>
    <n v="0"/>
    <n v="0"/>
    <n v="0"/>
    <m/>
    <m/>
    <m/>
    <m/>
    <m/>
    <m/>
    <m/>
    <n v="0"/>
    <n v="0"/>
    <n v="0"/>
    <n v="0"/>
    <n v="0"/>
    <n v="0"/>
    <n v="0"/>
    <n v="0"/>
    <n v="0"/>
    <n v="0"/>
    <n v="0"/>
    <n v="0"/>
    <n v="0"/>
    <n v="0"/>
    <n v="0"/>
    <n v="40000"/>
    <n v="60000"/>
    <n v="665000"/>
    <n v="575000"/>
    <n v="0"/>
    <n v="0"/>
    <n v="0"/>
    <n v="0"/>
    <n v="0"/>
    <n v="1340000"/>
    <n v="-190000"/>
    <n v="1340000"/>
  </r>
  <r>
    <s v="800."/>
    <s v="5-05-16-078-1"/>
    <s v="5"/>
    <s v="Poznań - kanalizacja sanitarna w ulicach Suchej i Syreniej"/>
    <s v="brak"/>
    <s v="nd"/>
    <s v="brak"/>
    <s v="druga"/>
    <s v="sieci rozdzielcze"/>
    <s v="rozwojowe"/>
    <x v="8"/>
    <s v="Poznań"/>
    <s v="Poznań"/>
    <s v="Przemysław Jasiński"/>
    <m/>
    <m/>
    <m/>
    <m/>
    <s v="05"/>
    <s v="nd"/>
    <n v="0"/>
    <n v="0"/>
    <n v="0"/>
    <n v="0"/>
    <n v="0"/>
    <n v="0"/>
    <n v="0"/>
    <n v="0"/>
    <n v="0"/>
    <n v="0"/>
    <n v="0"/>
    <n v="0"/>
    <m/>
    <m/>
    <m/>
    <m/>
    <m/>
    <m/>
    <m/>
    <m/>
    <m/>
    <m/>
    <m/>
    <m/>
    <m/>
    <m/>
    <m/>
    <m/>
    <m/>
    <m/>
    <m/>
    <m/>
    <m/>
    <m/>
    <m/>
    <m/>
    <m/>
    <n v="0"/>
    <n v="0"/>
    <n v="0"/>
    <n v="0"/>
    <n v="0"/>
    <n v="0"/>
    <n v="0"/>
    <n v="48000"/>
    <n v="72000"/>
    <n v="428000"/>
    <n v="1438000"/>
    <n v="548000"/>
    <n v="548000"/>
    <n v="1986000"/>
  </r>
  <r>
    <s v="801."/>
    <s v="5-05-16-080-1"/>
    <s v="5"/>
    <s v="Poznań - kanalizacja sanitarna w ulicy Bartniczej"/>
    <s v="Realizowane-dokumentacja-w toku"/>
    <s v="nd"/>
    <s v="rezerwa &quot;białe plamy&quot;"/>
    <s v="druga"/>
    <s v="sieci rozdzielcze"/>
    <s v="rozwojowe"/>
    <x v="8"/>
    <n v="0"/>
    <s v="Poznań"/>
    <s v="Przemysław Jasiński"/>
    <s v="Magdalena Daszkiewicz-Jankowska"/>
    <n v="0"/>
    <n v="0"/>
    <n v="0"/>
    <s v="05"/>
    <s v="nd"/>
    <n v="1732"/>
    <n v="6000"/>
    <n v="6000"/>
    <n v="18000"/>
    <n v="518000"/>
    <n v="0"/>
    <n v="0"/>
    <n v="0"/>
    <n v="0"/>
    <n v="0"/>
    <n v="0"/>
    <n v="548000"/>
    <n v="0"/>
    <n v="0"/>
    <n v="0"/>
    <n v="0"/>
    <n v="0"/>
    <m/>
    <m/>
    <m/>
    <m/>
    <m/>
    <m/>
    <m/>
    <n v="0"/>
    <n v="0"/>
    <n v="0"/>
    <n v="0"/>
    <n v="0"/>
    <n v="0"/>
    <n v="0"/>
    <n v="0"/>
    <n v="0"/>
    <n v="0"/>
    <n v="0"/>
    <n v="0"/>
    <n v="16159.4"/>
    <n v="16159.4"/>
    <n v="32318.799999999999"/>
    <n v="32318.799999999999"/>
    <n v="246879.78"/>
    <n v="387152.3"/>
    <n v="0"/>
    <n v="0"/>
    <n v="0"/>
    <n v="0"/>
    <n v="0"/>
    <n v="0"/>
    <n v="714829.08000000007"/>
    <n v="166829.08000000007"/>
    <n v="714829.08000000007"/>
  </r>
  <r>
    <s v="802."/>
    <s v="5-05-16-082-1"/>
    <s v="5"/>
    <s v="Poznań - kanalizacja sanitarna w ulicach Sarniej i Sośnickiej - zakres I"/>
    <s v="Realizowane-RBM-zakończono"/>
    <s v="nd"/>
    <s v="rezerwa &quot;białe plamy&quot;"/>
    <s v="druga"/>
    <s v="sieci rozdzielcze"/>
    <s v="rozwojowe"/>
    <x v="4"/>
    <n v="0"/>
    <s v="Poznań"/>
    <s v="Przemysław Jasiński"/>
    <s v="Katarzyna Grala"/>
    <s v="Mariusz Dados"/>
    <s v="Łukasz Dąbrowski"/>
    <s v="Michał Plewa"/>
    <s v="05"/>
    <s v="nd"/>
    <n v="466.3"/>
    <n v="0"/>
    <n v="16000"/>
    <n v="16000"/>
    <n v="48000"/>
    <n v="759000"/>
    <n v="0"/>
    <n v="0"/>
    <n v="0"/>
    <n v="0"/>
    <n v="0"/>
    <n v="839000"/>
    <n v="0"/>
    <n v="0"/>
    <n v="0"/>
    <n v="0"/>
    <n v="0"/>
    <m/>
    <m/>
    <m/>
    <m/>
    <m/>
    <m/>
    <m/>
    <n v="0"/>
    <n v="0"/>
    <n v="0"/>
    <n v="0"/>
    <n v="0"/>
    <n v="0"/>
    <n v="0"/>
    <n v="0"/>
    <n v="0"/>
    <n v="0"/>
    <n v="0"/>
    <n v="0"/>
    <n v="0"/>
    <n v="0"/>
    <n v="0"/>
    <n v="0"/>
    <n v="0"/>
    <n v="0"/>
    <n v="0"/>
    <n v="0"/>
    <n v="0"/>
    <n v="0"/>
    <n v="0"/>
    <n v="0"/>
    <n v="0"/>
    <n v="-839000"/>
    <n v="0"/>
  </r>
  <r>
    <s v="803."/>
    <s v="5-05-16-083-1"/>
    <s v="5"/>
    <s v="Poznań - kanalizacja sanitarna w ulicy Borowikowej, Leśnej i Bałtyckiej"/>
    <s v="Realizowane-koncepcja-w toku"/>
    <s v="nd"/>
    <s v="rezerwa &quot;białe plamy&quot;"/>
    <s v="druga"/>
    <s v="sieci rozdzielcze"/>
    <s v="rozwojowe"/>
    <x v="8"/>
    <n v="0"/>
    <s v="Poznań"/>
    <s v="Przemysław Jasiński"/>
    <n v="0"/>
    <s v="Mariusz Dados"/>
    <n v="0"/>
    <n v="0"/>
    <s v="05"/>
    <s v="nd"/>
    <n v="0"/>
    <n v="0"/>
    <n v="0"/>
    <n v="0"/>
    <n v="0"/>
    <n v="14000"/>
    <n v="14000"/>
    <n v="42000"/>
    <n v="965000"/>
    <n v="0"/>
    <n v="0"/>
    <n v="1035000"/>
    <n v="0"/>
    <n v="0"/>
    <n v="0"/>
    <n v="0"/>
    <n v="0"/>
    <m/>
    <m/>
    <m/>
    <m/>
    <m/>
    <m/>
    <m/>
    <n v="0"/>
    <n v="0"/>
    <n v="0"/>
    <n v="0"/>
    <n v="0"/>
    <n v="0"/>
    <n v="0"/>
    <n v="0"/>
    <n v="0"/>
    <n v="0"/>
    <n v="0"/>
    <n v="0"/>
    <n v="0"/>
    <n v="0"/>
    <n v="0"/>
    <n v="0"/>
    <n v="0"/>
    <n v="18000"/>
    <n v="18000"/>
    <n v="54000"/>
    <n v="725000"/>
    <n v="320000"/>
    <n v="0"/>
    <n v="0"/>
    <n v="1135000"/>
    <n v="100000"/>
    <n v="1135000"/>
  </r>
  <r>
    <s v="804."/>
    <s v="5-05-16-085-0"/>
    <s v="5"/>
    <s v="Poznań - kanalizacja sanitarna w ul. Gnieźnień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805."/>
    <s v="5-05-16-086-1"/>
    <s v="5"/>
    <s v="Poznań - kanalizacja sanitarna w ul. Dmowskiego"/>
    <s v="Realizowane-dokumentacja-w toku"/>
    <s v="nd"/>
    <s v="rezerwa &quot;białe plamy&quot;"/>
    <s v="pierwsza"/>
    <s v="sieci rozdzielcze"/>
    <s v="rozwojowe"/>
    <x v="16"/>
    <n v="0"/>
    <s v="Poznań"/>
    <s v="Katarzyna Józefiak"/>
    <s v="Wioletta Frankowska"/>
    <s v="Mariusz Dados"/>
    <n v="0"/>
    <n v="0"/>
    <s v="05"/>
    <s v="nd"/>
    <n v="1984"/>
    <n v="14000"/>
    <n v="21000"/>
    <n v="285000"/>
    <n v="190000"/>
    <n v="0"/>
    <n v="0"/>
    <n v="0"/>
    <n v="0"/>
    <n v="0"/>
    <n v="0"/>
    <n v="510000"/>
    <n v="0"/>
    <n v="0"/>
    <n v="0"/>
    <n v="0"/>
    <n v="0"/>
    <m/>
    <m/>
    <m/>
    <m/>
    <m/>
    <m/>
    <m/>
    <n v="0"/>
    <n v="0"/>
    <n v="13512.6"/>
    <n v="0"/>
    <n v="13512.6"/>
    <n v="13512.6"/>
    <n v="13512.6"/>
    <n v="0"/>
    <n v="13512.6"/>
    <n v="0"/>
    <n v="0"/>
    <n v="0"/>
    <n v="0"/>
    <n v="27025.200000000001"/>
    <n v="40537.800000000003"/>
    <n v="323129"/>
    <n v="142440"/>
    <n v="0"/>
    <n v="0"/>
    <n v="0"/>
    <n v="0"/>
    <n v="0"/>
    <n v="0"/>
    <n v="0"/>
    <n v="533132"/>
    <n v="23132"/>
    <n v="533132"/>
  </r>
  <r>
    <s v="806."/>
    <s v="5-05-16-087-0"/>
    <s v="5"/>
    <s v="Poznań - kanalizacja ogólnospławna w ul. Mielżyńskiego"/>
    <s v="Realizowane-RBM-w toku"/>
    <s v="nd"/>
    <s v="koordynacja z innymi jednostkami"/>
    <s v="pierwsza"/>
    <s v="sieci rozdzielcze"/>
    <s v="modernizacyjne"/>
    <x v="10"/>
    <n v="0"/>
    <s v="Poznań"/>
    <s v="Katarzyna Józefiak"/>
    <s v="Tomasz Wilas"/>
    <s v="Mariusz Dados"/>
    <s v="Tomasz Wilas"/>
    <s v="Tomasz Wilas"/>
    <s v="05"/>
    <s v="nd"/>
    <n v="20270.05"/>
    <n v="927550"/>
    <n v="0"/>
    <n v="0"/>
    <n v="0"/>
    <n v="0"/>
    <n v="0"/>
    <n v="0"/>
    <n v="0"/>
    <n v="0"/>
    <n v="0"/>
    <n v="927550"/>
    <n v="0"/>
    <n v="38040"/>
    <n v="0"/>
    <n v="320.75"/>
    <n v="0"/>
    <m/>
    <m/>
    <m/>
    <m/>
    <m/>
    <m/>
    <m/>
    <n v="38360.75"/>
    <n v="0"/>
    <n v="38040"/>
    <n v="0"/>
    <n v="0"/>
    <n v="0"/>
    <n v="0"/>
    <n v="0"/>
    <n v="0"/>
    <n v="0"/>
    <n v="0"/>
    <n v="0"/>
    <n v="0"/>
    <n v="38360.75"/>
    <n v="662965.25"/>
    <n v="324500"/>
    <n v="0"/>
    <n v="0"/>
    <n v="0"/>
    <n v="0"/>
    <n v="0"/>
    <n v="0"/>
    <n v="0"/>
    <n v="0"/>
    <n v="1025826"/>
    <n v="98276"/>
    <n v="1025826"/>
  </r>
  <r>
    <s v="807."/>
    <s v="5-05-16-094-1"/>
    <s v="5"/>
    <s v="Poznań - kanalizacja sanitarna w ulicy bocznej od Spławie"/>
    <s v="Realizowane-koncepcja-w toku"/>
    <s v="nd"/>
    <s v="rezerwa &quot;białe plamy&quot;"/>
    <s v="druga"/>
    <s v="sieci rozdzielcze"/>
    <s v="rozwojowe"/>
    <x v="8"/>
    <n v="0"/>
    <s v="Poznań"/>
    <s v="Przemysław Jasiński"/>
    <n v="0"/>
    <s v="Mariusz Dados"/>
    <n v="0"/>
    <n v="0"/>
    <s v="05"/>
    <s v="nd"/>
    <n v="0"/>
    <n v="0"/>
    <n v="4600"/>
    <n v="4600"/>
    <n v="13800"/>
    <n v="173000"/>
    <n v="0"/>
    <n v="0"/>
    <n v="0"/>
    <n v="0"/>
    <n v="0"/>
    <n v="196000"/>
    <n v="0"/>
    <n v="0"/>
    <n v="0"/>
    <n v="0"/>
    <n v="0"/>
    <m/>
    <m/>
    <m/>
    <m/>
    <m/>
    <m/>
    <m/>
    <n v="0"/>
    <n v="0"/>
    <n v="0"/>
    <n v="0"/>
    <n v="0"/>
    <n v="0"/>
    <n v="0"/>
    <n v="0"/>
    <n v="0"/>
    <n v="0"/>
    <n v="0"/>
    <n v="0"/>
    <n v="0"/>
    <n v="0"/>
    <n v="14000"/>
    <n v="14000"/>
    <n v="42000"/>
    <n v="209170"/>
    <n v="37830"/>
    <n v="0"/>
    <n v="0"/>
    <n v="0"/>
    <n v="0"/>
    <n v="0"/>
    <n v="317000"/>
    <n v="121000"/>
    <n v="317000"/>
  </r>
  <r>
    <s v="808."/>
    <s v="5-05-16-095-1"/>
    <s v="5"/>
    <s v="Poznań - kanalizacja sanitarna w ulicy bocznej od Dereniowej"/>
    <s v="Realizowane-koncepcja-w toku"/>
    <s v="nd"/>
    <s v="rezerwa &quot;białe plamy&quot;"/>
    <s v="druga"/>
    <s v="sieci rozdzielcze"/>
    <s v="rozwojowe"/>
    <x v="8"/>
    <n v="0"/>
    <s v="Poznań"/>
    <s v="Przemysław Jasiński"/>
    <n v="0"/>
    <s v="Mariusz Dados"/>
    <n v="0"/>
    <n v="0"/>
    <s v="05"/>
    <s v="nd"/>
    <n v="0"/>
    <n v="0"/>
    <n v="0"/>
    <n v="0"/>
    <n v="0"/>
    <n v="0"/>
    <n v="16000"/>
    <n v="64000"/>
    <n v="185000"/>
    <n v="0"/>
    <n v="0"/>
    <n v="265000"/>
    <n v="0"/>
    <n v="0"/>
    <n v="0"/>
    <n v="0"/>
    <n v="0"/>
    <m/>
    <m/>
    <m/>
    <m/>
    <m/>
    <m/>
    <m/>
    <n v="0"/>
    <n v="0"/>
    <n v="0"/>
    <n v="0"/>
    <n v="0"/>
    <n v="0"/>
    <n v="0"/>
    <n v="0"/>
    <n v="0"/>
    <n v="0"/>
    <n v="0"/>
    <n v="0"/>
    <n v="0"/>
    <n v="0"/>
    <n v="0"/>
    <n v="0"/>
    <n v="0"/>
    <n v="0"/>
    <n v="16000"/>
    <n v="79000"/>
    <n v="170000"/>
    <n v="0"/>
    <n v="0"/>
    <n v="0"/>
    <n v="265000"/>
    <n v="0"/>
    <n v="265000"/>
  </r>
  <r>
    <s v="809."/>
    <s v="5-05-16-096-0"/>
    <s v="5"/>
    <s v="Poznań - kanalizacja ogólnospławna w ul. Zachodniej"/>
    <s v="Realizowane-koncepcja-w toku"/>
    <s v="nd"/>
    <s v="budżet - modernizacja PSK"/>
    <s v="pierwsza"/>
    <s v="sieci rozdzielcze"/>
    <s v="modernizacyjne"/>
    <x v="15"/>
    <n v="0"/>
    <s v="Poznań"/>
    <s v="Katarzyna Józefiak"/>
    <n v="0"/>
    <s v="Mariusz Dados"/>
    <s v="Anna Danek"/>
    <n v="0"/>
    <s v="05"/>
    <s v="nd"/>
    <n v="1739.03"/>
    <n v="50000"/>
    <n v="120000"/>
    <n v="840000"/>
    <n v="1260000"/>
    <n v="0"/>
    <n v="0"/>
    <n v="0"/>
    <n v="0"/>
    <n v="0"/>
    <n v="0"/>
    <n v="2270000"/>
    <n v="0"/>
    <n v="0"/>
    <n v="0"/>
    <n v="0"/>
    <n v="0"/>
    <m/>
    <m/>
    <m/>
    <m/>
    <m/>
    <m/>
    <m/>
    <n v="0"/>
    <n v="0"/>
    <n v="0"/>
    <n v="0"/>
    <n v="0"/>
    <n v="0"/>
    <n v="0"/>
    <n v="0"/>
    <n v="0"/>
    <n v="0"/>
    <n v="0"/>
    <n v="0"/>
    <n v="0"/>
    <n v="0"/>
    <n v="68000"/>
    <n v="102000"/>
    <n v="300000"/>
    <n v="1100000"/>
    <n v="700000"/>
    <n v="0"/>
    <n v="0"/>
    <n v="0"/>
    <n v="0"/>
    <n v="0"/>
    <n v="2270000"/>
    <n v="0"/>
    <n v="2270000"/>
  </r>
  <r>
    <s v="810."/>
    <s v="5-05-16-108-0"/>
    <s v="5"/>
    <s v="Poznań - kanalizacja ogólnospławna w Rynku Łazarskim"/>
    <s v="Realizowane-RBM-w toku"/>
    <s v="nd"/>
    <s v="koordynacja z innymi jednostkami"/>
    <s v="pierwsza"/>
    <s v="sieci rozdzielcze"/>
    <s v="modernizacyjne"/>
    <x v="10"/>
    <n v="0"/>
    <s v="Poznań"/>
    <s v="Katarzyna Józefiak"/>
    <n v="0"/>
    <s v="Mariusz Dados"/>
    <s v="Anna Danek"/>
    <s v="Łukasz Wędrychowicz"/>
    <s v="05"/>
    <s v="nd"/>
    <n v="0"/>
    <n v="780000"/>
    <n v="0"/>
    <n v="0"/>
    <n v="0"/>
    <n v="0"/>
    <n v="0"/>
    <n v="0"/>
    <n v="0"/>
    <n v="0"/>
    <n v="0"/>
    <n v="780000"/>
    <n v="0"/>
    <n v="0"/>
    <n v="0"/>
    <n v="0"/>
    <n v="0"/>
    <m/>
    <m/>
    <m/>
    <m/>
    <m/>
    <m/>
    <m/>
    <n v="0"/>
    <n v="0"/>
    <n v="0"/>
    <n v="0"/>
    <n v="0"/>
    <n v="0"/>
    <n v="0"/>
    <n v="0"/>
    <n v="0"/>
    <n v="0"/>
    <n v="0"/>
    <n v="0"/>
    <n v="0"/>
    <n v="0"/>
    <n v="0"/>
    <n v="725000"/>
    <n v="0"/>
    <n v="0"/>
    <n v="0"/>
    <n v="0"/>
    <n v="0"/>
    <n v="0"/>
    <n v="0"/>
    <n v="0"/>
    <n v="725000"/>
    <n v="-55000"/>
    <n v="725000"/>
  </r>
  <r>
    <s v="811."/>
    <s v="5-05-16-110-1"/>
    <s v="5"/>
    <s v="Poznań - kanalizacja sanitarna w rejonie ul. Glinianej"/>
    <s v="Realizowane-dokumentacja-w toku"/>
    <s v="nd"/>
    <s v="rezerwa &quot;białe plamy&quot;"/>
    <s v="druga"/>
    <s v="sieci rozdzielcze"/>
    <s v="rozwojowe"/>
    <x v="4"/>
    <n v="0"/>
    <s v="Poznań"/>
    <s v="Kamilla Oberenkowska"/>
    <s v="Magdalena Daszkiewicz-Jankowska"/>
    <s v="Jolanta Kowalczyk"/>
    <s v="Maciej Antecki"/>
    <s v="Maciej Antecki"/>
    <s v="05"/>
    <s v="nd"/>
    <n v="22613.95"/>
    <n v="45580"/>
    <n v="1325000"/>
    <n v="590622"/>
    <n v="0"/>
    <n v="0"/>
    <n v="0"/>
    <n v="0"/>
    <n v="0"/>
    <n v="0"/>
    <n v="0"/>
    <n v="1961202"/>
    <n v="2946.67"/>
    <n v="1766.06"/>
    <n v="1768.36"/>
    <n v="3369.35"/>
    <n v="0"/>
    <m/>
    <m/>
    <m/>
    <m/>
    <m/>
    <m/>
    <m/>
    <n v="9850.4399999999987"/>
    <n v="0"/>
    <n v="0"/>
    <n v="0"/>
    <n v="0"/>
    <n v="0"/>
    <n v="0"/>
    <n v="0"/>
    <n v="0"/>
    <n v="0"/>
    <n v="0"/>
    <n v="0"/>
    <n v="0"/>
    <n v="9850.4399999999987"/>
    <n v="706235.9"/>
    <n v="1949673.2999999998"/>
    <n v="1000000"/>
    <n v="0"/>
    <n v="0"/>
    <n v="0"/>
    <n v="0"/>
    <n v="0"/>
    <n v="0"/>
    <n v="0"/>
    <n v="3665759.6399999997"/>
    <n v="1704557.6399999997"/>
    <n v="3665759.6399999997"/>
  </r>
  <r>
    <s v="812."/>
    <s v="5-05-16-112-0"/>
    <s v="5"/>
    <s v="Poznań - kolektor Prawobrzeżny I (etap I , II , III)"/>
    <s v="Realizowane-RBM-w toku"/>
    <s v="FS 6"/>
    <s v="Zadania własne wspólne"/>
    <s v="pierwsza"/>
    <s v="wspólne"/>
    <s v="modernizacyjne"/>
    <x v="18"/>
    <n v="0"/>
    <s v="Poznań"/>
    <s v="Katarzyna Józefiak"/>
    <n v="0"/>
    <s v="Jolanta Kowalczyk"/>
    <s v="Anna Danek"/>
    <s v="Łukasz Wędrychowicz"/>
    <s v="05"/>
    <s v="nd"/>
    <n v="18558873.799999997"/>
    <n v="8600000"/>
    <n v="9400000"/>
    <n v="2000000"/>
    <n v="0"/>
    <n v="0"/>
    <n v="0"/>
    <n v="0"/>
    <n v="0"/>
    <n v="0"/>
    <n v="0"/>
    <n v="20000000"/>
    <n v="4219036.34"/>
    <n v="7776.34"/>
    <n v="16996.09"/>
    <n v="28170.23"/>
    <n v="0"/>
    <m/>
    <m/>
    <m/>
    <m/>
    <m/>
    <m/>
    <m/>
    <n v="4271979"/>
    <n v="4400741.38"/>
    <n v="0"/>
    <n v="0"/>
    <n v="0"/>
    <n v="0"/>
    <n v="0"/>
    <n v="0"/>
    <n v="0"/>
    <n v="0"/>
    <n v="0"/>
    <n v="0"/>
    <n v="0"/>
    <n v="4271979"/>
    <n v="0"/>
    <n v="500000"/>
    <n v="800000"/>
    <n v="8500000"/>
    <n v="10200000"/>
    <n v="0"/>
    <n v="0"/>
    <n v="0"/>
    <n v="0"/>
    <n v="0"/>
    <n v="24271979"/>
    <n v="4271979"/>
    <n v="24271979"/>
  </r>
  <r>
    <s v="813."/>
    <s v="5-05-16-129-0"/>
    <s v="5"/>
    <s v="Poznań - kanalizacaj sanitarna na terenie Śródmieścia - etap II"/>
    <s v="Realizowane-dokumentacja-w toku"/>
    <s v="nd"/>
    <s v="rezerwa remonty"/>
    <s v="pierwsza"/>
    <s v="sieci rozdzielcze"/>
    <s v="modernizacyjne"/>
    <x v="15"/>
    <n v="0"/>
    <s v="Poznań"/>
    <s v="Katarzyna Józefiak"/>
    <s v="Mariusz Dados"/>
    <s v="Mariusz Dados"/>
    <s v="Anna Danek"/>
    <n v="0"/>
    <s v="05"/>
    <s v="nd"/>
    <n v="7046.35"/>
    <n v="0"/>
    <n v="0"/>
    <n v="0"/>
    <n v="0"/>
    <n v="0"/>
    <n v="0"/>
    <n v="0"/>
    <n v="0"/>
    <n v="0"/>
    <n v="0"/>
    <n v="0"/>
    <n v="0"/>
    <n v="0"/>
    <n v="0"/>
    <n v="0"/>
    <n v="0"/>
    <m/>
    <m/>
    <m/>
    <m/>
    <m/>
    <m/>
    <m/>
    <n v="0"/>
    <n v="0"/>
    <n v="0"/>
    <n v="0"/>
    <n v="0"/>
    <n v="0"/>
    <n v="0"/>
    <n v="0"/>
    <n v="0"/>
    <n v="0"/>
    <n v="0"/>
    <n v="0"/>
    <n v="0"/>
    <n v="0"/>
    <n v="0"/>
    <n v="0"/>
    <n v="0"/>
    <n v="0"/>
    <n v="0"/>
    <n v="0"/>
    <n v="0"/>
    <n v="0"/>
    <n v="0"/>
    <n v="0"/>
    <n v="0"/>
    <n v="0"/>
    <n v="0"/>
  </r>
  <r>
    <s v="814."/>
    <s v="5-05-16-132-1"/>
    <s v="5"/>
    <s v="Poznań - kanalizacja ogólnospławna w ul. Zachodniej - etap II"/>
    <s v="Realizowane-koncepcja-w toku"/>
    <s v="nd"/>
    <s v="budżet - modernizacja PSK"/>
    <s v="pierwsza"/>
    <s v="sieci rozdzielcze"/>
    <s v="modernizacyjne"/>
    <x v="15"/>
    <n v="0"/>
    <s v="Poznań"/>
    <s v="Katarzyna Józefiak"/>
    <n v="0"/>
    <s v="Mariusz Dados"/>
    <s v="Anna Danek"/>
    <n v="0"/>
    <s v="05"/>
    <s v="nd"/>
    <n v="0"/>
    <n v="10000"/>
    <n v="20000"/>
    <n v="170000"/>
    <n v="350000"/>
    <n v="0"/>
    <n v="0"/>
    <n v="0"/>
    <n v="0"/>
    <n v="0"/>
    <n v="0"/>
    <n v="550000"/>
    <n v="0"/>
    <n v="0"/>
    <n v="0"/>
    <n v="0"/>
    <n v="0"/>
    <m/>
    <m/>
    <m/>
    <m/>
    <m/>
    <m/>
    <m/>
    <n v="0"/>
    <n v="0"/>
    <n v="0"/>
    <n v="0"/>
    <n v="0"/>
    <n v="0"/>
    <n v="0"/>
    <n v="0"/>
    <n v="0"/>
    <n v="0"/>
    <n v="0"/>
    <n v="0"/>
    <n v="0"/>
    <n v="0"/>
    <n v="66000"/>
    <n v="44000"/>
    <n v="635000"/>
    <n v="1275000"/>
    <n v="0"/>
    <n v="0"/>
    <n v="0"/>
    <n v="0"/>
    <n v="0"/>
    <n v="0"/>
    <n v="2020000"/>
    <n v="1470000"/>
    <n v="2020000"/>
  </r>
  <r>
    <s v="815."/>
    <s v="5-05-16-142-0"/>
    <s v="5"/>
    <s v="Poznań - kolektor Junikowski I"/>
    <s v="Realizowane-koncepcja-w toku"/>
    <s v="nd"/>
    <s v="budżet - modernizacja PSK"/>
    <s v="pierwsza"/>
    <s v="wspólne"/>
    <s v="modernizacyjne"/>
    <x v="18"/>
    <n v="0"/>
    <s v="Poznań"/>
    <s v="Kamilla Oberenkowska"/>
    <n v="0"/>
    <s v="Jolanta Kowalczyk"/>
    <n v="0"/>
    <n v="0"/>
    <s v="05"/>
    <s v="nd"/>
    <n v="0"/>
    <n v="0"/>
    <n v="0"/>
    <n v="50000"/>
    <n v="50000"/>
    <n v="0"/>
    <n v="0"/>
    <n v="60000"/>
    <n v="180000"/>
    <n v="60000"/>
    <n v="1920000"/>
    <n v="2320000"/>
    <n v="0"/>
    <n v="0"/>
    <n v="0"/>
    <n v="0"/>
    <n v="0"/>
    <m/>
    <m/>
    <m/>
    <m/>
    <m/>
    <m/>
    <m/>
    <n v="0"/>
    <n v="0"/>
    <n v="0"/>
    <n v="0"/>
    <n v="0"/>
    <n v="0"/>
    <n v="0"/>
    <n v="0"/>
    <n v="0"/>
    <n v="0"/>
    <n v="0"/>
    <n v="0"/>
    <n v="0"/>
    <n v="0"/>
    <n v="0"/>
    <n v="0"/>
    <n v="0"/>
    <n v="0"/>
    <n v="0"/>
    <n v="50000"/>
    <n v="50000"/>
    <n v="60000"/>
    <n v="180000"/>
    <n v="9660000"/>
    <n v="340000"/>
    <n v="-1980000"/>
    <n v="10000000"/>
  </r>
  <r>
    <s v="816."/>
    <s v="5-05-16-146-1"/>
    <s v="5"/>
    <s v="Poznań - kanalizacja sanitarna w ul. Zamysłowskiej"/>
    <s v="Realizowane-dokumentacja-w toku"/>
    <s v="nd"/>
    <s v="budżet - modernizacja PSK"/>
    <s v="pierwsza"/>
    <s v="sieci rozdzielcze"/>
    <s v="modernizacyjne"/>
    <x v="15"/>
    <n v="0"/>
    <s v="Poznań"/>
    <s v="Kamilla Oberenkowska"/>
    <s v="Michał Kamiński"/>
    <s v="Jolanta Kowalczyk"/>
    <s v="Aleksandra Urbanowicz"/>
    <s v="Maciej Antecki"/>
    <s v="05"/>
    <s v="nd"/>
    <n v="5673.05"/>
    <n v="248086"/>
    <n v="0"/>
    <n v="0"/>
    <n v="0"/>
    <n v="0"/>
    <n v="0"/>
    <n v="0"/>
    <n v="0"/>
    <n v="0"/>
    <n v="0"/>
    <n v="248086"/>
    <n v="747"/>
    <n v="0"/>
    <n v="0"/>
    <n v="320.75"/>
    <n v="0"/>
    <m/>
    <m/>
    <m/>
    <m/>
    <m/>
    <m/>
    <m/>
    <n v="1067.75"/>
    <n v="0"/>
    <n v="0"/>
    <n v="0"/>
    <n v="0"/>
    <n v="0"/>
    <n v="0"/>
    <n v="0"/>
    <n v="8500"/>
    <n v="0"/>
    <n v="0"/>
    <n v="0"/>
    <n v="1250"/>
    <n v="10817.75"/>
    <n v="306640"/>
    <n v="187760"/>
    <n v="0"/>
    <n v="0"/>
    <n v="0"/>
    <n v="0"/>
    <n v="0"/>
    <n v="0"/>
    <n v="0"/>
    <n v="0"/>
    <n v="505217.75"/>
    <n v="257131.75"/>
    <n v="505217.75"/>
  </r>
  <r>
    <s v="817."/>
    <s v="5-05-16-155-1"/>
    <s v="5"/>
    <s v="Poznań - kanalizacja sanitarna w ulicy Nektarynkowej i Mirabelkowej."/>
    <s v="Realizowane-dokumentacja-w toku"/>
    <s v="nd"/>
    <s v="rezerwa &quot;białe plamy&quot;"/>
    <s v="druga"/>
    <s v="sieci rozdzielcze"/>
    <s v="rozwojowe"/>
    <x v="4"/>
    <n v="0"/>
    <s v="Poznań"/>
    <s v="Przemysław Jasiński"/>
    <s v="Alina Wachowska"/>
    <s v="Mariusz Dados"/>
    <s v="Artur Rutkowski"/>
    <n v="0"/>
    <s v="05"/>
    <s v="nd"/>
    <n v="10535"/>
    <n v="700000"/>
    <n v="756436"/>
    <n v="0"/>
    <n v="0"/>
    <n v="0"/>
    <n v="0"/>
    <n v="0"/>
    <n v="0"/>
    <n v="0"/>
    <n v="0"/>
    <n v="1456436"/>
    <n v="977.39"/>
    <n v="558.51"/>
    <n v="488.7"/>
    <n v="855.22"/>
    <n v="0"/>
    <m/>
    <m/>
    <m/>
    <m/>
    <m/>
    <m/>
    <m/>
    <n v="2879.82"/>
    <n v="0"/>
    <n v="0"/>
    <n v="0"/>
    <n v="0"/>
    <n v="9978"/>
    <n v="0"/>
    <n v="9978"/>
    <n v="0"/>
    <n v="0"/>
    <n v="0"/>
    <n v="0"/>
    <n v="0"/>
    <n v="12857.82"/>
    <n v="873479"/>
    <n v="479159"/>
    <n v="0"/>
    <n v="0"/>
    <n v="0"/>
    <n v="0"/>
    <n v="0"/>
    <n v="0"/>
    <n v="0"/>
    <n v="0"/>
    <n v="1365495.8199999998"/>
    <n v="-90940.180000000168"/>
    <n v="1365495.8199999998"/>
  </r>
  <r>
    <s v="818."/>
    <s v="5-05-16-166-0"/>
    <s v="5"/>
    <s v="Poznań - kanalizacja sanitarna w ul. bocznej od ul. Literac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819."/>
    <s v="5-05-16-180-1"/>
    <s v="5"/>
    <s v="Poznań - kanalizacja sanitarna w ul. Żelaznej"/>
    <s v="Realizowane-RBM-w toku"/>
    <s v="nd"/>
    <s v="koordynacja z innymi jednostkami"/>
    <s v="pierwsza"/>
    <s v="sieci rozdzielcze"/>
    <s v="modernizacyjne"/>
    <x v="10"/>
    <n v="0"/>
    <s v="Poznań"/>
    <s v="Przemysław Jasiński"/>
    <n v="0"/>
    <s v="Mariusz Dados"/>
    <s v="Łukasz Dąbrowski"/>
    <s v="Michał Plewa"/>
    <s v="05"/>
    <s v="nd"/>
    <n v="2939"/>
    <n v="1046757.33"/>
    <n v="0"/>
    <n v="0"/>
    <n v="0"/>
    <n v="0"/>
    <n v="0"/>
    <n v="0"/>
    <n v="0"/>
    <n v="0"/>
    <n v="0"/>
    <n v="1046757.33"/>
    <n v="0"/>
    <n v="0"/>
    <n v="0"/>
    <n v="320.75"/>
    <n v="0"/>
    <m/>
    <m/>
    <m/>
    <m/>
    <m/>
    <m/>
    <m/>
    <n v="320.75"/>
    <n v="0"/>
    <n v="61109"/>
    <n v="0"/>
    <n v="0"/>
    <n v="0"/>
    <n v="0"/>
    <n v="0"/>
    <n v="61109"/>
    <n v="0"/>
    <n v="0"/>
    <n v="0"/>
    <n v="150000"/>
    <n v="211429.75"/>
    <n v="896757.33"/>
    <n v="0"/>
    <n v="0"/>
    <n v="0"/>
    <n v="0"/>
    <n v="0"/>
    <n v="0"/>
    <n v="0"/>
    <n v="0"/>
    <n v="0"/>
    <n v="1108187.08"/>
    <n v="61429.750000000116"/>
    <n v="1108187.08"/>
  </r>
  <r>
    <s v="820."/>
    <s v="5-05-16-184-1"/>
    <s v="5"/>
    <s v="Poznań - kanalizacja sanitarna w rejonie ul. Kotowo w Poznaniu oraz ul. Niezłomnych w Luboniu"/>
    <s v="Realizowane-dokumentacja-w toku"/>
    <s v="nd"/>
    <s v="rezerwa &quot;białe plamy&quot;"/>
    <s v="pierwsza"/>
    <s v="sieci rozdzielcze"/>
    <s v="rozwojowe"/>
    <x v="16"/>
    <n v="0"/>
    <s v="Poznań"/>
    <s v="Kamilla Oberenkowska"/>
    <s v="Wioletta Frankowska"/>
    <s v="Jolanta Kowalczyk"/>
    <s v="Monika Mazurczak-Sadowska"/>
    <n v="0"/>
    <s v="05"/>
    <s v="Gmina Luboń"/>
    <n v="89993.67"/>
    <n v="295200"/>
    <n v="216800"/>
    <n v="100000"/>
    <n v="4000000"/>
    <n v="8085000"/>
    <n v="0"/>
    <n v="0"/>
    <n v="0"/>
    <n v="0"/>
    <n v="0"/>
    <n v="12697000"/>
    <n v="3937.01"/>
    <n v="2530.69"/>
    <n v="2936.58"/>
    <n v="4226.76"/>
    <n v="0"/>
    <m/>
    <m/>
    <m/>
    <m/>
    <m/>
    <m/>
    <m/>
    <n v="13631.04"/>
    <n v="0"/>
    <n v="0"/>
    <n v="0"/>
    <n v="0"/>
    <n v="0"/>
    <n v="0"/>
    <n v="0"/>
    <n v="0"/>
    <n v="0"/>
    <n v="0"/>
    <n v="0"/>
    <n v="70000"/>
    <n v="83631.040000000008"/>
    <n v="70000"/>
    <n v="260000"/>
    <n v="1450000"/>
    <n v="5500000"/>
    <n v="6982100"/>
    <n v="0"/>
    <n v="0"/>
    <n v="0"/>
    <n v="0"/>
    <n v="0"/>
    <n v="14345731.039999999"/>
    <n v="1648731.0399999991"/>
    <n v="14345731.039999999"/>
  </r>
  <r>
    <s v="821."/>
    <s v="5-05-16-189-1"/>
    <s v="5"/>
    <s v="Poznań - kanalizacja sanitarna w ul. Inflanckiej"/>
    <s v="brak"/>
    <s v="nd"/>
    <s v="brak"/>
    <s v="druga"/>
    <s v="sieci rozdzielcze"/>
    <s v="rozwojowe"/>
    <x v="8"/>
    <m/>
    <s v="Poznań"/>
    <s v="Agnieszka Mitura-Grabowska"/>
    <m/>
    <m/>
    <m/>
    <m/>
    <s v="05"/>
    <s v="nd"/>
    <n v="0"/>
    <n v="0"/>
    <n v="0"/>
    <n v="0"/>
    <n v="0"/>
    <n v="0"/>
    <n v="0"/>
    <n v="0"/>
    <n v="0"/>
    <n v="0"/>
    <n v="0"/>
    <n v="0"/>
    <m/>
    <m/>
    <m/>
    <m/>
    <m/>
    <m/>
    <m/>
    <m/>
    <m/>
    <m/>
    <m/>
    <m/>
    <m/>
    <m/>
    <m/>
    <m/>
    <m/>
    <m/>
    <m/>
    <m/>
    <m/>
    <m/>
    <m/>
    <m/>
    <m/>
    <n v="0"/>
    <n v="0"/>
    <n v="0"/>
    <n v="0"/>
    <n v="0"/>
    <n v="0"/>
    <n v="12000"/>
    <n v="18000"/>
    <n v="41000"/>
    <n v="184000"/>
    <n v="0"/>
    <n v="255000"/>
    <n v="255000"/>
    <n v="255000"/>
  </r>
  <r>
    <s v="822."/>
    <s v="5-05-16-193-1"/>
    <s v="5"/>
    <s v="Poznań - kanalizacja sanitarna w ul. Krośnieńskiej"/>
    <s v="Realizowane-dokumentacja-w toku"/>
    <s v="nd"/>
    <s v="rezerwa &quot;białe plamy&quot;"/>
    <s v="druga"/>
    <s v="sieci rozdzielcze"/>
    <s v="rozwojowe"/>
    <x v="8"/>
    <n v="0"/>
    <s v="Poznań"/>
    <s v="Kamilla Oberenkowska"/>
    <s v="Barbara Bartkowiak"/>
    <s v="Jolanta Kowalczyk"/>
    <n v="0"/>
    <s v="Jacek Bielicki"/>
    <s v="05"/>
    <s v="nd"/>
    <n v="1928"/>
    <n v="28960"/>
    <n v="43440"/>
    <n v="400000"/>
    <n v="300000"/>
    <n v="0"/>
    <n v="0"/>
    <n v="0"/>
    <n v="0"/>
    <n v="0"/>
    <n v="0"/>
    <n v="772400"/>
    <n v="0"/>
    <n v="0"/>
    <n v="0"/>
    <n v="641.5"/>
    <n v="0"/>
    <m/>
    <m/>
    <m/>
    <m/>
    <m/>
    <m/>
    <m/>
    <n v="641.5"/>
    <n v="0"/>
    <n v="0"/>
    <n v="0"/>
    <n v="0"/>
    <n v="0"/>
    <n v="0"/>
    <n v="0"/>
    <n v="0"/>
    <n v="0"/>
    <n v="0"/>
    <n v="0"/>
    <n v="14480"/>
    <n v="15121.5"/>
    <n v="14480"/>
    <n v="43440"/>
    <n v="387146.04"/>
    <n v="309695.92"/>
    <n v="0"/>
    <n v="0"/>
    <n v="0"/>
    <n v="0"/>
    <n v="0"/>
    <n v="0"/>
    <n v="769883.46"/>
    <n v="-2516.5400000000373"/>
    <n v="769883.46"/>
  </r>
  <r>
    <s v="823."/>
    <s v="5-05-16-199-0"/>
    <s v="5"/>
    <s v="Poznań - kanalizacja sanitarna w ul. Stanisława Kunickiego"/>
    <s v="Realizowane-koncepcja-w toku"/>
    <s v="nd"/>
    <s v="budżet - modernizacja PSK"/>
    <s v="pierwsza"/>
    <s v="sieci rozdzielcze"/>
    <s v="modernizacyjne"/>
    <x v="15"/>
    <n v="0"/>
    <s v="Poznań"/>
    <s v="Zuzanna Kaczmarek"/>
    <n v="0"/>
    <s v="Jolanta Kowalczyk"/>
    <n v="0"/>
    <n v="0"/>
    <s v="05"/>
    <s v="nd"/>
    <n v="0"/>
    <n v="0"/>
    <n v="16000"/>
    <n v="24000"/>
    <n v="226000"/>
    <n v="622000"/>
    <n v="0"/>
    <n v="0"/>
    <n v="0"/>
    <n v="0"/>
    <n v="0"/>
    <n v="888000"/>
    <n v="0"/>
    <n v="0"/>
    <n v="0"/>
    <n v="0"/>
    <n v="0"/>
    <m/>
    <m/>
    <m/>
    <m/>
    <m/>
    <m/>
    <m/>
    <n v="0"/>
    <n v="0"/>
    <n v="0"/>
    <n v="0"/>
    <n v="0"/>
    <n v="0"/>
    <n v="0"/>
    <n v="0"/>
    <n v="0"/>
    <n v="0"/>
    <n v="0"/>
    <n v="0"/>
    <n v="0"/>
    <n v="0"/>
    <n v="0"/>
    <n v="0"/>
    <n v="0"/>
    <n v="0"/>
    <n v="0"/>
    <n v="0"/>
    <n v="0"/>
    <n v="0"/>
    <n v="0"/>
    <n v="0"/>
    <n v="0"/>
    <n v="-888000"/>
    <n v="0"/>
  </r>
  <r>
    <s v="824."/>
    <s v="5-05-16-202-1"/>
    <s v="5"/>
    <s v="Poznań - kanalizacja sanitarna w ul. Złotowskiej i Rezedowej w Poznaniu"/>
    <s v="Realizowane-koncepcja-w toku"/>
    <s v="nd"/>
    <s v="rezerwa &quot;białe plamy&quot;"/>
    <s v="pierwsza"/>
    <s v="sieci rozdzielcze"/>
    <s v="rozwojowe"/>
    <x v="16"/>
    <n v="0"/>
    <s v="Poznań"/>
    <s v="Kamilla Oberenkowska"/>
    <n v="0"/>
    <s v="Jolanta Kowalczyk"/>
    <n v="0"/>
    <n v="0"/>
    <s v="05"/>
    <s v="nd"/>
    <n v="0"/>
    <n v="0"/>
    <n v="22000"/>
    <n v="22000"/>
    <n v="65000"/>
    <n v="454000"/>
    <n v="1999000"/>
    <n v="0"/>
    <n v="0"/>
    <n v="0"/>
    <n v="0"/>
    <n v="2562000"/>
    <n v="0"/>
    <n v="0"/>
    <n v="0"/>
    <n v="0"/>
    <n v="0"/>
    <m/>
    <m/>
    <m/>
    <m/>
    <m/>
    <m/>
    <m/>
    <n v="0"/>
    <n v="0"/>
    <n v="0"/>
    <n v="0"/>
    <n v="0"/>
    <n v="0"/>
    <n v="0"/>
    <n v="0"/>
    <n v="0"/>
    <n v="0"/>
    <n v="0"/>
    <n v="0"/>
    <n v="0"/>
    <n v="0"/>
    <n v="0"/>
    <n v="0"/>
    <n v="24000"/>
    <n v="24000"/>
    <n v="72000"/>
    <n v="1769000"/>
    <n v="725000"/>
    <n v="0"/>
    <n v="0"/>
    <n v="0"/>
    <n v="2614000"/>
    <n v="52000"/>
    <n v="2614000"/>
  </r>
  <r>
    <s v="825."/>
    <s v="5-05-17-026-1"/>
    <s v="5"/>
    <s v="Poznań - kanalizacja sanitarna w ul. Łęgowskiego"/>
    <s v="Realizowane-dokumentacja-w toku"/>
    <s v="nd"/>
    <s v="rezerwa &quot;białe plamy&quot;"/>
    <s v="druga"/>
    <s v="sieci rozdzielcze"/>
    <s v="rozwojowe"/>
    <x v="8"/>
    <n v="0"/>
    <s v="Poznań"/>
    <s v="Agata Chmurzyńska"/>
    <s v="Joanna Matysiak-Olek"/>
    <s v="Monika Mrozińska"/>
    <s v="Michał Garbicz"/>
    <n v="0"/>
    <s v="05"/>
    <s v="nd"/>
    <n v="0"/>
    <n v="10400"/>
    <n v="15600"/>
    <n v="90400"/>
    <n v="233600"/>
    <n v="0"/>
    <n v="0"/>
    <n v="0"/>
    <n v="0"/>
    <n v="0"/>
    <n v="0"/>
    <n v="350000"/>
    <n v="0"/>
    <n v="804"/>
    <n v="0"/>
    <n v="0"/>
    <n v="0"/>
    <m/>
    <m/>
    <m/>
    <m/>
    <m/>
    <m/>
    <m/>
    <n v="804"/>
    <n v="0"/>
    <n v="0"/>
    <n v="0"/>
    <n v="0"/>
    <n v="0"/>
    <n v="0"/>
    <n v="0"/>
    <n v="0"/>
    <n v="0"/>
    <n v="0"/>
    <n v="0"/>
    <n v="14012"/>
    <n v="14816"/>
    <n v="28024"/>
    <n v="28023"/>
    <n v="363033"/>
    <n v="0"/>
    <n v="0"/>
    <n v="0"/>
    <n v="0"/>
    <n v="0"/>
    <n v="0"/>
    <n v="0"/>
    <n v="433896"/>
    <n v="83896"/>
    <n v="433896"/>
  </r>
  <r>
    <s v="826."/>
    <s v="5-05-17-028-0"/>
    <s v="5"/>
    <s v="Poznań - kanalizacja sanitarna w ul. Unii Lubelskiej"/>
    <s v="Realizowane-RBM-w toku"/>
    <s v="nd"/>
    <s v="koordynacja z innymi jednostkami"/>
    <s v="pierwsza"/>
    <s v="sieci rozdzielcze"/>
    <s v="modernizacyjne"/>
    <x v="10"/>
    <n v="0"/>
    <s v="Poznań"/>
    <s v="Agnieszka Mitura-Grabowska"/>
    <n v="0"/>
    <s v="Jolanta Kowalczyk"/>
    <s v="Anna Danek"/>
    <s v="Łukasz Wędrychowicz"/>
    <s v="05"/>
    <s v="nd"/>
    <n v="0"/>
    <n v="130000"/>
    <n v="522000"/>
    <n v="0"/>
    <n v="0"/>
    <n v="0"/>
    <n v="0"/>
    <n v="0"/>
    <n v="0"/>
    <n v="0"/>
    <n v="0"/>
    <n v="652000"/>
    <n v="0"/>
    <n v="0"/>
    <n v="0"/>
    <n v="0"/>
    <n v="0"/>
    <m/>
    <m/>
    <m/>
    <m/>
    <m/>
    <m/>
    <m/>
    <n v="0"/>
    <n v="0"/>
    <n v="0"/>
    <n v="0"/>
    <n v="0"/>
    <n v="0"/>
    <n v="0"/>
    <n v="0"/>
    <n v="0"/>
    <n v="0"/>
    <n v="0"/>
    <n v="0"/>
    <n v="0"/>
    <n v="0"/>
    <n v="130000"/>
    <n v="522000"/>
    <n v="0"/>
    <n v="0"/>
    <n v="0"/>
    <n v="0"/>
    <n v="0"/>
    <n v="0"/>
    <n v="0"/>
    <n v="0"/>
    <n v="652000"/>
    <n v="0"/>
    <n v="652000"/>
  </r>
  <r>
    <s v="827."/>
    <s v="5-05-17-032-1"/>
    <s v="5"/>
    <s v="Poznań - kanalizacja sanitarna w rejonie ul. Suwalskiej"/>
    <s v="Realizowane-dokumentacja-w toku"/>
    <s v="nd"/>
    <s v="Pule"/>
    <s v="druga"/>
    <s v="sieci rozdzielcze"/>
    <s v="rozwojowe"/>
    <x v="6"/>
    <n v="0"/>
    <s v="Poznań"/>
    <s v="Agata Chmurzyńska"/>
    <s v="Magdalena Daszkiewicz-Jankowska"/>
    <s v="Monika Mrozińska"/>
    <s v="Daniel Michalik"/>
    <n v="0"/>
    <s v="05"/>
    <s v="nd"/>
    <n v="29357.230000000003"/>
    <n v="54246"/>
    <n v="81369"/>
    <n v="357600"/>
    <n v="1573400"/>
    <n v="0"/>
    <n v="0"/>
    <n v="0"/>
    <n v="0"/>
    <n v="0"/>
    <n v="0"/>
    <n v="2066615"/>
    <n v="532.17999999999995"/>
    <n v="342.9"/>
    <n v="701.11"/>
    <n v="1063.5999999999999"/>
    <n v="20740"/>
    <m/>
    <m/>
    <m/>
    <m/>
    <m/>
    <m/>
    <m/>
    <n v="23379.79"/>
    <n v="0"/>
    <n v="0"/>
    <n v="0"/>
    <n v="0"/>
    <n v="0"/>
    <n v="0"/>
    <n v="0"/>
    <n v="0"/>
    <n v="0"/>
    <n v="0"/>
    <n v="0"/>
    <n v="20740"/>
    <n v="44119.79"/>
    <n v="41480"/>
    <n v="1202135.8"/>
    <n v="583953.28"/>
    <n v="1000000"/>
    <n v="0"/>
    <n v="0"/>
    <n v="0"/>
    <n v="0"/>
    <n v="0"/>
    <n v="0"/>
    <n v="2871688.87"/>
    <n v="805073.87000000011"/>
    <n v="2871688.87"/>
  </r>
  <r>
    <s v="828."/>
    <s v="5-05-17-047-1"/>
    <s v="5"/>
    <s v="Poznań - kanalizacja sanitarna w ul. Golęcińskiej"/>
    <s v="brak"/>
    <s v="nd"/>
    <s v="brak"/>
    <s v="pierwsza"/>
    <s v="sieci rozdzielcze"/>
    <s v="rozwojowe"/>
    <x v="10"/>
    <m/>
    <s v="Poznań"/>
    <s v="Agata Chmurzyńska"/>
    <m/>
    <m/>
    <m/>
    <m/>
    <s v="05"/>
    <s v="nd"/>
    <n v="0"/>
    <n v="0"/>
    <n v="0"/>
    <n v="0"/>
    <n v="0"/>
    <n v="0"/>
    <n v="0"/>
    <n v="0"/>
    <n v="0"/>
    <n v="0"/>
    <n v="0"/>
    <n v="0"/>
    <m/>
    <m/>
    <m/>
    <m/>
    <m/>
    <m/>
    <m/>
    <m/>
    <m/>
    <m/>
    <m/>
    <m/>
    <m/>
    <m/>
    <m/>
    <m/>
    <m/>
    <m/>
    <m/>
    <m/>
    <m/>
    <m/>
    <m/>
    <m/>
    <m/>
    <n v="0"/>
    <n v="14000"/>
    <n v="14000"/>
    <n v="71200"/>
    <n v="320800"/>
    <n v="0"/>
    <n v="0"/>
    <n v="0"/>
    <n v="0"/>
    <n v="0"/>
    <n v="0"/>
    <n v="420000"/>
    <n v="420000"/>
    <n v="420000"/>
  </r>
  <r>
    <s v="829."/>
    <s v="5-05-17-048-1"/>
    <s v="5"/>
    <s v="Poznań - kanalizacja sanitarna w ul. Beskidzkiej, Biskupińskiej"/>
    <s v="Realizowane-koncepcja-w toku"/>
    <s v="nd"/>
    <s v="rezerwa &quot;białe plamy&quot;"/>
    <s v="druga"/>
    <s v="sieci rozdzielcze"/>
    <s v="rozwojowe"/>
    <x v="8"/>
    <n v="0"/>
    <s v="Poznań"/>
    <s v="Agata Chmurzyńska"/>
    <n v="0"/>
    <s v="Monika Mrozińska"/>
    <n v="0"/>
    <n v="0"/>
    <s v="05"/>
    <s v="nd"/>
    <n v="0"/>
    <n v="0"/>
    <n v="33600"/>
    <n v="100800"/>
    <n v="592800"/>
    <n v="2320800"/>
    <n v="0"/>
    <n v="0"/>
    <n v="0"/>
    <n v="0"/>
    <n v="0"/>
    <n v="3048000"/>
    <n v="0"/>
    <n v="0"/>
    <n v="0"/>
    <n v="0"/>
    <n v="0"/>
    <m/>
    <m/>
    <m/>
    <m/>
    <m/>
    <m/>
    <m/>
    <n v="0"/>
    <n v="0"/>
    <n v="0"/>
    <n v="0"/>
    <n v="0"/>
    <n v="0"/>
    <n v="0"/>
    <n v="0"/>
    <n v="0"/>
    <n v="0"/>
    <n v="0"/>
    <n v="0"/>
    <n v="0"/>
    <n v="0"/>
    <n v="28000"/>
    <n v="28000"/>
    <n v="84000"/>
    <n v="1483800"/>
    <n v="1767200"/>
    <n v="0"/>
    <n v="0"/>
    <n v="0"/>
    <n v="0"/>
    <n v="0"/>
    <n v="3391000"/>
    <n v="343000"/>
    <n v="3391000"/>
  </r>
  <r>
    <s v="830."/>
    <s v="5-05-17-054-1"/>
    <s v="5"/>
    <s v="Poznań - kanalizacja sanitarna w ul. Jarzębowej"/>
    <s v="Realizowane-koncepcja-w toku"/>
    <s v="nd"/>
    <s v="Pule"/>
    <s v="druga"/>
    <s v="sieci rozdzielcze"/>
    <s v="rozwojowe"/>
    <x v="6"/>
    <n v="0"/>
    <s v="Poznań"/>
    <s v="Zuzanna Kaczmarek"/>
    <n v="0"/>
    <s v="Jolanta Kowalczyk"/>
    <n v="0"/>
    <n v="0"/>
    <s v="05"/>
    <s v="nd"/>
    <n v="0"/>
    <n v="0"/>
    <n v="0"/>
    <n v="0"/>
    <n v="0"/>
    <n v="0"/>
    <n v="0"/>
    <n v="0"/>
    <n v="0"/>
    <n v="34000"/>
    <n v="40000"/>
    <n v="74000"/>
    <n v="0"/>
    <n v="0"/>
    <n v="0"/>
    <n v="0"/>
    <n v="0"/>
    <m/>
    <m/>
    <m/>
    <m/>
    <m/>
    <m/>
    <m/>
    <n v="0"/>
    <n v="0"/>
    <n v="0"/>
    <n v="0"/>
    <n v="0"/>
    <n v="0"/>
    <n v="0"/>
    <n v="0"/>
    <n v="0"/>
    <n v="0"/>
    <n v="0"/>
    <n v="0"/>
    <n v="0"/>
    <n v="0"/>
    <n v="0"/>
    <n v="38000"/>
    <n v="57000"/>
    <n v="651600"/>
    <n v="566400"/>
    <n v="0"/>
    <n v="0"/>
    <n v="0"/>
    <n v="0"/>
    <n v="0"/>
    <n v="1313000"/>
    <n v="1239000"/>
    <n v="1313000"/>
  </r>
  <r>
    <s v="831."/>
    <s v="5-05-17-073-1"/>
    <s v="5"/>
    <s v="Poznań - kanalizacja sanitarna w rejonie ul. Bronowej"/>
    <s v="Realizowane-koncepcja-w toku"/>
    <s v="nd"/>
    <s v="rezerwa &quot;białe plamy&quot;"/>
    <s v="druga"/>
    <s v="sieci rozdzielcze"/>
    <s v="rozwojowe"/>
    <x v="8"/>
    <n v="0"/>
    <s v="Poznań"/>
    <s v="Marcin Ostrzycki"/>
    <n v="0"/>
    <s v="Monika Mrozińska"/>
    <n v="0"/>
    <n v="0"/>
    <s v="05"/>
    <s v="nd"/>
    <n v="0"/>
    <n v="0"/>
    <n v="0"/>
    <n v="0"/>
    <n v="0"/>
    <n v="0"/>
    <n v="0"/>
    <n v="0"/>
    <n v="0"/>
    <n v="12210"/>
    <n v="18315"/>
    <n v="30525"/>
    <n v="0"/>
    <n v="0"/>
    <n v="0"/>
    <n v="0"/>
    <n v="0"/>
    <m/>
    <m/>
    <m/>
    <m/>
    <m/>
    <m/>
    <m/>
    <n v="0"/>
    <n v="0"/>
    <n v="0"/>
    <n v="0"/>
    <n v="0"/>
    <n v="0"/>
    <n v="0"/>
    <n v="0"/>
    <n v="0"/>
    <n v="0"/>
    <n v="0"/>
    <n v="0"/>
    <n v="0"/>
    <n v="0"/>
    <n v="0"/>
    <n v="0"/>
    <n v="0"/>
    <n v="0"/>
    <n v="0"/>
    <n v="0"/>
    <n v="0"/>
    <n v="14800"/>
    <n v="14800"/>
    <n v="390834"/>
    <n v="29600"/>
    <n v="-925"/>
    <n v="420434"/>
  </r>
  <r>
    <s v="832."/>
    <s v="5-05-17-085-1"/>
    <s v="5"/>
    <s v="Poznań - kanalizacja sanitarna w ul. Krzywej"/>
    <s v="Realizowane-dokumentacja-w toku"/>
    <s v="nd"/>
    <s v="rezerwa &quot;białe plamy&quot;"/>
    <s v="druga"/>
    <s v="sieci rozdzielcze"/>
    <s v="rozwojowe"/>
    <x v="4"/>
    <n v="0"/>
    <s v="Poznań"/>
    <s v="Kamilla Oberenkowska"/>
    <s v="Michał Kamiński"/>
    <s v="Jolanta Kowalczyk"/>
    <n v="0"/>
    <n v="0"/>
    <s v="05"/>
    <s v="nd"/>
    <n v="1202"/>
    <n v="44070"/>
    <n v="146737.4"/>
    <n v="548189.6"/>
    <n v="13967"/>
    <n v="0"/>
    <n v="0"/>
    <n v="0"/>
    <n v="0"/>
    <n v="0"/>
    <n v="0"/>
    <n v="752964"/>
    <n v="0"/>
    <n v="14260"/>
    <n v="0"/>
    <n v="0"/>
    <n v="14260"/>
    <m/>
    <m/>
    <m/>
    <m/>
    <m/>
    <m/>
    <m/>
    <n v="28520"/>
    <n v="0"/>
    <n v="0"/>
    <n v="0"/>
    <n v="0"/>
    <n v="0"/>
    <n v="0"/>
    <n v="0"/>
    <n v="14260"/>
    <n v="0"/>
    <n v="0"/>
    <n v="0"/>
    <n v="14260"/>
    <n v="33820"/>
    <n v="70000"/>
    <n v="28000"/>
    <n v="46000"/>
    <n v="498000"/>
    <n v="351000"/>
    <n v="0"/>
    <n v="0"/>
    <n v="0"/>
    <n v="0"/>
    <n v="0"/>
    <n v="1026820"/>
    <n v="273856"/>
    <n v="1026820"/>
  </r>
  <r>
    <s v="833."/>
    <s v="5-05-17-181-1"/>
    <s v="5"/>
    <s v="Poznań - kanalizacja sanitarna w ul. Gubińskiej - etap I"/>
    <s v="Realizowane-koncepcja-w toku"/>
    <s v="nd"/>
    <s v="rezerwa &quot;białe plamy&quot;"/>
    <s v="druga"/>
    <s v="sieci rozdzielcze"/>
    <s v="rozwojowe"/>
    <x v="8"/>
    <n v="0"/>
    <s v="Poznań"/>
    <s v="Kamilla Oberenkowska"/>
    <n v="0"/>
    <s v="Jolanta Kowalczyk"/>
    <n v="0"/>
    <n v="0"/>
    <s v="05"/>
    <s v="nd"/>
    <n v="0"/>
    <n v="0"/>
    <n v="0"/>
    <n v="0"/>
    <n v="0"/>
    <n v="0"/>
    <n v="0"/>
    <n v="0"/>
    <n v="0"/>
    <n v="10000"/>
    <n v="16000"/>
    <n v="26000"/>
    <n v="0"/>
    <n v="0"/>
    <n v="0"/>
    <n v="0"/>
    <n v="0"/>
    <m/>
    <m/>
    <m/>
    <m/>
    <m/>
    <m/>
    <m/>
    <n v="0"/>
    <n v="0"/>
    <n v="0"/>
    <n v="0"/>
    <n v="0"/>
    <n v="0"/>
    <n v="0"/>
    <n v="0"/>
    <n v="0"/>
    <n v="0"/>
    <n v="0"/>
    <n v="0"/>
    <n v="0"/>
    <n v="0"/>
    <n v="0"/>
    <n v="0"/>
    <n v="0"/>
    <n v="0"/>
    <n v="0"/>
    <n v="0"/>
    <n v="0"/>
    <n v="8000"/>
    <n v="14000"/>
    <n v="187000"/>
    <n v="22000"/>
    <n v="-4000"/>
    <n v="209000"/>
  </r>
  <r>
    <s v="834."/>
    <s v="5-05-17-183-1"/>
    <s v="5"/>
    <s v="Poznań – kanalizacja sanitarna w ul. Karpickiej i Czechosłowackiej"/>
    <s v="brak"/>
    <s v="nd"/>
    <s v="brak"/>
    <s v="druga"/>
    <s v="sieci rozdzielcze"/>
    <s v="rozwojowe"/>
    <x v="8"/>
    <m/>
    <s v="Poznań"/>
    <s v="Kamilla Oberenkowska"/>
    <m/>
    <m/>
    <m/>
    <m/>
    <s v="05"/>
    <s v="nd"/>
    <n v="0"/>
    <n v="0"/>
    <n v="0"/>
    <n v="0"/>
    <n v="0"/>
    <n v="0"/>
    <n v="0"/>
    <n v="0"/>
    <n v="0"/>
    <n v="0"/>
    <n v="0"/>
    <n v="0"/>
    <m/>
    <m/>
    <m/>
    <m/>
    <m/>
    <m/>
    <m/>
    <m/>
    <m/>
    <m/>
    <m/>
    <m/>
    <m/>
    <m/>
    <m/>
    <m/>
    <m/>
    <m/>
    <m/>
    <m/>
    <m/>
    <m/>
    <m/>
    <m/>
    <m/>
    <n v="0"/>
    <n v="0"/>
    <n v="0"/>
    <n v="19000"/>
    <n v="19000"/>
    <n v="116000"/>
    <n v="765000"/>
    <n v="180000"/>
    <n v="0"/>
    <n v="0"/>
    <n v="0"/>
    <n v="1099000"/>
    <n v="1099000"/>
    <n v="1099000"/>
  </r>
  <r>
    <s v="835."/>
    <s v="5-05-17-189-1"/>
    <s v="5"/>
    <s v="Poznań - kanalizacja sanitarna w rejonie ul. Golęcińskiej 27"/>
    <s v="brak"/>
    <s v="nd"/>
    <s v="brak"/>
    <s v="druga"/>
    <s v="sieci rozdzielcze"/>
    <s v="rozwojowe"/>
    <x v="8"/>
    <m/>
    <s v="Poznań"/>
    <s v="Agata Chmurzyńska"/>
    <m/>
    <m/>
    <m/>
    <m/>
    <s v="05"/>
    <s v="nd"/>
    <n v="0"/>
    <n v="0"/>
    <n v="0"/>
    <n v="0"/>
    <n v="0"/>
    <n v="0"/>
    <n v="0"/>
    <n v="0"/>
    <n v="0"/>
    <n v="0"/>
    <n v="0"/>
    <n v="0"/>
    <m/>
    <m/>
    <m/>
    <m/>
    <m/>
    <m/>
    <m/>
    <m/>
    <m/>
    <m/>
    <m/>
    <m/>
    <m/>
    <m/>
    <m/>
    <m/>
    <m/>
    <m/>
    <m/>
    <m/>
    <m/>
    <m/>
    <m/>
    <m/>
    <m/>
    <n v="0"/>
    <n v="16000"/>
    <n v="48000"/>
    <n v="57000"/>
    <n v="454000"/>
    <n v="0"/>
    <n v="0"/>
    <n v="0"/>
    <n v="0"/>
    <n v="0"/>
    <n v="0"/>
    <n v="575000"/>
    <n v="575000"/>
    <n v="575000"/>
  </r>
  <r>
    <s v="836."/>
    <s v="5-05-17-206-1"/>
    <s v="5"/>
    <s v="Poznań - kanalizacja sanitarna na terenie projektowanego osiedla mieszkaniowego przy ul. Darzyborskiej"/>
    <s v="Realizowane-dokumentacja-w toku"/>
    <s v="nd"/>
    <s v="Pule"/>
    <s v="druga"/>
    <s v="sieci rozdzielcze"/>
    <s v="rozwojowe"/>
    <x v="6"/>
    <n v="0"/>
    <s v="Poznań"/>
    <s v="Przemysław Jasiński"/>
    <s v="Wioletta Frankowska"/>
    <s v="Mariusz Dados"/>
    <s v="Łukasz Dąbrowski"/>
    <s v="Michał Plewa"/>
    <s v="05"/>
    <s v="nd"/>
    <n v="0"/>
    <n v="77400"/>
    <n v="695000"/>
    <n v="0"/>
    <n v="0"/>
    <n v="0"/>
    <n v="0"/>
    <n v="0"/>
    <n v="0"/>
    <n v="0"/>
    <n v="0"/>
    <n v="772400"/>
    <n v="0"/>
    <n v="0"/>
    <n v="0"/>
    <n v="320.75"/>
    <n v="676"/>
    <m/>
    <m/>
    <m/>
    <m/>
    <m/>
    <m/>
    <m/>
    <n v="996.75"/>
    <n v="0"/>
    <n v="0"/>
    <n v="0"/>
    <n v="0"/>
    <n v="0"/>
    <n v="0"/>
    <n v="0"/>
    <n v="0"/>
    <n v="26250"/>
    <n v="0"/>
    <n v="0"/>
    <n v="0"/>
    <n v="27246.75"/>
    <n v="48750"/>
    <n v="879410"/>
    <n v="381000"/>
    <n v="0"/>
    <n v="0"/>
    <n v="0"/>
    <n v="0"/>
    <n v="0"/>
    <n v="0"/>
    <n v="0"/>
    <n v="1336406.75"/>
    <n v="564006.75"/>
    <n v="1336406.75"/>
  </r>
  <r>
    <s v="837."/>
    <s v="5-05-17-219-1"/>
    <s v="5"/>
    <s v="Poznań - kanalizacja sanitarna w ulicach Rostworowskiego i Pileckiego"/>
    <s v="brak"/>
    <s v="nd"/>
    <s v="brak"/>
    <s v="druga"/>
    <s v="sieci rozdzielcze"/>
    <s v="rozwojowe"/>
    <x v="8"/>
    <m/>
    <s v="Poznań"/>
    <s v="Agata Chmurzyńska"/>
    <m/>
    <m/>
    <m/>
    <m/>
    <s v="05"/>
    <s v="nd"/>
    <n v="0"/>
    <n v="0"/>
    <n v="0"/>
    <n v="0"/>
    <n v="0"/>
    <n v="0"/>
    <n v="0"/>
    <n v="0"/>
    <n v="0"/>
    <n v="0"/>
    <n v="0"/>
    <n v="0"/>
    <m/>
    <m/>
    <m/>
    <m/>
    <m/>
    <m/>
    <m/>
    <m/>
    <m/>
    <m/>
    <m/>
    <m/>
    <m/>
    <m/>
    <m/>
    <m/>
    <m/>
    <m/>
    <m/>
    <m/>
    <m/>
    <m/>
    <m/>
    <m/>
    <m/>
    <n v="0"/>
    <n v="0"/>
    <n v="0"/>
    <n v="0"/>
    <n v="0"/>
    <n v="0"/>
    <n v="0"/>
    <n v="40000"/>
    <n v="60000"/>
    <n v="194000"/>
    <n v="600000"/>
    <n v="294000"/>
    <n v="294000"/>
    <n v="894000"/>
  </r>
  <r>
    <s v="838."/>
    <s v="5-05-17-228-0"/>
    <s v="5"/>
    <s v="Poznań - kanalizacja sanitarna ul. Wagi"/>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100"/>
    <n v="138943.63"/>
    <n v="0"/>
    <n v="0"/>
    <m/>
    <m/>
    <m/>
    <m/>
    <m/>
    <m/>
    <m/>
    <n v="139043.63"/>
    <n v="0"/>
    <n v="0"/>
    <n v="0"/>
    <n v="0"/>
    <n v="0"/>
    <n v="0"/>
    <n v="0"/>
    <n v="0"/>
    <n v="0"/>
    <n v="0"/>
    <n v="0"/>
    <n v="0"/>
    <n v="139043.63"/>
    <n v="0"/>
    <n v="0"/>
    <n v="0"/>
    <n v="0"/>
    <n v="0"/>
    <n v="0"/>
    <n v="0"/>
    <n v="0"/>
    <n v="0"/>
    <n v="0"/>
    <n v="139043.63"/>
    <n v="139043.63"/>
    <n v="139043.63"/>
  </r>
  <r>
    <s v="839."/>
    <s v="5-05-17-270-0"/>
    <s v="5"/>
    <s v="Poznań - kanalizacja ogólnospławna w ul. Maratoń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840."/>
    <s v="5-05-18-002-0"/>
    <s v="5"/>
    <s v="Poznań - kanalizacja sanitarna w ul. Maszew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0"/>
    <n v="0"/>
    <m/>
    <m/>
    <m/>
    <m/>
    <m/>
    <m/>
    <m/>
    <n v="0"/>
    <n v="0"/>
    <n v="0"/>
    <n v="0"/>
    <n v="0"/>
    <n v="0"/>
    <n v="0"/>
    <n v="0"/>
    <n v="0"/>
    <n v="0"/>
    <n v="0"/>
    <n v="0"/>
    <n v="0"/>
    <n v="0"/>
    <n v="0"/>
    <n v="0"/>
    <n v="0"/>
    <n v="0"/>
    <n v="0"/>
    <n v="0"/>
    <n v="0"/>
    <n v="0"/>
    <n v="0"/>
    <n v="0"/>
    <n v="0"/>
    <n v="0"/>
    <n v="0"/>
  </r>
  <r>
    <s v="841."/>
    <s v="5-05-18-003-0"/>
    <s v="5"/>
    <s v="Poznań - kanalizacja ogólnospławna w rejonie ul. Północnej i Garbary"/>
    <s v="Realizowane-koncepcja-w toku"/>
    <s v="nd"/>
    <s v="Zadania własne wspólne"/>
    <s v="pierwsza"/>
    <s v="sieci rozdzielcze"/>
    <s v="modernizacyjne"/>
    <x v="15"/>
    <n v="0"/>
    <s v="Poznań"/>
    <s v="Katarzyna Józefiak"/>
    <n v="0"/>
    <s v="Mariusz Dados"/>
    <n v="0"/>
    <n v="0"/>
    <s v="05"/>
    <s v="nd"/>
    <n v="0"/>
    <n v="0"/>
    <n v="0"/>
    <n v="0"/>
    <n v="0"/>
    <n v="0"/>
    <n v="0"/>
    <n v="0"/>
    <n v="0"/>
    <n v="200000"/>
    <n v="200000"/>
    <n v="400000"/>
    <n v="0"/>
    <n v="0"/>
    <n v="0"/>
    <n v="0"/>
    <n v="0"/>
    <m/>
    <m/>
    <m/>
    <m/>
    <m/>
    <m/>
    <m/>
    <n v="0"/>
    <n v="0"/>
    <n v="0"/>
    <n v="0"/>
    <n v="0"/>
    <n v="0"/>
    <n v="0"/>
    <n v="0"/>
    <n v="0"/>
    <n v="0"/>
    <n v="0"/>
    <n v="0"/>
    <n v="0"/>
    <n v="0"/>
    <n v="0"/>
    <n v="0"/>
    <n v="0"/>
    <n v="0"/>
    <n v="0"/>
    <n v="0"/>
    <n v="0"/>
    <n v="0"/>
    <n v="0"/>
    <n v="0"/>
    <n v="0"/>
    <n v="-400000"/>
    <n v="0"/>
  </r>
  <r>
    <s v="842."/>
    <s v="5-05-18-007-1"/>
    <s v="5"/>
    <s v="Poznań - kanalizacja sanitarna w ul. Dziadoszańskiej 41-43"/>
    <s v="Realizowane-koncepcja-w toku"/>
    <s v="nd"/>
    <s v="rezerwa &quot;białe plamy&quot;"/>
    <s v="druga"/>
    <s v="sieci rozdzielcze"/>
    <s v="rozwojowe"/>
    <x v="8"/>
    <n v="0"/>
    <s v="Poznań"/>
    <s v="Agnieszka Mitura-Grabowska"/>
    <n v="0"/>
    <s v="Jolanta Kowalczyk"/>
    <n v="0"/>
    <n v="0"/>
    <s v="05"/>
    <s v="nd"/>
    <n v="0"/>
    <n v="0"/>
    <n v="0"/>
    <n v="0"/>
    <n v="0"/>
    <n v="0"/>
    <n v="10000"/>
    <n v="11000"/>
    <n v="64000"/>
    <n v="250000"/>
    <n v="0"/>
    <n v="335000"/>
    <n v="0"/>
    <n v="0"/>
    <n v="0"/>
    <n v="0"/>
    <n v="0"/>
    <m/>
    <m/>
    <m/>
    <m/>
    <m/>
    <m/>
    <m/>
    <n v="0"/>
    <n v="0"/>
    <n v="0"/>
    <n v="0"/>
    <n v="0"/>
    <n v="0"/>
    <n v="0"/>
    <n v="0"/>
    <n v="0"/>
    <n v="0"/>
    <n v="0"/>
    <n v="0"/>
    <n v="0"/>
    <n v="0"/>
    <n v="0"/>
    <n v="0"/>
    <n v="0"/>
    <n v="0"/>
    <n v="10000"/>
    <n v="11000"/>
    <n v="64000"/>
    <n v="250000"/>
    <n v="0"/>
    <n v="0"/>
    <n v="335000"/>
    <n v="0"/>
    <n v="335000"/>
  </r>
  <r>
    <s v="843."/>
    <s v="5-05-18-043-0"/>
    <s v="5"/>
    <s v="Poznań - kanalizacja sanitarna w ul. Karpiej"/>
    <s v="Realizowane-RBM-w toku"/>
    <s v="nd"/>
    <s v="rezerwa na zaspokojenie roszczeń z tyt realizacji sieci wod-kan"/>
    <s v="pierwsza"/>
    <s v="sieci rozdzielcze"/>
    <s v="rozwojowe"/>
    <x v="5"/>
    <n v="0"/>
    <s v="Poznań"/>
    <n v="0"/>
    <n v="0"/>
    <n v="0"/>
    <s v="Magdalena Borowska"/>
    <n v="0"/>
    <s v="05"/>
    <s v="nd"/>
    <n v="3284158.35"/>
    <n v="0"/>
    <n v="0"/>
    <n v="0"/>
    <n v="0"/>
    <n v="0"/>
    <n v="0"/>
    <n v="0"/>
    <n v="0"/>
    <n v="0"/>
    <n v="0"/>
    <n v="0"/>
    <n v="0"/>
    <n v="0"/>
    <n v="0"/>
    <n v="0"/>
    <n v="0"/>
    <m/>
    <m/>
    <m/>
    <m/>
    <m/>
    <m/>
    <m/>
    <n v="0"/>
    <n v="0"/>
    <n v="0"/>
    <n v="0"/>
    <n v="0"/>
    <n v="0"/>
    <n v="0"/>
    <n v="0"/>
    <n v="0"/>
    <n v="0"/>
    <n v="0"/>
    <n v="0"/>
    <n v="0"/>
    <n v="0"/>
    <n v="0"/>
    <n v="0"/>
    <n v="0"/>
    <n v="0"/>
    <n v="0"/>
    <n v="0"/>
    <n v="0"/>
    <n v="0"/>
    <n v="0"/>
    <n v="0"/>
    <n v="0"/>
    <n v="0"/>
    <n v="0"/>
  </r>
  <r>
    <s v="844."/>
    <s v="5-05-18-046-1"/>
    <s v="5"/>
    <s v="Poznań – kanalizacja sanitarna w ul. Torfowej i Skrajnej"/>
    <s v="Realizowane-dokumentacja-w toku"/>
    <s v="nd"/>
    <s v="rezerwa &quot;białe plamy&quot;"/>
    <s v="pierwsza"/>
    <s v="sieci rozdzielcze"/>
    <s v="rozwojowe"/>
    <x v="16"/>
    <n v="0"/>
    <s v="Poznań"/>
    <s v="Kamilla Oberenkowska"/>
    <s v="Wioletta Frankowska"/>
    <s v="Jolanta Kowalczyk"/>
    <n v="0"/>
    <n v="0"/>
    <s v="05"/>
    <s v="nd"/>
    <n v="0"/>
    <n v="10000"/>
    <n v="29000"/>
    <n v="10000"/>
    <n v="81000"/>
    <n v="354000"/>
    <n v="0"/>
    <n v="0"/>
    <n v="0"/>
    <n v="0"/>
    <n v="0"/>
    <n v="484000"/>
    <n v="0"/>
    <n v="0"/>
    <n v="0"/>
    <n v="0"/>
    <n v="0"/>
    <m/>
    <m/>
    <m/>
    <m/>
    <m/>
    <m/>
    <m/>
    <n v="0"/>
    <n v="0"/>
    <n v="0"/>
    <n v="0"/>
    <n v="0"/>
    <n v="15200"/>
    <n v="15200"/>
    <n v="0"/>
    <n v="0"/>
    <n v="15200"/>
    <n v="0"/>
    <n v="0"/>
    <n v="0"/>
    <n v="30400"/>
    <n v="45600"/>
    <n v="429250"/>
    <n v="194997"/>
    <n v="0"/>
    <n v="0"/>
    <n v="0"/>
    <n v="0"/>
    <n v="0"/>
    <n v="0"/>
    <n v="0"/>
    <n v="700247"/>
    <n v="216247"/>
    <n v="700247"/>
  </r>
  <r>
    <s v="845."/>
    <s v="5-05-18-050-1"/>
    <s v="5"/>
    <s v="Poznań - kanalizacja sanitarna w ul. bocznej (nr geodez. 16/5) od ul. Spławie"/>
    <s v="Realizowane-koncepcja-w toku"/>
    <s v="nd"/>
    <s v="rezerwa &quot;białe plamy&quot;"/>
    <s v="druga"/>
    <s v="sieci rozdzielcze"/>
    <s v="rozwojowe"/>
    <x v="8"/>
    <n v="0"/>
    <s v="Poznań"/>
    <s v="Przemysław Jasiński"/>
    <n v="0"/>
    <s v="Mariusz Dados"/>
    <n v="0"/>
    <n v="0"/>
    <s v="05"/>
    <s v="nd"/>
    <n v="0"/>
    <n v="0"/>
    <n v="0"/>
    <n v="0"/>
    <n v="0"/>
    <n v="5498"/>
    <n v="5498"/>
    <n v="16493"/>
    <n v="183250"/>
    <n v="0"/>
    <n v="0"/>
    <n v="210739"/>
    <n v="0"/>
    <n v="0"/>
    <n v="0"/>
    <n v="0"/>
    <n v="0"/>
    <m/>
    <m/>
    <m/>
    <m/>
    <m/>
    <m/>
    <m/>
    <n v="0"/>
    <n v="0"/>
    <n v="0"/>
    <n v="0"/>
    <n v="0"/>
    <n v="0"/>
    <n v="0"/>
    <n v="0"/>
    <n v="0"/>
    <n v="0"/>
    <n v="0"/>
    <n v="0"/>
    <n v="0"/>
    <n v="0"/>
    <n v="0"/>
    <n v="0"/>
    <n v="0"/>
    <n v="5498"/>
    <n v="5498"/>
    <n v="31493"/>
    <n v="168250"/>
    <n v="0"/>
    <n v="0"/>
    <n v="0"/>
    <n v="210739"/>
    <n v="0"/>
    <n v="210739"/>
  </r>
  <r>
    <s v="846."/>
    <s v="5-05-18-051-1"/>
    <s v="5"/>
    <s v="Poznań - kanalizacja sanitarna w ulicach: Szparagowa, Brokułowa i Dyniowa"/>
    <s v="Realizowane-koncepcja-w toku"/>
    <s v="nd"/>
    <s v="rezerwa &quot;białe plamy&quot;"/>
    <s v="pierwsza"/>
    <s v="sieci rozdzielcze"/>
    <s v="rozwojowe"/>
    <x v="16"/>
    <n v="0"/>
    <s v="Poznań"/>
    <s v="Przemysław Jasiński"/>
    <n v="0"/>
    <s v="Mariusz Dados"/>
    <n v="0"/>
    <n v="0"/>
    <s v="05"/>
    <s v="nd"/>
    <n v="0"/>
    <n v="0"/>
    <n v="0"/>
    <n v="0"/>
    <n v="0"/>
    <n v="0"/>
    <n v="0"/>
    <n v="11884"/>
    <n v="11884"/>
    <n v="500000"/>
    <n v="159562"/>
    <n v="683330"/>
    <n v="0"/>
    <n v="0"/>
    <n v="0"/>
    <n v="0"/>
    <n v="0"/>
    <m/>
    <m/>
    <m/>
    <m/>
    <m/>
    <m/>
    <m/>
    <n v="0"/>
    <n v="0"/>
    <n v="0"/>
    <n v="0"/>
    <n v="0"/>
    <n v="0"/>
    <n v="0"/>
    <n v="0"/>
    <n v="0"/>
    <n v="0"/>
    <n v="0"/>
    <n v="0"/>
    <n v="0"/>
    <n v="0"/>
    <n v="0"/>
    <n v="0"/>
    <n v="11884"/>
    <n v="11884"/>
    <n v="85652"/>
    <n v="573910"/>
    <n v="0"/>
    <n v="0"/>
    <n v="0"/>
    <n v="0"/>
    <n v="683330"/>
    <n v="0"/>
    <n v="683330"/>
  </r>
  <r>
    <s v="847."/>
    <s v="5-05-18-065-1"/>
    <s v="5"/>
    <s v="Poznań - kanalizacja sanitarna w ul. bocznej od Dereniowej"/>
    <s v="brak"/>
    <s v="nd"/>
    <s v="brak"/>
    <s v="druga"/>
    <s v="sieci rozdzielcze"/>
    <s v="rozwojowe"/>
    <x v="8"/>
    <m/>
    <s v="Poznań"/>
    <s v="Przemysław Jasiński"/>
    <m/>
    <m/>
    <m/>
    <m/>
    <s v="05"/>
    <s v="nd"/>
    <n v="0"/>
    <n v="0"/>
    <n v="0"/>
    <n v="0"/>
    <n v="0"/>
    <n v="0"/>
    <n v="0"/>
    <n v="0"/>
    <n v="0"/>
    <n v="0"/>
    <n v="0"/>
    <n v="0"/>
    <m/>
    <m/>
    <m/>
    <m/>
    <m/>
    <m/>
    <m/>
    <m/>
    <m/>
    <m/>
    <m/>
    <m/>
    <m/>
    <m/>
    <m/>
    <m/>
    <m/>
    <m/>
    <m/>
    <m/>
    <m/>
    <m/>
    <m/>
    <m/>
    <m/>
    <n v="0"/>
    <n v="0"/>
    <n v="16000"/>
    <n v="16000"/>
    <n v="48000"/>
    <n v="268000"/>
    <n v="48000"/>
    <n v="0"/>
    <n v="0"/>
    <n v="0"/>
    <n v="0"/>
    <n v="396000"/>
    <n v="396000"/>
    <n v="396000"/>
  </r>
  <r>
    <s v="848."/>
    <s v="5-05-18-078-1"/>
    <s v="5"/>
    <s v="Poznań - kanalizacja sanitarna w ulicach bocznych od Porzeczkowej"/>
    <s v="brak"/>
    <s v="nd"/>
    <s v="brak"/>
    <s v="druga"/>
    <s v="sieci rozdzielcze"/>
    <s v="rozwojowe"/>
    <x v="8"/>
    <m/>
    <s v="Poznań"/>
    <s v="Przemysław Jasiński"/>
    <m/>
    <m/>
    <m/>
    <m/>
    <s v="05"/>
    <s v="nd"/>
    <n v="0"/>
    <n v="0"/>
    <n v="0"/>
    <n v="0"/>
    <n v="0"/>
    <n v="0"/>
    <n v="0"/>
    <n v="0"/>
    <n v="0"/>
    <n v="0"/>
    <n v="0"/>
    <n v="0"/>
    <m/>
    <m/>
    <m/>
    <m/>
    <m/>
    <m/>
    <m/>
    <m/>
    <m/>
    <m/>
    <m/>
    <m/>
    <m/>
    <m/>
    <m/>
    <m/>
    <m/>
    <m/>
    <m/>
    <m/>
    <m/>
    <m/>
    <m/>
    <m/>
    <m/>
    <n v="0"/>
    <n v="0"/>
    <n v="16000"/>
    <n v="16000"/>
    <n v="48000"/>
    <n v="302000"/>
    <n v="53000"/>
    <n v="0"/>
    <n v="0"/>
    <n v="0"/>
    <n v="0"/>
    <n v="435000"/>
    <n v="435000"/>
    <n v="435000"/>
  </r>
  <r>
    <s v="849."/>
    <s v="5-05-18-088-1"/>
    <s v="5"/>
    <s v="Poznań - kanalizacja sanitarna do Nowego Ogrodu Zoologicznego - etap I"/>
    <s v="Realizowane-dokumentacja-w toku"/>
    <s v="nd"/>
    <s v="Pule"/>
    <s v="druga"/>
    <s v="sieci rozdzielcze"/>
    <s v="rozwojowe"/>
    <x v="6"/>
    <n v="0"/>
    <s v="Poznań"/>
    <s v="Przemysław Jasiński"/>
    <s v="Magdalena Daszkiewicz-Jankowska"/>
    <s v="Mariusz Dados"/>
    <n v="0"/>
    <n v="0"/>
    <s v="05"/>
    <s v="nd"/>
    <n v="0"/>
    <n v="31800"/>
    <n v="20600"/>
    <n v="287000"/>
    <n v="1437000"/>
    <n v="0"/>
    <n v="0"/>
    <n v="0"/>
    <n v="0"/>
    <n v="0"/>
    <n v="0"/>
    <n v="1776400"/>
    <n v="0"/>
    <n v="293.92"/>
    <n v="2893.89"/>
    <n v="478.35"/>
    <n v="338"/>
    <m/>
    <m/>
    <m/>
    <m/>
    <m/>
    <m/>
    <m/>
    <n v="4004.16"/>
    <n v="0"/>
    <n v="0"/>
    <n v="0"/>
    <n v="0"/>
    <n v="0"/>
    <n v="0"/>
    <n v="0"/>
    <n v="0"/>
    <n v="0"/>
    <n v="0"/>
    <n v="16016.8"/>
    <n v="0"/>
    <n v="20020.96"/>
    <n v="32033.599999999999"/>
    <n v="32033.599999999999"/>
    <n v="382072.69999999995"/>
    <n v="492989.42"/>
    <n v="0"/>
    <n v="0"/>
    <n v="0"/>
    <n v="0"/>
    <n v="0"/>
    <n v="0"/>
    <n v="959150.28"/>
    <n v="-817249.72"/>
    <n v="959150.28"/>
  </r>
  <r>
    <s v="850."/>
    <s v="5-05-18-094-1"/>
    <s v="5"/>
    <s v="Poznań - kanalizacja sanitarna w ul. Śmigi"/>
    <s v="Realizowane-koncepcja-w toku"/>
    <s v="nd"/>
    <s v="rezerwa &quot;białe plamy&quot;"/>
    <s v="druga"/>
    <s v="sieci rozdzielcze"/>
    <s v="rozwojowe"/>
    <x v="8"/>
    <n v="0"/>
    <s v="Poznań"/>
    <s v="Przemysław Jasiński"/>
    <n v="0"/>
    <s v="Mariusz Dados"/>
    <n v="0"/>
    <n v="0"/>
    <s v="05"/>
    <s v="nd"/>
    <n v="0"/>
    <n v="0"/>
    <n v="0"/>
    <n v="0"/>
    <n v="0"/>
    <n v="0"/>
    <n v="0"/>
    <n v="0"/>
    <n v="0"/>
    <n v="42000"/>
    <n v="63000"/>
    <n v="105000"/>
    <n v="0"/>
    <n v="0"/>
    <n v="0"/>
    <n v="0"/>
    <n v="0"/>
    <m/>
    <m/>
    <m/>
    <m/>
    <m/>
    <m/>
    <m/>
    <n v="0"/>
    <n v="0"/>
    <n v="0"/>
    <n v="0"/>
    <n v="0"/>
    <n v="0"/>
    <n v="0"/>
    <n v="0"/>
    <n v="0"/>
    <n v="0"/>
    <n v="0"/>
    <n v="0"/>
    <n v="0"/>
    <n v="0"/>
    <n v="0"/>
    <n v="0"/>
    <n v="0"/>
    <n v="0"/>
    <n v="0"/>
    <n v="0"/>
    <n v="0"/>
    <n v="56000"/>
    <n v="84000"/>
    <n v="1565000"/>
    <n v="140000"/>
    <n v="35000"/>
    <n v="1705000"/>
  </r>
  <r>
    <s v="851."/>
    <s v="5-05-18-121-0"/>
    <s v="5"/>
    <s v="Poznań - kanalizacja sanitarna na os. Marysieńki"/>
    <s v="Realizowane-koncepcja-w toku"/>
    <s v="nd"/>
    <s v="budżet - modernizacja PSK"/>
    <s v="pierwsza"/>
    <s v="sieci rozdzielcze"/>
    <s v="modernizacyjne"/>
    <x v="15"/>
    <n v="0"/>
    <s v="Poznań"/>
    <s v="Katarzyna Stawińska"/>
    <n v="0"/>
    <s v="Monika Mrozińska"/>
    <n v="0"/>
    <n v="0"/>
    <s v="05"/>
    <s v="nd"/>
    <n v="0"/>
    <n v="0"/>
    <n v="0"/>
    <n v="0"/>
    <n v="0"/>
    <n v="0"/>
    <n v="0"/>
    <n v="0"/>
    <n v="25000"/>
    <n v="75000"/>
    <n v="25000"/>
    <n v="125000"/>
    <n v="0"/>
    <n v="0"/>
    <n v="0"/>
    <n v="0"/>
    <n v="0"/>
    <m/>
    <m/>
    <m/>
    <m/>
    <m/>
    <m/>
    <m/>
    <n v="0"/>
    <n v="0"/>
    <n v="0"/>
    <n v="0"/>
    <n v="0"/>
    <n v="0"/>
    <n v="0"/>
    <n v="0"/>
    <n v="0"/>
    <n v="0"/>
    <n v="0"/>
    <n v="0"/>
    <n v="0"/>
    <n v="0"/>
    <n v="0"/>
    <n v="0"/>
    <n v="0"/>
    <n v="0"/>
    <n v="0"/>
    <n v="0"/>
    <n v="50000"/>
    <n v="50000"/>
    <n v="25000"/>
    <n v="3090000"/>
    <n v="125000"/>
    <n v="0"/>
    <n v="3215000"/>
  </r>
  <r>
    <s v="852."/>
    <s v="5-05-18-132-0"/>
    <s v="5"/>
    <s v="Poznań - kanalizacja sanitarna w ul. Świerzawskiej."/>
    <s v="Realizowane-RBM-w toku"/>
    <s v="nd"/>
    <s v="rezerwa na zaspokojenie roszczeń z tyt realizacji sieci wod-kan"/>
    <s v="pierwsza"/>
    <s v="sieci rozdzielcze"/>
    <s v="rozwojowe"/>
    <x v="5"/>
    <n v="0"/>
    <s v="Poznań"/>
    <n v="0"/>
    <n v="0"/>
    <n v="0"/>
    <s v="Magdalena Borowska"/>
    <n v="0"/>
    <s v="05"/>
    <s v="nd"/>
    <n v="950"/>
    <n v="0"/>
    <n v="0"/>
    <n v="0"/>
    <n v="0"/>
    <n v="0"/>
    <n v="0"/>
    <n v="0"/>
    <n v="0"/>
    <n v="0"/>
    <n v="0"/>
    <n v="0"/>
    <n v="500"/>
    <n v="0"/>
    <n v="866"/>
    <n v="778363.65"/>
    <n v="0"/>
    <m/>
    <m/>
    <m/>
    <m/>
    <m/>
    <m/>
    <m/>
    <n v="779729.65"/>
    <n v="0"/>
    <n v="0"/>
    <n v="0"/>
    <n v="0"/>
    <n v="0"/>
    <n v="0"/>
    <n v="0"/>
    <n v="0"/>
    <n v="0"/>
    <n v="0"/>
    <n v="0"/>
    <n v="0"/>
    <n v="779729.65"/>
    <n v="0"/>
    <n v="0"/>
    <n v="0"/>
    <n v="0"/>
    <n v="0"/>
    <n v="0"/>
    <n v="0"/>
    <n v="0"/>
    <n v="0"/>
    <n v="0"/>
    <n v="779729.65"/>
    <n v="779729.65"/>
    <n v="779729.65"/>
  </r>
  <r>
    <s v="853."/>
    <s v="5-05-18-138-1"/>
    <s v="5"/>
    <s v="Poznań - kanalizacja sanitarna na terenie &quot;Wolnych Torów&quot;"/>
    <s v="Realizowane-koncepcja-w toku"/>
    <s v="nd"/>
    <s v="Pule"/>
    <s v="druga"/>
    <s v="sieci rozdzielcze"/>
    <s v="rozwojowe"/>
    <x v="6"/>
    <n v="0"/>
    <s v="Poznań"/>
    <s v="Katarzyna Józefiak"/>
    <n v="0"/>
    <s v="Mariusz Dados"/>
    <n v="0"/>
    <n v="0"/>
    <s v="05"/>
    <s v="nd"/>
    <n v="0"/>
    <n v="100000"/>
    <n v="1000000"/>
    <n v="1000000"/>
    <n v="0"/>
    <n v="0"/>
    <n v="0"/>
    <n v="0"/>
    <n v="0"/>
    <n v="0"/>
    <n v="0"/>
    <n v="2100000"/>
    <n v="0"/>
    <n v="0"/>
    <n v="0"/>
    <n v="0"/>
    <n v="0"/>
    <m/>
    <m/>
    <m/>
    <m/>
    <m/>
    <m/>
    <m/>
    <n v="0"/>
    <n v="0"/>
    <n v="0"/>
    <n v="0"/>
    <n v="0"/>
    <n v="0"/>
    <n v="0"/>
    <n v="0"/>
    <n v="0"/>
    <n v="0"/>
    <n v="0"/>
    <n v="20000"/>
    <n v="0"/>
    <n v="20000"/>
    <n v="180000"/>
    <n v="0"/>
    <n v="260000"/>
    <n v="1140000"/>
    <n v="500000"/>
    <n v="0"/>
    <n v="0"/>
    <n v="0"/>
    <n v="0"/>
    <n v="0"/>
    <n v="2100000"/>
    <n v="0"/>
    <n v="2100000"/>
  </r>
  <r>
    <s v="854."/>
    <s v="5-05-18-143-1"/>
    <s v="5"/>
    <s v="Poznań - kanalizacja sanitarna w rejonie ul.Żelaznej"/>
    <s v="Realizowane-dokumentacja-w toku"/>
    <s v="nd"/>
    <s v="Pule"/>
    <s v="druga"/>
    <s v="sieci rozdzielcze"/>
    <s v="rozwojowe"/>
    <x v="6"/>
    <n v="0"/>
    <s v="Poznań"/>
    <s v="Przemysław Jasiński"/>
    <s v="Wioletta Frankowska"/>
    <s v="Mariusz Dados"/>
    <n v="0"/>
    <n v="0"/>
    <s v="05"/>
    <s v="nd"/>
    <n v="0"/>
    <n v="12000"/>
    <n v="18000"/>
    <n v="73000"/>
    <n v="292000"/>
    <n v="0"/>
    <n v="0"/>
    <n v="0"/>
    <n v="0"/>
    <n v="0"/>
    <n v="0"/>
    <n v="395000"/>
    <n v="0"/>
    <n v="0"/>
    <n v="0"/>
    <n v="0"/>
    <n v="0"/>
    <m/>
    <m/>
    <m/>
    <m/>
    <m/>
    <m/>
    <m/>
    <n v="0"/>
    <n v="0"/>
    <n v="0"/>
    <n v="0"/>
    <n v="0"/>
    <n v="0"/>
    <n v="0"/>
    <n v="0"/>
    <n v="0"/>
    <n v="0"/>
    <n v="0"/>
    <n v="0"/>
    <n v="0"/>
    <n v="0"/>
    <n v="0"/>
    <n v="31200"/>
    <n v="46800"/>
    <n v="330000"/>
    <n v="366048"/>
    <n v="0"/>
    <n v="0"/>
    <n v="0"/>
    <n v="0"/>
    <n v="0"/>
    <n v="774048"/>
    <n v="379048"/>
    <n v="774048"/>
  </r>
  <r>
    <s v="855."/>
    <s v="5-05-18-149-0"/>
    <s v="5"/>
    <s v="Poznań - kanalizacja sanitarna w rejonie ul. Literackiej i Biskupińskiej (LANBUD BIS)."/>
    <s v="Realizowane-RBM-w toku"/>
    <s v="nd"/>
    <s v="rezerwa na zaspokojenie roszczeń z tyt realizacji sieci wod-kan"/>
    <s v="pierwsza"/>
    <s v="sieci rozdzielcze"/>
    <s v="rozwojowe"/>
    <x v="5"/>
    <n v="0"/>
    <s v="Poznań"/>
    <n v="0"/>
    <n v="0"/>
    <n v="0"/>
    <s v="Magdalena Borowska"/>
    <n v="0"/>
    <s v="05"/>
    <s v="nd"/>
    <n v="1800"/>
    <n v="0"/>
    <n v="0"/>
    <n v="0"/>
    <n v="0"/>
    <n v="0"/>
    <n v="0"/>
    <n v="0"/>
    <n v="0"/>
    <n v="0"/>
    <n v="0"/>
    <n v="0"/>
    <n v="747"/>
    <n v="1472572.55"/>
    <n v="0"/>
    <n v="0"/>
    <n v="0"/>
    <m/>
    <m/>
    <m/>
    <m/>
    <m/>
    <m/>
    <m/>
    <n v="1473319.55"/>
    <n v="0"/>
    <n v="0"/>
    <n v="0"/>
    <n v="0"/>
    <n v="0"/>
    <n v="0"/>
    <n v="0"/>
    <n v="0"/>
    <n v="0"/>
    <n v="0"/>
    <n v="0"/>
    <n v="0"/>
    <n v="1473319.55"/>
    <n v="0"/>
    <n v="0"/>
    <n v="0"/>
    <n v="0"/>
    <n v="0"/>
    <n v="0"/>
    <n v="0"/>
    <n v="0"/>
    <n v="0"/>
    <n v="0"/>
    <n v="1473319.55"/>
    <n v="1473319.55"/>
    <n v="1473319.55"/>
  </r>
  <r>
    <s v="856."/>
    <s v="5-05-18-154-1"/>
    <s v="5"/>
    <s v="Poznań - kanalizacja sanitarna w ul. Cumowniczej"/>
    <s v="Realizowane-koncepcja-w toku"/>
    <s v="nd"/>
    <s v="Pule"/>
    <s v="druga"/>
    <s v="sieci rozdzielcze"/>
    <s v="rozwojowe"/>
    <x v="6"/>
    <n v="0"/>
    <s v="Poznań"/>
    <s v="Agata Chmurzyńska"/>
    <n v="0"/>
    <s v="Monika Mrozińska"/>
    <n v="0"/>
    <n v="0"/>
    <s v="05"/>
    <s v="nd"/>
    <n v="0"/>
    <n v="0"/>
    <n v="0"/>
    <n v="0"/>
    <n v="0"/>
    <n v="4400"/>
    <n v="4400"/>
    <n v="13200"/>
    <n v="309000"/>
    <n v="0"/>
    <n v="0"/>
    <n v="331000"/>
    <n v="0"/>
    <n v="0"/>
    <n v="0"/>
    <n v="0"/>
    <n v="0"/>
    <m/>
    <m/>
    <m/>
    <m/>
    <m/>
    <m/>
    <m/>
    <n v="0"/>
    <n v="0"/>
    <n v="0"/>
    <n v="0"/>
    <n v="0"/>
    <n v="0"/>
    <n v="0"/>
    <n v="0"/>
    <n v="0"/>
    <n v="0"/>
    <n v="0"/>
    <n v="0"/>
    <n v="0"/>
    <n v="0"/>
    <n v="0"/>
    <n v="0"/>
    <n v="28000"/>
    <n v="42000"/>
    <n v="48910"/>
    <n v="247090"/>
    <n v="0"/>
    <n v="0"/>
    <n v="0"/>
    <n v="0"/>
    <n v="366000"/>
    <n v="35000"/>
    <n v="366000"/>
  </r>
  <r>
    <s v="857."/>
    <s v="5-05-19-026-1"/>
    <s v="5"/>
    <s v="Poznań - kanalizacja sanitarna w ul. Aroniowej i Berberysowej"/>
    <s v="Realizowane-koncepcja-w toku"/>
    <s v="nd"/>
    <s v="rezerwa &quot;białe plamy&quot;"/>
    <s v="druga"/>
    <s v="sieci rozdzielcze"/>
    <s v="rozwojowe"/>
    <x v="8"/>
    <n v="0"/>
    <s v="Poznań"/>
    <s v="Przemysław Jasiński"/>
    <n v="0"/>
    <s v="Mariusz Dados"/>
    <n v="0"/>
    <n v="0"/>
    <s v="05"/>
    <s v="nd"/>
    <n v="0"/>
    <n v="0"/>
    <n v="0"/>
    <n v="0"/>
    <n v="0"/>
    <n v="0"/>
    <n v="0"/>
    <n v="0"/>
    <n v="0"/>
    <n v="26000"/>
    <n v="39000"/>
    <n v="65000"/>
    <n v="0"/>
    <n v="0"/>
    <n v="0"/>
    <n v="0"/>
    <n v="0"/>
    <m/>
    <m/>
    <m/>
    <m/>
    <m/>
    <m/>
    <m/>
    <n v="0"/>
    <n v="0"/>
    <n v="0"/>
    <n v="0"/>
    <n v="0"/>
    <n v="0"/>
    <n v="0"/>
    <n v="0"/>
    <n v="0"/>
    <n v="0"/>
    <n v="0"/>
    <n v="0"/>
    <n v="0"/>
    <n v="0"/>
    <n v="0"/>
    <n v="0"/>
    <n v="0"/>
    <n v="0"/>
    <n v="0"/>
    <n v="0"/>
    <n v="0"/>
    <n v="26000"/>
    <n v="39000"/>
    <n v="870000"/>
    <n v="65000"/>
    <n v="0"/>
    <n v="935000"/>
  </r>
  <r>
    <s v="858."/>
    <s v="5-05-19-027-1"/>
    <s v="5"/>
    <s v="Poznań - kanalizacja sanitarna w ul.Bobrownickiej "/>
    <s v="brak"/>
    <s v="nd"/>
    <s v="brak"/>
    <s v="pierwsza"/>
    <s v="sieci rozdzielcze"/>
    <s v="rozwojowe"/>
    <x v="16"/>
    <m/>
    <s v="Poznań"/>
    <s v="Przemysław Jasiński"/>
    <m/>
    <m/>
    <m/>
    <m/>
    <s v="05"/>
    <s v="nd"/>
    <n v="0"/>
    <n v="0"/>
    <n v="0"/>
    <n v="0"/>
    <n v="0"/>
    <n v="0"/>
    <n v="0"/>
    <n v="0"/>
    <n v="0"/>
    <n v="0"/>
    <n v="0"/>
    <n v="0"/>
    <m/>
    <m/>
    <m/>
    <m/>
    <m/>
    <m/>
    <m/>
    <m/>
    <m/>
    <m/>
    <m/>
    <m/>
    <m/>
    <m/>
    <m/>
    <m/>
    <m/>
    <m/>
    <m/>
    <m/>
    <m/>
    <m/>
    <m/>
    <m/>
    <m/>
    <n v="0"/>
    <n v="0"/>
    <n v="40000"/>
    <n v="60000"/>
    <n v="316000"/>
    <n v="1064000"/>
    <n v="0"/>
    <n v="0"/>
    <n v="0"/>
    <n v="0"/>
    <n v="0"/>
    <n v="1480000"/>
    <n v="1480000"/>
    <n v="1480000"/>
  </r>
  <r>
    <s v="859."/>
    <s v="5-05-19-030-1"/>
    <s v="5"/>
    <s v="Poznań - kanalizacja sanitarna w ulicach: Roślinna, Skibowa i Owocowa"/>
    <s v="brak"/>
    <s v="nd"/>
    <s v="brak"/>
    <s v="druga"/>
    <s v="sieci rozdzielcze"/>
    <s v="rozwojowe"/>
    <x v="8"/>
    <m/>
    <s v="Poznań"/>
    <s v="Przemysław Jasiński"/>
    <m/>
    <m/>
    <m/>
    <m/>
    <s v="05"/>
    <s v="nd"/>
    <n v="0"/>
    <n v="0"/>
    <n v="0"/>
    <n v="0"/>
    <n v="0"/>
    <n v="0"/>
    <n v="0"/>
    <n v="0"/>
    <n v="0"/>
    <n v="0"/>
    <n v="0"/>
    <n v="0"/>
    <m/>
    <m/>
    <m/>
    <m/>
    <m/>
    <m/>
    <m/>
    <m/>
    <m/>
    <m/>
    <m/>
    <m/>
    <m/>
    <m/>
    <m/>
    <m/>
    <m/>
    <m/>
    <m/>
    <m/>
    <m/>
    <m/>
    <m/>
    <m/>
    <m/>
    <n v="0"/>
    <n v="0"/>
    <n v="0"/>
    <n v="0"/>
    <n v="0"/>
    <n v="32000"/>
    <n v="48000"/>
    <n v="129000"/>
    <n v="436000"/>
    <n v="0"/>
    <n v="0"/>
    <n v="645000"/>
    <n v="645000"/>
    <n v="645000"/>
  </r>
  <r>
    <s v="860."/>
    <s v="5-05-19-040-1"/>
    <s v="5"/>
    <s v="Poznań - kanalizacja sanitarna w ul. Burtowej"/>
    <s v="Realizowane-koncepcja-w toku"/>
    <s v="nd"/>
    <s v="rezerwa &quot;białe plamy&quot;"/>
    <s v="druga"/>
    <s v="sieci rozdzielcze"/>
    <s v="rozwojowe"/>
    <x v="8"/>
    <n v="0"/>
    <s v="Poznań"/>
    <s v="Agata Chmurzyńska"/>
    <n v="0"/>
    <s v="Jolanta Kowalczyk"/>
    <n v="0"/>
    <n v="0"/>
    <s v="05"/>
    <s v="nd"/>
    <n v="0"/>
    <n v="0"/>
    <n v="0"/>
    <n v="0"/>
    <n v="0"/>
    <n v="0"/>
    <n v="0"/>
    <n v="0"/>
    <n v="0"/>
    <n v="11000"/>
    <n v="11000"/>
    <n v="22000"/>
    <n v="0"/>
    <n v="0"/>
    <n v="0"/>
    <n v="0"/>
    <n v="0"/>
    <m/>
    <m/>
    <m/>
    <m/>
    <m/>
    <m/>
    <m/>
    <n v="0"/>
    <n v="0"/>
    <n v="0"/>
    <n v="0"/>
    <n v="0"/>
    <n v="0"/>
    <n v="0"/>
    <n v="0"/>
    <n v="0"/>
    <n v="0"/>
    <n v="0"/>
    <n v="0"/>
    <n v="0"/>
    <n v="0"/>
    <n v="0"/>
    <n v="0"/>
    <n v="40000"/>
    <n v="60000"/>
    <n v="122134"/>
    <n v="824804"/>
    <n v="61062"/>
    <n v="0"/>
    <n v="0"/>
    <n v="0"/>
    <n v="1108000"/>
    <n v="1086000"/>
    <n v="1108000"/>
  </r>
  <r>
    <s v="861."/>
    <s v="5-05-19-089-1"/>
    <s v="5"/>
    <s v="Poznań - kanalizacja sanitarna dla zabudowy ZKZL przy ul. Opolskiej (strona wschodnia - ETAP A)"/>
    <s v="Realizowane-koncepcja-w toku"/>
    <s v="nd"/>
    <s v="Pule"/>
    <s v="druga"/>
    <s v="sieci rozdzielcze"/>
    <s v="rozwojowe"/>
    <x v="6"/>
    <n v="0"/>
    <s v="Poznań"/>
    <s v="Zuzanna Kaczmarek"/>
    <n v="0"/>
    <s v="Jolanta Kowalczyk"/>
    <n v="0"/>
    <n v="0"/>
    <s v="05"/>
    <s v="nd"/>
    <n v="0"/>
    <n v="0"/>
    <n v="42000"/>
    <n v="63000"/>
    <n v="528000"/>
    <n v="2350000"/>
    <n v="0"/>
    <n v="0"/>
    <n v="0"/>
    <n v="0"/>
    <n v="0"/>
    <n v="2983000"/>
    <n v="0"/>
    <n v="0"/>
    <n v="0"/>
    <n v="0"/>
    <n v="0"/>
    <m/>
    <m/>
    <m/>
    <m/>
    <m/>
    <m/>
    <m/>
    <n v="0"/>
    <n v="0"/>
    <n v="0"/>
    <n v="0"/>
    <n v="0"/>
    <n v="0"/>
    <n v="0"/>
    <n v="0"/>
    <n v="0"/>
    <n v="0"/>
    <n v="0"/>
    <n v="0"/>
    <n v="0"/>
    <n v="0"/>
    <n v="48000"/>
    <n v="145000"/>
    <n v="380800"/>
    <n v="1243800"/>
    <n v="1332400"/>
    <n v="0"/>
    <n v="0"/>
    <n v="0"/>
    <n v="0"/>
    <n v="0"/>
    <n v="3150000"/>
    <n v="167000"/>
    <n v="3150000"/>
  </r>
  <r>
    <s v="862."/>
    <s v="5-05-19-097-0"/>
    <s v="5"/>
    <s v="Poznań - sieć kanalizacyjna w ul. 28 Czerwca 1956r. (Etap II od ul. Krzyżowej do ul. Traugutta)"/>
    <s v="Realizowane-koncepcja-w toku"/>
    <s v="nd"/>
    <s v="koordynacja z innymi jednostkami"/>
    <s v="pierwsza"/>
    <s v="sieci rozdzielcze"/>
    <s v="modernizacyjne"/>
    <x v="10"/>
    <n v="0"/>
    <s v="Poznań"/>
    <s v="Marcin Ostrzycki"/>
    <n v="0"/>
    <n v="0"/>
    <n v="0"/>
    <n v="0"/>
    <s v="05"/>
    <s v="nd"/>
    <n v="0"/>
    <n v="17200"/>
    <n v="25800"/>
    <n v="863000"/>
    <n v="1000000"/>
    <n v="0"/>
    <n v="0"/>
    <n v="0"/>
    <n v="0"/>
    <n v="0"/>
    <n v="0"/>
    <n v="1906000"/>
    <n v="0"/>
    <n v="0"/>
    <n v="0"/>
    <n v="0"/>
    <n v="0"/>
    <m/>
    <m/>
    <m/>
    <m/>
    <m/>
    <m/>
    <m/>
    <n v="0"/>
    <n v="0"/>
    <n v="0"/>
    <n v="0"/>
    <n v="0"/>
    <n v="0"/>
    <n v="0"/>
    <n v="0"/>
    <n v="0"/>
    <n v="0"/>
    <n v="0"/>
    <n v="0"/>
    <n v="0"/>
    <n v="0"/>
    <n v="8495"/>
    <n v="8495"/>
    <n v="25485"/>
    <n v="61844"/>
    <n v="1000000"/>
    <n v="0"/>
    <n v="0"/>
    <n v="0"/>
    <n v="0"/>
    <n v="0"/>
    <n v="1104319"/>
    <n v="-801681"/>
    <n v="1104319"/>
  </r>
  <r>
    <s v="863."/>
    <s v="5-05-19-098-1"/>
    <s v="5"/>
    <s v="Poznań - kanalizacja sanitarna dla zabudowy ZKZL przy ul. Opolskiej (strona wschodnia - ETAP B)"/>
    <s v="Realizowane-koncepcja-w toku"/>
    <s v="nd"/>
    <s v="Pule"/>
    <s v="druga"/>
    <s v="sieci rozdzielcze"/>
    <s v="rozwojowe"/>
    <x v="6"/>
    <n v="0"/>
    <s v="Poznań"/>
    <s v="Zuzanna Kaczmarek"/>
    <n v="0"/>
    <s v="Jolanta Kowalczyk"/>
    <n v="0"/>
    <n v="0"/>
    <s v="05"/>
    <s v="nd"/>
    <n v="0"/>
    <n v="0"/>
    <n v="0"/>
    <n v="0"/>
    <n v="10000"/>
    <n v="29000"/>
    <n v="10000"/>
    <n v="214000"/>
    <n v="589000"/>
    <n v="0"/>
    <n v="0"/>
    <n v="852000"/>
    <n v="0"/>
    <n v="0"/>
    <n v="0"/>
    <n v="0"/>
    <n v="0"/>
    <m/>
    <m/>
    <m/>
    <m/>
    <m/>
    <m/>
    <m/>
    <n v="0"/>
    <n v="0"/>
    <n v="0"/>
    <n v="0"/>
    <n v="0"/>
    <n v="0"/>
    <n v="0"/>
    <n v="0"/>
    <n v="0"/>
    <n v="0"/>
    <n v="0"/>
    <n v="0"/>
    <n v="0"/>
    <n v="0"/>
    <n v="0"/>
    <n v="0"/>
    <n v="0"/>
    <n v="0"/>
    <n v="147000"/>
    <n v="656000"/>
    <n v="0"/>
    <n v="0"/>
    <n v="0"/>
    <n v="0"/>
    <n v="803000"/>
    <n v="-49000"/>
    <n v="803000"/>
  </r>
  <r>
    <s v="864."/>
    <s v="5-05-19-100-0"/>
    <s v="5"/>
    <s v="Pozna kanalizacja sanitarna w ul. Marcelińskiej i Wałbrzyskiej"/>
    <s v="Realizowane-RBM-w toku"/>
    <s v="nd"/>
    <s v="rezerwa na zaspokojenie roszczeń z tyt realizacji sieci wod-kan"/>
    <s v="pierwsza"/>
    <s v="sieci rozdzielcze"/>
    <s v="rozwojowe"/>
    <x v="5"/>
    <n v="0"/>
    <s v="Poznań"/>
    <n v="0"/>
    <n v="0"/>
    <n v="0"/>
    <s v="Magdalena Borowska"/>
    <n v="0"/>
    <s v="05"/>
    <s v="nd"/>
    <n v="0"/>
    <n v="0"/>
    <n v="0"/>
    <n v="0"/>
    <n v="0"/>
    <n v="0"/>
    <n v="0"/>
    <n v="0"/>
    <n v="0"/>
    <n v="0"/>
    <n v="0"/>
    <n v="0"/>
    <n v="0"/>
    <n v="0"/>
    <n v="0"/>
    <n v="320.75"/>
    <n v="261037.12"/>
    <m/>
    <m/>
    <m/>
    <m/>
    <m/>
    <m/>
    <m/>
    <n v="261357.87"/>
    <n v="0"/>
    <n v="0"/>
    <n v="0"/>
    <n v="0"/>
    <n v="0"/>
    <n v="0"/>
    <n v="0"/>
    <n v="0"/>
    <n v="0"/>
    <n v="0"/>
    <n v="0"/>
    <n v="0"/>
    <n v="261357.87"/>
    <n v="0"/>
    <n v="0"/>
    <n v="0"/>
    <n v="0"/>
    <n v="0"/>
    <n v="0"/>
    <n v="0"/>
    <n v="0"/>
    <n v="0"/>
    <n v="0"/>
    <n v="261357.87"/>
    <n v="261357.87"/>
    <n v="261357.87"/>
  </r>
  <r>
    <s v="865."/>
    <s v="5-05-19-106-1"/>
    <s v="5"/>
    <s v="Poznań - kanalizacja sanitarna dla zabudowy ZKZL przy ul. Opolskiej (strona wschodnia - ETAP C)"/>
    <s v="Realizowane-koncepcja-w toku"/>
    <s v="nd"/>
    <s v="Pule"/>
    <s v="druga"/>
    <s v="sieci rozdzielcze"/>
    <s v="rozwojowe"/>
    <x v="6"/>
    <n v="0"/>
    <s v="Poznań"/>
    <s v="Zuzanna Kaczmarek"/>
    <n v="0"/>
    <s v="Jolanta Kowalczyk"/>
    <n v="0"/>
    <n v="0"/>
    <s v="05"/>
    <s v="nd"/>
    <n v="0"/>
    <n v="0"/>
    <n v="0"/>
    <n v="0"/>
    <n v="0"/>
    <n v="0"/>
    <n v="0"/>
    <n v="22000"/>
    <n v="32000"/>
    <n v="152000"/>
    <n v="676000"/>
    <n v="882000"/>
    <n v="0"/>
    <n v="0"/>
    <n v="0"/>
    <n v="0"/>
    <n v="0"/>
    <m/>
    <m/>
    <m/>
    <m/>
    <m/>
    <m/>
    <m/>
    <n v="0"/>
    <n v="0"/>
    <n v="0"/>
    <n v="0"/>
    <n v="0"/>
    <n v="0"/>
    <n v="0"/>
    <n v="0"/>
    <n v="0"/>
    <n v="0"/>
    <n v="0"/>
    <n v="0"/>
    <n v="0"/>
    <n v="0"/>
    <n v="0"/>
    <n v="0"/>
    <n v="0"/>
    <n v="0"/>
    <n v="0"/>
    <n v="0"/>
    <n v="152000"/>
    <n v="676000"/>
    <n v="0"/>
    <n v="0"/>
    <n v="828000"/>
    <n v="-54000"/>
    <n v="828000"/>
  </r>
  <r>
    <s v="866."/>
    <s v="5-05-19-124-0"/>
    <s v="5"/>
    <s v="Poznań - sieć kanalizacyjna w rejonie Starego Rynku."/>
    <s v="Realizowane-koncepcja-w toku"/>
    <s v="nd"/>
    <s v="koordynacja z innymi jednostkami"/>
    <s v="pierwsza"/>
    <s v="sieci rozdzielcze"/>
    <s v="modernizacyjne"/>
    <x v="10"/>
    <n v="0"/>
    <s v="Poznań"/>
    <s v="Marcin Ostrzycki"/>
    <n v="0"/>
    <s v="Mariusz Dados"/>
    <s v="Anna Danek"/>
    <s v="Łukasz Wędrychowicz"/>
    <s v="05"/>
    <s v="nd"/>
    <n v="0"/>
    <n v="8000"/>
    <n v="12000"/>
    <n v="200000"/>
    <n v="227000"/>
    <n v="0"/>
    <n v="0"/>
    <n v="0"/>
    <n v="0"/>
    <n v="0"/>
    <n v="0"/>
    <n v="447000"/>
    <n v="0"/>
    <n v="0"/>
    <n v="0"/>
    <n v="0"/>
    <n v="0"/>
    <m/>
    <m/>
    <m/>
    <m/>
    <m/>
    <m/>
    <m/>
    <n v="0"/>
    <n v="0"/>
    <n v="0"/>
    <n v="0"/>
    <n v="0"/>
    <n v="0"/>
    <n v="0"/>
    <n v="0"/>
    <n v="0"/>
    <n v="0"/>
    <n v="0"/>
    <n v="0"/>
    <n v="0"/>
    <n v="0"/>
    <n v="0"/>
    <n v="6826"/>
    <n v="10239"/>
    <n v="148920"/>
    <n v="277674"/>
    <n v="0"/>
    <n v="0"/>
    <n v="0"/>
    <n v="0"/>
    <n v="0"/>
    <n v="443659"/>
    <n v="-3341"/>
    <n v="443659"/>
  </r>
  <r>
    <s v="867."/>
    <s v="5-05-19-129-1"/>
    <s v="5"/>
    <s v="Poznań - kanalizacja sanitarna dla projektowanego osiedla mieszkaniowego ZKZL w rejonie ulic Darzyborska - Darzyńska (zad. III)"/>
    <s v="Realizowane-koncepcja-w toku"/>
    <s v="nd"/>
    <s v="Pule"/>
    <s v="druga"/>
    <s v="sieci rozdzielcze"/>
    <s v="rozwojowe"/>
    <x v="6"/>
    <n v="0"/>
    <s v="Poznań"/>
    <s v="Przemysław Jasiński"/>
    <n v="0"/>
    <s v="Mariusz Dados"/>
    <n v="0"/>
    <n v="0"/>
    <s v="05"/>
    <s v="nd"/>
    <n v="0"/>
    <n v="0"/>
    <n v="52000"/>
    <n v="78000"/>
    <n v="534000"/>
    <n v="1376000"/>
    <n v="0"/>
    <n v="0"/>
    <n v="0"/>
    <n v="0"/>
    <n v="0"/>
    <n v="2040000"/>
    <n v="0"/>
    <n v="0"/>
    <n v="0"/>
    <n v="0"/>
    <n v="0"/>
    <m/>
    <m/>
    <m/>
    <m/>
    <m/>
    <m/>
    <m/>
    <n v="0"/>
    <n v="0"/>
    <n v="0"/>
    <n v="0"/>
    <n v="0"/>
    <n v="0"/>
    <n v="0"/>
    <n v="0"/>
    <n v="0"/>
    <n v="0"/>
    <n v="0"/>
    <n v="0"/>
    <n v="0"/>
    <n v="0"/>
    <n v="0"/>
    <n v="52000"/>
    <n v="78000"/>
    <n v="330000"/>
    <n v="450000"/>
    <n v="1000000"/>
    <n v="0"/>
    <n v="0"/>
    <n v="0"/>
    <n v="0"/>
    <n v="1910000"/>
    <n v="-130000"/>
    <n v="1910000"/>
  </r>
  <r>
    <s v="868."/>
    <s v="5-05-19-148-1"/>
    <s v="5"/>
    <s v="Poznań - kanalizacja sanitarna w ul. Opolskiej i 28 Czerwca 1956r."/>
    <s v="Realizowane-koncepcja-w toku"/>
    <s v="nd"/>
    <s v="rezerwa &quot;białe plamy&quot;"/>
    <s v="pierwsza"/>
    <s v="sieci rozdzielcze"/>
    <s v="rozwojowe"/>
    <x v="16"/>
    <n v="0"/>
    <s v="Poznań"/>
    <s v="Zuzanna Kaczmarek"/>
    <n v="0"/>
    <s v="Mariusz Dados"/>
    <n v="0"/>
    <n v="0"/>
    <s v="05"/>
    <s v="nd"/>
    <n v="12431.88"/>
    <n v="0"/>
    <n v="22000"/>
    <n v="35000"/>
    <n v="118000"/>
    <n v="302000"/>
    <n v="0"/>
    <n v="0"/>
    <n v="0"/>
    <n v="0"/>
    <n v="0"/>
    <n v="477000"/>
    <n v="0"/>
    <n v="0"/>
    <n v="0"/>
    <n v="0"/>
    <n v="0"/>
    <m/>
    <m/>
    <m/>
    <m/>
    <m/>
    <m/>
    <m/>
    <n v="0"/>
    <n v="0"/>
    <n v="0"/>
    <n v="0"/>
    <n v="0"/>
    <n v="0"/>
    <n v="0"/>
    <n v="0"/>
    <n v="0"/>
    <n v="0"/>
    <n v="0"/>
    <n v="0"/>
    <n v="0"/>
    <n v="0"/>
    <n v="32000"/>
    <n v="48000"/>
    <n v="173000"/>
    <n v="263000"/>
    <n v="0"/>
    <n v="0"/>
    <n v="0"/>
    <n v="0"/>
    <n v="0"/>
    <n v="0"/>
    <n v="516000"/>
    <n v="39000"/>
    <n v="516000"/>
  </r>
  <r>
    <s v="869."/>
    <s v="5-05-19-149-1"/>
    <s v="5"/>
    <s v="Poznań - kanalizacja sanitarna w ul. Szalupowej"/>
    <s v="brak"/>
    <s v="nd"/>
    <s v="brak"/>
    <s v="druga"/>
    <s v="sieci rozdzielcze"/>
    <s v="rozwojowe"/>
    <x v="8"/>
    <m/>
    <s v="Poznań"/>
    <s v="Agata Chmurzyńska"/>
    <m/>
    <m/>
    <m/>
    <m/>
    <s v="05"/>
    <s v="nd"/>
    <n v="0"/>
    <n v="0"/>
    <n v="0"/>
    <n v="0"/>
    <n v="0"/>
    <n v="0"/>
    <n v="0"/>
    <n v="0"/>
    <n v="0"/>
    <n v="0"/>
    <n v="0"/>
    <n v="0"/>
    <m/>
    <m/>
    <m/>
    <m/>
    <m/>
    <m/>
    <m/>
    <m/>
    <m/>
    <m/>
    <m/>
    <m/>
    <m/>
    <m/>
    <m/>
    <m/>
    <m/>
    <m/>
    <m/>
    <m/>
    <m/>
    <m/>
    <m/>
    <m/>
    <m/>
    <n v="0"/>
    <n v="0"/>
    <n v="0"/>
    <n v="0"/>
    <n v="0"/>
    <n v="0"/>
    <n v="0"/>
    <n v="0"/>
    <n v="28000"/>
    <n v="42000"/>
    <n v="79000"/>
    <n v="70000"/>
    <n v="70000"/>
    <n v="149000"/>
  </r>
  <r>
    <s v="870."/>
    <s v="5-05-19-153-0"/>
    <s v="5"/>
    <s v="Poznań - sieć kanalizacyjna w rejonie ul. Garbary - etap I"/>
    <s v="Realizowane-koncepcja-w toku"/>
    <s v="nd"/>
    <s v="koordynacja z innymi jednostkami"/>
    <s v="pierwsza"/>
    <s v="sieci rozdzielcze"/>
    <s v="modernizacyjne"/>
    <x v="10"/>
    <n v="0"/>
    <s v="Poznań"/>
    <s v="Katarzyna Józefiak"/>
    <n v="0"/>
    <s v="Mariusz Dados"/>
    <n v="0"/>
    <n v="0"/>
    <s v="05"/>
    <s v="nd"/>
    <n v="0"/>
    <n v="5000"/>
    <n v="20000"/>
    <n v="0"/>
    <n v="0"/>
    <n v="0"/>
    <n v="0"/>
    <n v="0"/>
    <n v="0"/>
    <n v="0"/>
    <n v="0"/>
    <n v="25000"/>
    <n v="0"/>
    <n v="0"/>
    <n v="0"/>
    <n v="0"/>
    <n v="0"/>
    <m/>
    <m/>
    <m/>
    <m/>
    <m/>
    <m/>
    <m/>
    <n v="0"/>
    <n v="0"/>
    <n v="0"/>
    <n v="0"/>
    <n v="0"/>
    <n v="0"/>
    <n v="0"/>
    <n v="0"/>
    <n v="0"/>
    <n v="0"/>
    <n v="0"/>
    <n v="0"/>
    <n v="0"/>
    <n v="0"/>
    <n v="10000"/>
    <n v="10000"/>
    <n v="32000"/>
    <n v="165000"/>
    <n v="180000"/>
    <n v="0"/>
    <n v="0"/>
    <n v="0"/>
    <n v="0"/>
    <n v="0"/>
    <n v="397000"/>
    <n v="372000"/>
    <n v="397000"/>
  </r>
  <r>
    <s v="871."/>
    <s v="5-05-19-158-0"/>
    <s v="5"/>
    <s v="Poznań - sieć kanalizacyjna w rejonie ul. Garbary - etap II"/>
    <s v="Realizowane-koncepcja-w toku"/>
    <s v="nd"/>
    <s v="koordynacja z innymi jednostkami"/>
    <s v="pierwsza"/>
    <s v="sieci rozdzielcze"/>
    <s v="modernizacyjne"/>
    <x v="10"/>
    <n v="0"/>
    <s v="Poznań"/>
    <s v="Katarzyna Józefiak"/>
    <n v="0"/>
    <s v="Mariusz Dados"/>
    <n v="0"/>
    <n v="0"/>
    <s v="05"/>
    <s v="nd"/>
    <n v="0"/>
    <n v="15000"/>
    <n v="30000"/>
    <n v="0"/>
    <n v="0"/>
    <n v="0"/>
    <n v="0"/>
    <n v="0"/>
    <n v="0"/>
    <n v="0"/>
    <n v="0"/>
    <n v="45000"/>
    <n v="0"/>
    <n v="0"/>
    <n v="0"/>
    <n v="0"/>
    <n v="0"/>
    <m/>
    <m/>
    <m/>
    <m/>
    <m/>
    <m/>
    <m/>
    <n v="0"/>
    <n v="0"/>
    <n v="0"/>
    <n v="0"/>
    <n v="0"/>
    <n v="0"/>
    <n v="0"/>
    <n v="0"/>
    <n v="0"/>
    <n v="0"/>
    <n v="0"/>
    <n v="0"/>
    <n v="0"/>
    <n v="0"/>
    <n v="0"/>
    <n v="0"/>
    <n v="0"/>
    <n v="0"/>
    <n v="0"/>
    <n v="0"/>
    <n v="0"/>
    <n v="0"/>
    <n v="0"/>
    <n v="0"/>
    <n v="0"/>
    <n v="-45000"/>
    <n v="0"/>
  </r>
  <r>
    <s v="872."/>
    <s v="5-05-19-200-1"/>
    <s v="5"/>
    <s v="Poznań - kanalizacja sanitarna i sieć wodociągowa w ul. Gubińskiej - etap II"/>
    <s v="brak"/>
    <s v="nd"/>
    <s v="brak"/>
    <s v="druga"/>
    <s v="sieci rozdzielcze"/>
    <s v="rozwojowe"/>
    <x v="8"/>
    <m/>
    <s v="Poznań"/>
    <s v="Kamilla Oberenkowska"/>
    <m/>
    <m/>
    <m/>
    <m/>
    <s v="05"/>
    <s v="nd"/>
    <n v="0"/>
    <n v="0"/>
    <n v="0"/>
    <n v="0"/>
    <n v="0"/>
    <n v="0"/>
    <n v="0"/>
    <n v="0"/>
    <n v="0"/>
    <n v="0"/>
    <n v="0"/>
    <n v="0"/>
    <m/>
    <m/>
    <m/>
    <m/>
    <m/>
    <m/>
    <m/>
    <m/>
    <m/>
    <m/>
    <m/>
    <m/>
    <m/>
    <m/>
    <m/>
    <m/>
    <m/>
    <m/>
    <m/>
    <m/>
    <m/>
    <m/>
    <m/>
    <m/>
    <m/>
    <n v="0"/>
    <n v="0"/>
    <n v="0"/>
    <n v="0"/>
    <n v="0"/>
    <n v="0"/>
    <n v="0"/>
    <n v="0"/>
    <n v="24000"/>
    <n v="36000"/>
    <n v="516000"/>
    <n v="60000"/>
    <n v="60000"/>
    <n v="576000"/>
  </r>
  <r>
    <s v="873."/>
    <s v="5-05-19-211-1"/>
    <s v="5"/>
    <s v="Poznań - kanalizacja sanitarna do działki 3/173 przy ul. Rostworowskiego"/>
    <s v="Realizowane-dokumentacja-w toku"/>
    <s v="nd"/>
    <s v="rezerwa &quot;białe plamy&quot;"/>
    <s v="druga"/>
    <s v="sieci rozdzielcze"/>
    <s v="rozwojowe"/>
    <x v="6"/>
    <n v="0"/>
    <s v="Poznań"/>
    <s v="Agata Chmurzyńska"/>
    <s v="Barbara Bartkowiak"/>
    <s v="Monika Mrozińska"/>
    <n v="0"/>
    <n v="0"/>
    <s v="05"/>
    <s v="nd"/>
    <n v="0"/>
    <n v="0"/>
    <n v="0"/>
    <n v="0"/>
    <n v="0"/>
    <n v="0"/>
    <n v="0"/>
    <n v="0"/>
    <n v="0"/>
    <n v="10512"/>
    <n v="10512"/>
    <n v="21024"/>
    <n v="0"/>
    <n v="0"/>
    <n v="0"/>
    <n v="0"/>
    <n v="338"/>
    <m/>
    <m/>
    <m/>
    <m/>
    <m/>
    <m/>
    <m/>
    <n v="338"/>
    <n v="0"/>
    <n v="0"/>
    <n v="0"/>
    <n v="0"/>
    <n v="0"/>
    <n v="0"/>
    <n v="0"/>
    <n v="0"/>
    <n v="0"/>
    <n v="0"/>
    <n v="0"/>
    <n v="0"/>
    <n v="338"/>
    <n v="32297.200000000001"/>
    <n v="48445.8"/>
    <n v="132541.68"/>
    <n v="241093.36"/>
    <n v="0"/>
    <n v="0"/>
    <n v="0"/>
    <n v="0"/>
    <n v="0"/>
    <n v="0"/>
    <n v="454716.04"/>
    <n v="433692.04"/>
    <n v="454716.04"/>
  </r>
  <r>
    <s v="874."/>
    <s v="5-05-19-221-0"/>
    <s v="5"/>
    <s v="Poznań - kanalizacja sanitarna w ul. Marcelińskiej 7/1"/>
    <s v="Realizowane-RBM-w toku"/>
    <s v="nd"/>
    <s v="rezerwa na zaspokojenie roszczeń z tyt realizacji sieci wod-kan"/>
    <s v="pierwsza"/>
    <s v="sieci rozdzielcze"/>
    <s v="rozwojowe"/>
    <x v="5"/>
    <n v="0"/>
    <s v="Poznań"/>
    <n v="0"/>
    <n v="0"/>
    <n v="0"/>
    <s v="Aleksandra Klecha"/>
    <n v="0"/>
    <s v="05"/>
    <s v="nd"/>
    <n v="0"/>
    <n v="0"/>
    <n v="0"/>
    <n v="0"/>
    <n v="0"/>
    <n v="0"/>
    <n v="0"/>
    <n v="0"/>
    <n v="0"/>
    <n v="0"/>
    <n v="0"/>
    <n v="0"/>
    <n v="0"/>
    <n v="0"/>
    <n v="0"/>
    <n v="539982.61"/>
    <n v="0"/>
    <m/>
    <m/>
    <m/>
    <m/>
    <m/>
    <m/>
    <m/>
    <n v="539982.61"/>
    <n v="0"/>
    <n v="0"/>
    <n v="0"/>
    <n v="0"/>
    <n v="0"/>
    <n v="0"/>
    <n v="0"/>
    <n v="0"/>
    <n v="0"/>
    <n v="0"/>
    <n v="0"/>
    <n v="0"/>
    <n v="539982.61"/>
    <n v="0"/>
    <n v="0"/>
    <n v="0"/>
    <n v="0"/>
    <n v="0"/>
    <n v="0"/>
    <n v="0"/>
    <n v="0"/>
    <n v="0"/>
    <n v="0"/>
    <n v="539982.61"/>
    <n v="539982.61"/>
    <n v="539982.61"/>
  </r>
  <r>
    <s v="875."/>
    <s v="5-05-19-230-1"/>
    <s v="5"/>
    <s v="Realizacja podłączeń do sieci kanalizacyjnej - etap II"/>
    <s v="Realizowane-dokumentacja-w toku"/>
    <s v="nd"/>
    <s v="Zadania własne wspólne"/>
    <s v="pierwsza"/>
    <s v="sieci rozdzielcze"/>
    <s v="rozwojowe"/>
    <x v="16"/>
    <s v="Zadania własne wspólne"/>
    <s v="Poznań"/>
    <s v="Paulina Wilińska-Kałka"/>
    <s v="Marcin Krawczyk"/>
    <n v="0"/>
    <n v="0"/>
    <n v="0"/>
    <s v="05"/>
    <s v="nd"/>
    <n v="0"/>
    <n v="100000"/>
    <n v="400000"/>
    <n v="0"/>
    <n v="0"/>
    <n v="0"/>
    <n v="0"/>
    <n v="0"/>
    <n v="0"/>
    <n v="0"/>
    <n v="0"/>
    <n v="500000"/>
    <n v="3735"/>
    <n v="0"/>
    <n v="0"/>
    <n v="1283"/>
    <n v="0"/>
    <m/>
    <m/>
    <m/>
    <m/>
    <m/>
    <m/>
    <m/>
    <n v="5018"/>
    <n v="0"/>
    <n v="0"/>
    <n v="0"/>
    <n v="0"/>
    <n v="0"/>
    <n v="0"/>
    <n v="0"/>
    <n v="0"/>
    <n v="0"/>
    <n v="0"/>
    <n v="0"/>
    <n v="0"/>
    <n v="5018"/>
    <n v="1568000"/>
    <n v="1575000"/>
    <n v="0"/>
    <n v="0"/>
    <n v="0"/>
    <n v="0"/>
    <n v="0"/>
    <n v="0"/>
    <n v="0"/>
    <n v="0"/>
    <n v="3148018"/>
    <n v="2648018"/>
    <n v="3148018"/>
  </r>
  <r>
    <s v="876."/>
    <s v="5-05-19-256-1"/>
    <s v="5"/>
    <s v="Poznań - kanalizacja sanitarna w ul. Chryzantemowej"/>
    <s v="Realizowane-dokumentacja-w toku"/>
    <s v="nd"/>
    <s v="rezerwa zadania wielozakresowe"/>
    <s v="druga"/>
    <s v="sieci rozdzielcze"/>
    <s v="rozwojowe"/>
    <x v="8"/>
    <n v="0"/>
    <s v="Poznań"/>
    <s v="Kamilla Oberenkowska"/>
    <s v="Katarzyna Grala"/>
    <s v="Jolanta Kowalczyk"/>
    <n v="0"/>
    <n v="0"/>
    <s v="05"/>
    <s v="nd"/>
    <n v="0"/>
    <n v="0"/>
    <n v="0"/>
    <n v="0"/>
    <n v="0"/>
    <n v="0"/>
    <n v="0"/>
    <n v="0"/>
    <n v="0"/>
    <n v="0"/>
    <n v="0"/>
    <n v="0"/>
    <n v="0"/>
    <n v="0"/>
    <n v="0"/>
    <n v="0"/>
    <n v="0"/>
    <m/>
    <m/>
    <m/>
    <m/>
    <m/>
    <m/>
    <m/>
    <n v="0"/>
    <n v="0"/>
    <n v="0"/>
    <n v="0"/>
    <n v="0"/>
    <n v="0"/>
    <n v="0"/>
    <n v="0"/>
    <n v="0"/>
    <n v="0"/>
    <n v="0"/>
    <n v="0"/>
    <n v="0"/>
    <n v="0"/>
    <n v="34609.800000000003"/>
    <n v="23073.200000000001"/>
    <n v="515946.9"/>
    <n v="208442.1"/>
    <n v="0"/>
    <n v="0"/>
    <n v="0"/>
    <n v="0"/>
    <n v="0"/>
    <n v="0"/>
    <n v="782072"/>
    <n v="782072"/>
    <n v="782072"/>
  </r>
  <r>
    <s v="877."/>
    <s v="5-05-19-258-1"/>
    <s v="5"/>
    <s v="Poznań - kanalizacja sanitarna w ul. Rumiankowej i ul. Laurowej"/>
    <s v="Realizowane-dokumentacja-w toku"/>
    <s v="nd"/>
    <s v="rezerwa zadania wielozakresowe"/>
    <s v="pierwsza"/>
    <s v="sieci rozdzielcze"/>
    <s v="rozwojowe"/>
    <x v="16"/>
    <n v="0"/>
    <s v="Poznań"/>
    <s v="Katarzyna Stawińska"/>
    <s v="Wioletta Frankowska"/>
    <s v="Monika Mrozińska"/>
    <s v="Michał Garbicz"/>
    <n v="0"/>
    <s v="05"/>
    <s v="nd"/>
    <n v="0"/>
    <n v="0"/>
    <n v="0"/>
    <n v="0"/>
    <n v="0"/>
    <n v="0"/>
    <n v="0"/>
    <n v="0"/>
    <n v="0"/>
    <n v="0"/>
    <n v="0"/>
    <n v="0"/>
    <n v="0"/>
    <n v="0"/>
    <n v="0"/>
    <n v="0"/>
    <n v="0"/>
    <m/>
    <m/>
    <m/>
    <m/>
    <m/>
    <m/>
    <m/>
    <n v="0"/>
    <n v="0"/>
    <n v="0"/>
    <n v="0"/>
    <n v="0"/>
    <n v="19400"/>
    <n v="19400"/>
    <n v="0"/>
    <n v="0"/>
    <n v="0"/>
    <n v="0"/>
    <n v="0"/>
    <n v="19400"/>
    <n v="38800"/>
    <n v="58200"/>
    <n v="806000"/>
    <n v="1030778"/>
    <n v="1500000"/>
    <n v="0"/>
    <n v="0"/>
    <n v="0"/>
    <n v="0"/>
    <n v="0"/>
    <n v="0"/>
    <n v="3433778"/>
    <n v="3433778"/>
    <n v="3433778"/>
  </r>
  <r>
    <s v="878."/>
    <s v="5-05-19-259-1"/>
    <s v="5"/>
    <s v="Poznań - kanalizacja sanitarna w zlewni programowanego Kolektora Moraskiego - ETAP I"/>
    <s v="Realizowane-koncepcja-w toku"/>
    <s v="nd"/>
    <s v="rezerwa zadania wielozakresowe"/>
    <s v="druga"/>
    <s v="sieci rozdzielcze"/>
    <s v="rozwojowe"/>
    <x v="8"/>
    <n v="0"/>
    <s v="Poznań"/>
    <s v="Katarzyna Stawińska"/>
    <n v="0"/>
    <s v="Monika Mrozińska"/>
    <n v="0"/>
    <n v="0"/>
    <s v="05"/>
    <s v="nd"/>
    <n v="0"/>
    <n v="0"/>
    <n v="0"/>
    <n v="0"/>
    <n v="0"/>
    <n v="0"/>
    <n v="0"/>
    <n v="0"/>
    <n v="0"/>
    <n v="0"/>
    <n v="0"/>
    <n v="0"/>
    <n v="0"/>
    <n v="0"/>
    <n v="0"/>
    <n v="0"/>
    <n v="0"/>
    <m/>
    <m/>
    <m/>
    <m/>
    <m/>
    <m/>
    <m/>
    <n v="0"/>
    <n v="0"/>
    <n v="0"/>
    <n v="0"/>
    <n v="0"/>
    <n v="0"/>
    <n v="0"/>
    <n v="0"/>
    <n v="0"/>
    <n v="0"/>
    <n v="0"/>
    <n v="0"/>
    <n v="0"/>
    <n v="0"/>
    <n v="0"/>
    <n v="0"/>
    <n v="58000"/>
    <n v="58000"/>
    <n v="174000"/>
    <n v="1980000"/>
    <n v="6730000"/>
    <n v="1980000"/>
    <n v="0"/>
    <n v="0"/>
    <n v="10980000"/>
    <n v="10980000"/>
    <n v="10980000"/>
  </r>
  <r>
    <s v="879."/>
    <s v="5-05-19-260-1"/>
    <s v="5"/>
    <s v="Poznań - kanalizacja sanitarna w zlewni programowanego Kolektora Moraskiego - ETAP II"/>
    <s v="Realizowane-koncepcja-w toku"/>
    <s v="nd"/>
    <s v="rezerwa zadania wielozakresowe"/>
    <s v="druga"/>
    <s v="sieci rozdzielcze"/>
    <s v="rozwojowe"/>
    <x v="8"/>
    <n v="0"/>
    <s v="Poznań"/>
    <s v="Katarzyna Stawińska"/>
    <n v="0"/>
    <s v="Monika Mrozińska"/>
    <n v="0"/>
    <n v="0"/>
    <s v="05"/>
    <s v="nd"/>
    <n v="0"/>
    <n v="0"/>
    <n v="0"/>
    <n v="0"/>
    <n v="0"/>
    <n v="0"/>
    <n v="0"/>
    <n v="0"/>
    <n v="0"/>
    <n v="0"/>
    <n v="0"/>
    <n v="0"/>
    <n v="0"/>
    <n v="0"/>
    <n v="0"/>
    <n v="0"/>
    <n v="0"/>
    <m/>
    <m/>
    <m/>
    <m/>
    <m/>
    <m/>
    <m/>
    <n v="0"/>
    <n v="0"/>
    <n v="0"/>
    <n v="0"/>
    <n v="0"/>
    <n v="0"/>
    <n v="0"/>
    <n v="0"/>
    <n v="0"/>
    <n v="0"/>
    <n v="0"/>
    <n v="0"/>
    <n v="0"/>
    <n v="0"/>
    <n v="0"/>
    <n v="0"/>
    <n v="0"/>
    <n v="0"/>
    <n v="37000"/>
    <n v="37000"/>
    <n v="111000"/>
    <n v="2070000"/>
    <n v="6150000"/>
    <n v="2050000"/>
    <n v="8405000"/>
    <n v="8405000"/>
    <n v="10455000"/>
  </r>
  <r>
    <s v="880."/>
    <s v="5-05-19-267-0"/>
    <s v="5"/>
    <s v="Poznań - kanalizacja ogólnospławna w ul. Św. Marcina - Zakres 2.1"/>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0"/>
    <n v="0"/>
    <n v="0"/>
    <n v="962.25"/>
    <n v="0"/>
    <m/>
    <m/>
    <m/>
    <m/>
    <m/>
    <m/>
    <m/>
    <n v="962.25"/>
    <n v="0"/>
    <n v="0"/>
    <n v="0"/>
    <n v="0"/>
    <n v="0"/>
    <n v="0"/>
    <n v="78210"/>
    <n v="102960"/>
    <n v="61710"/>
    <n v="78210"/>
    <n v="0"/>
    <n v="22460"/>
    <n v="344512.25"/>
    <n v="160000"/>
    <n v="411549.36"/>
    <n v="149171.43"/>
    <n v="0"/>
    <n v="0"/>
    <n v="0"/>
    <n v="0"/>
    <n v="0"/>
    <n v="0"/>
    <n v="0"/>
    <n v="1065233.04"/>
    <n v="1065233.04"/>
    <n v="1065233.04"/>
  </r>
  <r>
    <s v="881."/>
    <s v="5-05-19-268-0"/>
    <s v="5"/>
    <s v="Poznań - kanalizacja ogólnospławna w ul. Św. Marcina - Zakres 3"/>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0"/>
    <n v="0"/>
    <n v="0"/>
    <n v="0"/>
    <n v="0"/>
    <m/>
    <m/>
    <m/>
    <m/>
    <m/>
    <m/>
    <m/>
    <n v="0"/>
    <n v="0"/>
    <n v="0"/>
    <n v="0"/>
    <n v="0"/>
    <n v="0"/>
    <n v="207000"/>
    <n v="0"/>
    <n v="0"/>
    <n v="0"/>
    <n v="0"/>
    <n v="0"/>
    <n v="100500"/>
    <n v="307500"/>
    <n v="0"/>
    <n v="1837500"/>
    <n v="1028500"/>
    <n v="1034000"/>
    <n v="0"/>
    <n v="0"/>
    <n v="0"/>
    <n v="0"/>
    <n v="0"/>
    <n v="0"/>
    <n v="4207500"/>
    <n v="4207500"/>
    <n v="4207500"/>
  </r>
  <r>
    <s v="882."/>
    <s v="5-05-19-269-0"/>
    <s v="5"/>
    <s v="Poznań - kanalizacja ogólnospławna w ul. Św. Marcina - Zakres 4"/>
    <s v="Realizowane-dokumentacja-w toku"/>
    <s v="nd"/>
    <s v="rezerwa zadania wielozakresowe"/>
    <s v="pierwsza"/>
    <s v="sieci rozdzielcze"/>
    <s v="modernizacyjne"/>
    <x v="10"/>
    <n v="0"/>
    <s v="Poznań"/>
    <s v="Katarzyna Józefiak"/>
    <s v="Michał Kamiński"/>
    <s v="Mariusz Dados"/>
    <s v="Tomasz Wilas"/>
    <s v="Tomasz Wilas"/>
    <s v="05"/>
    <s v="PIM"/>
    <n v="0"/>
    <n v="0"/>
    <n v="0"/>
    <n v="0"/>
    <n v="0"/>
    <n v="0"/>
    <n v="0"/>
    <n v="0"/>
    <n v="0"/>
    <n v="0"/>
    <n v="0"/>
    <n v="0"/>
    <n v="0"/>
    <n v="0"/>
    <n v="0"/>
    <n v="0"/>
    <n v="338"/>
    <m/>
    <m/>
    <m/>
    <m/>
    <m/>
    <m/>
    <m/>
    <n v="338"/>
    <n v="0"/>
    <n v="0"/>
    <n v="0"/>
    <n v="0"/>
    <n v="0"/>
    <n v="0"/>
    <n v="0"/>
    <n v="0"/>
    <n v="0"/>
    <n v="0"/>
    <n v="0"/>
    <n v="0"/>
    <n v="338"/>
    <n v="80000"/>
    <n v="180000"/>
    <n v="47400"/>
    <n v="0"/>
    <n v="0"/>
    <n v="0"/>
    <n v="0"/>
    <n v="0"/>
    <n v="0"/>
    <n v="0"/>
    <n v="307738"/>
    <n v="307738"/>
    <n v="307738"/>
  </r>
  <r>
    <s v="883."/>
    <s v="5-05-19-306-1"/>
    <s v="5"/>
    <s v="Poznań - kanalizacja sanitarna w ul. Rzepińskiej poza ZRID"/>
    <s v="Realizowane-dokumentacja-w toku"/>
    <s v="nd"/>
    <s v="rezerwa zadania wielozakresowe"/>
    <s v="pierwsza"/>
    <s v="sieci rozdzielcze"/>
    <s v="rozwojowe"/>
    <x v="16"/>
    <n v="0"/>
    <s v="Poznań"/>
    <s v="Kamilla Oberenkowska"/>
    <s v="Barbara Bartkowiak"/>
    <s v="Jolanta Kowalczyk"/>
    <n v="0"/>
    <n v="0"/>
    <s v="05"/>
    <s v="nd"/>
    <n v="0"/>
    <n v="0"/>
    <n v="0"/>
    <n v="0"/>
    <n v="0"/>
    <n v="0"/>
    <n v="0"/>
    <n v="0"/>
    <n v="0"/>
    <n v="0"/>
    <n v="0"/>
    <n v="0"/>
    <n v="0"/>
    <n v="0"/>
    <n v="0"/>
    <n v="0"/>
    <n v="0"/>
    <m/>
    <m/>
    <m/>
    <m/>
    <m/>
    <m/>
    <m/>
    <n v="0"/>
    <n v="0"/>
    <n v="0"/>
    <n v="0"/>
    <n v="0"/>
    <n v="0"/>
    <n v="0"/>
    <n v="0"/>
    <n v="0"/>
    <n v="0"/>
    <n v="0"/>
    <n v="1300"/>
    <n v="0"/>
    <n v="1300"/>
    <n v="32735.83"/>
    <n v="194524.13"/>
    <n v="0"/>
    <n v="0"/>
    <n v="0"/>
    <n v="0"/>
    <n v="0"/>
    <n v="0"/>
    <n v="0"/>
    <n v="0"/>
    <n v="228559.96000000002"/>
    <n v="228559.96000000002"/>
    <n v="228559.96000000002"/>
  </r>
  <r>
    <s v="884."/>
    <s v="5-05-19-324-1"/>
    <s v="5"/>
    <s v="Poznań - kanalizacja sanitarna w ulicy Kobylepole - zakres II"/>
    <s v="Realizowane-RBM-w toku"/>
    <s v="nd"/>
    <s v="rezerwa zadania wielozakresowe"/>
    <s v="pierwsza"/>
    <s v="sieci rozdzielcze"/>
    <s v="rozwojowe"/>
    <x v="16"/>
    <n v="0"/>
    <s v="Poznań"/>
    <n v="0"/>
    <n v="0"/>
    <s v="Mariusz Dados"/>
    <s v="Łukasz Dąbrowski"/>
    <s v="Michał Plewa"/>
    <s v="05"/>
    <s v="nd"/>
    <n v="0"/>
    <n v="0"/>
    <n v="0"/>
    <n v="0"/>
    <n v="0"/>
    <n v="0"/>
    <n v="0"/>
    <n v="0"/>
    <n v="0"/>
    <n v="0"/>
    <n v="0"/>
    <n v="0"/>
    <n v="0"/>
    <n v="0"/>
    <n v="0"/>
    <n v="962.25"/>
    <n v="0"/>
    <m/>
    <m/>
    <m/>
    <m/>
    <m/>
    <m/>
    <m/>
    <n v="962.25"/>
    <n v="0"/>
    <n v="0"/>
    <n v="0"/>
    <n v="0"/>
    <n v="0"/>
    <n v="0"/>
    <n v="0"/>
    <n v="0"/>
    <n v="0"/>
    <n v="0"/>
    <n v="0"/>
    <n v="0"/>
    <n v="962.25"/>
    <n v="368815.25"/>
    <n v="0"/>
    <n v="0"/>
    <n v="0"/>
    <n v="0"/>
    <n v="0"/>
    <n v="0"/>
    <n v="0"/>
    <n v="0"/>
    <n v="0"/>
    <n v="369777.5"/>
    <n v="369777.5"/>
    <n v="369777.5"/>
  </r>
  <r>
    <s v="885."/>
    <s v="5-05-19-325-1"/>
    <s v="5"/>
    <s v="Poznań - kanalizacja sanitarna w ulicach Sarniej i Sośnickiej - zakres II"/>
    <s v="Realizowane-koncepcja-w toku"/>
    <s v="nd"/>
    <s v="rezerwa zadania wielozakresowe"/>
    <s v="druga"/>
    <s v="sieci rozdzielcze"/>
    <s v="rozwojowe"/>
    <x v="8"/>
    <n v="0"/>
    <s v="Poznań"/>
    <s v="Przemysław Jasiński"/>
    <n v="0"/>
    <s v="Mariusz Dados"/>
    <s v="Łukasz Dąbrowski"/>
    <s v="Michał Plewa"/>
    <s v="05"/>
    <s v="nd"/>
    <n v="0"/>
    <n v="0"/>
    <n v="0"/>
    <n v="0"/>
    <n v="0"/>
    <n v="0"/>
    <n v="0"/>
    <n v="0"/>
    <n v="0"/>
    <n v="0"/>
    <n v="0"/>
    <n v="0"/>
    <n v="0"/>
    <n v="0"/>
    <n v="0"/>
    <n v="0"/>
    <n v="0"/>
    <m/>
    <m/>
    <m/>
    <m/>
    <m/>
    <m/>
    <m/>
    <n v="0"/>
    <n v="0"/>
    <n v="0"/>
    <n v="0"/>
    <n v="0"/>
    <n v="0"/>
    <n v="0"/>
    <n v="0"/>
    <n v="0"/>
    <n v="0"/>
    <n v="0"/>
    <n v="0"/>
    <n v="0"/>
    <n v="0"/>
    <n v="20000"/>
    <n v="20000"/>
    <n v="60000"/>
    <n v="270998"/>
    <n v="634002"/>
    <n v="0"/>
    <n v="0"/>
    <n v="0"/>
    <n v="0"/>
    <n v="0"/>
    <n v="1005000"/>
    <n v="1005000"/>
    <n v="1005000"/>
  </r>
  <r>
    <s v="886."/>
    <s v="5-05-19-348-1"/>
    <s v="5"/>
    <s v="Poznań - kanały sanitarne na terenie Podolan wraz z odcinkami wodociągów - zakres II"/>
    <s v="Realizowane-RBM-w toku"/>
    <s v="FS6"/>
    <s v="rezerwa zadania wielozakresowe"/>
    <s v="druga"/>
    <s v="sieci rozdzielcze"/>
    <s v="rozwojowe"/>
    <x v="9"/>
    <n v="0"/>
    <s v="Poznań"/>
    <s v="Grażyna Solman"/>
    <n v="0"/>
    <s v="Monika Mrozińska"/>
    <s v="Anna Ossig"/>
    <n v="0"/>
    <s v="05"/>
    <s v="nd"/>
    <n v="0"/>
    <n v="0"/>
    <n v="0"/>
    <n v="0"/>
    <n v="0"/>
    <n v="0"/>
    <n v="0"/>
    <n v="0"/>
    <n v="0"/>
    <n v="0"/>
    <n v="0"/>
    <n v="0"/>
    <n v="141660.04"/>
    <n v="120309.96"/>
    <n v="55990.53"/>
    <n v="608.03"/>
    <n v="80307.75"/>
    <m/>
    <m/>
    <m/>
    <m/>
    <m/>
    <m/>
    <m/>
    <n v="398876.31000000006"/>
    <n v="74302"/>
    <n v="78924.5"/>
    <n v="78924.5"/>
    <n v="0"/>
    <n v="99947.49"/>
    <n v="0"/>
    <n v="88564.24"/>
    <n v="0"/>
    <n v="0"/>
    <n v="0"/>
    <n v="0"/>
    <n v="0"/>
    <n v="487440.55000000005"/>
    <n v="0"/>
    <n v="0"/>
    <n v="0"/>
    <n v="0"/>
    <n v="0"/>
    <n v="0"/>
    <n v="0"/>
    <n v="0"/>
    <n v="0"/>
    <n v="0"/>
    <n v="487440.55000000005"/>
    <n v="487440.55000000005"/>
    <n v="487440.55000000005"/>
  </r>
  <r>
    <s v="887."/>
    <s v="5-05-19-349-1"/>
    <s v="5"/>
    <s v="Poznań - kanały sanitarne na terenie Podolan wraz z odcinkami wodociągów - zakres III"/>
    <s v="Realizowane-RBM-w toku"/>
    <s v="FS6"/>
    <s v="rezerwa zadania wielozakresowe"/>
    <s v="druga"/>
    <s v="sieci rozdzielcze"/>
    <s v="rozwojowe"/>
    <x v="9"/>
    <n v="0"/>
    <s v="Poznań"/>
    <s v="Grażyna Solman"/>
    <n v="0"/>
    <s v="Monika Mrozińska"/>
    <s v="Anna Ossig"/>
    <n v="0"/>
    <s v="05"/>
    <s v="nd"/>
    <n v="0"/>
    <n v="0"/>
    <n v="0"/>
    <n v="0"/>
    <n v="0"/>
    <n v="0"/>
    <n v="0"/>
    <n v="0"/>
    <n v="0"/>
    <n v="0"/>
    <n v="0"/>
    <n v="0"/>
    <n v="0"/>
    <n v="0"/>
    <n v="1204.6500000000001"/>
    <n v="324920.86"/>
    <n v="391127.4"/>
    <m/>
    <m/>
    <m/>
    <m/>
    <m/>
    <m/>
    <m/>
    <n v="717252.91"/>
    <n v="0"/>
    <n v="0"/>
    <n v="0"/>
    <n v="250000"/>
    <n v="300000"/>
    <n v="260000"/>
    <n v="300000"/>
    <n v="200000"/>
    <n v="200000"/>
    <n v="100000"/>
    <n v="198019.55"/>
    <n v="0"/>
    <n v="1975272.4600000002"/>
    <n v="0"/>
    <n v="0"/>
    <n v="0"/>
    <n v="0"/>
    <n v="0"/>
    <n v="0"/>
    <n v="0"/>
    <n v="0"/>
    <n v="0"/>
    <n v="0"/>
    <n v="1975272.4600000002"/>
    <n v="1975272.4600000002"/>
    <n v="1975272.4600000002"/>
  </r>
  <r>
    <s v="888."/>
    <s v="5-05-19-350-1"/>
    <s v="5"/>
    <s v="Poznań - kanały sanitarne na terenie Podolan wraz z odcinkami wodociągów - zakres IV"/>
    <s v="Realizowane-RBM-w toku"/>
    <s v="FS6"/>
    <s v="rezerwa zadania wielozakresowe"/>
    <s v="druga"/>
    <s v="sieci rozdzielcze"/>
    <s v="rozwojowe"/>
    <x v="9"/>
    <n v="0"/>
    <s v="Poznań"/>
    <s v="Grażyna Solman"/>
    <n v="0"/>
    <s v="Monika Mrozińska"/>
    <s v="Anna Ossig"/>
    <n v="0"/>
    <s v="05"/>
    <s v="nd"/>
    <n v="0"/>
    <n v="0"/>
    <n v="0"/>
    <n v="0"/>
    <n v="0"/>
    <n v="0"/>
    <n v="0"/>
    <n v="0"/>
    <n v="0"/>
    <n v="0"/>
    <n v="0"/>
    <n v="0"/>
    <n v="0"/>
    <n v="0"/>
    <n v="0"/>
    <n v="0"/>
    <n v="870595.85"/>
    <m/>
    <m/>
    <m/>
    <m/>
    <m/>
    <m/>
    <m/>
    <n v="870595.85"/>
    <n v="0"/>
    <n v="0"/>
    <n v="870000"/>
    <n v="870000"/>
    <n v="870000"/>
    <n v="0"/>
    <n v="96759.65"/>
    <n v="0"/>
    <n v="0"/>
    <n v="0"/>
    <n v="0"/>
    <n v="0"/>
    <n v="967355.5"/>
    <n v="0"/>
    <n v="0"/>
    <n v="0"/>
    <n v="0"/>
    <n v="0"/>
    <n v="0"/>
    <n v="0"/>
    <n v="0"/>
    <n v="0"/>
    <n v="0"/>
    <n v="967355.5"/>
    <n v="967355.5"/>
    <n v="967355.5"/>
  </r>
  <r>
    <s v="889."/>
    <s v="5-05-19-351-1"/>
    <s v="5"/>
    <s v="Poznań - kanalizacja sanitarna w ul. Mateckiego"/>
    <s v="Realizowane-dokumentacja-w toku"/>
    <s v="nd"/>
    <s v="rezerwa zadania wielozakresowe"/>
    <s v="druga"/>
    <s v="sieci rozdzielcze"/>
    <s v="rozwojowe"/>
    <x v="4"/>
    <n v="0"/>
    <s v="Poznań"/>
    <s v="Katarzyna Stawińska"/>
    <s v="Margareta Szymkowiak-Matuszak"/>
    <s v="Monika Mrozińska"/>
    <s v="Margareta Szymkowiak-Matuszak"/>
    <s v="Tomasz Wilas"/>
    <s v="05"/>
    <s v="PIM"/>
    <n v="0"/>
    <n v="0"/>
    <n v="0"/>
    <n v="0"/>
    <n v="0"/>
    <n v="0"/>
    <n v="0"/>
    <n v="0"/>
    <n v="0"/>
    <n v="0"/>
    <n v="0"/>
    <n v="0"/>
    <n v="0"/>
    <n v="402"/>
    <n v="433"/>
    <n v="0"/>
    <n v="0"/>
    <m/>
    <m/>
    <m/>
    <m/>
    <m/>
    <m/>
    <m/>
    <n v="835"/>
    <n v="0"/>
    <n v="0"/>
    <n v="0"/>
    <n v="0"/>
    <n v="0"/>
    <n v="0"/>
    <n v="0"/>
    <n v="0"/>
    <n v="0"/>
    <n v="28300"/>
    <n v="328300"/>
    <n v="498300"/>
    <n v="355735"/>
    <n v="2449750"/>
    <n v="1949750"/>
    <n v="0"/>
    <n v="0"/>
    <n v="0"/>
    <n v="0"/>
    <n v="0"/>
    <n v="0"/>
    <n v="0"/>
    <n v="0"/>
    <n v="4755235"/>
    <n v="4755235"/>
    <n v="4755235"/>
  </r>
  <r>
    <s v="890."/>
    <s v="5-05-20-018-1"/>
    <s v="5"/>
    <s v="Poznań - kanalizacja sanitarna do Nowego Ogrodu Zoologicznego - etap II"/>
    <s v="Realizowane-dokumentacja-w toku"/>
    <s v="nd"/>
    <s v="Pule"/>
    <s v="druga"/>
    <s v="sieci rozdzielcze"/>
    <s v="rozwojowe"/>
    <x v="6"/>
    <n v="0"/>
    <s v="Poznań"/>
    <s v="Przemysław Jasiński"/>
    <s v="Magdalena Daszkiewicz-Jankowska"/>
    <s v="Mariusz Dados"/>
    <n v="0"/>
    <n v="0"/>
    <s v="05"/>
    <s v="nd"/>
    <n v="0"/>
    <n v="0"/>
    <n v="0"/>
    <n v="0"/>
    <n v="0"/>
    <n v="0"/>
    <n v="0"/>
    <n v="0"/>
    <n v="0"/>
    <n v="0"/>
    <n v="0"/>
    <n v="0"/>
    <n v="0"/>
    <n v="0"/>
    <n v="5196"/>
    <n v="0"/>
    <n v="338"/>
    <m/>
    <m/>
    <m/>
    <m/>
    <m/>
    <m/>
    <m/>
    <n v="5534"/>
    <n v="0"/>
    <n v="0"/>
    <n v="0"/>
    <n v="0"/>
    <n v="0"/>
    <n v="0"/>
    <n v="0"/>
    <n v="0"/>
    <n v="0"/>
    <n v="0"/>
    <n v="19923.8"/>
    <n v="0"/>
    <n v="25457.8"/>
    <n v="39847.599999999999"/>
    <n v="39847.599999999999"/>
    <n v="544575"/>
    <n v="585125"/>
    <n v="0"/>
    <n v="0"/>
    <n v="0"/>
    <n v="0"/>
    <n v="0"/>
    <n v="0"/>
    <n v="1234853"/>
    <n v="1234853"/>
    <n v="1234853"/>
  </r>
  <r>
    <s v="891."/>
    <s v="5-05-20-039-1"/>
    <s v="5"/>
    <s v="Poznań – kanalizacja sanitarna w ul. Grunwaldzkiej nr 280-280A - etap I"/>
    <s v="brak"/>
    <s v="nd"/>
    <s v="brak"/>
    <s v="pierwsza"/>
    <s v="sieci rozdzielcze"/>
    <s v="rozwojowe"/>
    <x v="16"/>
    <m/>
    <s v="Poznań"/>
    <s v="Kamilla Oberenkowska"/>
    <m/>
    <m/>
    <m/>
    <m/>
    <s v="05"/>
    <s v="nd"/>
    <n v="0"/>
    <n v="0"/>
    <n v="0"/>
    <n v="0"/>
    <n v="0"/>
    <n v="0"/>
    <n v="0"/>
    <n v="0"/>
    <n v="0"/>
    <n v="0"/>
    <n v="0"/>
    <n v="0"/>
    <m/>
    <m/>
    <m/>
    <m/>
    <m/>
    <m/>
    <m/>
    <m/>
    <m/>
    <m/>
    <m/>
    <m/>
    <m/>
    <m/>
    <m/>
    <m/>
    <m/>
    <m/>
    <m/>
    <m/>
    <m/>
    <m/>
    <m/>
    <m/>
    <m/>
    <n v="0"/>
    <n v="0"/>
    <n v="0"/>
    <n v="28000"/>
    <n v="42000"/>
    <n v="64000"/>
    <n v="143000"/>
    <n v="0"/>
    <n v="0"/>
    <n v="0"/>
    <n v="0"/>
    <n v="277000"/>
    <n v="277000"/>
    <n v="277000"/>
  </r>
  <r>
    <s v="892."/>
    <s v="5-05-20-042-1"/>
    <s v="5"/>
    <s v="Poznań – kanalizacja sanitarna w ul. Grunwaldzkiej nr 352-356"/>
    <s v="brak"/>
    <s v="nd"/>
    <s v="brak"/>
    <s v="pierwsza"/>
    <s v="sieci rozdzielcze"/>
    <s v="rozwojowe"/>
    <x v="16"/>
    <m/>
    <s v="Poznań"/>
    <s v="Kamilla Oberenkowska"/>
    <m/>
    <m/>
    <m/>
    <m/>
    <s v="05"/>
    <s v="nd"/>
    <n v="0"/>
    <n v="0"/>
    <n v="0"/>
    <n v="0"/>
    <n v="0"/>
    <n v="0"/>
    <n v="0"/>
    <n v="0"/>
    <n v="0"/>
    <n v="0"/>
    <n v="0"/>
    <n v="0"/>
    <m/>
    <m/>
    <m/>
    <m/>
    <m/>
    <m/>
    <m/>
    <m/>
    <m/>
    <m/>
    <m/>
    <m/>
    <m/>
    <m/>
    <m/>
    <m/>
    <m/>
    <m/>
    <m/>
    <m/>
    <m/>
    <m/>
    <m/>
    <m/>
    <m/>
    <n v="0"/>
    <n v="0"/>
    <n v="0"/>
    <n v="28000"/>
    <n v="42000"/>
    <n v="48000"/>
    <n v="111000"/>
    <n v="0"/>
    <n v="0"/>
    <n v="0"/>
    <n v="0"/>
    <n v="229000"/>
    <n v="229000"/>
    <n v="229000"/>
  </r>
  <r>
    <s v="893."/>
    <s v="5-05-20-073-0"/>
    <s v="5"/>
    <s v="Poznań - kanalizacji sanitarna w ul. Hynka, Kopy, Spadochronowej i Żwirki."/>
    <s v="brak"/>
    <s v="nd"/>
    <s v="brak"/>
    <s v="pierwsza"/>
    <s v="sieci rozdzielcze"/>
    <s v="modernizacyjne"/>
    <x v="15"/>
    <m/>
    <s v="Poznań"/>
    <m/>
    <m/>
    <m/>
    <m/>
    <m/>
    <s v="05"/>
    <s v="nd"/>
    <n v="0"/>
    <n v="0"/>
    <n v="0"/>
    <n v="0"/>
    <n v="0"/>
    <n v="0"/>
    <n v="0"/>
    <n v="0"/>
    <n v="0"/>
    <n v="0"/>
    <n v="0"/>
    <n v="0"/>
    <m/>
    <m/>
    <m/>
    <m/>
    <m/>
    <m/>
    <m/>
    <m/>
    <m/>
    <m/>
    <m/>
    <m/>
    <m/>
    <m/>
    <m/>
    <m/>
    <m/>
    <m/>
    <m/>
    <m/>
    <m/>
    <m/>
    <m/>
    <m/>
    <m/>
    <n v="0"/>
    <n v="0"/>
    <n v="0"/>
    <n v="0"/>
    <n v="0"/>
    <n v="0"/>
    <n v="0"/>
    <n v="40000"/>
    <n v="60000"/>
    <n v="576000"/>
    <n v="846000"/>
    <n v="676000"/>
    <n v="676000"/>
    <n v="1522000"/>
  </r>
  <r>
    <s v="894."/>
    <s v="5-05-20-074-1"/>
    <s v="5"/>
    <s v="Poznań - kanalizacja sanitarna w ul. Psarskie"/>
    <s v="brak"/>
    <s v="nd"/>
    <s v="brak"/>
    <s v="druga"/>
    <s v="sieci rozdzielcze"/>
    <s v="rozwojowe"/>
    <x v="8"/>
    <m/>
    <s v="Poznań"/>
    <s v="Agata Chmurzyńska"/>
    <m/>
    <m/>
    <m/>
    <m/>
    <s v="05"/>
    <s v="nd"/>
    <n v="0"/>
    <n v="0"/>
    <n v="0"/>
    <n v="0"/>
    <n v="0"/>
    <n v="0"/>
    <n v="0"/>
    <n v="0"/>
    <n v="0"/>
    <n v="0"/>
    <n v="0"/>
    <n v="0"/>
    <m/>
    <m/>
    <m/>
    <m/>
    <m/>
    <m/>
    <m/>
    <m/>
    <m/>
    <m/>
    <m/>
    <m/>
    <m/>
    <m/>
    <m/>
    <m/>
    <m/>
    <m/>
    <m/>
    <m/>
    <m/>
    <m/>
    <m/>
    <m/>
    <m/>
    <n v="0"/>
    <n v="0"/>
    <n v="0"/>
    <n v="0"/>
    <n v="0"/>
    <n v="14000"/>
    <n v="14000"/>
    <n v="42000"/>
    <n v="329000"/>
    <n v="0"/>
    <n v="0"/>
    <n v="399000"/>
    <n v="399000"/>
    <n v="399000"/>
  </r>
  <r>
    <s v="895."/>
    <s v="5-05-20-080-1"/>
    <s v="5"/>
    <s v="Poznań - kanalizacja sanitarna w ul.Miłowita"/>
    <s v="Realizowane-koncepcja-w toku"/>
    <s v="nd"/>
    <s v="brak"/>
    <s v="pierwsza"/>
    <s v="sieci rozdzielcze"/>
    <s v="rozwojowe"/>
    <x v="10"/>
    <n v="0"/>
    <s v="Poznań"/>
    <s v="Przemysław Jasiński"/>
    <n v="0"/>
    <n v="0"/>
    <n v="0"/>
    <n v="0"/>
    <s v="05"/>
    <s v="PIM"/>
    <n v="0"/>
    <n v="0"/>
    <n v="0"/>
    <n v="0"/>
    <n v="0"/>
    <n v="0"/>
    <n v="0"/>
    <n v="0"/>
    <n v="0"/>
    <n v="0"/>
    <n v="0"/>
    <n v="0"/>
    <n v="0"/>
    <n v="0"/>
    <n v="0"/>
    <n v="0"/>
    <n v="338"/>
    <m/>
    <m/>
    <m/>
    <m/>
    <m/>
    <m/>
    <m/>
    <n v="338"/>
    <n v="0"/>
    <n v="0"/>
    <n v="0"/>
    <n v="0"/>
    <n v="0"/>
    <n v="0"/>
    <n v="0"/>
    <n v="0"/>
    <n v="0"/>
    <n v="0"/>
    <n v="0"/>
    <n v="0"/>
    <n v="338"/>
    <n v="0"/>
    <n v="0"/>
    <n v="0"/>
    <n v="0"/>
    <n v="0"/>
    <n v="0"/>
    <n v="0"/>
    <n v="0"/>
    <n v="0"/>
    <n v="0"/>
    <n v="338"/>
    <n v="338"/>
    <n v="338"/>
  </r>
  <r>
    <s v="896."/>
    <s v="5-05-20-083-1"/>
    <s v="5"/>
    <s v="Poznań – kanalizacja sanitarna w ul. Bogdanowskiej"/>
    <s v="brak"/>
    <s v="nd"/>
    <s v="brak"/>
    <s v="pierwsza"/>
    <s v="sieci rozdzielcze"/>
    <s v="rozwojowe"/>
    <x v="16"/>
    <m/>
    <s v="Poznań"/>
    <s v="Kamilla Oberenkowska"/>
    <m/>
    <m/>
    <m/>
    <m/>
    <s v="05"/>
    <s v="nd"/>
    <n v="0"/>
    <n v="0"/>
    <n v="0"/>
    <n v="0"/>
    <n v="0"/>
    <n v="0"/>
    <n v="0"/>
    <n v="0"/>
    <n v="0"/>
    <n v="0"/>
    <n v="0"/>
    <n v="0"/>
    <m/>
    <m/>
    <m/>
    <m/>
    <m/>
    <m/>
    <m/>
    <m/>
    <m/>
    <m/>
    <m/>
    <m/>
    <m/>
    <m/>
    <m/>
    <m/>
    <m/>
    <m/>
    <m/>
    <m/>
    <m/>
    <m/>
    <m/>
    <m/>
    <m/>
    <n v="0"/>
    <n v="0"/>
    <n v="0"/>
    <n v="0"/>
    <n v="28000"/>
    <n v="42000"/>
    <n v="54000"/>
    <n v="60000"/>
    <n v="0"/>
    <n v="0"/>
    <n v="0"/>
    <n v="184000"/>
    <n v="184000"/>
    <n v="184000"/>
  </r>
  <r>
    <s v="897."/>
    <s v="5-05-20-086-1"/>
    <s v="5"/>
    <s v="Poznań – kanalizacja sanitarna w rejonie ul. Perzyckiej i Głowickiej"/>
    <s v="brak"/>
    <s v="nd"/>
    <s v="brak"/>
    <s v="druga"/>
    <s v="sieci rozdzielcze"/>
    <s v="rozwojowe"/>
    <x v="8"/>
    <m/>
    <s v="Poznań"/>
    <s v="Kamilla Oberenkowska"/>
    <m/>
    <m/>
    <m/>
    <m/>
    <s v="05"/>
    <s v="nd"/>
    <n v="0"/>
    <n v="0"/>
    <n v="0"/>
    <n v="0"/>
    <n v="0"/>
    <n v="0"/>
    <n v="0"/>
    <n v="0"/>
    <n v="0"/>
    <n v="0"/>
    <n v="0"/>
    <n v="0"/>
    <m/>
    <m/>
    <m/>
    <m/>
    <m/>
    <m/>
    <m/>
    <m/>
    <m/>
    <m/>
    <m/>
    <m/>
    <m/>
    <m/>
    <m/>
    <m/>
    <m/>
    <m/>
    <m/>
    <m/>
    <m/>
    <m/>
    <m/>
    <m/>
    <m/>
    <n v="0"/>
    <n v="0"/>
    <n v="0"/>
    <n v="0"/>
    <n v="0"/>
    <n v="32000"/>
    <n v="48000"/>
    <n v="395000"/>
    <n v="168000"/>
    <n v="0"/>
    <n v="0"/>
    <n v="643000"/>
    <n v="643000"/>
    <n v="643000"/>
  </r>
  <r>
    <s v="898."/>
    <s v="5-05-20-092-0"/>
    <s v="5"/>
    <s v="Poznań - kanalizacja sanitarna w ul. Droga Dębińska"/>
    <s v="Realizowane-dokumentacja-w toku"/>
    <s v="nd"/>
    <s v="rezerwa na zaspokojenie roszczeń z tyt realizacji sieci wod-kan"/>
    <s v="pierwsza"/>
    <s v="sieci rozdzielcze"/>
    <s v="rozwojowe"/>
    <x v="5"/>
    <n v="0"/>
    <s v="Poznań"/>
    <n v="0"/>
    <n v="0"/>
    <n v="0"/>
    <s v="Aleksandra Klecha"/>
    <n v="0"/>
    <s v="05"/>
    <s v="nd"/>
    <n v="0"/>
    <n v="0"/>
    <n v="0"/>
    <n v="0"/>
    <n v="0"/>
    <n v="0"/>
    <n v="0"/>
    <n v="0"/>
    <n v="0"/>
    <n v="0"/>
    <n v="0"/>
    <n v="0"/>
    <n v="0"/>
    <n v="0"/>
    <n v="0"/>
    <n v="0"/>
    <n v="900"/>
    <m/>
    <m/>
    <m/>
    <m/>
    <m/>
    <m/>
    <m/>
    <n v="900"/>
    <n v="0"/>
    <n v="0"/>
    <n v="0"/>
    <n v="0"/>
    <n v="0"/>
    <n v="0"/>
    <n v="0"/>
    <n v="0"/>
    <n v="0"/>
    <n v="0"/>
    <n v="0"/>
    <n v="0"/>
    <n v="900"/>
    <n v="0"/>
    <n v="0"/>
    <n v="0"/>
    <n v="0"/>
    <n v="0"/>
    <n v="0"/>
    <n v="0"/>
    <n v="0"/>
    <n v="0"/>
    <n v="0"/>
    <n v="900"/>
    <n v="900"/>
    <n v="900"/>
  </r>
  <r>
    <s v="899."/>
    <s v="5-05-20-103-1"/>
    <s v="5"/>
    <s v="Poznań - kanalizacja sanitarna w ul.Rudnickiej i Mieleckiej"/>
    <s v="brak"/>
    <s v="nd"/>
    <s v="brak"/>
    <s v="pierwsza"/>
    <s v="sieci rozdzielcze"/>
    <s v="rozwojowe"/>
    <x v="16"/>
    <m/>
    <s v="Poznań"/>
    <s v="Przemysław Jasiński"/>
    <m/>
    <m/>
    <m/>
    <m/>
    <s v="05"/>
    <s v="nd"/>
    <n v="0"/>
    <n v="0"/>
    <n v="0"/>
    <n v="0"/>
    <n v="0"/>
    <n v="0"/>
    <n v="0"/>
    <n v="0"/>
    <n v="0"/>
    <n v="0"/>
    <n v="0"/>
    <n v="0"/>
    <m/>
    <m/>
    <m/>
    <m/>
    <m/>
    <m/>
    <m/>
    <m/>
    <m/>
    <m/>
    <m/>
    <m/>
    <m/>
    <m/>
    <m/>
    <m/>
    <m/>
    <m/>
    <m/>
    <m/>
    <m/>
    <m/>
    <m/>
    <m/>
    <m/>
    <n v="0"/>
    <n v="0"/>
    <n v="15000"/>
    <n v="15000"/>
    <n v="45000"/>
    <n v="88000"/>
    <n v="160000"/>
    <n v="0"/>
    <n v="0"/>
    <n v="0"/>
    <n v="0"/>
    <n v="323000"/>
    <n v="323000"/>
    <n v="323000"/>
  </r>
  <r>
    <s v="900."/>
    <s v="5-05-20-106-0"/>
    <s v="5"/>
    <s v="Poznań - kolektor Swarzędzki - Etap I"/>
    <s v="Realizowane-koncepcja-w toku"/>
    <s v="nd"/>
    <s v="rezerwa zadania wielozakresowe"/>
    <s v="pierwsza"/>
    <s v="wspólne"/>
    <s v="modernizacyjne"/>
    <x v="18"/>
    <n v="0"/>
    <s v="Poznań"/>
    <s v="Przemysław Jasiński"/>
    <n v="0"/>
    <n v="0"/>
    <n v="0"/>
    <n v="0"/>
    <s v="05"/>
    <s v="nd"/>
    <n v="0"/>
    <n v="0"/>
    <n v="0"/>
    <n v="0"/>
    <n v="0"/>
    <n v="0"/>
    <n v="0"/>
    <n v="0"/>
    <n v="0"/>
    <n v="0"/>
    <n v="0"/>
    <n v="0"/>
    <n v="0"/>
    <n v="0"/>
    <n v="0"/>
    <n v="0"/>
    <n v="0"/>
    <m/>
    <m/>
    <m/>
    <m/>
    <m/>
    <m/>
    <m/>
    <n v="0"/>
    <n v="0"/>
    <n v="0"/>
    <n v="0"/>
    <n v="0"/>
    <n v="0"/>
    <n v="0"/>
    <n v="0"/>
    <n v="0"/>
    <n v="0"/>
    <n v="0"/>
    <n v="0"/>
    <n v="0"/>
    <n v="0"/>
    <n v="0"/>
    <n v="202500"/>
    <n v="1337500"/>
    <n v="2500000"/>
    <n v="0"/>
    <n v="0"/>
    <n v="0"/>
    <n v="0"/>
    <n v="0"/>
    <n v="0"/>
    <n v="4040000"/>
    <n v="4040000"/>
    <n v="4040000"/>
  </r>
  <r>
    <s v="901."/>
    <s v="5-05-20-109-0"/>
    <s v="5"/>
    <s v="Poznań - kanalizacja sanitarna na terenie m.Poznań"/>
    <s v="Realizowane-RBM-w toku"/>
    <s v="nd"/>
    <s v="brak"/>
    <s v="pierwsza"/>
    <s v="sieci rozdzielcze"/>
    <s v="rozwojowe"/>
    <x v="12"/>
    <n v="0"/>
    <s v="Poznań"/>
    <n v="0"/>
    <n v="0"/>
    <n v="0"/>
    <s v="Dariusz Schmidt"/>
    <n v="0"/>
    <s v="05"/>
    <s v="nd"/>
    <n v="0"/>
    <n v="0"/>
    <n v="0"/>
    <n v="0"/>
    <n v="0"/>
    <n v="0"/>
    <n v="0"/>
    <n v="0"/>
    <n v="0"/>
    <n v="0"/>
    <n v="0"/>
    <n v="0"/>
    <n v="0"/>
    <n v="0"/>
    <n v="15824660"/>
    <n v="0"/>
    <n v="0"/>
    <m/>
    <m/>
    <m/>
    <m/>
    <m/>
    <m/>
    <m/>
    <n v="15824660"/>
    <n v="0"/>
    <n v="0"/>
    <n v="0"/>
    <n v="0"/>
    <n v="0"/>
    <n v="0"/>
    <n v="0"/>
    <n v="0"/>
    <n v="0"/>
    <n v="0"/>
    <n v="0"/>
    <n v="0"/>
    <n v="15824660"/>
    <n v="0"/>
    <n v="0"/>
    <n v="0"/>
    <n v="0"/>
    <n v="0"/>
    <n v="0"/>
    <n v="0"/>
    <n v="0"/>
    <n v="0"/>
    <n v="0"/>
    <n v="15824660"/>
    <n v="15824660"/>
    <n v="15824660"/>
  </r>
  <r>
    <s v="902."/>
    <s v="5-05-20-112-1"/>
    <s v="5"/>
    <s v="Poznań - kanalizacja sanitarna dla rejonu ulic: Kobylepole, Darzyńska, Darzyborska - zakres II"/>
    <s v="Realizowane-dokumentacja-w toku"/>
    <s v="nd"/>
    <s v="rezerwa zadania wielozakresowe"/>
    <s v="druga"/>
    <s v="sieci rozdzielcze"/>
    <s v="rozwojowe"/>
    <x v="4"/>
    <n v="0"/>
    <s v="Poznań"/>
    <n v="0"/>
    <s v="Wioletta Frankowska"/>
    <s v="Mariusz Dados"/>
    <s v="Łukasz Dąbrowski"/>
    <s v="Michał Plewa"/>
    <s v="05"/>
    <s v="nd"/>
    <n v="0"/>
    <n v="0"/>
    <n v="0"/>
    <n v="0"/>
    <n v="0"/>
    <n v="0"/>
    <n v="0"/>
    <n v="0"/>
    <n v="0"/>
    <n v="0"/>
    <n v="0"/>
    <n v="0"/>
    <n v="0"/>
    <n v="0"/>
    <n v="0"/>
    <n v="0"/>
    <n v="0"/>
    <m/>
    <m/>
    <m/>
    <m/>
    <m/>
    <m/>
    <m/>
    <n v="0"/>
    <n v="0"/>
    <n v="0"/>
    <n v="0"/>
    <n v="0"/>
    <n v="0"/>
    <n v="0"/>
    <n v="0"/>
    <n v="0"/>
    <n v="0"/>
    <n v="0"/>
    <n v="0"/>
    <n v="0"/>
    <n v="0"/>
    <n v="550000"/>
    <n v="1295390"/>
    <n v="1000000"/>
    <n v="0"/>
    <n v="0"/>
    <n v="0"/>
    <n v="0"/>
    <n v="0"/>
    <n v="0"/>
    <n v="0"/>
    <n v="2845390"/>
    <n v="2845390"/>
    <n v="2845390"/>
  </r>
  <r>
    <s v="903."/>
    <s v="5-05-20-152-0"/>
    <s v="5"/>
    <s v="Poznań - kanalizacja ogólnospławna w ul. Św. Marcina - Zakres 2.2"/>
    <s v="Realizowane-koncepcja-w toku"/>
    <s v="nd"/>
    <s v="rezerwa zadania wielozakresowe"/>
    <s v="pierwsza"/>
    <s v="sieci rozdzielcze"/>
    <s v="modernizacyjne"/>
    <x v="10"/>
    <n v="0"/>
    <s v="Poznań"/>
    <n v="0"/>
    <s v="Michał Kamiński"/>
    <s v="Mariusz Dados"/>
    <s v="Tomasz Wilas"/>
    <s v="Tomasz Wilas"/>
    <s v="05"/>
    <s v="nd"/>
    <n v="0"/>
    <n v="0"/>
    <n v="0"/>
    <n v="0"/>
    <n v="0"/>
    <n v="0"/>
    <n v="0"/>
    <n v="0"/>
    <n v="0"/>
    <n v="0"/>
    <n v="0"/>
    <n v="0"/>
    <n v="0"/>
    <n v="0"/>
    <n v="0"/>
    <n v="0"/>
    <n v="0"/>
    <m/>
    <m/>
    <m/>
    <m/>
    <m/>
    <m/>
    <m/>
    <n v="0"/>
    <n v="0"/>
    <n v="0"/>
    <n v="0"/>
    <n v="0"/>
    <n v="0"/>
    <n v="0"/>
    <n v="0"/>
    <n v="0"/>
    <n v="0"/>
    <n v="0"/>
    <n v="0"/>
    <n v="51480"/>
    <n v="51480"/>
    <n v="295000"/>
    <n v="479921"/>
    <n v="153447.12"/>
    <n v="0"/>
    <n v="0"/>
    <n v="0"/>
    <n v="0"/>
    <n v="0"/>
    <n v="0"/>
    <n v="0"/>
    <n v="979848.12"/>
    <n v="979848.12"/>
    <n v="979848.12"/>
  </r>
  <r>
    <s v="904."/>
    <s v="5-05-20-153-0"/>
    <s v="5"/>
    <s v="Poznań - kanalizacja ogólnospławna w ul. Św. Marcina - Zakres 2.3"/>
    <s v="Realizowane-koncepcja-w toku"/>
    <s v="nd"/>
    <s v="rezerwa zadania wielozakresowe"/>
    <s v="pierwsza"/>
    <s v="sieci rozdzielcze"/>
    <s v="modernizacyjne"/>
    <x v="10"/>
    <n v="0"/>
    <s v="Poznań"/>
    <n v="0"/>
    <s v="Michał Kamiński"/>
    <s v="Mariusz Dados"/>
    <s v="Tomasz Wilas"/>
    <s v="Tomasz Wilas"/>
    <s v="05"/>
    <s v="nd"/>
    <n v="0"/>
    <n v="0"/>
    <n v="0"/>
    <n v="0"/>
    <n v="0"/>
    <n v="0"/>
    <n v="0"/>
    <n v="0"/>
    <n v="0"/>
    <n v="0"/>
    <n v="0"/>
    <n v="0"/>
    <n v="0"/>
    <n v="0"/>
    <n v="0"/>
    <n v="0"/>
    <n v="0"/>
    <m/>
    <m/>
    <m/>
    <m/>
    <m/>
    <m/>
    <m/>
    <n v="0"/>
    <n v="0"/>
    <n v="0"/>
    <n v="0"/>
    <n v="0"/>
    <n v="0"/>
    <n v="0"/>
    <n v="0"/>
    <n v="0"/>
    <n v="0"/>
    <n v="0"/>
    <n v="0"/>
    <n v="0"/>
    <n v="0"/>
    <n v="487900.29"/>
    <n v="700000"/>
    <n v="576276.79"/>
    <n v="0"/>
    <n v="0"/>
    <n v="0"/>
    <n v="0"/>
    <n v="0"/>
    <n v="0"/>
    <n v="0"/>
    <n v="1764177.08"/>
    <n v="1764177.08"/>
    <n v="1764177.08"/>
  </r>
  <r>
    <s v="905."/>
    <s v="5-05-20-154-0"/>
    <s v="5"/>
    <s v="Poznań - kanalizacja ogólnospławna w ul. Św. Marcina - Zakres 2.4"/>
    <s v="Realizowane-koncepcja-w toku"/>
    <s v="nd"/>
    <s v="rezerwa zadania wielozakresowe"/>
    <s v="pierwsza"/>
    <s v="sieci rozdzielcze"/>
    <s v="modernizacyjne"/>
    <x v="10"/>
    <n v="0"/>
    <s v="Poznań"/>
    <n v="0"/>
    <s v="Michał Kamiński"/>
    <s v="Mariusz Dados"/>
    <s v="Tomasz Wilas"/>
    <s v="Tomasz Wilas"/>
    <s v="05"/>
    <s v="nd"/>
    <n v="0"/>
    <n v="0"/>
    <n v="0"/>
    <n v="0"/>
    <n v="0"/>
    <n v="0"/>
    <n v="0"/>
    <n v="0"/>
    <n v="0"/>
    <n v="0"/>
    <n v="0"/>
    <n v="0"/>
    <n v="0"/>
    <n v="0"/>
    <n v="0"/>
    <n v="0"/>
    <n v="0"/>
    <m/>
    <m/>
    <m/>
    <m/>
    <m/>
    <m/>
    <m/>
    <n v="0"/>
    <n v="0"/>
    <n v="0"/>
    <n v="0"/>
    <n v="0"/>
    <n v="0"/>
    <n v="0"/>
    <n v="0"/>
    <n v="0"/>
    <n v="0"/>
    <n v="0"/>
    <n v="0"/>
    <n v="0"/>
    <n v="0"/>
    <n v="385000"/>
    <n v="531500"/>
    <n v="168500"/>
    <n v="0"/>
    <n v="0"/>
    <n v="0"/>
    <n v="0"/>
    <n v="0"/>
    <n v="0"/>
    <n v="0"/>
    <n v="1085000"/>
    <n v="1085000"/>
    <n v="1085000"/>
  </r>
  <r>
    <s v="906."/>
    <s v="5-07-13-118-1"/>
    <s v="5"/>
    <s v="Swarzędz - kanalizacja sanitarna w ul. Sołecka, Tulipanowa, Jadwigi, Władysława, Rutkowskiego, Kazimierza, Piasta, Ziemowita, Mieszka, Pszenna i Grudzińskiego w Jasinie"/>
    <s v="Realizowane-RBM-w toku"/>
    <s v="nd"/>
    <s v="rezerwa oszczędności przetargowe"/>
    <s v="druga"/>
    <s v="sieci rozdzielcze"/>
    <s v="rozwojowe"/>
    <x v="4"/>
    <n v="0"/>
    <s v="Swarzędz"/>
    <s v="Przemysław Jasiński"/>
    <s v="Alina Wachowska"/>
    <s v="Mariusz Dados"/>
    <s v="Julita Andrzejewska"/>
    <s v="Michał Plewa"/>
    <s v="07"/>
    <s v="nd"/>
    <n v="797211.88"/>
    <n v="0"/>
    <n v="0"/>
    <n v="0"/>
    <n v="0"/>
    <n v="0"/>
    <n v="0"/>
    <n v="0"/>
    <n v="0"/>
    <n v="0"/>
    <n v="0"/>
    <n v="0"/>
    <n v="3265.05"/>
    <n v="0"/>
    <n v="0"/>
    <n v="320.75"/>
    <n v="0"/>
    <m/>
    <m/>
    <m/>
    <m/>
    <m/>
    <m/>
    <m/>
    <n v="3585.8"/>
    <n v="0"/>
    <n v="0"/>
    <n v="0"/>
    <n v="0"/>
    <n v="0"/>
    <n v="0"/>
    <n v="69772.5"/>
    <n v="69772.5"/>
    <n v="69772.5"/>
    <n v="69772.5"/>
    <n v="69772.5"/>
    <n v="69772.5"/>
    <n v="422220.79999999999"/>
    <n v="800000"/>
    <n v="1900000"/>
    <n v="1883581.03"/>
    <n v="0"/>
    <n v="0"/>
    <n v="0"/>
    <n v="0"/>
    <n v="0"/>
    <n v="0"/>
    <n v="0"/>
    <n v="5005801.83"/>
    <n v="5005801.83"/>
    <n v="5005801.83"/>
  </r>
  <r>
    <s v="907."/>
    <s v="5-07-13-143-0"/>
    <s v="5"/>
    <s v="Swarzędz - kanalizacja sanitarna na os. Czwartaków, Kościuszkowców, Dąbrowszczaków (ETAP II i III)"/>
    <s v="Zakończone"/>
    <s v="nd"/>
    <s v="Zadania własne wspólne"/>
    <s v="pierwsza"/>
    <s v="sieci rozdzielcze"/>
    <s v="modernizacyjne"/>
    <x v="15"/>
    <n v="0"/>
    <s v="Swarzędz"/>
    <s v="Przemysław Jasiński"/>
    <n v="0"/>
    <s v="Mariusz Dados"/>
    <s v="Julita Andrzejewska"/>
    <n v="0"/>
    <s v="07"/>
    <s v="Gmina Swarzędz"/>
    <n v="144580"/>
    <n v="0"/>
    <n v="0"/>
    <n v="0"/>
    <n v="0"/>
    <n v="0"/>
    <n v="0"/>
    <n v="0"/>
    <n v="0"/>
    <n v="0"/>
    <n v="0"/>
    <n v="0"/>
    <n v="0"/>
    <n v="0"/>
    <n v="0"/>
    <n v="0"/>
    <n v="0"/>
    <m/>
    <m/>
    <m/>
    <m/>
    <m/>
    <m/>
    <m/>
    <n v="0"/>
    <n v="0"/>
    <n v="0"/>
    <n v="0"/>
    <n v="0"/>
    <n v="0"/>
    <n v="0"/>
    <n v="0"/>
    <n v="0"/>
    <n v="0"/>
    <n v="0"/>
    <n v="0"/>
    <n v="0"/>
    <n v="0"/>
    <n v="0"/>
    <n v="0"/>
    <n v="0"/>
    <n v="0"/>
    <n v="0"/>
    <n v="0"/>
    <n v="0"/>
    <n v="0"/>
    <n v="0"/>
    <n v="0"/>
    <n v="0"/>
    <n v="0"/>
    <n v="0"/>
  </r>
  <r>
    <s v="908."/>
    <s v="5-07-14-219-1"/>
    <s v="5"/>
    <s v="Swarzędz - kanalizacja sanitarna w ul. Cmentarna, Słowackiego, Cybińska, Cicha"/>
    <s v="Realizowane-dokumentacja-w toku"/>
    <s v="nd"/>
    <s v="rezerwa &quot;białe plamy&quot;"/>
    <s v="pierwsza"/>
    <s v="sieci rozdzielcze"/>
    <s v="rozwojowe"/>
    <x v="16"/>
    <n v="0"/>
    <s v="Swarzędz"/>
    <s v="Przemysław Jasiński"/>
    <s v="Alina Wachowska"/>
    <s v="Mariusz Dados"/>
    <s v="Julita Andrzejewska"/>
    <s v="Michał Plewa"/>
    <s v="07"/>
    <s v="Gmina Swarzędz"/>
    <n v="994529.62000000023"/>
    <n v="115764.23"/>
    <n v="3367423"/>
    <n v="0"/>
    <n v="0"/>
    <n v="0"/>
    <n v="0"/>
    <n v="0"/>
    <n v="0"/>
    <n v="0"/>
    <n v="0"/>
    <n v="3483187.23"/>
    <n v="3335.78"/>
    <n v="2176.79"/>
    <n v="2052.85"/>
    <n v="3630.98"/>
    <n v="338"/>
    <m/>
    <m/>
    <m/>
    <m/>
    <m/>
    <m/>
    <m/>
    <n v="11534.4"/>
    <n v="115764.23"/>
    <n v="0"/>
    <n v="0"/>
    <n v="0"/>
    <n v="0"/>
    <n v="0"/>
    <n v="115764"/>
    <n v="0"/>
    <n v="0"/>
    <n v="0"/>
    <n v="0"/>
    <n v="0"/>
    <n v="127298.4"/>
    <n v="1799474"/>
    <n v="1683710"/>
    <n v="0"/>
    <n v="0"/>
    <n v="0"/>
    <n v="0"/>
    <n v="0"/>
    <n v="0"/>
    <n v="0"/>
    <n v="0"/>
    <n v="3610482.4"/>
    <n v="127295.16999999993"/>
    <n v="3610482.4"/>
  </r>
  <r>
    <s v="909."/>
    <s v="5-07-15-053-1"/>
    <s v="5"/>
    <s v="Swarzędz - kanalizacja w ul. Poznańskiej w Jasiniu"/>
    <s v="Realizowane-dokumentacja-w toku"/>
    <s v="nd"/>
    <s v="rezerwa &quot;białe plamy&quot;"/>
    <s v="druga"/>
    <s v="sieci rozdzielcze"/>
    <s v="rozwojowe"/>
    <x v="4"/>
    <n v="0"/>
    <s v="Swarzędz"/>
    <s v="Przemysław Jasiński"/>
    <s v="Alina Wachowska"/>
    <s v="Mariusz Dados"/>
    <s v="Julita Andrzejewska"/>
    <n v="0"/>
    <s v="07"/>
    <s v="Gmina Swarzędz"/>
    <n v="20044.7"/>
    <n v="103075"/>
    <n v="2129425"/>
    <n v="0"/>
    <n v="0"/>
    <n v="0"/>
    <n v="0"/>
    <n v="0"/>
    <n v="0"/>
    <n v="0"/>
    <n v="0"/>
    <n v="2232500"/>
    <n v="2129.14"/>
    <n v="1433.15"/>
    <n v="1309.21"/>
    <n v="2315.1799999999998"/>
    <n v="0"/>
    <m/>
    <m/>
    <m/>
    <m/>
    <m/>
    <m/>
    <m/>
    <n v="7186.68"/>
    <n v="0"/>
    <n v="0"/>
    <n v="0"/>
    <n v="0"/>
    <n v="0"/>
    <n v="0"/>
    <n v="0"/>
    <n v="0"/>
    <n v="0"/>
    <n v="0"/>
    <n v="0"/>
    <n v="0"/>
    <n v="7186.68"/>
    <n v="0"/>
    <n v="103075"/>
    <n v="572177"/>
    <n v="1966752"/>
    <n v="0"/>
    <n v="0"/>
    <n v="0"/>
    <n v="0"/>
    <n v="0"/>
    <n v="0"/>
    <n v="2649190.6799999997"/>
    <n v="416690.6799999997"/>
    <n v="2649190.6799999997"/>
  </r>
  <r>
    <s v="910."/>
    <s v="5-07-15-129-1"/>
    <s v="5"/>
    <s v="Swarzędz - kanalizacja sanitarna w ul. Polnej"/>
    <s v="Realizowane-dokumentacja-w toku"/>
    <s v="nd"/>
    <s v="rezerwa &quot;białe plamy&quot;"/>
    <s v="pierwsza"/>
    <s v="sieci rozdzielcze"/>
    <s v="rozwojowe"/>
    <x v="16"/>
    <n v="0"/>
    <s v="Swarzędz"/>
    <s v="Przemysław Jasiński"/>
    <s v="Alina Wachowska"/>
    <s v="Mariusz Dados"/>
    <s v="Julita Andrzejewska"/>
    <s v="Michał Plewa"/>
    <s v="07"/>
    <s v="nd"/>
    <n v="0"/>
    <n v="4710"/>
    <n v="1200"/>
    <n v="0"/>
    <n v="0"/>
    <n v="0"/>
    <n v="0"/>
    <n v="0"/>
    <n v="0"/>
    <n v="10000"/>
    <n v="11450"/>
    <n v="27360"/>
    <n v="747"/>
    <n v="0"/>
    <n v="4710"/>
    <n v="0"/>
    <n v="0"/>
    <m/>
    <m/>
    <m/>
    <m/>
    <m/>
    <m/>
    <m/>
    <n v="5457"/>
    <n v="0"/>
    <n v="0"/>
    <n v="0"/>
    <n v="0"/>
    <n v="0"/>
    <n v="0"/>
    <n v="0"/>
    <n v="4710"/>
    <n v="0"/>
    <n v="4710"/>
    <n v="0"/>
    <n v="0"/>
    <n v="14877"/>
    <n v="125257"/>
    <n v="168363"/>
    <n v="0"/>
    <n v="0"/>
    <n v="0"/>
    <n v="0"/>
    <n v="0"/>
    <n v="0"/>
    <n v="0"/>
    <n v="0"/>
    <n v="308497"/>
    <n v="281137"/>
    <n v="308497"/>
  </r>
  <r>
    <s v="911."/>
    <s v="5-07-16-052-0"/>
    <s v="5"/>
    <s v="Swarzędz - kanalizacja sanitarna w rejonie ulic Cieszkowskiego i Kwaśniewskiego"/>
    <s v="Realizowane-dokumentacja-w toku"/>
    <s v="nd"/>
    <s v="budżet - modernizacja PSK"/>
    <s v="pierwsza"/>
    <s v="sieci rozdzielcze"/>
    <s v="modernizacyjne"/>
    <x v="15"/>
    <n v="0"/>
    <s v="Swarzędz"/>
    <s v="Przemysław Jasiński"/>
    <s v="Michał Kamiński"/>
    <s v="Mariusz Dados"/>
    <s v="Julita Andrzejewska"/>
    <s v="Michał Plewa"/>
    <s v="07"/>
    <s v="Gmina Swarzędz"/>
    <n v="53800"/>
    <n v="684238"/>
    <n v="0"/>
    <n v="0"/>
    <n v="0"/>
    <n v="0"/>
    <n v="0"/>
    <n v="0"/>
    <n v="0"/>
    <n v="0"/>
    <n v="0"/>
    <n v="684238"/>
    <n v="0"/>
    <n v="0"/>
    <n v="0"/>
    <n v="0"/>
    <n v="0"/>
    <m/>
    <m/>
    <m/>
    <m/>
    <m/>
    <m/>
    <m/>
    <n v="0"/>
    <n v="0"/>
    <n v="0"/>
    <n v="0"/>
    <n v="0"/>
    <n v="0"/>
    <n v="0"/>
    <n v="0"/>
    <n v="0"/>
    <n v="0"/>
    <n v="0"/>
    <n v="0"/>
    <n v="0"/>
    <n v="0"/>
    <n v="618759"/>
    <n v="0"/>
    <n v="0"/>
    <n v="0"/>
    <n v="0"/>
    <n v="0"/>
    <n v="0"/>
    <n v="0"/>
    <n v="0"/>
    <n v="0"/>
    <n v="618759"/>
    <n v="-65479"/>
    <n v="618759"/>
  </r>
  <r>
    <s v="912."/>
    <s v="5-07-16-090-1"/>
    <s v="5"/>
    <s v="Swarzędz - kanalizacja sanitarna w obrębie cieku Mielcuch (ETAP III)"/>
    <s v="Realizowane-dokumentacja-w toku"/>
    <s v="nd"/>
    <s v="rezerwa &quot;białe plamy&quot;"/>
    <s v="pierwsza"/>
    <s v="sieci rozdzielcze"/>
    <s v="rozwojowe"/>
    <x v="16"/>
    <n v="0"/>
    <s v="Swarzędz"/>
    <s v="Przemysław Jasiński"/>
    <s v="Alina Wachowska"/>
    <s v="Mariusz Dados"/>
    <s v="Julita Andrzejewska"/>
    <s v="Michał Plewa"/>
    <s v="07"/>
    <s v="nd"/>
    <n v="7602.4000000000005"/>
    <n v="3450"/>
    <n v="1086101"/>
    <n v="0"/>
    <n v="0"/>
    <n v="0"/>
    <n v="0"/>
    <n v="0"/>
    <n v="0"/>
    <n v="0"/>
    <n v="0"/>
    <n v="1089551"/>
    <n v="0"/>
    <n v="0"/>
    <n v="9270"/>
    <n v="0"/>
    <n v="0"/>
    <m/>
    <m/>
    <m/>
    <m/>
    <m/>
    <m/>
    <m/>
    <n v="9270"/>
    <n v="0"/>
    <n v="0"/>
    <n v="0"/>
    <n v="0"/>
    <n v="0"/>
    <n v="0"/>
    <n v="0"/>
    <n v="0"/>
    <n v="0"/>
    <n v="0"/>
    <n v="0"/>
    <n v="0"/>
    <n v="9270"/>
    <n v="427233"/>
    <n v="661863"/>
    <n v="0"/>
    <n v="0"/>
    <n v="0"/>
    <n v="0"/>
    <n v="0"/>
    <n v="0"/>
    <n v="0"/>
    <n v="0"/>
    <n v="1098366"/>
    <n v="8815"/>
    <n v="1098366"/>
  </r>
  <r>
    <s v="913."/>
    <s v="5-07-16-091-1"/>
    <s v="5"/>
    <s v="Swarzędz - kanalizacja sanitarna w ul. Planetarnej w Zalasewie"/>
    <s v="Realizowane-dokumentacja-w toku"/>
    <s v="nd"/>
    <s v="Zadania własne wspólne"/>
    <s v="druga"/>
    <s v="sieci rozdzielcze"/>
    <s v="rozwojowe"/>
    <x v="8"/>
    <s v="Zadania własne wspólne"/>
    <s v="Swarzędz"/>
    <s v="Przemysław Jasiński"/>
    <s v="Alina Wachowska"/>
    <s v="Mariusz Dados"/>
    <s v="Julita Andrzejewska"/>
    <s v="Michał Plewa"/>
    <s v="07"/>
    <s v="Gmina Swarzędz"/>
    <n v="65473.700000000004"/>
    <n v="47800"/>
    <n v="2943865"/>
    <n v="0"/>
    <n v="0"/>
    <n v="0"/>
    <n v="0"/>
    <n v="0"/>
    <n v="0"/>
    <n v="0"/>
    <n v="0"/>
    <n v="2991665"/>
    <n v="2901.99"/>
    <n v="1874.79"/>
    <n v="1804.97"/>
    <n v="3192.38"/>
    <n v="0"/>
    <m/>
    <m/>
    <m/>
    <m/>
    <m/>
    <m/>
    <m/>
    <n v="9774.130000000001"/>
    <n v="0"/>
    <n v="0"/>
    <n v="0"/>
    <n v="0"/>
    <n v="0"/>
    <n v="0"/>
    <n v="0"/>
    <n v="0"/>
    <n v="0"/>
    <n v="0"/>
    <n v="0"/>
    <n v="0"/>
    <n v="9774.130000000001"/>
    <n v="70800"/>
    <n v="1727609"/>
    <n v="1714783"/>
    <n v="500000"/>
    <n v="0"/>
    <n v="0"/>
    <n v="0"/>
    <n v="0"/>
    <n v="0"/>
    <n v="0"/>
    <n v="4022966.13"/>
    <n v="1031301.1299999999"/>
    <n v="4022966.13"/>
  </r>
  <r>
    <s v="914."/>
    <s v="5-07-16-151-0"/>
    <s v="5"/>
    <s v="Swarzędz - kanalizacja sanitarna w ul. Zamkowej, Krótkiej, pl. Powstańców Wielkopolskich, Mickiewicza, Nowy Świat, Mylnej, Bramkowej i Gołębiej"/>
    <s v="Realizowane-RBM-w toku"/>
    <s v="nd"/>
    <s v="Zadania własne wspólne"/>
    <s v="pierwsza"/>
    <s v="sieci rozdzielcze"/>
    <s v="modernizacyjne"/>
    <x v="10"/>
    <n v="0"/>
    <s v="Swarzędz"/>
    <s v="Przemysław Jasiński"/>
    <s v="Julita Andrzejewska"/>
    <s v="Mariusz Dados"/>
    <s v="Julita Andrzejewska"/>
    <n v="0"/>
    <s v="07"/>
    <s v="Gmina Swarzędz"/>
    <n v="44400"/>
    <n v="1101187.5"/>
    <n v="1101187.5"/>
    <n v="0"/>
    <n v="0"/>
    <n v="0"/>
    <n v="0"/>
    <n v="0"/>
    <n v="0"/>
    <n v="0"/>
    <n v="0"/>
    <n v="2202375"/>
    <n v="663.04"/>
    <n v="595.39"/>
    <n v="25321.26"/>
    <n v="971.26"/>
    <n v="24780"/>
    <m/>
    <m/>
    <m/>
    <m/>
    <m/>
    <m/>
    <m/>
    <n v="52330.95"/>
    <n v="0"/>
    <n v="0"/>
    <n v="14800"/>
    <n v="0"/>
    <n v="0"/>
    <n v="0"/>
    <n v="0"/>
    <n v="0"/>
    <n v="0"/>
    <n v="0"/>
    <n v="0"/>
    <n v="0"/>
    <n v="52330.95"/>
    <n v="100000"/>
    <n v="940389.95000000019"/>
    <n v="869359.34000000008"/>
    <n v="4000000"/>
    <n v="0"/>
    <n v="0"/>
    <n v="0"/>
    <n v="0"/>
    <n v="0"/>
    <n v="0"/>
    <n v="5962080.2400000002"/>
    <n v="3759705.24"/>
    <n v="5962080.2400000002"/>
  </r>
  <r>
    <s v="915."/>
    <s v="5-07-17-157-1"/>
    <s v="5"/>
    <s v="Swarzędz - kanalizacja sanitarna w ul.Zamkowej"/>
    <s v="Realizowane-dokumentacja-w toku"/>
    <s v="nd"/>
    <s v="budżet - modernizacja PSK"/>
    <s v="pierwsza"/>
    <s v="sieci rozdzielcze"/>
    <s v="modernizacyjne"/>
    <x v="15"/>
    <n v="0"/>
    <s v="Swarzędz"/>
    <s v="Przemysław Jasiński"/>
    <s v="Alina Wachowska"/>
    <s v="Mariusz Dados"/>
    <s v="Julita Andrzejewska"/>
    <n v="0"/>
    <s v="07"/>
    <s v="nd"/>
    <n v="0"/>
    <n v="0"/>
    <n v="15000"/>
    <n v="20000"/>
    <n v="75000"/>
    <n v="242000"/>
    <n v="0"/>
    <n v="0"/>
    <n v="0"/>
    <n v="0"/>
    <n v="0"/>
    <n v="352000"/>
    <n v="0"/>
    <n v="0"/>
    <n v="0"/>
    <n v="0"/>
    <n v="0"/>
    <m/>
    <m/>
    <m/>
    <m/>
    <m/>
    <m/>
    <m/>
    <n v="0"/>
    <n v="0"/>
    <n v="0"/>
    <n v="0"/>
    <n v="0"/>
    <n v="0"/>
    <n v="0"/>
    <n v="0"/>
    <n v="0"/>
    <n v="0"/>
    <n v="0"/>
    <n v="0"/>
    <n v="0"/>
    <n v="0"/>
    <n v="28384"/>
    <n v="42576"/>
    <n v="234162"/>
    <n v="78054"/>
    <n v="0"/>
    <n v="0"/>
    <n v="0"/>
    <n v="0"/>
    <n v="0"/>
    <n v="0"/>
    <n v="383176"/>
    <n v="31176"/>
    <n v="383176"/>
  </r>
  <r>
    <s v="916."/>
    <s v="5-07-17-221-0"/>
    <s v="5"/>
    <s v="Swarzędz - kanalizacja sanitarna w ul. Galileusza w Zalasewie"/>
    <s v="Realizowane-RBM-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0"/>
    <n v="0"/>
    <m/>
    <m/>
    <m/>
    <m/>
    <m/>
    <m/>
    <m/>
    <n v="0"/>
    <n v="0"/>
    <n v="0"/>
    <n v="0"/>
    <n v="0"/>
    <n v="0"/>
    <n v="0"/>
    <n v="0"/>
    <n v="0"/>
    <n v="0"/>
    <n v="0"/>
    <n v="0"/>
    <n v="0"/>
    <n v="0"/>
    <n v="0"/>
    <n v="0"/>
    <n v="0"/>
    <n v="0"/>
    <n v="0"/>
    <n v="0"/>
    <n v="0"/>
    <n v="0"/>
    <n v="0"/>
    <n v="0"/>
    <n v="0"/>
    <n v="0"/>
    <n v="0"/>
  </r>
  <r>
    <s v="917."/>
    <s v="5-07-18-022-1"/>
    <s v="3"/>
    <s v="Swarzędz - kanalizacja sanitarna w ulicy Sołeckiej w Jasiniu"/>
    <s v="brak"/>
    <s v="nd"/>
    <s v="brak"/>
    <s v="pierwsza"/>
    <s v="sieci rozdzielcze"/>
    <s v="rozwojowe"/>
    <x v="16"/>
    <m/>
    <s v="Swarzędz"/>
    <s v="Przemysław Jasiński"/>
    <m/>
    <m/>
    <m/>
    <m/>
    <s v="07"/>
    <s v="nd"/>
    <n v="0"/>
    <n v="0"/>
    <n v="0"/>
    <n v="0"/>
    <n v="0"/>
    <n v="0"/>
    <n v="0"/>
    <n v="0"/>
    <n v="0"/>
    <n v="0"/>
    <n v="0"/>
    <n v="0"/>
    <m/>
    <m/>
    <m/>
    <m/>
    <m/>
    <m/>
    <m/>
    <m/>
    <m/>
    <m/>
    <m/>
    <m/>
    <m/>
    <m/>
    <m/>
    <m/>
    <m/>
    <m/>
    <m/>
    <m/>
    <m/>
    <m/>
    <m/>
    <m/>
    <m/>
    <n v="0"/>
    <n v="0"/>
    <n v="14000"/>
    <n v="42000"/>
    <n v="47000"/>
    <n v="188000"/>
    <n v="0"/>
    <n v="0"/>
    <n v="0"/>
    <n v="0"/>
    <n v="0"/>
    <n v="291000"/>
    <n v="291000"/>
    <n v="291000"/>
  </r>
  <r>
    <s v="918."/>
    <s v="5-07-18-052-1"/>
    <s v="3"/>
    <s v="Swarzędz - kanalizacja sanitarna w ulicy Kosteckiego w Zalasewie"/>
    <s v="brak"/>
    <s v="nd"/>
    <s v="brak"/>
    <s v="pierwsza"/>
    <s v="sieci rozdzielcze"/>
    <s v="rozwojowe"/>
    <x v="16"/>
    <m/>
    <s v="Swarzędz"/>
    <s v="Przemysław Jasiński"/>
    <m/>
    <m/>
    <m/>
    <m/>
    <s v="07"/>
    <s v="nd"/>
    <n v="0"/>
    <n v="0"/>
    <n v="0"/>
    <n v="0"/>
    <n v="0"/>
    <n v="0"/>
    <n v="0"/>
    <n v="0"/>
    <n v="0"/>
    <n v="0"/>
    <n v="0"/>
    <n v="0"/>
    <m/>
    <m/>
    <m/>
    <m/>
    <m/>
    <m/>
    <m/>
    <m/>
    <m/>
    <m/>
    <m/>
    <m/>
    <m/>
    <m/>
    <m/>
    <m/>
    <m/>
    <m/>
    <m/>
    <m/>
    <m/>
    <m/>
    <m/>
    <m/>
    <m/>
    <n v="0"/>
    <n v="0"/>
    <n v="0"/>
    <n v="14000"/>
    <n v="42000"/>
    <n v="67000"/>
    <n v="298000"/>
    <n v="0"/>
    <n v="0"/>
    <n v="0"/>
    <n v="0"/>
    <n v="421000"/>
    <n v="421000"/>
    <n v="421000"/>
  </r>
  <r>
    <s v="919."/>
    <s v="5-07-18-128-0"/>
    <s v="5"/>
    <s v="Swarzędz - kanalizacja sanitarna w ul. Konarskiego."/>
    <s v="Realizowane-RBM-w toku"/>
    <s v="nd"/>
    <s v="rezerwa na zaspokojenie roszczeń z tyt realizacji sieci wod-kan"/>
    <s v="pierwsza"/>
    <s v="sieci rozdzielcze"/>
    <s v="rozwojowe"/>
    <x v="5"/>
    <n v="0"/>
    <s v="Swarzędz"/>
    <n v="0"/>
    <n v="0"/>
    <n v="0"/>
    <s v="Aleksandra Klecha"/>
    <n v="0"/>
    <s v="07"/>
    <s v="nd"/>
    <n v="22021.21"/>
    <n v="0"/>
    <n v="0"/>
    <n v="0"/>
    <n v="0"/>
    <n v="0"/>
    <n v="0"/>
    <n v="0"/>
    <n v="0"/>
    <n v="0"/>
    <n v="0"/>
    <n v="0"/>
    <n v="457.92"/>
    <n v="0"/>
    <n v="0"/>
    <n v="0"/>
    <n v="0"/>
    <m/>
    <m/>
    <m/>
    <m/>
    <m/>
    <m/>
    <m/>
    <n v="457.92"/>
    <n v="0"/>
    <n v="0"/>
    <n v="0"/>
    <n v="0"/>
    <n v="0"/>
    <n v="0"/>
    <n v="0"/>
    <n v="0"/>
    <n v="0"/>
    <n v="0"/>
    <n v="0"/>
    <n v="0"/>
    <n v="457.92"/>
    <n v="0"/>
    <n v="0"/>
    <n v="0"/>
    <n v="0"/>
    <n v="0"/>
    <n v="0"/>
    <n v="0"/>
    <n v="0"/>
    <n v="0"/>
    <n v="0"/>
    <n v="457.92"/>
    <n v="457.92"/>
    <n v="457.92"/>
  </r>
  <r>
    <s v="920."/>
    <s v="5-07-19-296-0"/>
    <s v="5"/>
    <s v="Swarzędz - kanalizacja sanitarna w ul. Ziołowej i Swarzedzkiej w Gortatowie"/>
    <s v="Realizowane-dokumentacja-w toku"/>
    <s v="nd"/>
    <s v="rezerwa na zaspokojenie roszczeń z tyt realizacji sieci wod-kan"/>
    <s v="pierwsza"/>
    <s v="sieci rozdzielcze"/>
    <s v="rozwojowe"/>
    <x v="5"/>
    <n v="0"/>
    <s v="Swarzędz"/>
    <n v="0"/>
    <n v="0"/>
    <n v="0"/>
    <s v="Magdalena Borowska"/>
    <n v="0"/>
    <s v="07"/>
    <s v="nd"/>
    <n v="0"/>
    <n v="0"/>
    <n v="0"/>
    <n v="0"/>
    <n v="0"/>
    <n v="0"/>
    <n v="0"/>
    <n v="0"/>
    <n v="0"/>
    <n v="0"/>
    <n v="0"/>
    <n v="0"/>
    <n v="0"/>
    <n v="0"/>
    <n v="0"/>
    <n v="0"/>
    <n v="800"/>
    <m/>
    <m/>
    <m/>
    <m/>
    <m/>
    <m/>
    <m/>
    <n v="800"/>
    <n v="0"/>
    <n v="0"/>
    <n v="0"/>
    <n v="0"/>
    <n v="0"/>
    <n v="0"/>
    <n v="0"/>
    <n v="0"/>
    <n v="0"/>
    <n v="0"/>
    <n v="0"/>
    <n v="0"/>
    <n v="800"/>
    <n v="0"/>
    <n v="0"/>
    <n v="0"/>
    <n v="0"/>
    <n v="0"/>
    <n v="0"/>
    <n v="0"/>
    <n v="0"/>
    <n v="0"/>
    <n v="0"/>
    <n v="800"/>
    <n v="800"/>
    <n v="800"/>
  </r>
  <r>
    <s v="921."/>
    <s v="5-07-19-326-1"/>
    <s v="5"/>
    <s v="Swarzędz - kanalizacja sanitarna w ul. Pszenna, Sołecka, Włodarska, Rutkowskiego, Kmieca, Wójtowska, Chabrowa, Gromadzka, Leszka, Mieszka, Kazimierza, Ziemowita i Tulipanowa w Jasiniu - zakres II"/>
    <s v="Realizowane-dokumentacja-w toku"/>
    <s v="nd"/>
    <s v="rezerwa zadania wielozakresowe"/>
    <s v="druga"/>
    <s v="sieci rozdzielcze"/>
    <s v="rozwojowe"/>
    <x v="8"/>
    <n v="0"/>
    <s v="Swarzędz"/>
    <s v="Przemysław Jasiński"/>
    <s v="Alina Wachowska"/>
    <s v="Mariusz Dados"/>
    <s v="Julita Andrzejewska"/>
    <s v="Michał Plewa"/>
    <s v="07"/>
    <s v="nd"/>
    <n v="0"/>
    <n v="0"/>
    <n v="0"/>
    <n v="0"/>
    <n v="0"/>
    <n v="0"/>
    <n v="0"/>
    <n v="0"/>
    <n v="0"/>
    <n v="0"/>
    <n v="0"/>
    <n v="0"/>
    <n v="0"/>
    <n v="0"/>
    <n v="0"/>
    <n v="0"/>
    <n v="0"/>
    <m/>
    <m/>
    <m/>
    <m/>
    <m/>
    <m/>
    <m/>
    <n v="0"/>
    <m/>
    <m/>
    <n v="0"/>
    <n v="0"/>
    <n v="0"/>
    <n v="0"/>
    <n v="0"/>
    <n v="0"/>
    <n v="0"/>
    <n v="0"/>
    <n v="0"/>
    <n v="40000"/>
    <n v="40000"/>
    <n v="0"/>
    <n v="911878"/>
    <n v="1353130"/>
    <n v="5500000"/>
    <n v="0"/>
    <n v="0"/>
    <n v="0"/>
    <n v="0"/>
    <n v="0"/>
    <n v="0"/>
    <n v="7805008"/>
    <n v="7805008"/>
    <n v="7805008"/>
  </r>
  <r>
    <s v="922."/>
    <s v="5-09-15-122-1"/>
    <s v="5"/>
    <s v="Puszczykowo - kanalizacja sanitarna w ul. bocznej od Gołębiej"/>
    <s v="Realizowane-dokumentacja-w toku"/>
    <s v="nd"/>
    <s v="rezerwa &quot;białe plamy&quot;"/>
    <s v="druga"/>
    <s v="sieci rozdzielcze"/>
    <s v="rozwojowe"/>
    <x v="4"/>
    <n v="0"/>
    <s v="Puszczykowo"/>
    <s v="Zuzanna Kaczmarek"/>
    <s v="Michał Garbicz"/>
    <s v="Monika Mrozińska"/>
    <s v="Michał Garbicz"/>
    <n v="0"/>
    <s v="09"/>
    <s v="Gmina Puszczykowo"/>
    <n v="34153.160000000003"/>
    <n v="130000"/>
    <n v="0"/>
    <n v="0"/>
    <n v="0"/>
    <n v="0"/>
    <n v="0"/>
    <n v="0"/>
    <n v="0"/>
    <n v="0"/>
    <n v="0"/>
    <n v="130000"/>
    <n v="0"/>
    <n v="0"/>
    <n v="0"/>
    <n v="0"/>
    <n v="0"/>
    <m/>
    <m/>
    <m/>
    <m/>
    <m/>
    <m/>
    <m/>
    <n v="0"/>
    <n v="0"/>
    <n v="0"/>
    <n v="0"/>
    <n v="0"/>
    <n v="0"/>
    <n v="0"/>
    <n v="0"/>
    <n v="0"/>
    <n v="0"/>
    <n v="0"/>
    <n v="0"/>
    <n v="0"/>
    <n v="0"/>
    <n v="0"/>
    <n v="399000"/>
    <n v="0"/>
    <n v="0"/>
    <n v="0"/>
    <n v="0"/>
    <n v="0"/>
    <n v="0"/>
    <n v="0"/>
    <n v="0"/>
    <n v="399000"/>
    <n v="269000"/>
    <n v="399000"/>
  </r>
  <r>
    <s v="923."/>
    <s v="5-09-15-128-1"/>
    <s v="5"/>
    <s v="Puszczykowo - kanalizacja sanitarna w ul. Gołębiej"/>
    <s v="Realizowane-koncepcja-w toku"/>
    <s v="nd"/>
    <s v="rezerwa &quot;białe plamy&quot;"/>
    <s v="druga"/>
    <s v="sieci rozdzielcze"/>
    <s v="rozwojowe"/>
    <x v="8"/>
    <n v="0"/>
    <s v="Puszczykowo"/>
    <s v="Zuzanna Kaczmarek"/>
    <s v="Joanna Matysiak-Olek"/>
    <s v="Monika Mrozińska"/>
    <n v="0"/>
    <n v="0"/>
    <s v="09"/>
    <s v="nd"/>
    <n v="0"/>
    <n v="0"/>
    <n v="8000"/>
    <n v="14000"/>
    <n v="27000"/>
    <n v="82000"/>
    <n v="0"/>
    <n v="0"/>
    <n v="0"/>
    <n v="0"/>
    <n v="0"/>
    <n v="131000"/>
    <n v="0"/>
    <n v="0"/>
    <n v="0"/>
    <n v="0"/>
    <n v="0"/>
    <m/>
    <m/>
    <m/>
    <m/>
    <m/>
    <m/>
    <m/>
    <n v="0"/>
    <n v="0"/>
    <n v="0"/>
    <n v="0"/>
    <n v="0"/>
    <n v="0"/>
    <n v="0"/>
    <n v="0"/>
    <n v="0"/>
    <n v="0"/>
    <n v="0"/>
    <n v="0"/>
    <n v="0"/>
    <n v="0"/>
    <n v="0"/>
    <n v="0"/>
    <n v="0"/>
    <n v="0"/>
    <n v="14000"/>
    <n v="14000"/>
    <n v="42000"/>
    <n v="140000"/>
    <n v="0"/>
    <n v="0"/>
    <n v="210000"/>
    <n v="79000"/>
    <n v="210000"/>
  </r>
  <r>
    <s v="924."/>
    <s v="5-09-15-133-1"/>
    <s v="5"/>
    <s v="Puszczykowo - kanalizacja sanitarna w ul. Na Skarpie"/>
    <s v="Realizowane-RBM-zakończono"/>
    <s v="nd"/>
    <s v="rezerwa &quot;białe plamy&quot;"/>
    <s v="druga"/>
    <s v="sieci rozdzielcze"/>
    <s v="rozwojowe"/>
    <x v="4"/>
    <n v="0"/>
    <s v="Puszczykowo"/>
    <s v="Zuzanna Kaczmarek"/>
    <n v="0"/>
    <s v="Monika Mrozińska"/>
    <s v="Olga Szaj-Jędraszczyk"/>
    <n v="0"/>
    <s v="09"/>
    <s v="Gmina Puszczykowo"/>
    <n v="90000"/>
    <n v="0"/>
    <n v="0"/>
    <n v="0"/>
    <n v="0"/>
    <n v="0"/>
    <n v="0"/>
    <n v="0"/>
    <n v="0"/>
    <n v="0"/>
    <n v="0"/>
    <n v="0"/>
    <n v="0"/>
    <n v="804"/>
    <n v="0"/>
    <n v="0"/>
    <n v="0"/>
    <m/>
    <m/>
    <m/>
    <m/>
    <m/>
    <m/>
    <m/>
    <n v="804"/>
    <n v="0"/>
    <n v="0"/>
    <n v="0"/>
    <n v="0"/>
    <n v="0"/>
    <n v="0"/>
    <n v="0"/>
    <n v="0"/>
    <n v="0"/>
    <n v="0"/>
    <n v="0"/>
    <n v="0"/>
    <n v="804"/>
    <n v="0"/>
    <n v="0"/>
    <n v="0"/>
    <n v="0"/>
    <n v="0"/>
    <n v="0"/>
    <n v="0"/>
    <n v="0"/>
    <n v="0"/>
    <n v="0"/>
    <n v="804"/>
    <n v="804"/>
    <n v="804"/>
  </r>
  <r>
    <s v="925."/>
    <s v="5-09-15-135-1"/>
    <s v="5"/>
    <s v="Puszczykowo - kanalizacja sanitarna w ul. Janaszka"/>
    <s v="Realizowane-koncepcja-w toku"/>
    <s v="nd"/>
    <s v="rezerwa &quot;białe plamy&quot;"/>
    <s v="druga"/>
    <s v="sieci rozdzielcze"/>
    <s v="rozwojowe"/>
    <x v="8"/>
    <n v="0"/>
    <s v="Puszczykowo"/>
    <s v="Zuzanna Kaczmarek"/>
    <n v="0"/>
    <s v="Monika Mrozińska"/>
    <n v="0"/>
    <n v="0"/>
    <s v="09"/>
    <s v="nd"/>
    <n v="0"/>
    <n v="0"/>
    <n v="0"/>
    <n v="0"/>
    <n v="0"/>
    <n v="0"/>
    <n v="20000"/>
    <n v="30000"/>
    <n v="220000"/>
    <n v="760000"/>
    <n v="0"/>
    <n v="1030000"/>
    <n v="0"/>
    <n v="0"/>
    <n v="0"/>
    <n v="0"/>
    <n v="0"/>
    <m/>
    <m/>
    <m/>
    <m/>
    <m/>
    <m/>
    <m/>
    <n v="0"/>
    <n v="0"/>
    <n v="0"/>
    <n v="0"/>
    <n v="0"/>
    <n v="0"/>
    <n v="0"/>
    <n v="0"/>
    <n v="0"/>
    <n v="0"/>
    <n v="0"/>
    <n v="0"/>
    <n v="0"/>
    <n v="0"/>
    <n v="0"/>
    <n v="0"/>
    <n v="0"/>
    <n v="0"/>
    <n v="0"/>
    <n v="0"/>
    <n v="20000"/>
    <n v="30000"/>
    <n v="220000"/>
    <n v="760000"/>
    <n v="270000"/>
    <n v="-760000"/>
    <n v="1030000"/>
  </r>
  <r>
    <s v="926."/>
    <s v="5-09-15-143-1"/>
    <s v="5"/>
    <s v="Puszczykowo - kanalizacja sanitarna w ul. Sowiej, Morenowej i Lodowcowej"/>
    <s v="Realizowane-koncepcja-w toku"/>
    <s v="nd"/>
    <s v="rezerwa &quot;białe plamy&quot;"/>
    <s v="druga"/>
    <s v="sieci rozdzielcze"/>
    <s v="rozwojowe"/>
    <x v="8"/>
    <n v="0"/>
    <s v="Puszczykowo"/>
    <s v="Zuzanna Kaczmarek"/>
    <n v="0"/>
    <s v="Monika Mrozińska"/>
    <n v="0"/>
    <n v="0"/>
    <s v="09"/>
    <s v="nd"/>
    <n v="0"/>
    <n v="0"/>
    <n v="0"/>
    <n v="0"/>
    <n v="0"/>
    <n v="0"/>
    <n v="50000"/>
    <n v="75000"/>
    <n v="416000"/>
    <n v="1807000"/>
    <n v="0"/>
    <n v="2348000"/>
    <n v="0"/>
    <n v="0"/>
    <n v="0"/>
    <n v="0"/>
    <n v="0"/>
    <m/>
    <m/>
    <m/>
    <m/>
    <m/>
    <m/>
    <m/>
    <n v="0"/>
    <n v="0"/>
    <n v="0"/>
    <n v="0"/>
    <n v="0"/>
    <n v="0"/>
    <n v="0"/>
    <n v="0"/>
    <n v="0"/>
    <n v="0"/>
    <n v="0"/>
    <n v="0"/>
    <n v="0"/>
    <n v="0"/>
    <n v="0"/>
    <n v="0"/>
    <n v="0"/>
    <n v="0"/>
    <n v="42000"/>
    <n v="64000"/>
    <n v="194000"/>
    <n v="824000"/>
    <n v="0"/>
    <n v="0"/>
    <n v="1124000"/>
    <n v="-1224000"/>
    <n v="1124000"/>
  </r>
  <r>
    <s v="927."/>
    <s v="5-09-15-145-1"/>
    <s v="5"/>
    <s v="Puszczykowo - kanalizacja sanitarna w ul. Nadwarciańskiej w stronę ul. Niwka Stara i w ul. Moniuszki nr 9-13"/>
    <s v="Realizowane-koncepcja-w toku"/>
    <s v="nd"/>
    <s v="rezerwa &quot;białe plamy&quot;"/>
    <s v="druga"/>
    <s v="sieci rozdzielcze"/>
    <s v="rozwojowe"/>
    <x v="8"/>
    <n v="0"/>
    <s v="Puszczykowo"/>
    <s v="Zuzanna Kaczmarek"/>
    <n v="0"/>
    <s v="Monika Mrozińska"/>
    <n v="0"/>
    <n v="0"/>
    <s v="09"/>
    <s v="nd"/>
    <n v="0"/>
    <n v="0"/>
    <n v="0"/>
    <n v="0"/>
    <n v="0"/>
    <n v="20000"/>
    <n v="30000"/>
    <n v="138000"/>
    <n v="472000"/>
    <n v="0"/>
    <n v="0"/>
    <n v="660000"/>
    <n v="0"/>
    <n v="0"/>
    <n v="0"/>
    <n v="0"/>
    <n v="0"/>
    <m/>
    <m/>
    <m/>
    <m/>
    <m/>
    <m/>
    <m/>
    <n v="0"/>
    <n v="0"/>
    <n v="0"/>
    <n v="0"/>
    <n v="0"/>
    <n v="0"/>
    <n v="0"/>
    <n v="0"/>
    <n v="0"/>
    <n v="0"/>
    <n v="0"/>
    <n v="0"/>
    <n v="0"/>
    <n v="0"/>
    <n v="0"/>
    <n v="0"/>
    <n v="0"/>
    <n v="20000"/>
    <n v="30000"/>
    <n v="138000"/>
    <n v="472000"/>
    <n v="0"/>
    <n v="0"/>
    <n v="0"/>
    <n v="660000"/>
    <n v="0"/>
    <n v="660000"/>
  </r>
  <r>
    <s v="928."/>
    <s v="5-09-15-258-1"/>
    <s v="5"/>
    <s v="Puszczykowo - kanalizacja sanitarna w ul. Nowe Osiedle i bocznej od ul. Nowe Osiedle"/>
    <s v="Realizowane-RBM-zakończono"/>
    <s v="nd"/>
    <s v="rezerwa &quot;białe plamy&quot;"/>
    <s v="druga"/>
    <s v="sieci rozdzielcze"/>
    <s v="rozwojowe"/>
    <x v="4"/>
    <n v="0"/>
    <s v="Puszczykowo"/>
    <s v="Zuzanna Kaczmarek"/>
    <n v="0"/>
    <s v="Monika Mrozińska"/>
    <s v="Olga Szaj-Jędraszczyk"/>
    <n v="0"/>
    <s v="09"/>
    <s v="Gmina Puszczykowo"/>
    <n v="104336.13"/>
    <n v="0"/>
    <n v="0"/>
    <n v="0"/>
    <n v="0"/>
    <n v="0"/>
    <n v="0"/>
    <n v="0"/>
    <n v="0"/>
    <n v="0"/>
    <n v="0"/>
    <n v="0"/>
    <n v="1318.4"/>
    <n v="0"/>
    <n v="0"/>
    <n v="0"/>
    <n v="0"/>
    <m/>
    <m/>
    <m/>
    <m/>
    <m/>
    <m/>
    <m/>
    <n v="1318.4"/>
    <n v="0"/>
    <n v="0"/>
    <n v="0"/>
    <n v="0"/>
    <n v="0"/>
    <n v="0"/>
    <n v="0"/>
    <n v="0"/>
    <n v="0"/>
    <n v="0"/>
    <n v="0"/>
    <n v="0"/>
    <n v="1318.4"/>
    <n v="0"/>
    <n v="0"/>
    <n v="0"/>
    <n v="0"/>
    <n v="0"/>
    <n v="0"/>
    <n v="0"/>
    <n v="0"/>
    <n v="0"/>
    <n v="0"/>
    <n v="1318.4"/>
    <n v="1318.4"/>
    <n v="1318.4"/>
  </r>
  <r>
    <s v="929."/>
    <s v="5-09-16-079-1"/>
    <s v="5"/>
    <s v="Puszczykowo - kanalizacja sanitarna w ul. Stromej"/>
    <s v="Realizowane-RBM-zakończono"/>
    <s v="nd"/>
    <s v="rezerwa &quot;białe plamy&quot;"/>
    <s v="druga"/>
    <s v="sieci rozdzielcze"/>
    <s v="rozwojowe"/>
    <x v="4"/>
    <n v="0"/>
    <s v="Puszczykowo"/>
    <s v="Zuzanna Kaczmarek"/>
    <n v="0"/>
    <s v="Monika Mrozińska"/>
    <s v="Władysław Jany"/>
    <n v="0"/>
    <s v="09"/>
    <s v="Gmina Puszczykowo"/>
    <n v="1970.73"/>
    <n v="0"/>
    <n v="0"/>
    <n v="0"/>
    <n v="0"/>
    <n v="0"/>
    <n v="0"/>
    <n v="0"/>
    <n v="0"/>
    <n v="0"/>
    <n v="0"/>
    <n v="0"/>
    <n v="0"/>
    <n v="0"/>
    <n v="0"/>
    <n v="0"/>
    <n v="0"/>
    <m/>
    <m/>
    <m/>
    <m/>
    <m/>
    <m/>
    <m/>
    <n v="0"/>
    <n v="0"/>
    <n v="0"/>
    <n v="0"/>
    <n v="0"/>
    <n v="0"/>
    <n v="0"/>
    <n v="0"/>
    <n v="0"/>
    <n v="0"/>
    <n v="0"/>
    <n v="0"/>
    <n v="0"/>
    <n v="0"/>
    <n v="0"/>
    <n v="0"/>
    <n v="0"/>
    <n v="0"/>
    <n v="0"/>
    <n v="0"/>
    <n v="0"/>
    <n v="0"/>
    <n v="0"/>
    <n v="0"/>
    <n v="0"/>
    <n v="0"/>
    <n v="0"/>
  </r>
  <r>
    <s v="930."/>
    <s v="5-09-19-023-1"/>
    <s v="5"/>
    <s v="Puszczykowo - kanalizacja sanitarna w ul. bocznej (dz. nr 287/2) od ul. Stromej"/>
    <s v="Realizowane-dokumentacja-w toku"/>
    <s v="nd"/>
    <s v="rezerwa &quot;białe plamy&quot;"/>
    <s v="druga"/>
    <s v="sieci rozdzielcze"/>
    <s v="rozwojowe"/>
    <x v="8"/>
    <n v="0"/>
    <s v="Puszczykowo"/>
    <s v="Zuzanna Kaczmarek"/>
    <s v="Joanna Matysiak-Olek"/>
    <s v="Monika Mrozińska"/>
    <n v="0"/>
    <n v="0"/>
    <s v="09"/>
    <s v="nd"/>
    <n v="0"/>
    <n v="0"/>
    <n v="14000"/>
    <n v="20000"/>
    <n v="66000"/>
    <n v="187000"/>
    <n v="0"/>
    <n v="0"/>
    <n v="0"/>
    <n v="0"/>
    <n v="0"/>
    <n v="287000"/>
    <n v="0"/>
    <n v="0"/>
    <n v="0"/>
    <n v="0"/>
    <n v="0"/>
    <m/>
    <m/>
    <m/>
    <m/>
    <m/>
    <m/>
    <m/>
    <n v="0"/>
    <n v="0"/>
    <n v="0"/>
    <n v="0"/>
    <n v="0"/>
    <n v="0"/>
    <n v="0"/>
    <n v="0"/>
    <n v="0"/>
    <n v="0"/>
    <n v="0"/>
    <n v="0"/>
    <n v="0"/>
    <n v="0"/>
    <n v="28050"/>
    <n v="42075"/>
    <n v="138791"/>
    <n v="91308"/>
    <n v="0"/>
    <n v="0"/>
    <n v="0"/>
    <n v="0"/>
    <n v="0"/>
    <n v="0"/>
    <n v="300224"/>
    <n v="13224"/>
    <n v="300224"/>
  </r>
  <r>
    <s v="931."/>
    <s v="5-09-19-119-0"/>
    <s v="5"/>
    <s v="Puszczykowo - kanalizacja sanitarna w ul. Nadwarciańskiej"/>
    <s v="Realizowane-RBM-w toku"/>
    <s v="nd"/>
    <s v="rezerwa na zaspokojenie roszczeń z tyt realizacji sieci wod-kan"/>
    <s v="pierwsza"/>
    <s v="sieci rozdzielcze"/>
    <s v="rozwojowe"/>
    <x v="5"/>
    <n v="0"/>
    <s v="Puszczykowo"/>
    <n v="0"/>
    <n v="0"/>
    <n v="0"/>
    <s v="Aleksandra Klecha"/>
    <n v="0"/>
    <s v="09"/>
    <s v="nd"/>
    <n v="44"/>
    <n v="0"/>
    <n v="0"/>
    <n v="0"/>
    <n v="0"/>
    <n v="0"/>
    <n v="0"/>
    <n v="0"/>
    <n v="0"/>
    <n v="0"/>
    <n v="0"/>
    <n v="0"/>
    <n v="44"/>
    <n v="16396.8"/>
    <n v="459.4"/>
    <n v="0"/>
    <n v="0"/>
    <m/>
    <m/>
    <m/>
    <m/>
    <m/>
    <m/>
    <m/>
    <n v="16900.2"/>
    <n v="0"/>
    <n v="0"/>
    <n v="0"/>
    <n v="0"/>
    <n v="0"/>
    <n v="0"/>
    <n v="0"/>
    <n v="0"/>
    <n v="0"/>
    <n v="0"/>
    <n v="0"/>
    <n v="0"/>
    <n v="16900.2"/>
    <n v="0"/>
    <n v="0"/>
    <n v="0"/>
    <n v="0"/>
    <n v="0"/>
    <n v="0"/>
    <n v="0"/>
    <n v="0"/>
    <n v="0"/>
    <n v="0"/>
    <n v="16900.2"/>
    <n v="16900.2"/>
    <n v="16900.2"/>
  </r>
  <r>
    <s v="932."/>
    <s v="5-09-19-145-1"/>
    <s v="5"/>
    <s v="Puszczykowo - kanalizacja sanitarna w rejonie pomiędzy ulicami: Cicha, Sobieskiego i Janaszka"/>
    <s v="Realizowane-koncepcja-w toku"/>
    <s v="nd"/>
    <s v="rezerwa &quot;białe plamy&quot;"/>
    <s v="druga"/>
    <s v="sieci rozdzielcze"/>
    <s v="rozwojowe"/>
    <x v="8"/>
    <n v="0"/>
    <s v="Puszczykowo"/>
    <s v="Zuzanna Kaczmarek"/>
    <n v="0"/>
    <s v="Monika Mrozińska"/>
    <n v="0"/>
    <n v="0"/>
    <s v="09"/>
    <s v="nd"/>
    <n v="0"/>
    <n v="0"/>
    <n v="0"/>
    <n v="0"/>
    <n v="0"/>
    <n v="0"/>
    <n v="0"/>
    <n v="0"/>
    <n v="0"/>
    <n v="0"/>
    <n v="58000"/>
    <n v="58000"/>
    <n v="0"/>
    <n v="0"/>
    <n v="0"/>
    <n v="0"/>
    <n v="0"/>
    <m/>
    <m/>
    <m/>
    <m/>
    <m/>
    <m/>
    <m/>
    <n v="0"/>
    <n v="0"/>
    <n v="0"/>
    <n v="0"/>
    <n v="0"/>
    <n v="0"/>
    <n v="0"/>
    <n v="0"/>
    <n v="0"/>
    <n v="0"/>
    <n v="0"/>
    <n v="0"/>
    <n v="0"/>
    <n v="0"/>
    <n v="0"/>
    <n v="0"/>
    <n v="0"/>
    <n v="0"/>
    <n v="0"/>
    <n v="0"/>
    <n v="0"/>
    <n v="0"/>
    <n v="58000"/>
    <n v="2405000"/>
    <n v="58000"/>
    <n v="0"/>
    <n v="2463000"/>
  </r>
  <r>
    <s v="933."/>
    <s v="5-09-20-172-1"/>
    <s v="5"/>
    <s v="Puszczykowo - kanalizacja sanitarna w ul. Myśliwskiej, Hotelowej i Krętej"/>
    <s v="brak"/>
    <s v="nd"/>
    <s v="brak"/>
    <s v="druga"/>
    <s v="sieci rozdzielcze"/>
    <s v="rozwojowe"/>
    <x v="8"/>
    <n v="1"/>
    <s v="Puszczykowo"/>
    <s v="Zuzanna Kaczmarek"/>
    <m/>
    <m/>
    <m/>
    <m/>
    <s v="09"/>
    <s v="nd"/>
    <n v="0"/>
    <n v="0"/>
    <n v="0"/>
    <n v="0"/>
    <n v="0"/>
    <n v="0"/>
    <n v="0"/>
    <n v="0"/>
    <n v="0"/>
    <n v="0"/>
    <n v="0"/>
    <n v="0"/>
    <m/>
    <m/>
    <m/>
    <m/>
    <m/>
    <m/>
    <m/>
    <m/>
    <m/>
    <m/>
    <m/>
    <m/>
    <m/>
    <m/>
    <m/>
    <m/>
    <m/>
    <m/>
    <m/>
    <m/>
    <m/>
    <m/>
    <m/>
    <m/>
    <m/>
    <n v="0"/>
    <n v="0"/>
    <n v="0"/>
    <n v="0"/>
    <n v="0"/>
    <n v="0"/>
    <n v="0"/>
    <n v="0"/>
    <n v="0"/>
    <n v="0"/>
    <n v="1059000"/>
    <n v="0"/>
    <n v="0"/>
    <n v="1059000"/>
  </r>
  <r>
    <s v="934."/>
    <s v="5-10-19-056-0"/>
    <s v="5"/>
    <s v="Pobiedziska - kanalizacja sanitarna w ul. Czereśniowej w Biskupicach"/>
    <s v="Realizowane-RBM-w toku"/>
    <s v="nd"/>
    <s v="rezerwa na zaspokojenie roszczeń z tyt realizacji sieci wod-kan"/>
    <s v="pierwsza"/>
    <s v="sieci rozdzielcze"/>
    <s v="rozwojowe"/>
    <x v="5"/>
    <n v="0"/>
    <s v="Pobiedziska"/>
    <n v="0"/>
    <n v="0"/>
    <n v="0"/>
    <s v="Magdalena Borowska"/>
    <n v="0"/>
    <s v="10"/>
    <s v="nd"/>
    <n v="0"/>
    <n v="0"/>
    <n v="0"/>
    <n v="0"/>
    <n v="0"/>
    <n v="0"/>
    <n v="0"/>
    <n v="0"/>
    <n v="0"/>
    <n v="0"/>
    <n v="0"/>
    <n v="0"/>
    <n v="0"/>
    <n v="0"/>
    <n v="0"/>
    <n v="320.75"/>
    <n v="14580.52"/>
    <m/>
    <m/>
    <m/>
    <m/>
    <m/>
    <m/>
    <m/>
    <n v="14901.27"/>
    <n v="0"/>
    <n v="0"/>
    <n v="0"/>
    <n v="0"/>
    <n v="0"/>
    <n v="0"/>
    <n v="0"/>
    <n v="0"/>
    <n v="0"/>
    <n v="0"/>
    <n v="0"/>
    <n v="0"/>
    <n v="14901.27"/>
    <n v="0"/>
    <n v="0"/>
    <n v="0"/>
    <n v="0"/>
    <n v="0"/>
    <n v="0"/>
    <n v="0"/>
    <n v="0"/>
    <n v="0"/>
    <n v="0"/>
    <n v="14901.27"/>
    <n v="14901.27"/>
    <n v="14901.27"/>
  </r>
  <r>
    <s v="935."/>
    <s v="5-11-13-173-1"/>
    <s v="5"/>
    <s v="Kórnik - kanalizacja sanitarna w rejonie ul. Zwierzynieckiej w Bninie"/>
    <s v="Realizowane-RBM-w toku"/>
    <s v="nd"/>
    <s v="rezerwa oszczędności przetargowe"/>
    <s v="druga"/>
    <s v="sieci rozdzielcze"/>
    <s v="rozwojowe"/>
    <x v="9"/>
    <n v="0"/>
    <s v="Kórnik"/>
    <s v="Kamilla Oberenkowska"/>
    <n v="0"/>
    <s v="Jolanta Kowalczyk"/>
    <s v="Sonia Sperling"/>
    <n v="0"/>
    <s v="11"/>
    <s v="Gmina Kórnik"/>
    <n v="12472.519999999999"/>
    <n v="600000"/>
    <n v="0"/>
    <n v="0"/>
    <n v="0"/>
    <n v="0"/>
    <n v="0"/>
    <n v="0"/>
    <n v="0"/>
    <n v="0"/>
    <n v="0"/>
    <n v="600000"/>
    <n v="0"/>
    <n v="402"/>
    <n v="433"/>
    <n v="962.19"/>
    <n v="0"/>
    <m/>
    <m/>
    <m/>
    <m/>
    <m/>
    <m/>
    <m/>
    <n v="1797.19"/>
    <n v="0"/>
    <n v="0"/>
    <n v="117921.66"/>
    <n v="0"/>
    <n v="0"/>
    <n v="385000"/>
    <n v="110000"/>
    <n v="95335.44"/>
    <n v="0"/>
    <n v="0"/>
    <n v="0"/>
    <n v="0"/>
    <n v="592132.63"/>
    <n v="0"/>
    <n v="0"/>
    <n v="0"/>
    <n v="0"/>
    <n v="0"/>
    <n v="0"/>
    <n v="0"/>
    <n v="0"/>
    <n v="0"/>
    <n v="0"/>
    <n v="592132.63"/>
    <n v="-7867.3699999999953"/>
    <n v="592132.63"/>
  </r>
  <r>
    <s v="936."/>
    <s v="5-11-13-174-1"/>
    <s v="5"/>
    <s v="Kórnik - kanalizacja sanitarna w rejonie ul. Katowickiej i Czereśniowej w Dziećmierowie"/>
    <s v="Realizowane-dokumentacja-w toku"/>
    <s v="nd"/>
    <s v="rezerwa oszczędności przetargowe"/>
    <s v="druga"/>
    <s v="sieci rozdzielcze"/>
    <s v="rozwojowe"/>
    <x v="9"/>
    <n v="0"/>
    <s v="Kórnik"/>
    <s v="Kamilla Oberenkowska"/>
    <s v="Olga Szaj-Jędraszczyk"/>
    <s v="Jolanta Kowalczyk"/>
    <s v="Olga Szaj-Jędraszczyk"/>
    <n v="0"/>
    <s v="11"/>
    <s v="Gmina Kórnik"/>
    <n v="2921"/>
    <n v="100000"/>
    <n v="13000"/>
    <n v="0"/>
    <n v="0"/>
    <n v="0"/>
    <n v="0"/>
    <n v="0"/>
    <n v="0"/>
    <n v="0"/>
    <n v="0"/>
    <n v="113000"/>
    <n v="0"/>
    <n v="0"/>
    <n v="0"/>
    <n v="0"/>
    <n v="0"/>
    <m/>
    <m/>
    <m/>
    <m/>
    <m/>
    <m/>
    <m/>
    <n v="0"/>
    <n v="0"/>
    <n v="0"/>
    <n v="0"/>
    <n v="0"/>
    <n v="0"/>
    <n v="0"/>
    <n v="0"/>
    <n v="0"/>
    <n v="0"/>
    <n v="0"/>
    <n v="0"/>
    <n v="0"/>
    <n v="0"/>
    <n v="36500"/>
    <n v="84500"/>
    <n v="0"/>
    <n v="0"/>
    <n v="0"/>
    <n v="0"/>
    <n v="0"/>
    <n v="0"/>
    <n v="0"/>
    <n v="0"/>
    <n v="121000"/>
    <n v="8000"/>
    <n v="121000"/>
  </r>
  <r>
    <s v="937."/>
    <s v="5-11-14-093-1"/>
    <s v="5"/>
    <s v="Kórnik - kanalizacja sanitarna w ul. Leśnej w Borówcu"/>
    <s v="Realizowane-koncepcja-w toku"/>
    <s v="nd"/>
    <s v="rezerwa &quot;białe plamy&quot;"/>
    <s v="druga"/>
    <s v="sieci rozdzielcze"/>
    <s v="rozwojowe"/>
    <x v="8"/>
    <n v="0"/>
    <s v="Kórnik"/>
    <s v="Kamilla Oberenkowska"/>
    <n v="0"/>
    <s v="Jolanta Kowalczyk"/>
    <n v="0"/>
    <n v="0"/>
    <s v="11"/>
    <s v="nd"/>
    <n v="0"/>
    <n v="0"/>
    <n v="0"/>
    <n v="0"/>
    <n v="0"/>
    <n v="0"/>
    <n v="0"/>
    <n v="0"/>
    <n v="0"/>
    <n v="2000"/>
    <n v="6000"/>
    <n v="8000"/>
    <n v="0"/>
    <n v="0"/>
    <n v="0"/>
    <n v="0"/>
    <n v="0"/>
    <m/>
    <m/>
    <m/>
    <m/>
    <m/>
    <m/>
    <m/>
    <n v="0"/>
    <n v="0"/>
    <n v="0"/>
    <n v="0"/>
    <n v="0"/>
    <n v="0"/>
    <n v="0"/>
    <n v="0"/>
    <n v="0"/>
    <n v="0"/>
    <n v="0"/>
    <n v="0"/>
    <n v="0"/>
    <n v="0"/>
    <n v="0"/>
    <n v="0"/>
    <n v="0"/>
    <n v="0"/>
    <n v="0"/>
    <n v="0"/>
    <n v="0"/>
    <n v="4000"/>
    <n v="6000"/>
    <n v="818000"/>
    <n v="10000"/>
    <n v="2000"/>
    <n v="828000"/>
  </r>
  <r>
    <s v="938."/>
    <s v="5-11-14-095-1"/>
    <s v="5"/>
    <s v="Kórnik - kanalizacja sanitarna w ul. Krętej i Prostej w Borówcu"/>
    <s v="Realizowane-dokumentacja-w toku"/>
    <s v="nd"/>
    <s v="rezerwa &quot;białe plamy&quot;"/>
    <s v="druga"/>
    <s v="sieci rozdzielcze"/>
    <s v="rozwojowe"/>
    <x v="8"/>
    <n v="0"/>
    <s v="Kórnik"/>
    <s v="Kamilla Oberenkowska"/>
    <s v="Alicja Gronowska"/>
    <s v="Jolanta Kowalczyk"/>
    <s v="Aleksandra Urbanowicz"/>
    <s v="Maciej Antecki"/>
    <s v="11"/>
    <s v="nd"/>
    <n v="31013.780000000002"/>
    <n v="18000"/>
    <n v="18000"/>
    <n v="54000"/>
    <n v="236000"/>
    <n v="1096000"/>
    <n v="0"/>
    <n v="0"/>
    <n v="0"/>
    <n v="0"/>
    <n v="0"/>
    <n v="1422000"/>
    <n v="1307.76"/>
    <n v="1145.3599999999999"/>
    <n v="79.12"/>
    <n v="0"/>
    <n v="338"/>
    <m/>
    <m/>
    <m/>
    <m/>
    <m/>
    <m/>
    <m/>
    <n v="2870.24"/>
    <n v="0"/>
    <n v="0"/>
    <n v="0"/>
    <n v="0"/>
    <n v="0"/>
    <n v="0"/>
    <n v="0"/>
    <n v="0"/>
    <n v="0"/>
    <n v="0"/>
    <n v="0"/>
    <n v="0"/>
    <n v="2870.24"/>
    <n v="20000"/>
    <n v="20000"/>
    <n v="138000"/>
    <n v="1267000"/>
    <n v="0"/>
    <n v="0"/>
    <n v="0"/>
    <n v="0"/>
    <n v="0"/>
    <n v="0"/>
    <n v="1447870.24"/>
    <n v="25870.239999999991"/>
    <n v="1447870.24"/>
  </r>
  <r>
    <s v="939."/>
    <s v="5-11-14-096-1"/>
    <s v="5"/>
    <s v="Kórnik - kanalizacja sanitarna w ul. Widokowej w Borówcu"/>
    <s v="Realizowane-koncepcja-w toku"/>
    <s v="nd"/>
    <s v="rezerwa &quot;białe plamy&quot;"/>
    <s v="pierwsza"/>
    <s v="sieci rozdzielcze"/>
    <s v="rozwojowe"/>
    <x v="16"/>
    <n v="0"/>
    <s v="Kórnik"/>
    <s v="Kamilla Oberenkowska"/>
    <n v="0"/>
    <s v="Jolanta Kowalczyk"/>
    <n v="0"/>
    <n v="0"/>
    <s v="11"/>
    <s v="nd"/>
    <n v="0"/>
    <n v="0"/>
    <n v="0"/>
    <n v="0"/>
    <n v="0"/>
    <n v="0"/>
    <n v="0"/>
    <n v="0"/>
    <n v="0"/>
    <n v="3000"/>
    <n v="8000"/>
    <n v="11000"/>
    <n v="0"/>
    <n v="0"/>
    <n v="0"/>
    <n v="0"/>
    <n v="0"/>
    <m/>
    <m/>
    <m/>
    <m/>
    <m/>
    <m/>
    <m/>
    <n v="0"/>
    <n v="0"/>
    <n v="0"/>
    <n v="0"/>
    <n v="0"/>
    <n v="0"/>
    <n v="0"/>
    <n v="0"/>
    <n v="0"/>
    <n v="0"/>
    <n v="0"/>
    <n v="0"/>
    <n v="0"/>
    <n v="0"/>
    <n v="0"/>
    <n v="60000"/>
    <n v="144000"/>
    <n v="456000"/>
    <n v="0"/>
    <n v="0"/>
    <n v="0"/>
    <n v="0"/>
    <n v="0"/>
    <n v="0"/>
    <n v="660000"/>
    <n v="649000"/>
    <n v="660000"/>
  </r>
  <r>
    <s v="940."/>
    <s v="5-11-14-097-1"/>
    <s v="5"/>
    <s v="Kórnik - kanalizacja sanitarna w rejonie ul. Źródlanej w Borówcu"/>
    <s v="Realizowane-dokumentacja-w toku"/>
    <s v="nd"/>
    <s v="rezerwa &quot;białe plamy&quot;"/>
    <s v="pierwsza"/>
    <s v="sieci rozdzielcze"/>
    <s v="rozwojowe"/>
    <x v="16"/>
    <n v="0"/>
    <s v="Kórnik"/>
    <s v="Kamilla Oberenkowska"/>
    <s v="Katarzyna Grala"/>
    <s v="Jolanta Kowalczyk"/>
    <n v="0"/>
    <n v="0"/>
    <s v="11"/>
    <s v="nd"/>
    <n v="0"/>
    <n v="14000"/>
    <n v="41000"/>
    <n v="14000"/>
    <n v="673000"/>
    <n v="1143000"/>
    <n v="0"/>
    <n v="0"/>
    <n v="0"/>
    <n v="0"/>
    <n v="0"/>
    <n v="1885000"/>
    <n v="668.06"/>
    <n v="880.28"/>
    <n v="1755.79"/>
    <n v="956.41"/>
    <n v="0"/>
    <m/>
    <m/>
    <m/>
    <m/>
    <m/>
    <m/>
    <m/>
    <n v="4260.54"/>
    <n v="0"/>
    <n v="0"/>
    <n v="0"/>
    <n v="0"/>
    <n v="0"/>
    <n v="0"/>
    <n v="0"/>
    <n v="0"/>
    <n v="0"/>
    <n v="0"/>
    <n v="0"/>
    <n v="0"/>
    <n v="4260.54"/>
    <n v="37800.6"/>
    <n v="25200.400000000001"/>
    <n v="537426.69999999995"/>
    <n v="332391.3"/>
    <n v="0"/>
    <n v="0"/>
    <n v="0"/>
    <n v="0"/>
    <n v="0"/>
    <n v="0"/>
    <n v="937079.54"/>
    <n v="-947920.46"/>
    <n v="937079.54"/>
  </r>
  <r>
    <s v="941."/>
    <s v="5-11-14-098-1"/>
    <s v="5"/>
    <s v="Kórnik - kanalizacja sanitarna w ul. Zielona Dolina w Borówcu"/>
    <s v="Realizowane-RBM-w toku"/>
    <s v="nd"/>
    <s v="Pule"/>
    <s v="druga"/>
    <s v="sieci rozdzielcze"/>
    <s v="rozwojowe"/>
    <x v="6"/>
    <n v="0"/>
    <s v="Kórnik"/>
    <s v="Kamilla Oberenkowska"/>
    <s v="Agnieszka Stasiak"/>
    <s v="Jolanta Kowalczyk"/>
    <s v="Małgorzata Stopińska-Khrystych"/>
    <s v="Jacek Bielicki"/>
    <s v="11"/>
    <s v="nd"/>
    <n v="10980"/>
    <n v="278608"/>
    <n v="0"/>
    <n v="0"/>
    <n v="0"/>
    <n v="0"/>
    <n v="0"/>
    <n v="0"/>
    <n v="0"/>
    <n v="0"/>
    <n v="0"/>
    <n v="278608"/>
    <n v="0"/>
    <n v="804"/>
    <n v="0"/>
    <n v="0"/>
    <n v="0"/>
    <m/>
    <m/>
    <m/>
    <m/>
    <m/>
    <m/>
    <m/>
    <n v="804"/>
    <n v="0"/>
    <n v="0"/>
    <n v="0"/>
    <n v="0"/>
    <n v="0"/>
    <n v="0"/>
    <n v="0"/>
    <n v="0"/>
    <n v="50000"/>
    <n v="100000"/>
    <n v="76115"/>
    <n v="0"/>
    <n v="226919"/>
    <n v="0"/>
    <n v="0"/>
    <n v="0"/>
    <n v="0"/>
    <n v="0"/>
    <n v="0"/>
    <n v="0"/>
    <n v="0"/>
    <n v="0"/>
    <n v="0"/>
    <n v="226919"/>
    <n v="-51689"/>
    <n v="226919"/>
  </r>
  <r>
    <s v="942."/>
    <s v="5-11-14-102-1"/>
    <s v="5"/>
    <s v="Kórnik - kanalizacja sanitarna w rejonie ul. Warzywnej i Polnej w Borówcu"/>
    <s v="Realizowane-koncepcja-w toku"/>
    <s v="nd"/>
    <s v="rezerwa &quot;białe plamy&quot;"/>
    <s v="druga"/>
    <s v="sieci rozdzielcze"/>
    <s v="rozwojowe"/>
    <x v="8"/>
    <n v="0"/>
    <s v="Kórnik"/>
    <s v="Kamilla Oberenkowska"/>
    <n v="0"/>
    <s v="Jolanta Kowalczyk"/>
    <n v="0"/>
    <n v="0"/>
    <s v="11"/>
    <s v="nd"/>
    <n v="0"/>
    <n v="0"/>
    <n v="0"/>
    <n v="0"/>
    <n v="0"/>
    <n v="0"/>
    <n v="0"/>
    <n v="0"/>
    <n v="0"/>
    <n v="4000"/>
    <n v="10000"/>
    <n v="14000"/>
    <n v="0"/>
    <n v="0"/>
    <n v="0"/>
    <n v="0"/>
    <n v="0"/>
    <m/>
    <m/>
    <m/>
    <m/>
    <m/>
    <m/>
    <m/>
    <n v="0"/>
    <n v="0"/>
    <n v="0"/>
    <n v="0"/>
    <n v="0"/>
    <n v="0"/>
    <n v="0"/>
    <n v="0"/>
    <n v="0"/>
    <n v="0"/>
    <n v="0"/>
    <n v="0"/>
    <n v="0"/>
    <n v="0"/>
    <n v="0"/>
    <n v="0"/>
    <n v="0"/>
    <n v="0"/>
    <n v="0"/>
    <n v="0"/>
    <n v="0"/>
    <n v="6000"/>
    <n v="12000"/>
    <n v="1049000"/>
    <n v="18000"/>
    <n v="4000"/>
    <n v="1067000"/>
  </r>
  <r>
    <s v="943."/>
    <s v="5-11-14-104-1"/>
    <s v="5"/>
    <s v="Kórnik - kanalizacja sanitarna w ul. Uroczysko w Borówcu"/>
    <s v="Realizowane-koncepcja-w toku"/>
    <s v="nd"/>
    <s v="rezerwa &quot;białe plamy&quot;"/>
    <s v="druga"/>
    <s v="sieci rozdzielcze"/>
    <s v="rozwojowe"/>
    <x v="8"/>
    <n v="0"/>
    <s v="Kórnik"/>
    <s v="Kamilla Oberenkowska"/>
    <n v="0"/>
    <s v="Jolanta Kowalczyk"/>
    <n v="0"/>
    <n v="0"/>
    <s v="11"/>
    <s v="nd"/>
    <n v="0"/>
    <n v="0"/>
    <n v="0"/>
    <n v="0"/>
    <n v="0"/>
    <n v="0"/>
    <n v="0"/>
    <n v="0"/>
    <n v="0"/>
    <n v="2000"/>
    <n v="6000"/>
    <n v="8000"/>
    <n v="0"/>
    <n v="0"/>
    <n v="0"/>
    <n v="0"/>
    <n v="0"/>
    <m/>
    <m/>
    <m/>
    <m/>
    <m/>
    <m/>
    <m/>
    <n v="0"/>
    <n v="0"/>
    <n v="0"/>
    <n v="0"/>
    <n v="0"/>
    <n v="0"/>
    <n v="0"/>
    <n v="0"/>
    <n v="0"/>
    <n v="0"/>
    <n v="0"/>
    <n v="0"/>
    <n v="0"/>
    <n v="0"/>
    <n v="0"/>
    <n v="0"/>
    <n v="0"/>
    <n v="0"/>
    <n v="0"/>
    <n v="0"/>
    <n v="0"/>
    <n v="4000"/>
    <n v="6000"/>
    <n v="767000"/>
    <n v="10000"/>
    <n v="2000"/>
    <n v="777000"/>
  </r>
  <r>
    <s v="944."/>
    <s v="5-11-14-105-1"/>
    <s v="5"/>
    <s v="Kórnik - kanalizacja sanitarna w ul. bocznej od ul. Poznańskiej dz. nr 34/8 (rej. ul. Źródlanej i Łąkowej) w Borówcu"/>
    <s v="Realizowane-koncepcja-w toku"/>
    <s v="nd"/>
    <s v="rezerwa &quot;białe plamy&quot;"/>
    <s v="druga"/>
    <s v="sieci rozdzielcze"/>
    <s v="rozwojowe"/>
    <x v="8"/>
    <n v="0"/>
    <s v="Kórnik"/>
    <s v="Kamilla Oberenkowska"/>
    <n v="0"/>
    <s v="Jolanta Kowalczyk"/>
    <n v="0"/>
    <n v="0"/>
    <s v="11"/>
    <s v="nd"/>
    <n v="0"/>
    <n v="0"/>
    <n v="0"/>
    <n v="0"/>
    <n v="0"/>
    <n v="0"/>
    <n v="0"/>
    <n v="0"/>
    <n v="0"/>
    <n v="4000"/>
    <n v="12000"/>
    <n v="16000"/>
    <n v="0"/>
    <n v="0"/>
    <n v="0"/>
    <n v="0"/>
    <n v="0"/>
    <m/>
    <m/>
    <m/>
    <m/>
    <m/>
    <m/>
    <m/>
    <n v="0"/>
    <n v="0"/>
    <n v="0"/>
    <n v="0"/>
    <n v="0"/>
    <n v="0"/>
    <n v="0"/>
    <n v="0"/>
    <n v="0"/>
    <n v="0"/>
    <n v="0"/>
    <n v="0"/>
    <n v="0"/>
    <n v="0"/>
    <n v="0"/>
    <n v="0"/>
    <n v="0"/>
    <n v="0"/>
    <n v="0"/>
    <n v="0"/>
    <n v="0"/>
    <n v="8000"/>
    <n v="12000"/>
    <n v="100000"/>
    <n v="20000"/>
    <n v="4000"/>
    <n v="120000"/>
  </r>
  <r>
    <s v="945."/>
    <s v="5-11-14-110-1"/>
    <s v="5"/>
    <s v="Kórnik - kanalizacja sanitarna w ul. Morelowej, Gruszkowej i Śliwkowej w Borówcu"/>
    <s v="Realizowane-koncepcja-w toku"/>
    <s v="nd"/>
    <s v="rezerwa &quot;białe plamy&quot;"/>
    <s v="druga"/>
    <s v="sieci rozdzielcze"/>
    <s v="rozwojowe"/>
    <x v="8"/>
    <n v="0"/>
    <s v="Kórnik"/>
    <s v="Kamilla Oberenkowska"/>
    <n v="0"/>
    <s v="Jolanta Kowalczyk"/>
    <n v="0"/>
    <n v="0"/>
    <s v="11"/>
    <s v="nd"/>
    <n v="0"/>
    <n v="0"/>
    <n v="0"/>
    <n v="0"/>
    <n v="0"/>
    <n v="0"/>
    <n v="0"/>
    <n v="0"/>
    <n v="0"/>
    <n v="1000"/>
    <n v="4000"/>
    <n v="5000"/>
    <n v="0"/>
    <n v="0"/>
    <n v="0"/>
    <n v="0"/>
    <n v="0"/>
    <m/>
    <m/>
    <m/>
    <m/>
    <m/>
    <m/>
    <m/>
    <n v="0"/>
    <n v="0"/>
    <n v="0"/>
    <n v="0"/>
    <n v="0"/>
    <n v="0"/>
    <n v="0"/>
    <n v="0"/>
    <n v="0"/>
    <n v="0"/>
    <n v="0"/>
    <n v="0"/>
    <n v="0"/>
    <n v="0"/>
    <n v="0"/>
    <n v="0"/>
    <n v="0"/>
    <n v="0"/>
    <n v="0"/>
    <n v="0"/>
    <n v="0"/>
    <n v="2000"/>
    <n v="5000"/>
    <n v="693000"/>
    <n v="7000"/>
    <n v="2000"/>
    <n v="700000"/>
  </r>
  <r>
    <s v="946."/>
    <s v="5-11-14-112-1"/>
    <s v="5"/>
    <s v="Kórnik - kanalizacja sanitarna w ul. Wiśniowej w Borówcu"/>
    <s v="Realizowane-koncepcja-w toku"/>
    <s v="nd"/>
    <s v="rezerwa &quot;białe plamy&quot;"/>
    <s v="druga"/>
    <s v="sieci rozdzielcze"/>
    <s v="rozwojowe"/>
    <x v="8"/>
    <n v="0"/>
    <s v="Kórnik"/>
    <s v="Kamilla Oberenkowska"/>
    <n v="0"/>
    <s v="Jolanta Kowalczyk"/>
    <n v="0"/>
    <n v="0"/>
    <s v="11"/>
    <s v="nd"/>
    <n v="0"/>
    <n v="0"/>
    <n v="0"/>
    <n v="0"/>
    <n v="0"/>
    <n v="0"/>
    <n v="0"/>
    <n v="0"/>
    <n v="0"/>
    <n v="92000"/>
    <n v="367000"/>
    <n v="459000"/>
    <n v="0"/>
    <n v="0"/>
    <n v="0"/>
    <n v="0"/>
    <n v="0"/>
    <m/>
    <m/>
    <m/>
    <m/>
    <m/>
    <m/>
    <m/>
    <n v="0"/>
    <n v="0"/>
    <n v="0"/>
    <n v="0"/>
    <n v="0"/>
    <n v="0"/>
    <n v="0"/>
    <n v="0"/>
    <n v="0"/>
    <n v="0"/>
    <n v="0"/>
    <n v="0"/>
    <n v="0"/>
    <n v="0"/>
    <n v="0"/>
    <n v="0"/>
    <n v="0"/>
    <n v="0"/>
    <n v="0"/>
    <n v="0"/>
    <n v="0"/>
    <n v="26000"/>
    <n v="39000"/>
    <n v="496000"/>
    <n v="65000"/>
    <n v="-394000"/>
    <n v="561000"/>
  </r>
  <r>
    <s v="947."/>
    <s v="5-11-14-114-1"/>
    <s v="5"/>
    <s v="Kórnik - kanalizacja sanitarna w ul. Kempingowej w Borówcu - II etap"/>
    <s v="brak"/>
    <s v="nd"/>
    <s v="brak"/>
    <s v="druga"/>
    <s v="sieci rozdzielcze"/>
    <s v="rozwojowe"/>
    <x v="8"/>
    <m/>
    <s v="Kórnik"/>
    <s v="Kamilla Oberenkowska"/>
    <m/>
    <m/>
    <m/>
    <m/>
    <s v="11"/>
    <s v="nd"/>
    <n v="0"/>
    <n v="0"/>
    <n v="0"/>
    <n v="0"/>
    <n v="0"/>
    <n v="0"/>
    <n v="0"/>
    <n v="0"/>
    <n v="0"/>
    <n v="0"/>
    <n v="0"/>
    <n v="0"/>
    <m/>
    <m/>
    <m/>
    <m/>
    <m/>
    <m/>
    <m/>
    <m/>
    <m/>
    <m/>
    <m/>
    <m/>
    <m/>
    <m/>
    <m/>
    <m/>
    <m/>
    <m/>
    <m/>
    <m/>
    <m/>
    <m/>
    <m/>
    <m/>
    <m/>
    <n v="0"/>
    <n v="0"/>
    <n v="0"/>
    <n v="75000"/>
    <n v="256000"/>
    <n v="824000"/>
    <n v="0"/>
    <n v="0"/>
    <n v="0"/>
    <n v="0"/>
    <n v="0"/>
    <n v="1155000"/>
    <n v="1155000"/>
    <n v="1155000"/>
  </r>
  <r>
    <s v="948."/>
    <s v="5-11-14-121-1"/>
    <s v="5"/>
    <s v="Kórnik - kanalizacja sanitarna dla m. Błażejewo"/>
    <s v="Realizowane-dokumentacja-w toku"/>
    <s v="nd"/>
    <s v="rezerwa &quot;białe plamy&quot;"/>
    <s v="pierwsza"/>
    <s v="sieci rozdzielcze"/>
    <s v="rozwojowe"/>
    <x v="16"/>
    <n v="0"/>
    <s v="Kórnik"/>
    <s v="Kamilla Oberenkowska"/>
    <s v="Michał Kamiński"/>
    <s v="Jolanta Kowalczyk"/>
    <s v="Aleksandra Urbanowicz"/>
    <n v="0"/>
    <s v="11"/>
    <s v="nd"/>
    <n v="8970.86"/>
    <n v="200000"/>
    <n v="5125000"/>
    <n v="5205000"/>
    <n v="0"/>
    <n v="0"/>
    <n v="0"/>
    <n v="0"/>
    <n v="0"/>
    <n v="0"/>
    <n v="0"/>
    <n v="10530000"/>
    <n v="1450.15"/>
    <n v="50884.06"/>
    <n v="2396.2199999999998"/>
    <n v="4135.6099999999997"/>
    <n v="0"/>
    <m/>
    <m/>
    <m/>
    <m/>
    <m/>
    <m/>
    <m/>
    <n v="58866.04"/>
    <n v="0"/>
    <n v="0"/>
    <n v="0"/>
    <n v="0"/>
    <n v="0"/>
    <n v="0"/>
    <n v="0"/>
    <n v="0"/>
    <n v="0"/>
    <n v="0"/>
    <n v="0"/>
    <n v="50000"/>
    <n v="108866.04000000001"/>
    <n v="150000"/>
    <n v="3334858.5"/>
    <n v="5902453.5"/>
    <n v="0"/>
    <n v="0"/>
    <n v="0"/>
    <n v="0"/>
    <n v="0"/>
    <n v="0"/>
    <n v="0"/>
    <n v="9496178.0399999991"/>
    <n v="-1033821.9600000009"/>
    <n v="9496178.0399999991"/>
  </r>
  <r>
    <s v="949."/>
    <s v="5-11-14-129-1"/>
    <s v="5"/>
    <s v="Kórnik - kanalizacja sanitarna dla m. Biernatki"/>
    <s v="Realizowane-dokumentacja-w toku"/>
    <s v="nd"/>
    <s v="rezerwa &quot;białe plamy&quot;"/>
    <s v="pierwsza"/>
    <s v="sieci rozdzielcze"/>
    <s v="rozwojowe"/>
    <x v="16"/>
    <n v="0"/>
    <s v="Kórnik"/>
    <s v="Kamilla Oberenkowska"/>
    <s v="Michał Kamiński"/>
    <s v="Jolanta Kowalczyk"/>
    <s v="Aleksandra Wąsiak-Piechota"/>
    <n v="0"/>
    <s v="11"/>
    <s v="nd"/>
    <n v="51490.409999999989"/>
    <n v="127420"/>
    <n v="3811900"/>
    <n v="4000000"/>
    <n v="0"/>
    <n v="0"/>
    <n v="0"/>
    <n v="0"/>
    <n v="0"/>
    <n v="0"/>
    <n v="0"/>
    <n v="7939320"/>
    <n v="42979.4"/>
    <n v="694.62"/>
    <n v="2134.37"/>
    <n v="3729.36"/>
    <n v="0"/>
    <m/>
    <m/>
    <m/>
    <m/>
    <m/>
    <m/>
    <m/>
    <n v="49537.750000000007"/>
    <n v="0"/>
    <n v="0"/>
    <n v="0"/>
    <n v="0"/>
    <n v="0"/>
    <n v="0"/>
    <n v="41840"/>
    <n v="0"/>
    <n v="41840"/>
    <n v="0"/>
    <n v="0"/>
    <n v="41840"/>
    <n v="175057.75"/>
    <n v="246500"/>
    <n v="3350820"/>
    <n v="4082720"/>
    <n v="0"/>
    <n v="0"/>
    <n v="0"/>
    <n v="0"/>
    <n v="0"/>
    <n v="0"/>
    <n v="0"/>
    <n v="7855097.75"/>
    <n v="-84222.25"/>
    <n v="7855097.75"/>
  </r>
  <r>
    <s v="950."/>
    <s v="5-11-14-130-1"/>
    <s v="5"/>
    <s v="Kórnik - kanalizacja sanitarna dla m. Skrzynki - Etap I"/>
    <s v="Realizowane-dokumentacja-w toku"/>
    <s v="nd"/>
    <s v="rezerwa &quot;białe plamy&quot;"/>
    <s v="pierwsza"/>
    <s v="sieci rozdzielcze"/>
    <s v="rozwojowe"/>
    <x v="16"/>
    <n v="0"/>
    <s v="Kórnik"/>
    <s v="Kamilla Oberenkowska"/>
    <s v="Michał Kamiński"/>
    <s v="Jolanta Kowalczyk"/>
    <s v="Monika Mazurczak-Sadowska"/>
    <s v="Maciej Antecki"/>
    <s v="11"/>
    <s v="nd"/>
    <n v="45216.24"/>
    <n v="201800"/>
    <n v="3861950"/>
    <n v="4400000"/>
    <n v="1800000"/>
    <n v="0"/>
    <n v="0"/>
    <n v="0"/>
    <n v="0"/>
    <n v="0"/>
    <n v="0"/>
    <n v="10263750"/>
    <n v="3465.8"/>
    <n v="2118.13"/>
    <n v="2118.13"/>
    <n v="3896.7"/>
    <n v="0"/>
    <m/>
    <m/>
    <m/>
    <m/>
    <m/>
    <m/>
    <m/>
    <n v="11598.76"/>
    <n v="0"/>
    <n v="0"/>
    <n v="0"/>
    <n v="0"/>
    <n v="0"/>
    <n v="0"/>
    <n v="0"/>
    <n v="0"/>
    <n v="0"/>
    <n v="165112.5"/>
    <n v="0"/>
    <n v="0"/>
    <n v="176711.26"/>
    <n v="200000"/>
    <n v="5150000"/>
    <n v="4861954.5"/>
    <n v="0"/>
    <n v="0"/>
    <n v="0"/>
    <n v="0"/>
    <n v="0"/>
    <n v="0"/>
    <n v="0"/>
    <n v="10388665.76"/>
    <n v="124915.75999999978"/>
    <n v="10388665.76"/>
  </r>
  <r>
    <s v="951."/>
    <s v="5-11-14-147-1"/>
    <s v="5"/>
    <s v="Kórnik - rurociąg tłoczny z przepompowni głównej w Kórniku do oczyszczalni ścieków w Borówcu"/>
    <s v="Realizowane-dokumentacja-w toku"/>
    <s v="nd"/>
    <s v="Zadania własne wspólne"/>
    <s v="pierwsza"/>
    <s v="wspólne"/>
    <s v="modernizacyjne"/>
    <x v="18"/>
    <n v="0"/>
    <s v="Kórnik"/>
    <s v="Kamilla Oberenkowska"/>
    <s v="Michał Kamiński"/>
    <s v="Jolanta Kowalczyk"/>
    <s v="Monika Mazurczak-Sadowska"/>
    <s v="Maciej Antecki"/>
    <s v="11"/>
    <s v="nd"/>
    <n v="20054.22"/>
    <n v="200000"/>
    <n v="6000000"/>
    <n v="7300000"/>
    <n v="0"/>
    <n v="0"/>
    <n v="0"/>
    <n v="0"/>
    <n v="0"/>
    <n v="0"/>
    <n v="0"/>
    <n v="13500000"/>
    <n v="4664"/>
    <n v="2850.64"/>
    <n v="2850.64"/>
    <n v="4807.75"/>
    <n v="338"/>
    <m/>
    <m/>
    <m/>
    <m/>
    <m/>
    <m/>
    <m/>
    <n v="15511.029999999999"/>
    <n v="0"/>
    <n v="0"/>
    <n v="0"/>
    <n v="0"/>
    <n v="0"/>
    <n v="0"/>
    <n v="0"/>
    <n v="0"/>
    <n v="154000"/>
    <n v="0"/>
    <n v="0"/>
    <n v="100000"/>
    <n v="269511.03000000003"/>
    <n v="200000"/>
    <n v="5988903"/>
    <n v="6408473"/>
    <n v="0"/>
    <n v="0"/>
    <n v="0"/>
    <n v="0"/>
    <n v="0"/>
    <n v="0"/>
    <n v="0"/>
    <n v="12866887.030000001"/>
    <n v="-633112.96999999881"/>
    <n v="12866887.030000001"/>
  </r>
  <r>
    <s v="952."/>
    <s v="5-11-15-147-1"/>
    <s v="5"/>
    <s v="Kórnik - kanalizacja sanitarna dla m. Szczytniki"/>
    <s v="Realizowane-koncepcja-w toku"/>
    <s v="nd"/>
    <s v="rezerwa &quot;białe plamy&quot;"/>
    <s v="druga"/>
    <s v="sieci rozdzielcze"/>
    <s v="rozwojowe"/>
    <x v="8"/>
    <n v="0"/>
    <s v="Kórnik"/>
    <s v="Kamilla Oberenkowska"/>
    <n v="0"/>
    <s v="Jolanta Kowalczyk"/>
    <n v="0"/>
    <n v="0"/>
    <s v="11"/>
    <s v="nd"/>
    <n v="0"/>
    <n v="0"/>
    <n v="0"/>
    <n v="0"/>
    <n v="0"/>
    <n v="0"/>
    <n v="0"/>
    <n v="0"/>
    <n v="0"/>
    <n v="170000"/>
    <n v="512000"/>
    <n v="682000"/>
    <n v="0"/>
    <n v="0"/>
    <n v="0"/>
    <n v="0"/>
    <n v="0"/>
    <m/>
    <m/>
    <m/>
    <m/>
    <m/>
    <m/>
    <m/>
    <n v="0"/>
    <n v="0"/>
    <n v="0"/>
    <n v="0"/>
    <n v="0"/>
    <n v="0"/>
    <n v="0"/>
    <n v="0"/>
    <n v="0"/>
    <n v="0"/>
    <n v="0"/>
    <n v="0"/>
    <n v="0"/>
    <n v="0"/>
    <n v="0"/>
    <n v="0"/>
    <n v="0"/>
    <n v="0"/>
    <n v="0"/>
    <n v="0"/>
    <n v="0"/>
    <n v="170000"/>
    <n v="170000"/>
    <n v="47864000"/>
    <n v="340000"/>
    <n v="-342000"/>
    <n v="48204000"/>
  </r>
  <r>
    <s v="953."/>
    <s v="5-11-16-097-1"/>
    <s v="5"/>
    <s v="Kórnik – kanalizacja sanitarna w ul. Sportowej i Kwiatowej w Kamionkach"/>
    <s v="Realizowane-koncepcja-w toku"/>
    <s v="nd"/>
    <s v="rezerwa &quot;białe plamy&quot;"/>
    <s v="pierwsza"/>
    <s v="sieci rozdzielcze"/>
    <s v="rozwojowe"/>
    <x v="16"/>
    <n v="0"/>
    <s v="Kórnik"/>
    <s v="Kamilla Oberenkowska"/>
    <n v="0"/>
    <s v="Jolanta Kowalczyk"/>
    <n v="0"/>
    <n v="0"/>
    <s v="11"/>
    <s v="nd"/>
    <n v="0"/>
    <n v="0"/>
    <n v="0"/>
    <n v="0"/>
    <n v="0"/>
    <n v="0"/>
    <n v="0"/>
    <n v="0"/>
    <n v="0"/>
    <n v="22000"/>
    <n v="65000"/>
    <n v="87000"/>
    <n v="0"/>
    <n v="0"/>
    <n v="0"/>
    <n v="0"/>
    <n v="0"/>
    <m/>
    <m/>
    <m/>
    <m/>
    <m/>
    <m/>
    <m/>
    <n v="0"/>
    <n v="0"/>
    <n v="0"/>
    <n v="0"/>
    <n v="0"/>
    <n v="0"/>
    <n v="0"/>
    <n v="0"/>
    <n v="0"/>
    <n v="0"/>
    <n v="0"/>
    <n v="0"/>
    <n v="0"/>
    <n v="0"/>
    <n v="40000"/>
    <n v="60000"/>
    <n v="945000"/>
    <n v="377000"/>
    <n v="0"/>
    <n v="0"/>
    <n v="0"/>
    <n v="0"/>
    <n v="0"/>
    <n v="0"/>
    <n v="1422000"/>
    <n v="1335000"/>
    <n v="1422000"/>
  </r>
  <r>
    <s v="954."/>
    <s v="5-11-17-134-1"/>
    <s v="5"/>
    <s v="Kórnik - kanalizacja sanitarna w rejonie Owocowego Wzgórza w Dziećmierowie"/>
    <s v="Realizowane-koncepcja-w toku"/>
    <s v="nd"/>
    <s v="rezerwa &quot;białe plamy&quot;"/>
    <s v="druga"/>
    <s v="sieci rozdzielcze"/>
    <s v="rozwojowe"/>
    <x v="8"/>
    <n v="0"/>
    <s v="Kórnik"/>
    <s v="Kamilla Oberenkowska"/>
    <n v="0"/>
    <s v="Jolanta Kowalczyk"/>
    <n v="0"/>
    <n v="0"/>
    <s v="11"/>
    <s v="nd"/>
    <n v="0"/>
    <n v="0"/>
    <n v="0"/>
    <n v="0"/>
    <n v="0"/>
    <n v="0"/>
    <n v="0"/>
    <n v="0"/>
    <n v="0"/>
    <n v="35000"/>
    <n v="103000"/>
    <n v="138000"/>
    <n v="0"/>
    <n v="0"/>
    <n v="0"/>
    <n v="0"/>
    <n v="0"/>
    <m/>
    <m/>
    <m/>
    <m/>
    <m/>
    <m/>
    <m/>
    <n v="0"/>
    <n v="0"/>
    <n v="0"/>
    <n v="0"/>
    <n v="0"/>
    <n v="0"/>
    <n v="0"/>
    <n v="0"/>
    <n v="0"/>
    <n v="0"/>
    <n v="0"/>
    <n v="0"/>
    <n v="0"/>
    <n v="0"/>
    <n v="0"/>
    <n v="0"/>
    <n v="0"/>
    <n v="0"/>
    <n v="0"/>
    <n v="0"/>
    <n v="0"/>
    <n v="34000"/>
    <n v="34000"/>
    <n v="3300000"/>
    <n v="68000"/>
    <n v="-70000"/>
    <n v="3368000"/>
  </r>
  <r>
    <s v="955."/>
    <s v="5-11-17-169-1"/>
    <s v="5"/>
    <s v="Kórnik - kanalizacja sanitarna dla m. Koninko"/>
    <s v="Realizowane-koncepcja-w toku"/>
    <s v="nd"/>
    <s v="rezerwa &quot;białe plamy&quot;"/>
    <s v="druga"/>
    <s v="sieci rozdzielcze"/>
    <s v="rozwojowe"/>
    <x v="8"/>
    <n v="0"/>
    <s v="Kórnik"/>
    <s v="Kamilla Oberenkowska"/>
    <n v="0"/>
    <s v="Jolanta Kowalczyk"/>
    <n v="0"/>
    <n v="0"/>
    <s v="11"/>
    <s v="nd"/>
    <n v="0"/>
    <n v="0"/>
    <n v="0"/>
    <n v="0"/>
    <n v="0"/>
    <n v="0"/>
    <n v="0"/>
    <n v="0"/>
    <n v="0"/>
    <n v="78000"/>
    <n v="132000"/>
    <n v="210000"/>
    <n v="0"/>
    <n v="0"/>
    <n v="0"/>
    <n v="0"/>
    <n v="0"/>
    <m/>
    <m/>
    <m/>
    <m/>
    <m/>
    <m/>
    <m/>
    <n v="0"/>
    <n v="0"/>
    <n v="0"/>
    <n v="0"/>
    <n v="0"/>
    <n v="0"/>
    <n v="0"/>
    <n v="0"/>
    <n v="0"/>
    <n v="0"/>
    <n v="0"/>
    <n v="0"/>
    <n v="0"/>
    <n v="0"/>
    <n v="0"/>
    <n v="0"/>
    <n v="0"/>
    <n v="0"/>
    <n v="0"/>
    <n v="0"/>
    <n v="0"/>
    <n v="77000"/>
    <n v="77000"/>
    <n v="23031000"/>
    <n v="154000"/>
    <n v="-56000"/>
    <n v="23185000"/>
  </r>
  <r>
    <s v="956."/>
    <s v="5-11-17-170-1"/>
    <s v="5"/>
    <s v="Kórnik - kanalizacja sanitarna w Robakowie i Gądkach - etap I"/>
    <s v="brak"/>
    <s v="nd"/>
    <s v="brak"/>
    <s v="druga"/>
    <s v="sieci rozdzielcze"/>
    <s v="rozwojowe"/>
    <x v="8"/>
    <m/>
    <s v="Kórnik"/>
    <s v="Kamilla Oberenkowska"/>
    <m/>
    <m/>
    <m/>
    <m/>
    <s v="11"/>
    <s v="nd"/>
    <n v="0"/>
    <n v="0"/>
    <n v="0"/>
    <n v="0"/>
    <n v="0"/>
    <n v="0"/>
    <n v="0"/>
    <n v="0"/>
    <n v="0"/>
    <n v="0"/>
    <n v="0"/>
    <n v="0"/>
    <m/>
    <m/>
    <m/>
    <m/>
    <m/>
    <m/>
    <m/>
    <m/>
    <m/>
    <m/>
    <m/>
    <m/>
    <m/>
    <m/>
    <m/>
    <m/>
    <m/>
    <m/>
    <m/>
    <m/>
    <m/>
    <m/>
    <m/>
    <m/>
    <m/>
    <n v="0"/>
    <n v="366000"/>
    <n v="367000"/>
    <n v="183000"/>
    <n v="2801584"/>
    <n v="0"/>
    <n v="0"/>
    <n v="0"/>
    <n v="0"/>
    <n v="0"/>
    <n v="0"/>
    <n v="3717584"/>
    <n v="3717584"/>
    <n v="3717584"/>
  </r>
  <r>
    <s v="957."/>
    <s v="5-11-17-185-1"/>
    <s v="5"/>
    <s v="Kórnik – kanalizacja sanitarna na os. Azaliowym w Kamionkach"/>
    <s v="brak"/>
    <s v="nd"/>
    <s v="brak"/>
    <s v="pierwsza"/>
    <s v="sieci rozdzielcze"/>
    <s v="rozwojowe"/>
    <x v="16"/>
    <m/>
    <s v="Kórnik"/>
    <s v="Kamilla Oberenkowska"/>
    <m/>
    <m/>
    <m/>
    <m/>
    <s v="11"/>
    <s v="nd"/>
    <n v="0"/>
    <n v="0"/>
    <n v="0"/>
    <n v="0"/>
    <n v="0"/>
    <n v="0"/>
    <n v="0"/>
    <n v="0"/>
    <n v="0"/>
    <n v="0"/>
    <n v="0"/>
    <n v="0"/>
    <m/>
    <m/>
    <m/>
    <m/>
    <m/>
    <m/>
    <m/>
    <m/>
    <m/>
    <m/>
    <m/>
    <m/>
    <m/>
    <m/>
    <m/>
    <m/>
    <m/>
    <m/>
    <m/>
    <m/>
    <m/>
    <m/>
    <m/>
    <m/>
    <m/>
    <n v="0"/>
    <n v="0"/>
    <n v="0"/>
    <n v="40000"/>
    <n v="63000"/>
    <n v="616000"/>
    <n v="687000"/>
    <n v="0"/>
    <n v="0"/>
    <n v="0"/>
    <n v="0"/>
    <n v="1406000"/>
    <n v="1406000"/>
    <n v="1406000"/>
  </r>
  <r>
    <s v="958."/>
    <s v="5-11-17-269-0"/>
    <s v="5"/>
    <s v="Kórnik - kanalizacj sanitarna w rejonie ul. Wyspiańskiego i Staszica"/>
    <s v="brak"/>
    <s v="nd"/>
    <s v="brak"/>
    <s v="pierwsza"/>
    <s v="sieci rozdzielcze"/>
    <s v="modernizacyjne"/>
    <x v="15"/>
    <m/>
    <s v="Kórnik"/>
    <m/>
    <m/>
    <m/>
    <m/>
    <m/>
    <s v="11"/>
    <s v="nd"/>
    <n v="0"/>
    <n v="0"/>
    <n v="0"/>
    <n v="0"/>
    <n v="0"/>
    <n v="0"/>
    <n v="0"/>
    <n v="0"/>
    <n v="0"/>
    <n v="0"/>
    <n v="0"/>
    <n v="0"/>
    <m/>
    <m/>
    <m/>
    <m/>
    <m/>
    <m/>
    <m/>
    <m/>
    <m/>
    <m/>
    <m/>
    <m/>
    <m/>
    <m/>
    <m/>
    <m/>
    <m/>
    <m/>
    <m/>
    <m/>
    <m/>
    <m/>
    <m/>
    <m/>
    <m/>
    <n v="0"/>
    <n v="0"/>
    <n v="28000"/>
    <n v="42000"/>
    <n v="127000"/>
    <n v="29000"/>
    <n v="0"/>
    <n v="0"/>
    <n v="0"/>
    <n v="0"/>
    <n v="0"/>
    <n v="226000"/>
    <n v="226000"/>
    <n v="226000"/>
  </r>
  <r>
    <s v="959."/>
    <s v="5-11-18-005-1"/>
    <s v="5"/>
    <s v="Kórnik – kanalizacja sanitarna w rejonie ul. 20 Października"/>
    <s v="Realizowane-koncepcja-w toku"/>
    <s v="nd"/>
    <s v="Pule"/>
    <s v="pierwsza"/>
    <s v="sieci rozdzielcze"/>
    <s v="rozwojowe"/>
    <x v="16"/>
    <n v="0"/>
    <s v="Kórnik"/>
    <s v="Kamilla Oberenkowska"/>
    <n v="0"/>
    <s v="Jolanta Kowalczyk"/>
    <n v="0"/>
    <n v="0"/>
    <s v="11"/>
    <s v="nd"/>
    <n v="0"/>
    <n v="0"/>
    <n v="3000"/>
    <n v="9000"/>
    <n v="3000"/>
    <n v="0"/>
    <n v="0"/>
    <n v="0"/>
    <n v="0"/>
    <n v="0"/>
    <n v="0"/>
    <n v="15000"/>
    <n v="0"/>
    <n v="0"/>
    <n v="0"/>
    <n v="0"/>
    <n v="0"/>
    <m/>
    <m/>
    <m/>
    <m/>
    <m/>
    <m/>
    <m/>
    <n v="0"/>
    <n v="0"/>
    <n v="0"/>
    <n v="0"/>
    <n v="0"/>
    <n v="0"/>
    <n v="0"/>
    <n v="0"/>
    <n v="0"/>
    <n v="0"/>
    <n v="0"/>
    <n v="0"/>
    <n v="0"/>
    <n v="0"/>
    <n v="3000"/>
    <n v="3000"/>
    <n v="11000"/>
    <n v="72000"/>
    <n v="239000"/>
    <n v="0"/>
    <n v="0"/>
    <n v="0"/>
    <n v="0"/>
    <n v="0"/>
    <n v="328000"/>
    <n v="313000"/>
    <n v="328000"/>
  </r>
  <r>
    <s v="960."/>
    <s v="5-11-18-064-0"/>
    <s v="5"/>
    <s v="Kórnik - przebudowa istniejącego systemu podciśnieniowego na system ciśnieniowy w Kórniku i Bninie"/>
    <s v="Realizowane-koncepcja-w toku"/>
    <s v="nd"/>
    <s v="budżet - modernizacja PSK"/>
    <s v="pierwsza"/>
    <s v="sieci rozdzielcze"/>
    <s v="modernizacyjne"/>
    <x v="15"/>
    <n v="0"/>
    <s v="Kórnik"/>
    <s v="Kamilla Oberenkowska"/>
    <n v="0"/>
    <s v="Jolanta Kowalczyk"/>
    <n v="0"/>
    <n v="0"/>
    <s v="11"/>
    <s v="nd"/>
    <n v="0"/>
    <n v="150000"/>
    <n v="0"/>
    <n v="0"/>
    <n v="0"/>
    <n v="0"/>
    <n v="0"/>
    <n v="0"/>
    <n v="0"/>
    <n v="0"/>
    <n v="0"/>
    <n v="150000"/>
    <n v="0"/>
    <n v="0"/>
    <n v="0"/>
    <n v="0"/>
    <n v="0"/>
    <m/>
    <m/>
    <m/>
    <m/>
    <m/>
    <m/>
    <m/>
    <n v="0"/>
    <n v="0"/>
    <n v="0"/>
    <n v="0"/>
    <n v="0"/>
    <n v="0"/>
    <n v="0"/>
    <n v="0"/>
    <n v="0"/>
    <n v="0"/>
    <n v="0"/>
    <n v="0"/>
    <n v="0"/>
    <n v="0"/>
    <n v="200000"/>
    <n v="0"/>
    <n v="0"/>
    <n v="0"/>
    <n v="0"/>
    <n v="0"/>
    <n v="0"/>
    <n v="0"/>
    <n v="0"/>
    <n v="0"/>
    <n v="200000"/>
    <n v="50000"/>
    <n v="200000"/>
  </r>
  <r>
    <s v="961."/>
    <s v="5-11-19-229-1"/>
    <s v="5"/>
    <s v="Kórnik – kanalizacja sanitarna w ul. Piaskowej w Kamionkach"/>
    <s v="brak"/>
    <s v="nd"/>
    <s v="brak"/>
    <s v="pierwsza"/>
    <s v="sieci rozdzielcze"/>
    <s v="rozwojowe"/>
    <x v="16"/>
    <m/>
    <s v="Kórnik"/>
    <s v="Kamilla Oberenkowska"/>
    <m/>
    <m/>
    <m/>
    <m/>
    <s v="11"/>
    <s v="nd"/>
    <n v="0"/>
    <n v="0"/>
    <n v="0"/>
    <n v="0"/>
    <n v="0"/>
    <n v="0"/>
    <n v="0"/>
    <n v="0"/>
    <n v="0"/>
    <n v="0"/>
    <n v="0"/>
    <n v="0"/>
    <m/>
    <m/>
    <m/>
    <m/>
    <m/>
    <m/>
    <m/>
    <m/>
    <m/>
    <m/>
    <m/>
    <m/>
    <m/>
    <m/>
    <m/>
    <m/>
    <m/>
    <m/>
    <m/>
    <m/>
    <m/>
    <m/>
    <m/>
    <m/>
    <m/>
    <n v="0"/>
    <n v="0"/>
    <n v="28000"/>
    <n v="42000"/>
    <n v="137000"/>
    <n v="38000"/>
    <n v="0"/>
    <n v="0"/>
    <n v="0"/>
    <n v="0"/>
    <n v="0"/>
    <n v="245000"/>
    <n v="245000"/>
    <n v="245000"/>
  </r>
  <r>
    <s v="962."/>
    <s v="5-11-19-257-1"/>
    <s v="5"/>
    <s v="Kórnik - kanalizacja sanitarna w ul. Os. Zielona Polana w Borówcu"/>
    <s v="Realizowane-koncepcja-w toku"/>
    <s v="nd"/>
    <s v="rezerwa zadania wielozakresowe"/>
    <s v="pierwsza"/>
    <s v="sieci rozdzielcze"/>
    <s v="rozwojowe"/>
    <x v="16"/>
    <n v="0"/>
    <s v="Kórnik"/>
    <s v="Kamilla Oberenkowska"/>
    <n v="0"/>
    <s v="Jolanta Kowalczyk"/>
    <n v="0"/>
    <n v="0"/>
    <s v="11"/>
    <s v="nd"/>
    <n v="0"/>
    <n v="0"/>
    <n v="0"/>
    <n v="0"/>
    <n v="0"/>
    <n v="0"/>
    <n v="0"/>
    <n v="0"/>
    <n v="0"/>
    <n v="0"/>
    <n v="0"/>
    <n v="0"/>
    <n v="0"/>
    <n v="0"/>
    <n v="0"/>
    <n v="0"/>
    <n v="0"/>
    <m/>
    <m/>
    <m/>
    <m/>
    <m/>
    <m/>
    <m/>
    <n v="0"/>
    <n v="0"/>
    <n v="0"/>
    <n v="0"/>
    <n v="0"/>
    <n v="0"/>
    <n v="0"/>
    <n v="0"/>
    <n v="0"/>
    <n v="0"/>
    <n v="0"/>
    <n v="0"/>
    <n v="0"/>
    <n v="0"/>
    <n v="24000"/>
    <n v="24000"/>
    <n v="260000"/>
    <n v="813000"/>
    <n v="0"/>
    <n v="0"/>
    <n v="0"/>
    <n v="0"/>
    <n v="0"/>
    <n v="0"/>
    <n v="1121000"/>
    <n v="1121000"/>
    <n v="1121000"/>
  </r>
  <r>
    <s v="963."/>
    <s v="5-11-19-303-1"/>
    <s v="5"/>
    <s v="Kórnik - przyłącza kanalizacyjne w ul. Leśny Zakątek 33-63 w Kamionkach"/>
    <s v="Realizowane-RBM-w toku"/>
    <s v="nd"/>
    <s v="rezerwa zadania wielozakresowe"/>
    <s v="druga"/>
    <s v="sieci rozdzielcze"/>
    <s v="rozwojowe"/>
    <x v="8"/>
    <n v="0"/>
    <s v="Kórnik"/>
    <s v="Kamilla Oberenkowska"/>
    <s v="Aleksandra Urbanowicz"/>
    <s v="Jolanta Kowalczyk"/>
    <s v="Aleksandra Urbanowicz"/>
    <s v="Maciej Antecki"/>
    <s v="11"/>
    <s v="nd"/>
    <n v="0"/>
    <n v="0"/>
    <n v="0"/>
    <n v="0"/>
    <n v="0"/>
    <n v="0"/>
    <n v="0"/>
    <n v="0"/>
    <n v="0"/>
    <n v="0"/>
    <n v="0"/>
    <n v="0"/>
    <n v="0"/>
    <n v="0"/>
    <n v="402"/>
    <n v="320.75"/>
    <n v="193598.82"/>
    <m/>
    <m/>
    <m/>
    <m/>
    <m/>
    <m/>
    <m/>
    <n v="194321.57"/>
    <n v="0"/>
    <n v="0"/>
    <n v="0"/>
    <n v="193598.82"/>
    <n v="193598.82"/>
    <n v="21510.99"/>
    <n v="0"/>
    <n v="0"/>
    <n v="0"/>
    <n v="0"/>
    <n v="0"/>
    <n v="0"/>
    <n v="215832.56"/>
    <n v="0"/>
    <n v="0"/>
    <n v="0"/>
    <n v="0"/>
    <n v="0"/>
    <n v="0"/>
    <n v="0"/>
    <n v="0"/>
    <n v="0"/>
    <n v="0"/>
    <n v="215832.56"/>
    <n v="215832.56"/>
    <n v="215832.56"/>
  </r>
  <r>
    <s v="964."/>
    <s v="5-11-19-304-1"/>
    <s v="5"/>
    <s v="Kórnik - przyłącza kanalizacyjne w ul. Leśny Zakątek 4-30 i ul. Na Skraju Lasu 21-31 w Kamionkach"/>
    <s v="Realizowane-dokumentacja-w toku"/>
    <s v="nd"/>
    <s v="rezerwa zadania wielozakresowe"/>
    <s v="druga"/>
    <s v="sieci rozdzielcze"/>
    <s v="rozwojowe"/>
    <x v="8"/>
    <n v="0"/>
    <s v="Kórnik"/>
    <s v="Kamilla Oberenkowska"/>
    <s v="Marcin Krawczyk"/>
    <s v="Jolanta Kowalczyk"/>
    <s v="Aleksandra Urbanowicz"/>
    <n v="0"/>
    <s v="11"/>
    <s v="nd"/>
    <n v="0"/>
    <n v="0"/>
    <n v="0"/>
    <n v="0"/>
    <n v="0"/>
    <n v="0"/>
    <n v="0"/>
    <n v="0"/>
    <n v="0"/>
    <n v="0"/>
    <n v="0"/>
    <n v="0"/>
    <n v="0"/>
    <n v="0"/>
    <n v="866"/>
    <n v="0"/>
    <n v="0"/>
    <m/>
    <m/>
    <m/>
    <m/>
    <m/>
    <m/>
    <m/>
    <n v="866"/>
    <n v="0"/>
    <n v="0"/>
    <n v="0"/>
    <n v="0"/>
    <n v="0"/>
    <n v="0"/>
    <n v="0"/>
    <n v="0"/>
    <n v="0"/>
    <n v="0"/>
    <n v="0"/>
    <n v="0"/>
    <n v="866"/>
    <n v="12000"/>
    <n v="23800"/>
    <n v="59000"/>
    <n v="0"/>
    <n v="0"/>
    <n v="0"/>
    <n v="0"/>
    <n v="0"/>
    <n v="0"/>
    <n v="0"/>
    <n v="95666"/>
    <n v="95666"/>
    <n v="95666"/>
  </r>
  <r>
    <s v="965."/>
    <s v="5-11-19-341-1"/>
    <s v="5"/>
    <s v="Kórnik – kanalizacja sanitarna w ul. Ładnej w Borówcu"/>
    <s v="brak"/>
    <s v="nd"/>
    <s v="brak"/>
    <s v="druga"/>
    <s v="sieci rozdzielcze"/>
    <s v="rozwojowe"/>
    <x v="8"/>
    <m/>
    <s v="Kórnik"/>
    <s v="Kamilla Oberenkowska"/>
    <m/>
    <m/>
    <m/>
    <m/>
    <s v="11"/>
    <s v="nd"/>
    <n v="0"/>
    <n v="0"/>
    <n v="0"/>
    <n v="0"/>
    <n v="0"/>
    <n v="0"/>
    <n v="0"/>
    <n v="0"/>
    <n v="0"/>
    <n v="0"/>
    <n v="0"/>
    <n v="0"/>
    <m/>
    <m/>
    <m/>
    <m/>
    <m/>
    <m/>
    <m/>
    <m/>
    <m/>
    <m/>
    <m/>
    <m/>
    <m/>
    <m/>
    <m/>
    <m/>
    <m/>
    <m/>
    <m/>
    <m/>
    <m/>
    <m/>
    <m/>
    <m/>
    <m/>
    <n v="0"/>
    <n v="0"/>
    <n v="16000"/>
    <n v="26000"/>
    <n v="59000"/>
    <n v="19000"/>
    <n v="0"/>
    <n v="0"/>
    <n v="0"/>
    <n v="0"/>
    <n v="0"/>
    <n v="120000"/>
    <n v="120000"/>
    <n v="120000"/>
  </r>
  <r>
    <s v="966."/>
    <s v="5-13-08-019-1"/>
    <s v="5"/>
    <s v="Kleszczewo - kanalizacja sanitarna dla Tulec"/>
    <s v="Realizowane-RBM-w toku"/>
    <s v="nd"/>
    <s v="Zadania własne wspólne"/>
    <s v="pierwsza"/>
    <s v="inne"/>
    <s v="poza obszarem"/>
    <x v="6"/>
    <n v="0"/>
    <s v="Kleszczewo"/>
    <s v="Przemysław Jasiński"/>
    <s v="Julita Andrzejewska"/>
    <s v="Mariusz Dados"/>
    <s v="Julita Andrzejewska"/>
    <s v="Michał Plewa"/>
    <s v="13"/>
    <s v="Gmina Kleszczewo"/>
    <n v="1058.4799999999998"/>
    <n v="2000000"/>
    <n v="0"/>
    <n v="0"/>
    <n v="0"/>
    <n v="0"/>
    <n v="0"/>
    <n v="0"/>
    <n v="0"/>
    <n v="0"/>
    <n v="0"/>
    <n v="2000000"/>
    <n v="1096.3900000000001"/>
    <n v="31.31"/>
    <n v="1595.2"/>
    <n v="3137.81"/>
    <n v="700.27"/>
    <m/>
    <m/>
    <m/>
    <m/>
    <m/>
    <m/>
    <m/>
    <n v="6560.98"/>
    <n v="0"/>
    <n v="0"/>
    <n v="0"/>
    <n v="19500"/>
    <n v="0"/>
    <n v="0"/>
    <n v="19500"/>
    <n v="0"/>
    <n v="0"/>
    <n v="0"/>
    <n v="0"/>
    <n v="0"/>
    <n v="26060.98"/>
    <n v="1576253.19"/>
    <n v="2114863.6"/>
    <n v="0"/>
    <n v="0"/>
    <n v="0"/>
    <n v="0"/>
    <n v="0"/>
    <n v="0"/>
    <n v="0"/>
    <n v="0"/>
    <n v="3717177.77"/>
    <n v="1717177.77"/>
    <n v="3717177.77"/>
  </r>
  <r>
    <s v="967."/>
    <s v="5-16-15-002-1"/>
    <s v="5"/>
    <s v="Suchy Las - kanalizacja sanitarna w ul. Oliwkowej, Cedrowej, Rzepakowej w Złotkowie"/>
    <s v="Realizowane-RBM-w toku"/>
    <s v="nd"/>
    <s v="rezerwa &quot;białe plamy&quot;"/>
    <s v="druga"/>
    <s v="sieci rozdzielcze"/>
    <s v="rozwojowe"/>
    <x v="4"/>
    <n v="0"/>
    <s v="Suchy Las"/>
    <s v="Agnieszka Mitura-Grabowska"/>
    <s v="Katarzyna Grala"/>
    <s v="Mariusz Dados"/>
    <s v="Łukasz Dąbrowski"/>
    <n v="0"/>
    <s v="16"/>
    <s v="Gmina Suchy Las"/>
    <n v="1581.6899999999998"/>
    <n v="218350"/>
    <n v="0"/>
    <n v="0"/>
    <n v="0"/>
    <n v="0"/>
    <n v="0"/>
    <n v="0"/>
    <n v="0"/>
    <n v="0"/>
    <n v="0"/>
    <n v="218350"/>
    <n v="0"/>
    <n v="0"/>
    <n v="211785.85"/>
    <n v="-737.95"/>
    <n v="0"/>
    <m/>
    <m/>
    <m/>
    <m/>
    <m/>
    <m/>
    <m/>
    <n v="211047.9"/>
    <n v="0"/>
    <n v="171550.5"/>
    <n v="171550.5"/>
    <n v="0"/>
    <n v="0"/>
    <n v="132669.75"/>
    <n v="350"/>
    <n v="0"/>
    <n v="0"/>
    <n v="0"/>
    <n v="0"/>
    <n v="0"/>
    <n v="344067.65"/>
    <n v="0"/>
    <n v="0"/>
    <n v="0"/>
    <n v="0"/>
    <n v="0"/>
    <n v="0"/>
    <n v="0"/>
    <n v="0"/>
    <n v="0"/>
    <n v="0"/>
    <n v="344067.65"/>
    <n v="125717.65000000002"/>
    <n v="344067.65"/>
  </r>
  <r>
    <s v="968."/>
    <s v="5-16-15-004-1"/>
    <s v="5"/>
    <s v="Suchy Las - kanalizacja sanitarna w ul. Spacerowej, Pagórkowej w Złotnikach"/>
    <s v="Realizowane-koncepcja-w toku"/>
    <s v="nd"/>
    <s v="rezerwa &quot;białe plamy&quot;"/>
    <s v="druga"/>
    <s v="sieci rozdzielcze"/>
    <s v="rozwojowe"/>
    <x v="8"/>
    <n v="0"/>
    <s v="Suchy Las"/>
    <s v="Agnieszka Mitura-Grabowska"/>
    <n v="0"/>
    <s v="Mariusz Dados"/>
    <n v="0"/>
    <n v="0"/>
    <s v="16"/>
    <s v="nd"/>
    <n v="0"/>
    <n v="0"/>
    <n v="0"/>
    <n v="0"/>
    <n v="0"/>
    <n v="0"/>
    <n v="0"/>
    <n v="0"/>
    <n v="0"/>
    <n v="314000"/>
    <n v="1337000"/>
    <n v="1651000"/>
    <n v="0"/>
    <n v="0"/>
    <n v="0"/>
    <n v="0"/>
    <n v="0"/>
    <m/>
    <m/>
    <m/>
    <m/>
    <m/>
    <m/>
    <m/>
    <n v="0"/>
    <n v="0"/>
    <n v="0"/>
    <n v="0"/>
    <n v="0"/>
    <n v="0"/>
    <n v="0"/>
    <n v="0"/>
    <n v="0"/>
    <n v="0"/>
    <n v="0"/>
    <n v="0"/>
    <n v="0"/>
    <n v="0"/>
    <n v="0"/>
    <n v="0"/>
    <n v="0"/>
    <n v="0"/>
    <n v="0"/>
    <n v="0"/>
    <n v="0"/>
    <n v="393000"/>
    <n v="1258000"/>
    <n v="0"/>
    <n v="1651000"/>
    <n v="0"/>
    <n v="1651000"/>
  </r>
  <r>
    <s v="969."/>
    <s v="5-16-15-007-1"/>
    <s v="5"/>
    <s v="Suchy Las - kanalizacja sanitarna w Golęczewie - etapy I, IIIa, IIIb, IV"/>
    <s v="Realizowane-RBM-w toku"/>
    <s v="nd"/>
    <s v="rezerwa &quot;białe plamy&quot;"/>
    <s v="pierwsza"/>
    <s v="sieci rozdzielcze"/>
    <s v="rozwojowe"/>
    <x v="16"/>
    <n v="0"/>
    <s v="Suchy Las"/>
    <s v="Agnieszka Mitura-Grabowska"/>
    <s v="Katarzyna Grala"/>
    <s v="Mariusz Dados"/>
    <s v="Łukasz Dąbrowski"/>
    <n v="0"/>
    <s v="16"/>
    <s v="Gmina Suchy Las"/>
    <n v="6205592.1200000001"/>
    <n v="5348015.5"/>
    <n v="1000000"/>
    <n v="0"/>
    <n v="0"/>
    <n v="0"/>
    <n v="0"/>
    <n v="0"/>
    <n v="0"/>
    <n v="0"/>
    <n v="0"/>
    <n v="6348015.5"/>
    <n v="271080.78999999998"/>
    <n v="186307.05"/>
    <n v="306448.32"/>
    <n v="246557.44"/>
    <n v="757150.01"/>
    <m/>
    <m/>
    <m/>
    <m/>
    <m/>
    <m/>
    <m/>
    <n v="1767543.6099999999"/>
    <n v="381837.2"/>
    <n v="400000"/>
    <n v="511975.6"/>
    <n v="449000"/>
    <n v="1067928.8899999999"/>
    <n v="0"/>
    <n v="229392.43"/>
    <n v="817630.03"/>
    <n v="1083241.8500000001"/>
    <n v="0"/>
    <n v="0"/>
    <n v="0"/>
    <n v="3897807.92"/>
    <n v="0"/>
    <n v="0"/>
    <n v="0"/>
    <n v="0"/>
    <n v="0"/>
    <n v="0"/>
    <n v="0"/>
    <n v="0"/>
    <n v="0"/>
    <n v="0"/>
    <n v="3897807.92"/>
    <n v="-2450207.58"/>
    <n v="3897807.92"/>
  </r>
  <r>
    <s v="970."/>
    <s v="5-16-15-008-1"/>
    <s v="5"/>
    <s v="Suchy Las - kanalizacja sanitarna w Zielątkowie"/>
    <s v="Realizowane-RBM-w toku"/>
    <s v="nd"/>
    <s v="rezerwa &quot;białe plamy&quot;"/>
    <s v="druga"/>
    <s v="sieci rozdzielcze"/>
    <s v="rozwojowe"/>
    <x v="4"/>
    <n v="0"/>
    <s v="Suchy Las"/>
    <s v="Agnieszka Mitura-Grabowska"/>
    <s v="Katarzyna Grala"/>
    <s v="Mariusz Dados"/>
    <s v="Łukasz Dąbrowski"/>
    <n v="0"/>
    <s v="16"/>
    <s v="Gmina Suchy Las"/>
    <n v="2555691.38"/>
    <n v="0"/>
    <n v="0"/>
    <n v="0"/>
    <n v="0"/>
    <n v="0"/>
    <n v="0"/>
    <n v="0"/>
    <n v="0"/>
    <n v="0"/>
    <n v="0"/>
    <n v="0"/>
    <n v="-349533.1"/>
    <n v="402"/>
    <n v="0"/>
    <n v="0"/>
    <n v="338"/>
    <m/>
    <m/>
    <m/>
    <m/>
    <m/>
    <m/>
    <m/>
    <n v="-348793.1"/>
    <n v="0"/>
    <n v="0"/>
    <n v="0"/>
    <n v="0"/>
    <n v="0"/>
    <n v="0"/>
    <n v="0"/>
    <n v="0"/>
    <n v="0"/>
    <n v="0"/>
    <n v="0"/>
    <n v="0"/>
    <n v="457361.4"/>
    <n v="1000000"/>
    <n v="500000"/>
    <n v="0"/>
    <n v="0"/>
    <n v="0"/>
    <n v="0"/>
    <n v="0"/>
    <n v="0"/>
    <n v="0"/>
    <n v="0"/>
    <n v="1957361.4"/>
    <n v="1957361.4"/>
    <n v="1957361.4"/>
  </r>
  <r>
    <s v="971."/>
    <s v="5-16-16-133-1"/>
    <s v="5"/>
    <s v="Suchy Las - kanalizacja sanitarna w ul. Sprzecznej, Lisiej, Zgodnej, Ogrodniczej, Wierzbowej i w rejonie Suchy Las Wschód"/>
    <s v="Realizowane-dokumentacja-w toku"/>
    <s v="nd"/>
    <s v="rezerwa &quot;białe plamy&quot;"/>
    <s v="pierwsza"/>
    <s v="sieci rozdzielcze"/>
    <s v="rozwojowe"/>
    <x v="16"/>
    <n v="0"/>
    <s v="Suchy Las"/>
    <s v="Agnieszka Mitura-Grabowska"/>
    <s v="Joanna Matysiak-Olek"/>
    <s v="Mariusz Dados"/>
    <s v="Łukasz Dąbrowski"/>
    <s v="Michał Plewa"/>
    <s v="16"/>
    <s v="Gmina Suchy Las"/>
    <n v="35331.599999999999"/>
    <n v="135510"/>
    <n v="3914446"/>
    <n v="5876269"/>
    <n v="0"/>
    <n v="0"/>
    <n v="0"/>
    <n v="0"/>
    <n v="0"/>
    <n v="0"/>
    <n v="0"/>
    <n v="9926225"/>
    <n v="6020.53"/>
    <n v="3187.93"/>
    <n v="5138.8"/>
    <n v="8318.14"/>
    <n v="0"/>
    <m/>
    <m/>
    <m/>
    <m/>
    <m/>
    <m/>
    <m/>
    <n v="22665.399999999998"/>
    <n v="0"/>
    <n v="0"/>
    <n v="47648"/>
    <n v="0"/>
    <n v="47648"/>
    <n v="47648"/>
    <n v="0"/>
    <n v="0"/>
    <n v="0"/>
    <n v="0"/>
    <n v="0"/>
    <n v="47648"/>
    <n v="117961.4"/>
    <n v="95296"/>
    <n v="2359047"/>
    <n v="3283131"/>
    <n v="4379614"/>
    <n v="0"/>
    <n v="0"/>
    <n v="0"/>
    <n v="0"/>
    <n v="0"/>
    <n v="0"/>
    <n v="10235049.4"/>
    <n v="308824.40000000037"/>
    <n v="10235049.4"/>
  </r>
  <r>
    <s v="972."/>
    <s v="5-16-16-205-1"/>
    <s v="5"/>
    <s v="Suchy Las - kanalizacja sanitarna w ul. Pogodnej"/>
    <s v="Zakończone"/>
    <s v="nd"/>
    <s v="rezerwa na inwestycje nieprzewidziane"/>
    <s v="druga"/>
    <s v="sieci rozdzielcze"/>
    <s v="rozwojowe"/>
    <x v="9"/>
    <n v="0"/>
    <s v="Suchy Las"/>
    <s v="Agnieszka Mitura-Grabowska"/>
    <s v="Katarzyna Grala"/>
    <s v="Mariusz Dados"/>
    <s v="Łukasz Dąbrowski"/>
    <n v="0"/>
    <s v="16"/>
    <s v="Gmina Suchy Las"/>
    <n v="0"/>
    <n v="0"/>
    <n v="0"/>
    <n v="0"/>
    <n v="0"/>
    <n v="0"/>
    <n v="0"/>
    <n v="0"/>
    <n v="0"/>
    <n v="0"/>
    <n v="0"/>
    <n v="0"/>
    <n v="0"/>
    <n v="0"/>
    <n v="0"/>
    <n v="0"/>
    <n v="0"/>
    <m/>
    <m/>
    <m/>
    <m/>
    <m/>
    <m/>
    <m/>
    <n v="0"/>
    <n v="0"/>
    <n v="0"/>
    <n v="0"/>
    <n v="0"/>
    <n v="0"/>
    <n v="0"/>
    <n v="0"/>
    <n v="0"/>
    <n v="0"/>
    <n v="0"/>
    <n v="0"/>
    <n v="0"/>
    <n v="0"/>
    <n v="0"/>
    <n v="0"/>
    <n v="0"/>
    <n v="0"/>
    <n v="0"/>
    <n v="0"/>
    <n v="0"/>
    <n v="0"/>
    <n v="0"/>
    <n v="0"/>
    <n v="0"/>
    <n v="0"/>
    <n v="0"/>
  </r>
  <r>
    <s v="973."/>
    <s v="5-16-17-147-1"/>
    <s v="5"/>
    <s v="Suchy Las - kanalizacja sanitarna w rejonie ul. Diamentowej"/>
    <s v="Realizowane-RBM-w toku"/>
    <s v="nd"/>
    <s v="rezerwa &quot;białe plamy&quot;"/>
    <s v="druga"/>
    <s v="sieci rozdzielcze"/>
    <s v="rozwojowe"/>
    <x v="4"/>
    <n v="0"/>
    <s v="Suchy Las"/>
    <s v="Agnieszka Mitura-Grabowska"/>
    <n v="0"/>
    <s v="Mariusz Dados"/>
    <s v="Łukasz Dąbrowski"/>
    <n v="0"/>
    <s v="16"/>
    <s v="nd"/>
    <n v="482"/>
    <n v="2145000"/>
    <n v="0"/>
    <n v="0"/>
    <n v="0"/>
    <n v="0"/>
    <n v="0"/>
    <n v="0"/>
    <n v="0"/>
    <n v="0"/>
    <n v="0"/>
    <n v="2145000"/>
    <n v="767.08"/>
    <n v="0"/>
    <n v="297.69"/>
    <n v="507.18"/>
    <n v="0"/>
    <m/>
    <m/>
    <m/>
    <m/>
    <m/>
    <m/>
    <m/>
    <n v="1571.95"/>
    <n v="0"/>
    <n v="0"/>
    <n v="0"/>
    <n v="0"/>
    <n v="0"/>
    <n v="0"/>
    <n v="0"/>
    <n v="0"/>
    <n v="0"/>
    <n v="0"/>
    <n v="0"/>
    <n v="0"/>
    <n v="1571.95"/>
    <n v="0"/>
    <n v="0"/>
    <n v="0"/>
    <n v="0"/>
    <n v="0"/>
    <n v="0"/>
    <n v="0"/>
    <n v="0"/>
    <n v="0"/>
    <n v="0"/>
    <n v="1571.95"/>
    <n v="-2143428.0499999998"/>
    <n v="1571.95"/>
  </r>
  <r>
    <s v="974."/>
    <s v="5-16-17-160-1"/>
    <s v="5"/>
    <s v="Suchy Las - kanalizacja sanitarna w rejonie ul. Błękitnej w Biedrusku"/>
    <s v="Realizowane-dokumentacja-w toku"/>
    <s v="nd"/>
    <s v="rezerwa &quot;białe plamy&quot;"/>
    <s v="druga"/>
    <s v="sieci rozdzielcze"/>
    <s v="rozwojowe"/>
    <x v="8"/>
    <n v="0"/>
    <s v="Suchy Las"/>
    <s v="Agnieszka Mitura-Grabowska"/>
    <s v="Joanna Matysiak-Olek"/>
    <s v="Mariusz Dados"/>
    <n v="0"/>
    <n v="0"/>
    <s v="16"/>
    <s v="nd"/>
    <n v="0"/>
    <n v="0"/>
    <n v="15000"/>
    <n v="30000"/>
    <n v="210000"/>
    <n v="720000"/>
    <n v="0"/>
    <n v="0"/>
    <n v="0"/>
    <n v="0"/>
    <n v="0"/>
    <n v="975000"/>
    <n v="0"/>
    <n v="0"/>
    <n v="0"/>
    <n v="0"/>
    <n v="1014"/>
    <m/>
    <m/>
    <m/>
    <m/>
    <m/>
    <m/>
    <m/>
    <n v="1014"/>
    <n v="0"/>
    <n v="0"/>
    <n v="0"/>
    <n v="0"/>
    <n v="0"/>
    <n v="0"/>
    <n v="0"/>
    <n v="0"/>
    <n v="0"/>
    <n v="0"/>
    <n v="0"/>
    <n v="0"/>
    <n v="1014"/>
    <n v="39984"/>
    <n v="59976"/>
    <n v="610470"/>
    <n v="967470"/>
    <n v="0"/>
    <n v="0"/>
    <n v="0"/>
    <n v="0"/>
    <n v="0"/>
    <n v="0"/>
    <n v="1678914"/>
    <n v="703914"/>
    <n v="1678914"/>
  </r>
  <r>
    <s v="975."/>
    <s v="5-16-17-299-1"/>
    <s v="5"/>
    <s v="Suchy Las - kanalizacja sanitarna od węzła Złotkowo do ul. Gminnej 2 w Golęczewie"/>
    <s v="Realizowane-koncepcja-w toku"/>
    <s v="nd"/>
    <s v="rezerwa &quot;białe plamy&quot;"/>
    <s v="druga"/>
    <s v="sieci rozdzielcze"/>
    <s v="rozwojowe"/>
    <x v="8"/>
    <n v="0"/>
    <s v="Suchy Las"/>
    <s v="Agnieszka Mitura-Grabowska"/>
    <n v="0"/>
    <s v="Mariusz Dados"/>
    <n v="0"/>
    <n v="0"/>
    <s v="16"/>
    <s v="nd"/>
    <n v="0"/>
    <n v="0"/>
    <n v="124000"/>
    <n v="498000"/>
    <n v="0"/>
    <n v="0"/>
    <n v="0"/>
    <n v="0"/>
    <n v="0"/>
    <n v="0"/>
    <n v="0"/>
    <n v="622000"/>
    <n v="0"/>
    <n v="0"/>
    <n v="0"/>
    <n v="0"/>
    <n v="0"/>
    <m/>
    <m/>
    <m/>
    <m/>
    <m/>
    <m/>
    <m/>
    <n v="0"/>
    <n v="0"/>
    <n v="0"/>
    <n v="0"/>
    <n v="0"/>
    <n v="0"/>
    <n v="0"/>
    <n v="0"/>
    <n v="0"/>
    <n v="0"/>
    <n v="0"/>
    <n v="0"/>
    <n v="0"/>
    <n v="0"/>
    <n v="0"/>
    <n v="726413"/>
    <n v="600587"/>
    <n v="0"/>
    <n v="0"/>
    <n v="0"/>
    <n v="0"/>
    <n v="0"/>
    <n v="0"/>
    <n v="0"/>
    <n v="1327000"/>
    <n v="705000"/>
    <n v="1327000"/>
  </r>
  <r>
    <s v="976."/>
    <s v="5-16-20-001-1"/>
    <s v="5"/>
    <s v="Suchy Las - kanalizacja sanitarna w Golęczewie - etap II"/>
    <s v="Realizowane-RBM-w toku"/>
    <s v="nd"/>
    <s v="rezerwa zadania wielozakresowe"/>
    <s v="pierwsza"/>
    <s v="sieci rozdzielcze"/>
    <s v="rozwojowe"/>
    <x v="16"/>
    <n v="0"/>
    <s v="Suchy Las"/>
    <s v="Agnieszka Mitura-Grabowska"/>
    <n v="0"/>
    <s v="Mariusz Dados"/>
    <s v="Łukasz Dąbrowski"/>
    <n v="0"/>
    <s v="16"/>
    <s v="nd"/>
    <n v="0"/>
    <n v="0"/>
    <n v="0"/>
    <n v="0"/>
    <n v="0"/>
    <n v="0"/>
    <n v="0"/>
    <n v="0"/>
    <n v="0"/>
    <n v="0"/>
    <n v="0"/>
    <n v="0"/>
    <n v="0"/>
    <n v="0"/>
    <n v="0"/>
    <n v="0"/>
    <n v="0"/>
    <m/>
    <m/>
    <m/>
    <m/>
    <m/>
    <m/>
    <m/>
    <n v="0"/>
    <m/>
    <m/>
    <m/>
    <n v="0"/>
    <n v="0"/>
    <n v="0"/>
    <n v="0"/>
    <n v="0"/>
    <n v="0"/>
    <n v="0"/>
    <n v="0"/>
    <n v="0"/>
    <n v="0"/>
    <n v="2800000"/>
    <n v="2423060.8199999998"/>
    <n v="0"/>
    <n v="0"/>
    <n v="0"/>
    <n v="0"/>
    <n v="0"/>
    <n v="0"/>
    <n v="0"/>
    <n v="0"/>
    <n v="5223060.82"/>
    <n v="5223060.82"/>
    <n v="5223060.82"/>
  </r>
  <r>
    <s v="977."/>
    <s v="5-16-20-123-1"/>
    <s v="5"/>
    <s v="Suchy Las - kanalizacja sanitarna w ul. Miodowej"/>
    <s v="Realizowane-koncepcja-w toku"/>
    <s v="nd"/>
    <s v="brak"/>
    <s v="druga"/>
    <s v="sieci rozdzielcze"/>
    <s v="rozwojowe"/>
    <x v="8"/>
    <m/>
    <s v="Suchy Las"/>
    <s v="Agnieszka Mitura-Grabowska"/>
    <m/>
    <m/>
    <m/>
    <m/>
    <s v="16"/>
    <s v="nd"/>
    <n v="0"/>
    <n v="0"/>
    <n v="0"/>
    <n v="0"/>
    <n v="0"/>
    <n v="0"/>
    <n v="0"/>
    <n v="0"/>
    <n v="0"/>
    <n v="0"/>
    <n v="0"/>
    <n v="0"/>
    <m/>
    <m/>
    <m/>
    <m/>
    <m/>
    <m/>
    <m/>
    <m/>
    <m/>
    <m/>
    <m/>
    <m/>
    <m/>
    <m/>
    <m/>
    <m/>
    <m/>
    <m/>
    <m/>
    <m/>
    <m/>
    <m/>
    <m/>
    <m/>
    <m/>
    <n v="0"/>
    <n v="0"/>
    <n v="46000"/>
    <n v="70000"/>
    <n v="355000"/>
    <n v="934000"/>
    <n v="0"/>
    <n v="0"/>
    <n v="0"/>
    <n v="0"/>
    <n v="0"/>
    <n v="1405000"/>
    <n v="1405000"/>
    <n v="1405000"/>
  </r>
  <r>
    <s v="978."/>
    <s v="5-21-15-204-1"/>
    <s v="5"/>
    <s v="Dopiewo - kanalizacja sanitarna w rejonie ul. Malwowej w Skórzewie/Poznaniu"/>
    <s v="Realizowane-koncepcja-w toku"/>
    <s v="nd"/>
    <s v="Zadania własne wspólne"/>
    <s v="pierwsza"/>
    <s v="inne"/>
    <s v="poza obszarem"/>
    <x v="6"/>
    <n v="0"/>
    <s v="Dopiewo"/>
    <s v="Kamilla Oberenkowska"/>
    <n v="0"/>
    <n v="0"/>
    <n v="0"/>
    <n v="0"/>
    <s v="21"/>
    <s v="nd"/>
    <n v="0"/>
    <n v="92000"/>
    <n v="0"/>
    <n v="0"/>
    <n v="65000"/>
    <n v="592000"/>
    <n v="2665000"/>
    <n v="0"/>
    <n v="0"/>
    <n v="0"/>
    <n v="0"/>
    <n v="3414000"/>
    <n v="0"/>
    <n v="0"/>
    <n v="0"/>
    <n v="0"/>
    <n v="0"/>
    <m/>
    <m/>
    <m/>
    <m/>
    <m/>
    <m/>
    <m/>
    <n v="0"/>
    <n v="0"/>
    <n v="0"/>
    <n v="0"/>
    <n v="0"/>
    <n v="0"/>
    <n v="0"/>
    <n v="0"/>
    <n v="0"/>
    <n v="0"/>
    <n v="0"/>
    <n v="0"/>
    <n v="0"/>
    <n v="0"/>
    <n v="0"/>
    <n v="0"/>
    <n v="230000"/>
    <n v="0"/>
    <n v="10000"/>
    <n v="2911000"/>
    <n v="1174000"/>
    <n v="0"/>
    <n v="0"/>
    <n v="0"/>
    <n v="4325000"/>
    <n v="911000"/>
    <n v="4325000"/>
  </r>
  <r>
    <s v="979."/>
    <s v="5-22-13-139-1"/>
    <s v="5"/>
    <s v="Brodnica - kanalizacja sanitarna dla wsi Żabno"/>
    <s v="Realizowane-koncepcja-w toku"/>
    <s v="nd"/>
    <s v="Zadania własne wspólne"/>
    <s v="pierwsza"/>
    <s v="sieci rozdzielcze"/>
    <s v="rozwojowe"/>
    <x v="17"/>
    <n v="0"/>
    <s v="Brodnica"/>
    <s v="Zuzanna Kaczmarek"/>
    <n v="0"/>
    <s v="Jolanta Kowalczyk"/>
    <n v="0"/>
    <n v="0"/>
    <s v="22"/>
    <s v="nd"/>
    <n v="15978.300000000001"/>
    <n v="0"/>
    <n v="0"/>
    <n v="0"/>
    <n v="0"/>
    <n v="80000"/>
    <n v="80000"/>
    <n v="250000"/>
    <n v="1248000"/>
    <n v="2000000"/>
    <n v="6344000"/>
    <n v="10002000"/>
    <n v="0"/>
    <n v="0"/>
    <n v="0"/>
    <n v="0"/>
    <n v="0"/>
    <m/>
    <m/>
    <m/>
    <m/>
    <m/>
    <m/>
    <m/>
    <n v="0"/>
    <n v="0"/>
    <n v="0"/>
    <n v="0"/>
    <n v="0"/>
    <n v="0"/>
    <n v="0"/>
    <n v="0"/>
    <n v="0"/>
    <n v="0"/>
    <n v="0"/>
    <n v="0"/>
    <n v="0"/>
    <n v="0"/>
    <n v="0"/>
    <n v="0"/>
    <n v="0"/>
    <n v="0"/>
    <n v="200000"/>
    <n v="300000"/>
    <n v="3200000"/>
    <n v="10400000"/>
    <n v="3200000"/>
    <n v="0"/>
    <n v="17300000"/>
    <n v="7298000"/>
    <n v="17300000"/>
  </r>
  <r>
    <s v="980."/>
    <s v="6-01-19-132-1"/>
    <s v="6"/>
    <s v="COŚ - system SCADA"/>
    <s v="Realizowane-inne-w toku"/>
    <s v="nd"/>
    <s v="Zadania własne wspólne"/>
    <s v="pierwsza"/>
    <s v="inne"/>
    <s v="inne"/>
    <x v="19"/>
    <n v="0"/>
    <s v="Czerwonak"/>
    <s v="Marcin Ostrzycki"/>
    <n v="0"/>
    <n v="0"/>
    <n v="0"/>
    <n v="0"/>
    <s v="01"/>
    <s v="nd"/>
    <n v="0"/>
    <n v="0"/>
    <n v="2000000"/>
    <n v="0"/>
    <n v="0"/>
    <n v="0"/>
    <n v="0"/>
    <n v="0"/>
    <n v="0"/>
    <n v="0"/>
    <n v="0"/>
    <n v="2000000"/>
    <n v="0"/>
    <n v="0"/>
    <n v="0"/>
    <n v="0"/>
    <n v="0"/>
    <m/>
    <m/>
    <m/>
    <m/>
    <m/>
    <m/>
    <m/>
    <n v="0"/>
    <n v="0"/>
    <n v="0"/>
    <n v="0"/>
    <n v="0"/>
    <n v="0"/>
    <n v="0"/>
    <n v="0"/>
    <n v="0"/>
    <n v="0"/>
    <n v="0"/>
    <n v="0"/>
    <n v="0"/>
    <n v="0"/>
    <n v="1800000"/>
    <n v="0"/>
    <n v="0"/>
    <n v="0"/>
    <n v="0"/>
    <n v="0"/>
    <n v="0"/>
    <n v="0"/>
    <n v="0"/>
    <n v="0"/>
    <n v="1800000"/>
    <n v="-200000"/>
    <n v="1800000"/>
  </r>
  <r>
    <s v="981."/>
    <s v="6-05-06-026-0"/>
    <s v="6"/>
    <s v="Poznań - kanalizacja teletechniczna Hetmańska-Garbary"/>
    <s v="Realizowane-koncepcja-w toku"/>
    <s v="nd"/>
    <s v="Zadania własne wspólne"/>
    <s v="pierwsza"/>
    <s v="wspólne"/>
    <s v="modernizacyjne"/>
    <x v="18"/>
    <n v="0"/>
    <s v="Poznań"/>
    <s v="Katarzyna Józefiak"/>
    <n v="0"/>
    <s v="Anna Padurska"/>
    <s v="Wojciech Wróblewski"/>
    <s v="Zbigniew Narożny"/>
    <s v="05"/>
    <s v="nd"/>
    <n v="0"/>
    <n v="0"/>
    <n v="0"/>
    <n v="0"/>
    <n v="650000"/>
    <n v="0"/>
    <n v="0"/>
    <n v="0"/>
    <n v="0"/>
    <n v="0"/>
    <n v="0"/>
    <n v="650000"/>
    <n v="0"/>
    <n v="0"/>
    <n v="0"/>
    <n v="0"/>
    <n v="0"/>
    <m/>
    <m/>
    <m/>
    <m/>
    <m/>
    <m/>
    <m/>
    <n v="0"/>
    <n v="0"/>
    <n v="0"/>
    <n v="0"/>
    <n v="0"/>
    <n v="0"/>
    <n v="0"/>
    <n v="0"/>
    <n v="0"/>
    <n v="0"/>
    <n v="0"/>
    <n v="0"/>
    <n v="0"/>
    <n v="0"/>
    <n v="0"/>
    <n v="0"/>
    <n v="0"/>
    <n v="0"/>
    <n v="0"/>
    <n v="0"/>
    <n v="0"/>
    <n v="0"/>
    <n v="0"/>
    <n v="650000"/>
    <n v="0"/>
    <n v="-650000"/>
    <n v="650000"/>
  </r>
  <r>
    <s v="982."/>
    <s v="6-05-08-015-1"/>
    <s v="6"/>
    <s v="Poznań - zasilanie w energię elektryczną obiektów SUW Wiśniowa - zakres I"/>
    <s v="Realizowane-RBM-w toku"/>
    <s v="nd"/>
    <s v="Zadania własne wspólne"/>
    <s v="pierwsza"/>
    <s v="wspólne"/>
    <s v="rozwojowe"/>
    <x v="1"/>
    <n v="0"/>
    <s v="Poznań"/>
    <s v="Danuta Kijko"/>
    <s v="Maciej Nowicki"/>
    <s v="Anna Padurska"/>
    <s v="Wojciech Wróblewski"/>
    <s v="Julita Gumińska"/>
    <s v="05"/>
    <s v="nd"/>
    <n v="369842.22999999992"/>
    <n v="11753300"/>
    <n v="21400000"/>
    <n v="1227500"/>
    <n v="0"/>
    <n v="0"/>
    <n v="0"/>
    <n v="0"/>
    <n v="0"/>
    <n v="0"/>
    <n v="0"/>
    <n v="34380800"/>
    <n v="10281.35"/>
    <n v="84576.5"/>
    <n v="3511.27"/>
    <n v="19770.27"/>
    <n v="1690"/>
    <m/>
    <m/>
    <m/>
    <m/>
    <m/>
    <m/>
    <m/>
    <n v="119829.39000000001"/>
    <n v="0"/>
    <n v="49664.85"/>
    <n v="0"/>
    <n v="0"/>
    <n v="0"/>
    <n v="0"/>
    <n v="0"/>
    <n v="0"/>
    <n v="0"/>
    <n v="700000"/>
    <n v="1000000"/>
    <n v="2310000"/>
    <n v="2129829.39"/>
    <n v="10000000"/>
    <n v="10359273.68"/>
    <n v="11000000"/>
    <n v="0"/>
    <n v="0"/>
    <n v="0"/>
    <n v="0"/>
    <n v="0"/>
    <n v="0"/>
    <n v="0"/>
    <n v="33489103.07"/>
    <n v="-891696.9299999997"/>
    <n v="33489103.07"/>
  </r>
  <r>
    <s v="983."/>
    <s v="6-05-12-022-1"/>
    <s v="6"/>
    <s v="Budowa Komputerowego Systemu Nadzoru Technologicznego KSNT"/>
    <s v="Realizowane-koncepcja-w toku"/>
    <s v="FS 6"/>
    <s v="Zadania własne wspólne"/>
    <s v="pierwsza"/>
    <s v="wspólne"/>
    <s v="modernizacyjne"/>
    <x v="18"/>
    <n v="0"/>
    <s v="Poznań"/>
    <s v="Krzysztof Piechota"/>
    <s v="Krzysztof Piechota"/>
    <s v="Anna Padurska"/>
    <s v="Krzysztof Piechota"/>
    <n v="0"/>
    <s v="05"/>
    <s v="nd"/>
    <n v="0"/>
    <n v="3863250"/>
    <n v="1399770"/>
    <n v="0"/>
    <n v="0"/>
    <n v="0"/>
    <n v="0"/>
    <n v="0"/>
    <n v="0"/>
    <n v="0"/>
    <n v="0"/>
    <n v="5263020"/>
    <n v="0"/>
    <n v="0"/>
    <n v="0"/>
    <n v="0"/>
    <n v="0"/>
    <m/>
    <m/>
    <m/>
    <m/>
    <m/>
    <m/>
    <m/>
    <n v="0"/>
    <n v="0"/>
    <n v="2913250"/>
    <n v="0"/>
    <n v="0"/>
    <n v="0"/>
    <n v="0"/>
    <n v="0"/>
    <n v="0"/>
    <n v="0"/>
    <n v="0"/>
    <n v="0"/>
    <n v="0"/>
    <n v="0"/>
    <n v="4233250"/>
    <n v="1229770"/>
    <n v="0"/>
    <n v="0"/>
    <n v="0"/>
    <n v="0"/>
    <n v="0"/>
    <n v="0"/>
    <n v="0"/>
    <n v="0"/>
    <n v="5463020"/>
    <n v="200000"/>
    <n v="5463020"/>
  </r>
  <r>
    <s v="984."/>
    <s v="6-05-12-023-1"/>
    <s v="6"/>
    <s v="Rozbudowa systemu GIS - etap I"/>
    <s v="Realizowane-inne-w toku"/>
    <s v="nd"/>
    <s v="Zadania własne wspólne"/>
    <s v="pierwsza"/>
    <s v="inne"/>
    <s v="inne"/>
    <x v="19"/>
    <n v="0"/>
    <s v="Poznań"/>
    <s v="Bartosz Matysiak"/>
    <n v="0"/>
    <s v="Anna Kociańska"/>
    <s v="Bartosz Matysiak"/>
    <n v="0"/>
    <s v="05"/>
    <s v="nd"/>
    <n v="0"/>
    <n v="500000"/>
    <n v="650000"/>
    <n v="0"/>
    <n v="0"/>
    <n v="0"/>
    <n v="0"/>
    <n v="0"/>
    <n v="0"/>
    <n v="0"/>
    <n v="0"/>
    <n v="1150000"/>
    <n v="0"/>
    <n v="0"/>
    <n v="0"/>
    <n v="0"/>
    <n v="0"/>
    <m/>
    <m/>
    <m/>
    <m/>
    <m/>
    <m/>
    <m/>
    <n v="0"/>
    <n v="0"/>
    <n v="0"/>
    <n v="0"/>
    <n v="0"/>
    <n v="0"/>
    <n v="0"/>
    <n v="0"/>
    <n v="0"/>
    <n v="0"/>
    <n v="0"/>
    <n v="0"/>
    <n v="0"/>
    <n v="0"/>
    <n v="1000000"/>
    <n v="650000"/>
    <n v="0"/>
    <n v="0"/>
    <n v="0"/>
    <n v="0"/>
    <n v="0"/>
    <n v="0"/>
    <n v="0"/>
    <n v="0"/>
    <n v="1650000"/>
    <n v="500000"/>
    <n v="1650000"/>
  </r>
  <r>
    <s v="985."/>
    <s v="6-05-15-015-0"/>
    <s v="6"/>
    <s v="SUW Wiśniowa - budynek Pompowni Wody Czystej - centralna dyspozytornia"/>
    <s v="Realizowane-RBM-zakończono"/>
    <s v="FS 6"/>
    <s v="Zadania własne wspólne"/>
    <s v="pierwsza"/>
    <s v="wspólne"/>
    <s v="modernizacyjne"/>
    <x v="1"/>
    <n v="0"/>
    <s v="Poznań"/>
    <s v="Danuta Kijko"/>
    <s v="Anna Padurska"/>
    <s v="Anna Padurska"/>
    <s v="Anna Padurska"/>
    <n v="0"/>
    <s v="05"/>
    <s v="nd"/>
    <n v="1461113.74"/>
    <n v="0"/>
    <n v="0"/>
    <n v="0"/>
    <n v="0"/>
    <n v="0"/>
    <n v="0"/>
    <n v="0"/>
    <n v="0"/>
    <n v="0"/>
    <n v="0"/>
    <n v="0"/>
    <n v="0"/>
    <n v="0"/>
    <n v="0"/>
    <n v="0"/>
    <n v="0"/>
    <m/>
    <m/>
    <m/>
    <m/>
    <m/>
    <m/>
    <m/>
    <n v="0"/>
    <n v="0"/>
    <n v="0"/>
    <n v="0"/>
    <n v="0"/>
    <n v="0"/>
    <n v="0"/>
    <n v="0"/>
    <n v="0"/>
    <n v="0"/>
    <n v="0"/>
    <n v="0"/>
    <n v="0"/>
    <n v="0"/>
    <n v="0"/>
    <n v="0"/>
    <n v="0"/>
    <n v="0"/>
    <n v="0"/>
    <n v="0"/>
    <n v="0"/>
    <n v="0"/>
    <n v="0"/>
    <n v="0"/>
    <n v="0"/>
    <n v="0"/>
    <n v="0"/>
  </r>
  <r>
    <s v="986."/>
    <s v="6-05-15-023-0"/>
    <s v="6"/>
    <s v="Poznań - zbiorniki Morasko - budynek wartowni"/>
    <s v="Realizowane-RBM-zakończono"/>
    <s v="nd"/>
    <s v="Zadania własne wspólne"/>
    <s v="pierwsza"/>
    <s v="inne"/>
    <s v="inne"/>
    <x v="19"/>
    <n v="0"/>
    <s v="Poznań"/>
    <s v="Danuta Kijko"/>
    <n v="0"/>
    <s v="Monika Mrozińska"/>
    <s v="Władysław Jany"/>
    <n v="0"/>
    <s v="05"/>
    <s v="nd"/>
    <n v="178188.09"/>
    <n v="220000"/>
    <n v="0"/>
    <n v="0"/>
    <n v="0"/>
    <n v="0"/>
    <n v="0"/>
    <n v="0"/>
    <n v="0"/>
    <n v="0"/>
    <n v="0"/>
    <n v="220000"/>
    <n v="0"/>
    <n v="0"/>
    <n v="0"/>
    <n v="0"/>
    <n v="0"/>
    <m/>
    <m/>
    <m/>
    <m/>
    <m/>
    <m/>
    <m/>
    <n v="0"/>
    <n v="0"/>
    <n v="0"/>
    <n v="0"/>
    <n v="0"/>
    <n v="0"/>
    <n v="0"/>
    <n v="0"/>
    <n v="0"/>
    <n v="0"/>
    <n v="0"/>
    <n v="0"/>
    <n v="0"/>
    <n v="0"/>
    <n v="0"/>
    <n v="0"/>
    <n v="0"/>
    <n v="0"/>
    <n v="0"/>
    <n v="0"/>
    <n v="0"/>
    <n v="0"/>
    <n v="0"/>
    <n v="0"/>
    <n v="0"/>
    <n v="-220000"/>
    <n v="0"/>
  </r>
  <r>
    <s v="987."/>
    <s v="6-05-15-212-1"/>
    <s v="6"/>
    <s v="Zdroje wodne dla szkół"/>
    <s v="Realizowane-RBM-w toku"/>
    <s v="nd"/>
    <s v="Zadania własne wspólne"/>
    <s v="pierwsza"/>
    <s v="inne"/>
    <s v="inne"/>
    <x v="19"/>
    <n v="0"/>
    <s v="Poznań"/>
    <s v="Sylwia Białous"/>
    <n v="0"/>
    <s v="Anna Padurska"/>
    <s v="Zofia Koszutska-Taciak"/>
    <n v="0"/>
    <s v="05"/>
    <s v="nd"/>
    <n v="316515.73"/>
    <n v="188391.45"/>
    <n v="188391.45"/>
    <n v="0"/>
    <n v="0"/>
    <n v="0"/>
    <n v="0"/>
    <n v="0"/>
    <n v="0"/>
    <n v="0"/>
    <n v="0"/>
    <n v="376782.9"/>
    <n v="0"/>
    <n v="0"/>
    <n v="0"/>
    <n v="0"/>
    <n v="0"/>
    <m/>
    <m/>
    <m/>
    <m/>
    <m/>
    <m/>
    <m/>
    <n v="0"/>
    <n v="0"/>
    <n v="0"/>
    <n v="0"/>
    <n v="0"/>
    <n v="0"/>
    <n v="0"/>
    <n v="0"/>
    <n v="0"/>
    <n v="36000"/>
    <n v="54000"/>
    <n v="0"/>
    <n v="0"/>
    <n v="50000"/>
    <n v="180000"/>
    <n v="160000"/>
    <n v="160000"/>
    <n v="160000"/>
    <n v="160000"/>
    <n v="160000"/>
    <n v="160000"/>
    <n v="160000"/>
    <n v="160000"/>
    <n v="0"/>
    <n v="1510000"/>
    <n v="1133217.1000000001"/>
    <n v="1510000"/>
  </r>
  <r>
    <s v="988."/>
    <s v="6-05-16-134-1"/>
    <s v="6"/>
    <s v="Systemy ochronne Aquanet"/>
    <s v="Realizowane-RBM-w toku"/>
    <s v="nd"/>
    <s v="Zadania własne wspólne"/>
    <s v="pierwsza"/>
    <s v="inne"/>
    <s v="inne"/>
    <x v="19"/>
    <n v="0"/>
    <s v="Poznań"/>
    <s v="Danuta Kijko"/>
    <n v="0"/>
    <s v="Anna Kociańska"/>
    <s v="Ryszard Brzeski"/>
    <n v="0"/>
    <s v="05"/>
    <s v="nd"/>
    <n v="2405872.9500000002"/>
    <n v="1500000"/>
    <n v="0"/>
    <n v="0"/>
    <n v="0"/>
    <n v="0"/>
    <n v="0"/>
    <n v="0"/>
    <n v="0"/>
    <n v="0"/>
    <n v="0"/>
    <n v="1500000"/>
    <n v="0"/>
    <n v="0"/>
    <n v="263800"/>
    <n v="651000"/>
    <n v="279000"/>
    <m/>
    <m/>
    <m/>
    <m/>
    <m/>
    <m/>
    <m/>
    <n v="1193800"/>
    <n v="0"/>
    <n v="0"/>
    <n v="0"/>
    <n v="651000"/>
    <n v="279000"/>
    <n v="0"/>
    <n v="0"/>
    <n v="0"/>
    <n v="0"/>
    <n v="0"/>
    <n v="724564.02"/>
    <n v="622333.39"/>
    <n v="2540697.41"/>
    <n v="1400000"/>
    <n v="0"/>
    <n v="0"/>
    <n v="0"/>
    <n v="0"/>
    <n v="0"/>
    <n v="0"/>
    <n v="0"/>
    <n v="0"/>
    <n v="0"/>
    <n v="3940697.41"/>
    <n v="2440697.41"/>
    <n v="3940697.41"/>
  </r>
  <r>
    <s v="989."/>
    <s v="6-05-17-112-1"/>
    <s v="6"/>
    <s v="Poznań - zasilanie energetyczne przepompowni Garbary"/>
    <s v="Realizowane-RBM-w toku"/>
    <s v="nd"/>
    <s v="Zadania własne wspólne"/>
    <s v="pierwsza"/>
    <s v="wspólne"/>
    <s v="modernizacyjne"/>
    <x v="18"/>
    <n v="0"/>
    <s v="Poznań"/>
    <s v="Katarzyna Józefiak"/>
    <s v="Anna Szaszczak"/>
    <s v="Anna Padurska"/>
    <s v="Wojciech Wróblewski"/>
    <s v="Zbigniew Narożny"/>
    <s v="05"/>
    <s v="nd"/>
    <n v="293873"/>
    <n v="441651.5"/>
    <n v="0"/>
    <n v="0"/>
    <n v="0"/>
    <n v="0"/>
    <n v="0"/>
    <n v="0"/>
    <n v="0"/>
    <n v="0"/>
    <n v="0"/>
    <n v="441651.5"/>
    <n v="0"/>
    <n v="0"/>
    <n v="0"/>
    <n v="0"/>
    <n v="338"/>
    <m/>
    <m/>
    <m/>
    <m/>
    <m/>
    <m/>
    <m/>
    <n v="338"/>
    <n v="100000"/>
    <n v="356026.5"/>
    <n v="0"/>
    <n v="0"/>
    <n v="0"/>
    <n v="0"/>
    <n v="0"/>
    <n v="185625"/>
    <n v="0"/>
    <n v="0"/>
    <n v="0"/>
    <n v="0"/>
    <n v="185963"/>
    <n v="270433.71999999997"/>
    <n v="0"/>
    <n v="0"/>
    <n v="0"/>
    <n v="0"/>
    <n v="0"/>
    <n v="0"/>
    <n v="0"/>
    <n v="0"/>
    <n v="0"/>
    <n v="456396.72"/>
    <n v="14745.219999999972"/>
    <n v="456396.72"/>
  </r>
  <r>
    <s v="990."/>
    <s v="6-05-19-133-1"/>
    <s v="6"/>
    <s v="Automatyzacja i cyberbezpieczeństwo sieci OT"/>
    <s v="Realizowane-inne-w toku"/>
    <s v="nd"/>
    <s v="Zadania własne wspólne"/>
    <s v="pierwsza"/>
    <s v="inne"/>
    <s v="inne"/>
    <x v="21"/>
    <n v="0"/>
    <s v="Poznań"/>
    <s v="Marcin Ostrzycki"/>
    <n v="0"/>
    <s v="Anna Padurska"/>
    <n v="0"/>
    <n v="0"/>
    <s v="05"/>
    <s v="nd"/>
    <n v="0"/>
    <n v="200000"/>
    <n v="200000"/>
    <n v="200000"/>
    <n v="200000"/>
    <n v="200000"/>
    <n v="200000"/>
    <n v="200000"/>
    <n v="200000"/>
    <n v="200000"/>
    <n v="200000"/>
    <n v="2000000"/>
    <n v="0"/>
    <n v="0"/>
    <n v="0"/>
    <n v="0"/>
    <n v="0"/>
    <m/>
    <m/>
    <m/>
    <m/>
    <m/>
    <m/>
    <m/>
    <n v="0"/>
    <n v="0"/>
    <n v="0"/>
    <n v="0"/>
    <n v="0"/>
    <n v="0"/>
    <n v="0"/>
    <n v="0"/>
    <n v="0"/>
    <n v="0"/>
    <n v="0"/>
    <n v="0"/>
    <n v="0"/>
    <n v="200000"/>
    <n v="200000"/>
    <n v="200000"/>
    <n v="200000"/>
    <n v="200000"/>
    <n v="200000"/>
    <n v="200000"/>
    <n v="200000"/>
    <n v="200000"/>
    <n v="200000"/>
    <n v="0"/>
    <n v="2000000"/>
    <n v="0"/>
    <n v="2000000"/>
  </r>
  <r>
    <s v="991."/>
    <s v="6-05-19-262-0"/>
    <s v="6"/>
    <s v="Poznań - obiekty wyłączone z eksploatacji"/>
    <s v="Realizowane-koncepcja-w toku"/>
    <s v="nd"/>
    <s v="Zadania własne wspólne"/>
    <s v="pierwsza"/>
    <s v="inne"/>
    <s v="inne"/>
    <x v="19"/>
    <n v="0"/>
    <s v="Poznań"/>
    <s v="Marcin Ostrzycki"/>
    <s v="Marcin Krawczyk"/>
    <s v="Anna Padurska"/>
    <s v="Joanna Plewka"/>
    <n v="0"/>
    <s v="05"/>
    <s v="nd"/>
    <n v="0"/>
    <n v="200000"/>
    <n v="500000"/>
    <n v="500000"/>
    <n v="2000000"/>
    <n v="4300000"/>
    <n v="0"/>
    <n v="0"/>
    <n v="0"/>
    <n v="0"/>
    <n v="0"/>
    <n v="7500000"/>
    <n v="0"/>
    <n v="0"/>
    <n v="0"/>
    <n v="642.5"/>
    <n v="338"/>
    <m/>
    <m/>
    <m/>
    <m/>
    <m/>
    <m/>
    <m/>
    <n v="980.5"/>
    <n v="0"/>
    <n v="0"/>
    <n v="0"/>
    <n v="0"/>
    <n v="0"/>
    <n v="0"/>
    <n v="0"/>
    <n v="0"/>
    <n v="30000"/>
    <n v="0"/>
    <n v="0"/>
    <n v="0"/>
    <n v="30980.5"/>
    <n v="640000"/>
    <n v="500000"/>
    <n v="1092000"/>
    <n v="2238000"/>
    <n v="3000000"/>
    <n v="0"/>
    <n v="0"/>
    <n v="0"/>
    <n v="0"/>
    <n v="0"/>
    <n v="7500980.5"/>
    <n v="980.5"/>
    <n v="7500980.5"/>
  </r>
  <r>
    <s v="992."/>
    <s v="6-05-19-327-1"/>
    <s v="6"/>
    <s v="Poznań - zasilanie w energię elektryczną obiektów SUW Wiśniowa - zakres II"/>
    <s v="Realizowane-RBM-w toku"/>
    <s v="nd"/>
    <s v="rezerwa zadania wielozakresowe"/>
    <s v="pierwsza"/>
    <s v="wspólne"/>
    <s v="rozwojowe"/>
    <x v="1"/>
    <n v="0"/>
    <s v="Poznań"/>
    <s v="Danuta Kijko"/>
    <n v="0"/>
    <s v="Anna Padurska"/>
    <s v="Wojciech Wróblewski"/>
    <s v="Zbigniew Narożny"/>
    <s v="05"/>
    <s v="nd"/>
    <n v="0"/>
    <n v="0"/>
    <n v="0"/>
    <n v="0"/>
    <n v="0"/>
    <n v="0"/>
    <n v="0"/>
    <n v="0"/>
    <n v="0"/>
    <n v="0"/>
    <n v="0"/>
    <n v="0"/>
    <n v="770"/>
    <n v="0"/>
    <n v="0"/>
    <n v="0"/>
    <n v="338"/>
    <m/>
    <m/>
    <m/>
    <m/>
    <m/>
    <m/>
    <m/>
    <n v="1108"/>
    <n v="0"/>
    <n v="0"/>
    <n v="0"/>
    <n v="0"/>
    <n v="0"/>
    <n v="0"/>
    <n v="161124.82999999999"/>
    <n v="299417.71000000002"/>
    <n v="242974.76"/>
    <n v="152525.25"/>
    <n v="102178.92"/>
    <n v="0"/>
    <n v="959329.47000000009"/>
    <n v="0"/>
    <n v="0"/>
    <n v="0"/>
    <n v="0"/>
    <n v="0"/>
    <n v="0"/>
    <n v="0"/>
    <n v="0"/>
    <n v="0"/>
    <n v="0"/>
    <n v="959329.47000000009"/>
    <n v="959329.47000000009"/>
    <n v="959329.47000000009"/>
  </r>
  <r>
    <s v="993."/>
    <s v="6-05-20-107-1"/>
    <s v="6"/>
    <s v="Zdroje wodne zewnętrzne w przestrzeni publicznej"/>
    <s v="Realizowane-RBM-w toku"/>
    <s v="nd"/>
    <s v="rezerwa zadania wielozakresowe"/>
    <s v="pierwsza"/>
    <s v="inne"/>
    <s v="inne"/>
    <x v="19"/>
    <n v="0"/>
    <s v="Poznań"/>
    <s v="Zuzanna Kaczmarek"/>
    <n v="0"/>
    <s v="Anna Padurska"/>
    <s v="Anna Padurska"/>
    <n v="0"/>
    <s v="05"/>
    <s v="nd"/>
    <n v="0"/>
    <n v="0"/>
    <n v="0"/>
    <n v="0"/>
    <n v="0"/>
    <n v="0"/>
    <n v="0"/>
    <n v="0"/>
    <n v="0"/>
    <n v="0"/>
    <n v="0"/>
    <n v="0"/>
    <n v="0"/>
    <n v="0"/>
    <n v="0"/>
    <n v="0"/>
    <n v="0"/>
    <m/>
    <m/>
    <m/>
    <m/>
    <m/>
    <m/>
    <m/>
    <n v="0"/>
    <m/>
    <m/>
    <m/>
    <n v="0"/>
    <n v="0"/>
    <n v="0"/>
    <n v="10000"/>
    <n v="0"/>
    <n v="0"/>
    <n v="0"/>
    <n v="190000"/>
    <n v="0"/>
    <n v="200000"/>
    <n v="150000"/>
    <n v="150000"/>
    <n v="150000"/>
    <n v="150000"/>
    <n v="0"/>
    <n v="0"/>
    <n v="0"/>
    <n v="0"/>
    <n v="0"/>
    <n v="0"/>
    <n v="800000"/>
    <n v="800000"/>
    <n v="800000"/>
  </r>
  <r>
    <s v="994."/>
    <s v="7-05-03-900-1"/>
    <s v="7"/>
    <s v="Badania rozwojowe"/>
    <s v="Realizowane-inne-w toku"/>
    <s v="nd"/>
    <s v="Zadania własne wspólne"/>
    <s v="pierwsza"/>
    <s v="inne"/>
    <s v="inne"/>
    <x v="14"/>
    <n v="0"/>
    <s v="Poznań"/>
    <s v="Danuta Kijko"/>
    <n v="0"/>
    <s v="Jakub Ciesiółka"/>
    <s v="Jakub Ciesiółka"/>
    <n v="0"/>
    <s v="05"/>
    <s v="nd"/>
    <n v="323602.88"/>
    <n v="300000"/>
    <n v="300000"/>
    <n v="300000"/>
    <n v="300000"/>
    <n v="300000"/>
    <n v="300000"/>
    <n v="300000"/>
    <n v="300000"/>
    <n v="300000"/>
    <n v="300000"/>
    <n v="3000000"/>
    <n v="0"/>
    <n v="0"/>
    <n v="0"/>
    <n v="0"/>
    <n v="0"/>
    <m/>
    <m/>
    <m/>
    <m/>
    <m/>
    <m/>
    <m/>
    <n v="0"/>
    <n v="0"/>
    <n v="25000"/>
    <n v="25000"/>
    <n v="0"/>
    <n v="0"/>
    <n v="60000"/>
    <n v="80000"/>
    <n v="80000"/>
    <n v="55000"/>
    <n v="25000"/>
    <n v="0"/>
    <n v="0"/>
    <n v="240000"/>
    <n v="200000"/>
    <n v="200000"/>
    <n v="200000"/>
    <n v="200000"/>
    <n v="200000"/>
    <n v="200000"/>
    <n v="200000"/>
    <n v="200000"/>
    <n v="200000"/>
    <n v="0"/>
    <n v="2040000"/>
    <n v="-960000"/>
    <n v="2040000"/>
  </r>
  <r>
    <s v="995."/>
    <s v="7-05-07-011-1"/>
    <s v="7"/>
    <s v="Koncepcje programowo - przestrzenne"/>
    <s v="Realizowane-koncepcja-w toku"/>
    <s v="nd"/>
    <s v="Zadania własne wspólne"/>
    <s v="pierwsza"/>
    <s v="inne"/>
    <s v="inne"/>
    <x v="14"/>
    <n v="0"/>
    <s v="Poznań"/>
    <s v="Grażyna Solman"/>
    <n v="0"/>
    <n v="0"/>
    <n v="0"/>
    <n v="0"/>
    <s v="05"/>
    <s v="nd"/>
    <n v="0"/>
    <n v="100000"/>
    <n v="280000"/>
    <n v="280000"/>
    <n v="100000"/>
    <n v="100000"/>
    <n v="100000"/>
    <n v="100000"/>
    <n v="100000"/>
    <n v="100000"/>
    <n v="100000"/>
    <n v="1360000"/>
    <n v="0"/>
    <n v="0"/>
    <n v="0"/>
    <n v="0"/>
    <n v="0"/>
    <m/>
    <m/>
    <m/>
    <m/>
    <m/>
    <m/>
    <m/>
    <n v="0"/>
    <n v="0"/>
    <n v="0"/>
    <n v="0"/>
    <n v="0"/>
    <n v="0"/>
    <n v="52375"/>
    <n v="19875"/>
    <n v="19875"/>
    <n v="19875"/>
    <n v="96000"/>
    <n v="0"/>
    <n v="126400"/>
    <n v="334400"/>
    <n v="356400"/>
    <n v="250000"/>
    <n v="100000"/>
    <n v="100000"/>
    <n v="100000"/>
    <n v="100000"/>
    <n v="100000"/>
    <n v="100000"/>
    <n v="100000"/>
    <n v="0"/>
    <n v="1640800"/>
    <n v="280800"/>
    <n v="1640800"/>
  </r>
  <r>
    <s v="996."/>
    <s v="7-05-15-245-2"/>
    <s v="7"/>
    <s v="Pomoc techniczna - perspektywa finansowa UE 2014-2020"/>
    <s v="Realizowane-inne-w toku"/>
    <s v="FS 6"/>
    <s v="Zadania własne wspólne"/>
    <s v="pierwsza"/>
    <s v="inne"/>
    <s v="inne"/>
    <x v="14"/>
    <n v="0"/>
    <s v="Poznań"/>
    <s v="Sylwia Białous"/>
    <n v="0"/>
    <s v="Mateusz Józefowski"/>
    <s v="Mateusz Józefowski"/>
    <n v="0"/>
    <s v="05"/>
    <s v="nd"/>
    <n v="613592.10999999987"/>
    <n v="1801393.84"/>
    <n v="2159424.59"/>
    <n v="1619831.96"/>
    <n v="2941687.2"/>
    <n v="0"/>
    <n v="0"/>
    <n v="0"/>
    <n v="0"/>
    <n v="0"/>
    <n v="0"/>
    <n v="8522337.5899999999"/>
    <n v="-172567.64"/>
    <n v="0"/>
    <n v="0"/>
    <n v="9800"/>
    <n v="0"/>
    <m/>
    <m/>
    <m/>
    <m/>
    <m/>
    <m/>
    <m/>
    <n v="-162767.64000000001"/>
    <n v="257495.19"/>
    <n v="283012.21999999997"/>
    <n v="280246.90999999997"/>
    <n v="272856.33"/>
    <n v="258088.93"/>
    <n v="220202.41"/>
    <n v="157508.82999999999"/>
    <n v="174598.61"/>
    <n v="144598.60999999999"/>
    <n v="200242.75"/>
    <n v="182092.6"/>
    <n v="260240.61"/>
    <n v="1176716.7799999998"/>
    <n v="1574618.37"/>
    <n v="2596245.7999999998"/>
    <n v="1985499.26"/>
    <n v="1300388.1000000001"/>
    <n v="110132.9"/>
    <n v="0"/>
    <n v="0"/>
    <n v="0"/>
    <n v="0"/>
    <n v="0"/>
    <n v="8743601.209999999"/>
    <n v="221263.61999999918"/>
    <n v="8743601.209999999"/>
  </r>
  <r>
    <s v="997."/>
    <s v="7-05-17-111-1"/>
    <s v="7"/>
    <s v="Asset management"/>
    <s v="Realizowane-inne-w toku"/>
    <s v="nd"/>
    <s v="Zadania własne wspólne"/>
    <s v="pierwsza"/>
    <s v="inne"/>
    <s v="inne"/>
    <x v="14"/>
    <n v="0"/>
    <s v="Poznań"/>
    <s v="Piotr Terebecki"/>
    <n v="0"/>
    <s v="Anna Kociańska"/>
    <s v="Magdalena Sińska-Janiak"/>
    <n v="0"/>
    <s v="05"/>
    <s v="nd"/>
    <n v="397400"/>
    <n v="1150000"/>
    <n v="0"/>
    <n v="0"/>
    <n v="0"/>
    <n v="0"/>
    <n v="0"/>
    <n v="0"/>
    <n v="0"/>
    <n v="0"/>
    <n v="0"/>
    <n v="1150000"/>
    <n v="0"/>
    <n v="0"/>
    <n v="0"/>
    <n v="0"/>
    <n v="0"/>
    <m/>
    <m/>
    <m/>
    <m/>
    <m/>
    <m/>
    <m/>
    <n v="0"/>
    <n v="0"/>
    <n v="0"/>
    <n v="0"/>
    <n v="0"/>
    <n v="0"/>
    <n v="0"/>
    <n v="500000"/>
    <n v="0"/>
    <n v="0"/>
    <n v="270000"/>
    <n v="0"/>
    <n v="289000"/>
    <n v="770000"/>
    <n v="430000"/>
    <n v="0"/>
    <n v="0"/>
    <n v="0"/>
    <n v="0"/>
    <n v="0"/>
    <n v="0"/>
    <n v="0"/>
    <n v="0"/>
    <n v="0"/>
    <n v="1200000"/>
    <n v="50000"/>
    <n v="1200000"/>
  </r>
  <r>
    <s v="998."/>
    <s v="7-05-19-033-1"/>
    <s v="7"/>
    <s v="Infrastruktura sieci komunikacyjnej OT odseparowanej od infrastruktury IT na wszystkich obiektach technologicznych w Spółce"/>
    <s v="Realizowane-koncepcja-w toku"/>
    <s v="nd"/>
    <s v="Zadania własne wspólne"/>
    <s v="pierwsza"/>
    <s v="inne"/>
    <s v="inne"/>
    <x v="19"/>
    <n v="0"/>
    <s v="Poznań"/>
    <s v="Bartosz Hancyk"/>
    <n v="0"/>
    <s v="Anna Kociańska"/>
    <s v="Tomasz Kusztelski"/>
    <n v="0"/>
    <s v="05"/>
    <s v="nd"/>
    <n v="29000"/>
    <n v="1460000"/>
    <n v="0"/>
    <n v="0"/>
    <n v="0"/>
    <n v="0"/>
    <n v="0"/>
    <n v="0"/>
    <n v="0"/>
    <n v="0"/>
    <n v="0"/>
    <n v="1460000"/>
    <n v="0"/>
    <n v="0"/>
    <n v="77900"/>
    <n v="36250"/>
    <n v="811269"/>
    <m/>
    <m/>
    <m/>
    <m/>
    <m/>
    <m/>
    <m/>
    <n v="925419"/>
    <n v="0"/>
    <n v="36250"/>
    <n v="77900"/>
    <n v="36250"/>
    <n v="811269"/>
    <n v="0"/>
    <n v="0"/>
    <n v="0"/>
    <n v="0"/>
    <n v="0"/>
    <n v="0"/>
    <n v="0"/>
    <n v="538419"/>
    <n v="466613"/>
    <n v="0"/>
    <n v="0"/>
    <n v="0"/>
    <n v="0"/>
    <n v="0"/>
    <n v="0"/>
    <n v="0"/>
    <n v="0"/>
    <n v="0"/>
    <n v="1005032"/>
    <n v="-454968"/>
    <n v="1005032"/>
  </r>
  <r>
    <s v="999."/>
    <s v="7-05-19-034-1"/>
    <s v="7"/>
    <s v="System do monitorowania bezpieczeństwa sieci OT"/>
    <s v="Realizowane-koncepcja-w toku"/>
    <s v="nd"/>
    <s v="Zadania własne wspólne"/>
    <s v="pierwsza"/>
    <s v="inne"/>
    <s v="inne"/>
    <x v="19"/>
    <n v="0"/>
    <s v="Poznań"/>
    <s v="Bartosz Hancyk"/>
    <n v="0"/>
    <s v="Anna Kociańska"/>
    <s v="Tomasz Kusztelski"/>
    <n v="0"/>
    <s v="05"/>
    <s v="nd"/>
    <n v="0"/>
    <n v="720000"/>
    <n v="280000"/>
    <n v="0"/>
    <n v="0"/>
    <n v="0"/>
    <n v="0"/>
    <n v="0"/>
    <n v="0"/>
    <n v="0"/>
    <n v="0"/>
    <n v="1000000"/>
    <n v="0"/>
    <n v="0"/>
    <n v="0"/>
    <n v="0"/>
    <n v="0"/>
    <m/>
    <m/>
    <m/>
    <m/>
    <m/>
    <m/>
    <m/>
    <n v="0"/>
    <n v="0"/>
    <n v="0"/>
    <n v="0"/>
    <n v="0"/>
    <n v="0"/>
    <n v="0"/>
    <n v="19000"/>
    <n v="0"/>
    <n v="0"/>
    <n v="0"/>
    <n v="0"/>
    <n v="700000"/>
    <n v="719000"/>
    <n v="281000"/>
    <n v="0"/>
    <n v="0"/>
    <n v="0"/>
    <n v="0"/>
    <n v="0"/>
    <n v="0"/>
    <n v="0"/>
    <n v="0"/>
    <n v="0"/>
    <n v="1000000"/>
    <n v="0"/>
    <n v="1000000"/>
  </r>
  <r>
    <s v="1000."/>
    <s v="7-05-19-225-1"/>
    <s v="7"/>
    <s v="COŚ - model gospodarki cyrkularnej"/>
    <s v="Realizowane-koncepcja-w toku"/>
    <s v="Horyzont 2020"/>
    <s v="Zadania własne wspólne"/>
    <s v="pierwsza"/>
    <s v="inne"/>
    <s v="inne"/>
    <x v="14"/>
    <n v="0"/>
    <s v="Poznań"/>
    <s v="Agnieszka Mitura-Grabowska"/>
    <n v="0"/>
    <n v="0"/>
    <n v="0"/>
    <n v="0"/>
    <s v="05"/>
    <s v="nd"/>
    <n v="0"/>
    <n v="1694000"/>
    <n v="900200"/>
    <n v="-306200"/>
    <n v="221200"/>
    <n v="-446300"/>
    <n v="-191800"/>
    <n v="0"/>
    <n v="0"/>
    <n v="0"/>
    <n v="0"/>
    <n v="1871100"/>
    <n v="0"/>
    <n v="0"/>
    <n v="0"/>
    <n v="0"/>
    <n v="0"/>
    <m/>
    <m/>
    <m/>
    <m/>
    <m/>
    <m/>
    <m/>
    <n v="0"/>
    <n v="0"/>
    <n v="0"/>
    <n v="0"/>
    <n v="0"/>
    <n v="0"/>
    <n v="0"/>
    <n v="0"/>
    <n v="0"/>
    <n v="21000"/>
    <n v="110000"/>
    <n v="365086"/>
    <n v="284000"/>
    <n v="780086"/>
    <n v="1182507"/>
    <n v="2901487"/>
    <n v="1098920"/>
    <n v="274000"/>
    <n v="0"/>
    <n v="0"/>
    <n v="0"/>
    <n v="0"/>
    <n v="0"/>
    <n v="0"/>
    <n v="6237000"/>
    <n v="4365900"/>
    <n v="6237000"/>
  </r>
  <r>
    <s v="1001."/>
    <s v="7-05-20-035-1"/>
    <s v="7"/>
    <s v="COŚ-LOŚ-PŚ Garbary - budowa infrastruktury elektroenergetycznej pomiędzy obiektami Spółki."/>
    <s v="brak"/>
    <s v="nd"/>
    <s v="brak"/>
    <s v="pierwsza"/>
    <s v="inne"/>
    <s v="inne"/>
    <x v="14"/>
    <m/>
    <s v="Poznań"/>
    <s v="Marcin Ostrzycki"/>
    <m/>
    <m/>
    <m/>
    <m/>
    <s v="05"/>
    <s v="nd"/>
    <n v="0"/>
    <n v="0"/>
    <n v="0"/>
    <n v="0"/>
    <n v="0"/>
    <n v="0"/>
    <n v="0"/>
    <n v="0"/>
    <n v="0"/>
    <n v="0"/>
    <n v="0"/>
    <n v="0"/>
    <m/>
    <m/>
    <m/>
    <m/>
    <m/>
    <m/>
    <m/>
    <m/>
    <m/>
    <m/>
    <m/>
    <m/>
    <m/>
    <m/>
    <m/>
    <m/>
    <m/>
    <m/>
    <m/>
    <m/>
    <m/>
    <m/>
    <m/>
    <m/>
    <m/>
    <n v="0"/>
    <n v="150000"/>
    <n v="150000"/>
    <n v="1000000"/>
    <n v="1500000"/>
    <n v="3000000"/>
    <n v="0"/>
    <n v="0"/>
    <n v="0"/>
    <n v="0"/>
    <n v="0"/>
    <n v="5800000"/>
    <n v="5800000"/>
    <n v="5800000"/>
  </r>
  <r>
    <s v="1002."/>
    <s v="7-05-20-036-1"/>
    <s v="7"/>
    <s v="Wdrożenie nadrzędnego systemu SCADA do zarządzania energią w Spółce."/>
    <s v="brak"/>
    <s v="nd"/>
    <s v="brak"/>
    <s v="pierwsza"/>
    <s v="inne"/>
    <s v="inne"/>
    <x v="14"/>
    <m/>
    <s v="Poznań"/>
    <s v="Marcin Ostrzycki"/>
    <m/>
    <m/>
    <m/>
    <m/>
    <s v="05"/>
    <s v="nd"/>
    <n v="0"/>
    <n v="0"/>
    <n v="0"/>
    <n v="0"/>
    <n v="0"/>
    <n v="0"/>
    <n v="0"/>
    <n v="0"/>
    <n v="0"/>
    <n v="0"/>
    <n v="0"/>
    <n v="0"/>
    <m/>
    <m/>
    <m/>
    <m/>
    <m/>
    <m/>
    <m/>
    <m/>
    <m/>
    <m/>
    <m/>
    <m/>
    <m/>
    <m/>
    <m/>
    <m/>
    <m/>
    <m/>
    <m/>
    <m/>
    <m/>
    <m/>
    <m/>
    <m/>
    <m/>
    <n v="0"/>
    <n v="500000"/>
    <n v="1000000"/>
    <n v="1000000"/>
    <n v="1500000"/>
    <n v="1000000"/>
    <n v="0"/>
    <n v="0"/>
    <n v="0"/>
    <n v="0"/>
    <n v="0"/>
    <n v="5000000"/>
    <n v="5000000"/>
    <n v="5000000"/>
  </r>
  <r>
    <s v="1003."/>
    <s v="7-05-20-037-1"/>
    <s v="7"/>
    <s v="Automatyzacja procesów biznesowych rozliczania mediów"/>
    <s v="brak"/>
    <s v="nd"/>
    <s v="brak"/>
    <s v="pierwsza"/>
    <s v="inne"/>
    <s v="inne"/>
    <x v="14"/>
    <m/>
    <s v="Poznań"/>
    <s v="Marcin Ostrzycki"/>
    <m/>
    <m/>
    <m/>
    <m/>
    <s v="05"/>
    <s v="nd"/>
    <n v="0"/>
    <n v="0"/>
    <n v="0"/>
    <n v="0"/>
    <n v="0"/>
    <n v="0"/>
    <n v="0"/>
    <n v="0"/>
    <n v="0"/>
    <n v="0"/>
    <n v="0"/>
    <n v="0"/>
    <m/>
    <m/>
    <m/>
    <m/>
    <m/>
    <m/>
    <m/>
    <m/>
    <m/>
    <m/>
    <m/>
    <m/>
    <m/>
    <m/>
    <m/>
    <m/>
    <m/>
    <m/>
    <m/>
    <m/>
    <m/>
    <m/>
    <m/>
    <m/>
    <m/>
    <n v="0"/>
    <n v="100000"/>
    <n v="400000"/>
    <n v="0"/>
    <n v="0"/>
    <n v="0"/>
    <n v="0"/>
    <n v="0"/>
    <n v="0"/>
    <n v="0"/>
    <n v="0"/>
    <n v="500000"/>
    <n v="500000"/>
    <n v="500000"/>
  </r>
  <r>
    <s v="1004."/>
    <s v="7-05-20-148-2"/>
    <s v="7"/>
    <s v="Pomoc techniczna - perspektywa finansowa UE 2021-2027"/>
    <s v="Realizowane-inne-w toku"/>
    <s v="nd"/>
    <s v="brak"/>
    <s v="pierwsza"/>
    <s v="inne"/>
    <s v="inne"/>
    <x v="14"/>
    <n v="0"/>
    <s v="Poznań"/>
    <n v="0"/>
    <n v="0"/>
    <s v="Mateusz Józefowski"/>
    <s v="Mateusz Józefowski"/>
    <n v="0"/>
    <s v="05"/>
    <s v="nd"/>
    <n v="0"/>
    <n v="0"/>
    <n v="0"/>
    <n v="0"/>
    <n v="0"/>
    <n v="0"/>
    <n v="0"/>
    <n v="0"/>
    <n v="0"/>
    <n v="0"/>
    <n v="0"/>
    <n v="0"/>
    <n v="0"/>
    <n v="0"/>
    <n v="0"/>
    <n v="0"/>
    <n v="0"/>
    <m/>
    <m/>
    <m/>
    <m/>
    <m/>
    <m/>
    <m/>
    <n v="0"/>
    <n v="0"/>
    <n v="0"/>
    <n v="0"/>
    <n v="0"/>
    <n v="0"/>
    <n v="0"/>
    <n v="0"/>
    <n v="0"/>
    <n v="0"/>
    <n v="0"/>
    <n v="0"/>
    <n v="0"/>
    <n v="0"/>
    <n v="18150"/>
    <n v="343550"/>
    <n v="361700"/>
    <n v="102600"/>
    <n v="30000"/>
    <n v="30000"/>
    <n v="30000"/>
    <n v="30000"/>
    <n v="30000"/>
    <n v="30000"/>
    <n v="976000"/>
    <n v="976000"/>
    <n v="1006000"/>
  </r>
  <r>
    <s v="1005."/>
    <s v="7-05-20-181-1"/>
    <s v="7"/>
    <s v="COŚ - zintegrowany system odzyskiwania energii, substancji organicznych i składników odżywczych"/>
    <s v="brak"/>
    <s v="Polnor"/>
    <s v="brak"/>
    <s v="pierwsza"/>
    <s v="inne"/>
    <s v="inne"/>
    <x v="14"/>
    <m/>
    <s v="Poznań"/>
    <s v="Agnieszka Mitura-Grabowska"/>
    <m/>
    <m/>
    <m/>
    <m/>
    <s v="05"/>
    <s v="nd"/>
    <n v="0"/>
    <n v="0"/>
    <n v="0"/>
    <n v="0"/>
    <n v="0"/>
    <n v="0"/>
    <n v="0"/>
    <n v="0"/>
    <n v="0"/>
    <n v="0"/>
    <n v="0"/>
    <n v="0"/>
    <m/>
    <m/>
    <m/>
    <m/>
    <m/>
    <m/>
    <m/>
    <m/>
    <m/>
    <m/>
    <m/>
    <m/>
    <m/>
    <m/>
    <m/>
    <m/>
    <m/>
    <m/>
    <m/>
    <m/>
    <m/>
    <m/>
    <m/>
    <m/>
    <m/>
    <n v="0"/>
    <n v="383992.42424242425"/>
    <n v="533760.28138528136"/>
    <n v="233872.29437229439"/>
    <n v="0"/>
    <n v="0"/>
    <n v="0"/>
    <n v="0"/>
    <n v="0"/>
    <n v="0"/>
    <n v="0"/>
    <n v="1151625"/>
    <n v="1151625"/>
    <n v="1151625"/>
  </r>
  <r>
    <s v="1006."/>
    <s v="7-05-20-182-1"/>
    <s v="7"/>
    <s v="COŚ - skrócona nitryfikacja w osadzie czynnym "/>
    <s v="brak"/>
    <s v="Polnor"/>
    <s v="brak"/>
    <s v="pierwsza"/>
    <s v="inne"/>
    <s v="inne"/>
    <x v="14"/>
    <m/>
    <s v="Poznań"/>
    <s v="Agnieszka Mitura-Grabowska"/>
    <m/>
    <m/>
    <m/>
    <m/>
    <s v="05"/>
    <s v="nd"/>
    <n v="0"/>
    <n v="0"/>
    <n v="0"/>
    <n v="0"/>
    <n v="0"/>
    <n v="0"/>
    <n v="0"/>
    <n v="0"/>
    <n v="0"/>
    <n v="0"/>
    <n v="0"/>
    <n v="0"/>
    <m/>
    <m/>
    <m/>
    <m/>
    <m/>
    <m/>
    <m/>
    <m/>
    <m/>
    <m/>
    <m/>
    <m/>
    <m/>
    <m/>
    <m/>
    <m/>
    <m/>
    <m/>
    <m/>
    <m/>
    <m/>
    <m/>
    <m/>
    <m/>
    <m/>
    <n v="0"/>
    <n v="881187.5"/>
    <n v="734495.875"/>
    <n v="261754.125"/>
    <n v="0"/>
    <n v="0"/>
    <n v="0"/>
    <n v="0"/>
    <n v="0"/>
    <n v="0"/>
    <n v="0"/>
    <n v="1877437.5"/>
    <n v="1877437.5"/>
    <n v="1877437.5"/>
  </r>
  <r>
    <s v="1007."/>
    <s v="8-05-14-220-2"/>
    <s v="8"/>
    <s v="Wdrożenie systemu cyfrowej archiwizacji dokumentów - Etap II - zakres I"/>
    <s v="Realizowane-RBM-w toku"/>
    <s v="FS 6"/>
    <s v="Zadania własne wspólne"/>
    <s v="pierwsza"/>
    <s v="inne"/>
    <s v="inne"/>
    <x v="22"/>
    <n v="0"/>
    <s v="Poznań"/>
    <s v="Bartosz Matysiak"/>
    <n v="0"/>
    <s v="Anna Kociańska"/>
    <s v="Artur Błotny"/>
    <n v="0"/>
    <s v="05"/>
    <s v="nd"/>
    <n v="0"/>
    <n v="1200000"/>
    <n v="1200000"/>
    <n v="0"/>
    <n v="0"/>
    <n v="0"/>
    <n v="0"/>
    <n v="0"/>
    <n v="0"/>
    <n v="0"/>
    <n v="0"/>
    <n v="2400000"/>
    <n v="0"/>
    <n v="0"/>
    <n v="0"/>
    <n v="50871.5"/>
    <n v="81394.399999999994"/>
    <m/>
    <m/>
    <m/>
    <m/>
    <m/>
    <m/>
    <m/>
    <n v="132265.9"/>
    <n v="0"/>
    <n v="0"/>
    <n v="20348.599999999999"/>
    <n v="20348.599999999999"/>
    <n v="40697.199999999997"/>
    <n v="111917.3"/>
    <n v="81394.399999999994"/>
    <n v="81395.100000000006"/>
    <n v="0"/>
    <n v="0"/>
    <n v="0"/>
    <n v="0"/>
    <n v="406972.69999999995"/>
    <n v="0"/>
    <n v="0"/>
    <n v="0"/>
    <n v="0"/>
    <n v="0"/>
    <n v="0"/>
    <n v="0"/>
    <n v="0"/>
    <n v="0"/>
    <n v="0"/>
    <n v="406972.69999999995"/>
    <n v="-1993027.3"/>
    <n v="406972.69999999995"/>
  </r>
  <r>
    <s v="1008."/>
    <s v="8-05-14-240-2"/>
    <s v="8"/>
    <s v="Pozostałe systemy informatyczne"/>
    <s v="Realizowane-inne-w toku"/>
    <s v="nd"/>
    <s v="Informatyzacja"/>
    <s v="pierwsza"/>
    <s v="inne"/>
    <s v="inne"/>
    <x v="21"/>
    <n v="0"/>
    <s v="Poznań"/>
    <n v="0"/>
    <n v="0"/>
    <s v="Anna Kociańska"/>
    <s v="Julia Heigelmann"/>
    <n v="0"/>
    <s v="05"/>
    <s v="nd"/>
    <n v="475960.68"/>
    <n v="0"/>
    <n v="0"/>
    <n v="0"/>
    <n v="0"/>
    <n v="0"/>
    <n v="0"/>
    <n v="0"/>
    <n v="0"/>
    <n v="0"/>
    <n v="0"/>
    <n v="0"/>
    <n v="171002"/>
    <n v="0"/>
    <n v="0"/>
    <n v="23400"/>
    <n v="16640"/>
    <m/>
    <m/>
    <m/>
    <m/>
    <m/>
    <m/>
    <m/>
    <n v="211042"/>
    <n v="0"/>
    <n v="0"/>
    <n v="0"/>
    <n v="65000"/>
    <n v="65000"/>
    <n v="65000"/>
    <n v="65000"/>
    <n v="65000"/>
    <n v="130000"/>
    <n v="65000"/>
    <n v="81120"/>
    <n v="130000"/>
    <n v="812162"/>
    <n v="0"/>
    <n v="0"/>
    <n v="0"/>
    <n v="0"/>
    <n v="0"/>
    <n v="0"/>
    <n v="0"/>
    <n v="0"/>
    <n v="0"/>
    <n v="0"/>
    <n v="812162"/>
    <n v="812162"/>
    <n v="812162"/>
  </r>
  <r>
    <s v="1009."/>
    <s v="8-05-14-241-2"/>
    <s v="8"/>
    <s v="System Informatyczny Service Desk"/>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0"/>
    <n v="0"/>
    <n v="0"/>
    <n v="0"/>
    <n v="0"/>
    <n v="0"/>
    <n v="0"/>
    <n v="0"/>
    <n v="0"/>
    <n v="0"/>
    <n v="0"/>
    <n v="0"/>
    <n v="0"/>
    <n v="0"/>
    <n v="0"/>
    <n v="0"/>
    <n v="0"/>
    <n v="0"/>
    <n v="0"/>
    <n v="0"/>
  </r>
  <r>
    <s v="1010."/>
    <s v="8-05-14-242-2"/>
    <s v="8"/>
    <s v="System Informatyczny SAP"/>
    <s v="Realizowane-inne-w toku"/>
    <s v="nd"/>
    <s v="Informatyzacja"/>
    <s v="pierwsza"/>
    <s v="inne"/>
    <s v="inne"/>
    <x v="21"/>
    <n v="0"/>
    <s v="Poznań"/>
    <n v="0"/>
    <n v="0"/>
    <s v="Anna Kociańska"/>
    <s v="Julia Heigelmann"/>
    <n v="0"/>
    <s v="05"/>
    <s v="nd"/>
    <n v="210600"/>
    <n v="0"/>
    <n v="0"/>
    <n v="0"/>
    <n v="0"/>
    <n v="0"/>
    <n v="0"/>
    <n v="0"/>
    <n v="0"/>
    <n v="0"/>
    <n v="0"/>
    <n v="0"/>
    <n v="0"/>
    <n v="0"/>
    <n v="59520"/>
    <n v="0"/>
    <n v="0"/>
    <m/>
    <m/>
    <m/>
    <m/>
    <m/>
    <m/>
    <m/>
    <n v="59520"/>
    <n v="0"/>
    <n v="0"/>
    <n v="65000"/>
    <n v="65000"/>
    <n v="70480"/>
    <n v="65000"/>
    <n v="65000"/>
    <n v="65000"/>
    <n v="135480"/>
    <n v="65000"/>
    <n v="65000"/>
    <n v="130000"/>
    <n v="650000"/>
    <n v="0"/>
    <n v="0"/>
    <n v="0"/>
    <n v="0"/>
    <n v="0"/>
    <n v="0"/>
    <n v="0"/>
    <n v="0"/>
    <n v="0"/>
    <n v="0"/>
    <n v="650000"/>
    <n v="650000"/>
    <n v="650000"/>
  </r>
  <r>
    <s v="1011."/>
    <s v="8-05-14-243-2"/>
    <s v="8"/>
    <s v="System Informatyczny Prophix"/>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0"/>
    <n v="0"/>
    <n v="0"/>
    <n v="0"/>
    <n v="0"/>
    <n v="0"/>
    <n v="0"/>
    <n v="0"/>
    <n v="0"/>
    <n v="0"/>
    <n v="0"/>
    <n v="0"/>
    <n v="0"/>
    <n v="0"/>
    <n v="0"/>
    <n v="0"/>
    <n v="0"/>
    <n v="0"/>
    <n v="0"/>
    <n v="0"/>
  </r>
  <r>
    <s v="1012."/>
    <s v="8-05-14-244-3"/>
    <s v="8"/>
    <s v="Zakupy Serwerów"/>
    <s v="Realizowane-inne-w toku"/>
    <s v="nd"/>
    <s v="Informatyzacja"/>
    <s v="pierwsza"/>
    <s v="inne"/>
    <s v="inne"/>
    <x v="21"/>
    <n v="0"/>
    <s v="Poznań"/>
    <n v="0"/>
    <n v="0"/>
    <s v="Anna Kociańska"/>
    <s v="Julia Heigelmann"/>
    <n v="0"/>
    <s v="05"/>
    <s v="nd"/>
    <n v="245661.88"/>
    <n v="0"/>
    <n v="0"/>
    <n v="0"/>
    <n v="0"/>
    <n v="0"/>
    <n v="0"/>
    <n v="0"/>
    <n v="0"/>
    <n v="0"/>
    <n v="0"/>
    <n v="0"/>
    <n v="0"/>
    <n v="0"/>
    <n v="0"/>
    <n v="0"/>
    <n v="0"/>
    <m/>
    <m/>
    <m/>
    <m/>
    <m/>
    <m/>
    <m/>
    <n v="0"/>
    <n v="0"/>
    <n v="0"/>
    <n v="0"/>
    <n v="0"/>
    <n v="0"/>
    <n v="127596"/>
    <n v="0"/>
    <n v="0"/>
    <n v="0"/>
    <n v="32404"/>
    <n v="0"/>
    <n v="40000"/>
    <n v="200000"/>
    <n v="0"/>
    <n v="0"/>
    <n v="0"/>
    <n v="0"/>
    <n v="0"/>
    <n v="0"/>
    <n v="0"/>
    <n v="0"/>
    <n v="0"/>
    <n v="0"/>
    <n v="200000"/>
    <n v="200000"/>
    <n v="200000"/>
  </r>
  <r>
    <s v="1013."/>
    <s v="8-05-14-245-3"/>
    <s v="8"/>
    <s v="Zakupy Komputerów"/>
    <s v="Realizowane-inne-w toku"/>
    <s v="nd"/>
    <s v="Informatyzacja"/>
    <s v="pierwsza"/>
    <s v="inne"/>
    <s v="inne"/>
    <x v="21"/>
    <n v="0"/>
    <s v="Poznań"/>
    <n v="0"/>
    <n v="0"/>
    <s v="Anna Kociańska"/>
    <s v="Julia Heigelmann"/>
    <n v="0"/>
    <s v="05"/>
    <s v="nd"/>
    <n v="19600"/>
    <n v="0"/>
    <n v="0"/>
    <n v="0"/>
    <n v="0"/>
    <n v="0"/>
    <n v="0"/>
    <n v="0"/>
    <n v="0"/>
    <n v="0"/>
    <n v="0"/>
    <n v="0"/>
    <n v="0"/>
    <n v="0"/>
    <n v="0"/>
    <n v="0"/>
    <n v="0"/>
    <m/>
    <m/>
    <m/>
    <m/>
    <m/>
    <m/>
    <m/>
    <n v="0"/>
    <n v="0"/>
    <n v="0"/>
    <n v="30000"/>
    <n v="0"/>
    <n v="0"/>
    <n v="0"/>
    <n v="30000"/>
    <n v="30000"/>
    <n v="30000"/>
    <n v="30000"/>
    <n v="30000"/>
    <n v="30000"/>
    <n v="180000"/>
    <n v="0"/>
    <n v="0"/>
    <n v="0"/>
    <n v="0"/>
    <n v="0"/>
    <n v="0"/>
    <n v="0"/>
    <n v="0"/>
    <n v="0"/>
    <n v="0"/>
    <n v="180000"/>
    <n v="180000"/>
    <n v="180000"/>
  </r>
  <r>
    <s v="1014."/>
    <s v="8-05-14-246-3"/>
    <s v="8"/>
    <s v="Zakupy drukarek i innego sprzętu"/>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10000"/>
    <n v="0"/>
    <n v="0"/>
    <n v="0"/>
    <n v="0"/>
    <n v="10000"/>
    <n v="20000"/>
    <n v="0"/>
    <n v="0"/>
    <n v="0"/>
    <n v="0"/>
    <n v="0"/>
    <n v="0"/>
    <n v="0"/>
    <n v="0"/>
    <n v="0"/>
    <n v="0"/>
    <n v="20000"/>
    <n v="20000"/>
    <n v="20000"/>
  </r>
  <r>
    <s v="1015."/>
    <s v="8-05-14-247-2"/>
    <s v="8"/>
    <s v="Zakup Licencji nowych i odtwarzalnych 100%"/>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0"/>
    <n v="0"/>
    <n v="0"/>
    <n v="0"/>
    <n v="0"/>
    <n v="0"/>
    <n v="0"/>
    <n v="0"/>
    <n v="0"/>
    <n v="0"/>
    <n v="0"/>
    <n v="0"/>
    <n v="0"/>
    <n v="0"/>
    <n v="0"/>
    <n v="0"/>
    <n v="0"/>
    <n v="0"/>
    <n v="0"/>
    <n v="0"/>
  </r>
  <r>
    <s v="1016."/>
    <s v="8-05-14-248-3"/>
    <s v="8"/>
    <s v="Zakup urządzeń infrastruktury teleinformatycznej"/>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0"/>
    <n v="0"/>
    <n v="0"/>
    <n v="0"/>
    <n v="0"/>
    <n v="0"/>
    <n v="0"/>
    <n v="0"/>
    <n v="0"/>
    <n v="0"/>
    <n v="0"/>
    <n v="0"/>
    <n v="0"/>
    <n v="0"/>
    <n v="0"/>
    <n v="0"/>
    <n v="0"/>
    <n v="0"/>
    <n v="0"/>
    <n v="0"/>
  </r>
  <r>
    <s v="1017."/>
    <s v="8-05-14-249-3"/>
    <s v="8"/>
    <s v="Zakup systemów łączności teleinformatycznej"/>
    <s v="Realizowane-inne-w toku"/>
    <s v="nd"/>
    <s v="Informatyzacja"/>
    <s v="pierwsza"/>
    <s v="inne"/>
    <s v="inne"/>
    <x v="21"/>
    <n v="0"/>
    <s v="Poznań"/>
    <n v="0"/>
    <n v="0"/>
    <s v="Anna Kociańska"/>
    <s v="Julia Heigelmann"/>
    <n v="0"/>
    <s v="05"/>
    <s v="nd"/>
    <n v="202330.26"/>
    <n v="0"/>
    <n v="0"/>
    <n v="0"/>
    <n v="0"/>
    <n v="0"/>
    <n v="0"/>
    <n v="0"/>
    <n v="0"/>
    <n v="0"/>
    <n v="0"/>
    <n v="0"/>
    <n v="0"/>
    <n v="0"/>
    <n v="0"/>
    <n v="0"/>
    <n v="0"/>
    <m/>
    <m/>
    <m/>
    <m/>
    <m/>
    <m/>
    <m/>
    <n v="0"/>
    <n v="0"/>
    <n v="0"/>
    <n v="0"/>
    <n v="0"/>
    <n v="0"/>
    <n v="0"/>
    <n v="75000"/>
    <n v="0"/>
    <n v="75000"/>
    <n v="0"/>
    <n v="75000"/>
    <n v="75000"/>
    <n v="300000"/>
    <n v="0"/>
    <n v="0"/>
    <n v="0"/>
    <n v="0"/>
    <n v="0"/>
    <n v="0"/>
    <n v="0"/>
    <n v="0"/>
    <n v="0"/>
    <n v="0"/>
    <n v="300000"/>
    <n v="300000"/>
    <n v="300000"/>
  </r>
  <r>
    <s v="1018."/>
    <s v="8-05-18-009-2"/>
    <s v="8"/>
    <s v="Systemy Informatyczne Business Intelligence (BI)"/>
    <s v="Realizowane-inne-w toku"/>
    <s v="nd"/>
    <s v="Informatyzacja"/>
    <s v="pierwsza"/>
    <s v="inne"/>
    <s v="inne"/>
    <x v="21"/>
    <n v="0"/>
    <s v="Poznań"/>
    <n v="0"/>
    <n v="0"/>
    <s v="Anna Kociańska"/>
    <s v="Julia Heigelmann"/>
    <n v="0"/>
    <s v="05"/>
    <s v="nd"/>
    <n v="0"/>
    <n v="0"/>
    <n v="0"/>
    <n v="0"/>
    <n v="0"/>
    <n v="0"/>
    <n v="0"/>
    <n v="0"/>
    <n v="0"/>
    <n v="0"/>
    <n v="0"/>
    <n v="0"/>
    <n v="0"/>
    <n v="0"/>
    <n v="0"/>
    <n v="0"/>
    <n v="0"/>
    <m/>
    <m/>
    <m/>
    <m/>
    <m/>
    <m/>
    <m/>
    <n v="0"/>
    <n v="0"/>
    <n v="0"/>
    <n v="0"/>
    <n v="0"/>
    <n v="0"/>
    <n v="0"/>
    <n v="50000"/>
    <n v="0"/>
    <n v="25000"/>
    <n v="0"/>
    <n v="0"/>
    <n v="25000"/>
    <n v="100000"/>
    <n v="0"/>
    <n v="0"/>
    <n v="0"/>
    <n v="0"/>
    <n v="0"/>
    <n v="0"/>
    <n v="0"/>
    <n v="0"/>
    <n v="0"/>
    <n v="0"/>
    <n v="100000"/>
    <n v="100000"/>
    <n v="100000"/>
  </r>
  <r>
    <s v="1019."/>
    <s v="8-05-18-010-2"/>
    <s v="8"/>
    <s v="Zakup licencji dla systemów informatycznych"/>
    <s v="Realizowane-inne-w toku"/>
    <s v="nd"/>
    <s v="Informatyzacja"/>
    <s v="pierwsza"/>
    <s v="inne"/>
    <s v="inne"/>
    <x v="21"/>
    <n v="0"/>
    <s v="Poznań"/>
    <n v="0"/>
    <n v="0"/>
    <s v="Anna Kociańska"/>
    <s v="Julia Heigelmann"/>
    <n v="0"/>
    <s v="05"/>
    <s v="nd"/>
    <n v="187246.6"/>
    <n v="0"/>
    <n v="0"/>
    <n v="0"/>
    <n v="0"/>
    <n v="0"/>
    <n v="0"/>
    <n v="0"/>
    <n v="0"/>
    <n v="0"/>
    <n v="0"/>
    <n v="0"/>
    <n v="0"/>
    <n v="0"/>
    <n v="0"/>
    <n v="57161"/>
    <n v="87847.5"/>
    <m/>
    <m/>
    <m/>
    <m/>
    <m/>
    <m/>
    <m/>
    <n v="145008.5"/>
    <n v="0"/>
    <n v="0"/>
    <n v="0"/>
    <n v="60000"/>
    <n v="0"/>
    <n v="0"/>
    <n v="42839"/>
    <n v="0"/>
    <n v="0"/>
    <n v="0"/>
    <n v="200000"/>
    <n v="100000"/>
    <n v="487847.5"/>
    <n v="0"/>
    <n v="0"/>
    <n v="0"/>
    <n v="0"/>
    <n v="0"/>
    <n v="0"/>
    <n v="0"/>
    <n v="0"/>
    <n v="0"/>
    <n v="0"/>
    <n v="487847.5"/>
    <n v="487847.5"/>
    <n v="487847.5"/>
  </r>
  <r>
    <s v="1020."/>
    <s v="8-05-19-338-2"/>
    <s v="8"/>
    <s v="Wdrożenie systemu cyfrowej archiwizacji dokumentów - Etap II - zakres II"/>
    <s v="Realizowane-koncepcja-w toku"/>
    <s v="nd"/>
    <s v="rezerwa zadania wielozakresowe"/>
    <s v="pierwsza"/>
    <s v="inne"/>
    <s v="inne"/>
    <x v="22"/>
    <n v="0"/>
    <s v="Poznań"/>
    <s v="Grażyna Solman"/>
    <n v="0"/>
    <s v="Anna Kociańska"/>
    <s v="Artur Błotny"/>
    <n v="0"/>
    <s v="05"/>
    <s v="nd"/>
    <n v="0"/>
    <n v="0"/>
    <n v="0"/>
    <n v="0"/>
    <n v="0"/>
    <n v="0"/>
    <n v="0"/>
    <n v="0"/>
    <n v="0"/>
    <n v="0"/>
    <n v="0"/>
    <n v="0"/>
    <n v="0"/>
    <n v="0"/>
    <n v="0"/>
    <n v="0"/>
    <n v="0"/>
    <m/>
    <m/>
    <m/>
    <m/>
    <m/>
    <m/>
    <m/>
    <n v="0"/>
    <n v="0"/>
    <n v="0"/>
    <n v="0"/>
    <n v="0"/>
    <n v="0"/>
    <n v="0"/>
    <n v="0"/>
    <n v="0"/>
    <n v="0"/>
    <n v="0"/>
    <n v="0"/>
    <n v="0"/>
    <n v="0"/>
    <n v="300000"/>
    <n v="1200000"/>
    <n v="0"/>
    <n v="0"/>
    <n v="0"/>
    <n v="0"/>
    <n v="0"/>
    <n v="0"/>
    <n v="0"/>
    <n v="0"/>
    <n v="1500000"/>
    <n v="1500000"/>
    <n v="1500000"/>
  </r>
  <r>
    <s v="1021."/>
    <s v="9-05-04-600-1"/>
    <s v="9"/>
    <s v="Zakupy inwestycyjne"/>
    <s v="Realizowane-inne-w toku"/>
    <s v="nd"/>
    <s v="Zadania własne wspólne"/>
    <s v="pierwsza"/>
    <s v="inne"/>
    <s v="inne"/>
    <x v="23"/>
    <n v="0"/>
    <s v="Poznań"/>
    <s v="Sylwia Białous"/>
    <n v="0"/>
    <s v="Anna Kociańska"/>
    <s v="Anna Kociańska"/>
    <n v="0"/>
    <s v="05"/>
    <s v="nd"/>
    <n v="4052176.8"/>
    <n v="3000000"/>
    <n v="3000000"/>
    <n v="3000000"/>
    <n v="3000000"/>
    <n v="3000000"/>
    <n v="3000000"/>
    <n v="3000000"/>
    <n v="3000000"/>
    <n v="3000000"/>
    <n v="3000000"/>
    <n v="30000000"/>
    <n v="0"/>
    <n v="26600"/>
    <n v="0"/>
    <n v="27346.21"/>
    <n v="77678"/>
    <m/>
    <m/>
    <m/>
    <m/>
    <m/>
    <m/>
    <m/>
    <n v="131624.21"/>
    <n v="0"/>
    <n v="0"/>
    <n v="0"/>
    <n v="0"/>
    <n v="0"/>
    <n v="154442.5"/>
    <n v="154442.5"/>
    <n v="454442.5"/>
    <n v="200000"/>
    <n v="254442.5"/>
    <n v="754442.5"/>
    <n v="754442.5"/>
    <n v="2858279.21"/>
    <n v="3000000"/>
    <n v="3000000"/>
    <n v="3000000"/>
    <n v="3000000"/>
    <n v="3000000"/>
    <n v="3000000"/>
    <n v="3000000"/>
    <n v="3000000"/>
    <n v="3000000"/>
    <n v="0"/>
    <n v="29858279.210000001"/>
    <n v="-141720.78999999911"/>
    <n v="29858279.210000001"/>
  </r>
  <r>
    <s v="1022."/>
    <s v="9-05-15-211-1"/>
    <s v="9"/>
    <s v="Leasing samochodów osobowych i dostawczych"/>
    <s v="Realizowane-inne-w toku"/>
    <s v="nd"/>
    <s v="Zadania własne wspólne"/>
    <s v="pierwsza"/>
    <s v="inne"/>
    <s v="inne"/>
    <x v="14"/>
    <n v="0"/>
    <s v="Poznań"/>
    <s v="Sylwia Białous"/>
    <n v="0"/>
    <s v="Anna Kociańska"/>
    <s v="Bogusław Berkau"/>
    <n v="0"/>
    <s v="05"/>
    <s v="nd"/>
    <n v="1759995.75"/>
    <n v="1915000"/>
    <n v="1400000"/>
    <n v="0"/>
    <n v="0"/>
    <n v="0"/>
    <n v="0"/>
    <n v="0"/>
    <n v="0"/>
    <m/>
    <m/>
    <n v="3315000"/>
    <n v="0"/>
    <n v="0"/>
    <n v="0"/>
    <n v="0"/>
    <n v="0"/>
    <m/>
    <m/>
    <m/>
    <m/>
    <m/>
    <m/>
    <m/>
    <n v="0"/>
    <n v="0"/>
    <n v="0"/>
    <n v="0"/>
    <n v="0"/>
    <n v="0"/>
    <n v="0"/>
    <n v="0"/>
    <n v="0"/>
    <n v="0"/>
    <n v="0"/>
    <n v="0"/>
    <n v="0"/>
    <n v="0"/>
    <n v="1800000"/>
    <n v="1800000"/>
    <n v="0"/>
    <n v="0"/>
    <n v="0"/>
    <n v="0"/>
    <n v="0"/>
    <n v="0"/>
    <n v="0"/>
    <n v="0"/>
    <n v="3600000"/>
    <n v="285000"/>
    <n v="3600000"/>
  </r>
  <r>
    <s v="1023."/>
    <s v="9-05-16-900-1"/>
    <s v="9"/>
    <s v="Korekta roczna"/>
    <s v="Realizowane-koncepcja-w toku"/>
    <s v="nd"/>
    <s v="rezerwa na inwestycje nieprzewidziane"/>
    <s v="pierwsza"/>
    <s v="inne"/>
    <s v="inne"/>
    <x v="20"/>
    <n v="0"/>
    <s v="Poznań"/>
    <n v="0"/>
    <n v="0"/>
    <s v="Dariusz Schmidt"/>
    <n v="0"/>
    <n v="0"/>
    <s v="05"/>
    <s v="nd"/>
    <n v="0"/>
    <n v="0"/>
    <n v="0"/>
    <n v="0"/>
    <n v="0"/>
    <n v="0"/>
    <n v="0"/>
    <n v="0"/>
    <n v="0"/>
    <n v="0"/>
    <n v="0"/>
    <n v="0"/>
    <n v="0"/>
    <n v="0"/>
    <n v="0"/>
    <n v="0"/>
    <n v="0"/>
    <m/>
    <m/>
    <m/>
    <m/>
    <m/>
    <m/>
    <m/>
    <n v="0"/>
    <n v="0"/>
    <n v="0"/>
    <n v="0"/>
    <n v="0"/>
    <n v="0"/>
    <n v="0"/>
    <n v="0"/>
    <n v="0"/>
    <n v="0"/>
    <n v="0"/>
    <n v="0"/>
    <n v="0"/>
    <n v="0"/>
    <n v="0"/>
    <n v="0"/>
    <n v="0"/>
    <n v="0"/>
    <n v="0"/>
    <n v="0"/>
    <n v="0"/>
    <n v="0"/>
    <n v="0"/>
    <n v="0"/>
    <n v="0"/>
    <n v="0"/>
    <n v="0"/>
  </r>
  <r>
    <s v="1024."/>
    <s v="P-12-001"/>
    <s v="P"/>
    <s v="pula Miasto Poznań"/>
    <n v="0"/>
    <s v="nd"/>
    <s v="Pule"/>
    <s v="druga"/>
    <s v="sieci rozdzielcze"/>
    <s v="rozwojowe"/>
    <x v="24"/>
    <n v="0"/>
    <s v="Poznań"/>
    <n v="0"/>
    <n v="0"/>
    <s v="Grażyna Solman"/>
    <n v="0"/>
    <n v="0"/>
    <s v="05"/>
    <s v="nd"/>
    <n v="0"/>
    <n v="0"/>
    <n v="0"/>
    <n v="0"/>
    <n v="17086700"/>
    <n v="21383000"/>
    <n v="21383000"/>
    <n v="21383000"/>
    <n v="21383000"/>
    <n v="10495425.819460366"/>
    <n v="10495425.819460366"/>
    <n v="123609551.63892072"/>
    <n v="0"/>
    <n v="0"/>
    <n v="0"/>
    <n v="0"/>
    <n v="0"/>
    <m/>
    <m/>
    <m/>
    <m/>
    <m/>
    <m/>
    <m/>
    <n v="0"/>
    <n v="0"/>
    <n v="0"/>
    <n v="0"/>
    <n v="0"/>
    <n v="0"/>
    <n v="0"/>
    <n v="0"/>
    <n v="0"/>
    <n v="0"/>
    <n v="0"/>
    <n v="0"/>
    <n v="0"/>
    <n v="0"/>
    <n v="0"/>
    <n v="0"/>
    <n v="0"/>
    <n v="0"/>
    <n v="0"/>
    <n v="0"/>
    <n v="40000000"/>
    <n v="25000000"/>
    <n v="12002936.347523421"/>
    <m/>
    <n v="77002936.347523421"/>
    <n v="-46606615.291397303"/>
    <n v="77002936.347523421"/>
  </r>
  <r>
    <s v="1025."/>
    <s v="P-12-002"/>
    <s v="P"/>
    <s v="pula Gmina Mosina"/>
    <n v="0"/>
    <s v="nd"/>
    <s v="Pule"/>
    <s v="druga"/>
    <s v="sieci rozdzielcze"/>
    <s v="rozwojowe"/>
    <x v="24"/>
    <n v="0"/>
    <s v="Mosina"/>
    <n v="0"/>
    <n v="0"/>
    <s v="Grażyna Solman"/>
    <n v="0"/>
    <n v="0"/>
    <s v="03"/>
    <s v="nd"/>
    <n v="0"/>
    <n v="0"/>
    <n v="0"/>
    <n v="0"/>
    <n v="2755100"/>
    <n v="2126700"/>
    <n v="2369700"/>
    <n v="2369700"/>
    <n v="2369700"/>
    <n v="804435.43845406768"/>
    <n v="804435.43845406768"/>
    <n v="13599770.876908135"/>
    <n v="0"/>
    <n v="0"/>
    <n v="0"/>
    <n v="0"/>
    <n v="0"/>
    <m/>
    <m/>
    <m/>
    <m/>
    <m/>
    <m/>
    <m/>
    <n v="0"/>
    <n v="0"/>
    <n v="0"/>
    <n v="0"/>
    <n v="0"/>
    <n v="0"/>
    <n v="0"/>
    <n v="0"/>
    <n v="0"/>
    <n v="0"/>
    <n v="0"/>
    <n v="0"/>
    <n v="0"/>
    <n v="0"/>
    <n v="0"/>
    <n v="0"/>
    <n v="0"/>
    <n v="0"/>
    <n v="0"/>
    <n v="0"/>
    <n v="0"/>
    <n v="0"/>
    <n v="109303.94066053629"/>
    <m/>
    <n v="109303.94066053629"/>
    <n v="-13490466.936247598"/>
    <n v="109303.94066053629"/>
  </r>
  <r>
    <s v="1026."/>
    <s v="P-12-003"/>
    <s v="P"/>
    <s v="pula Miasto Puszczykowo"/>
    <n v="0"/>
    <s v="nd"/>
    <s v="Pule"/>
    <s v="druga"/>
    <s v="sieci rozdzielcze"/>
    <s v="rozwojowe"/>
    <x v="24"/>
    <n v="0"/>
    <s v="Puszczykowo"/>
    <n v="0"/>
    <n v="0"/>
    <s v="Grażyna Solman"/>
    <n v="0"/>
    <n v="0"/>
    <s v="09"/>
    <s v="nd"/>
    <n v="0"/>
    <n v="0"/>
    <n v="0"/>
    <n v="0"/>
    <n v="4176900"/>
    <n v="1392300"/>
    <n v="1392300"/>
    <n v="1392300"/>
    <n v="1392300"/>
    <n v="461171.32257295691"/>
    <n v="461171.32257295691"/>
    <n v="10668442.645145915"/>
    <n v="0"/>
    <n v="0"/>
    <n v="0"/>
    <n v="0"/>
    <n v="0"/>
    <m/>
    <m/>
    <m/>
    <m/>
    <m/>
    <m/>
    <m/>
    <n v="0"/>
    <n v="0"/>
    <n v="0"/>
    <n v="0"/>
    <n v="0"/>
    <n v="0"/>
    <n v="0"/>
    <n v="0"/>
    <n v="0"/>
    <n v="0"/>
    <n v="0"/>
    <n v="0"/>
    <n v="0"/>
    <n v="0"/>
    <n v="0"/>
    <n v="0"/>
    <n v="0"/>
    <n v="0"/>
    <n v="0"/>
    <n v="0"/>
    <n v="0"/>
    <n v="0"/>
    <n v="830071.19874548307"/>
    <m/>
    <n v="830071.19874548307"/>
    <n v="-9838371.4464004319"/>
    <n v="830071.19874548307"/>
  </r>
  <r>
    <s v="1027."/>
    <s v="P-12-004"/>
    <s v="P"/>
    <s v="pula Gmina Czerwonak"/>
    <n v="0"/>
    <s v="nd"/>
    <s v="Pule"/>
    <s v="druga"/>
    <s v="sieci rozdzielcze"/>
    <s v="rozwojowe"/>
    <x v="24"/>
    <n v="0"/>
    <s v="Czerwonak"/>
    <n v="0"/>
    <n v="0"/>
    <s v="Grażyna Solman"/>
    <n v="0"/>
    <n v="0"/>
    <s v="01"/>
    <s v="nd"/>
    <n v="0"/>
    <n v="0"/>
    <n v="0"/>
    <n v="0"/>
    <n v="3039600"/>
    <n v="1013200"/>
    <n v="1013200"/>
    <n v="1013200"/>
    <n v="1013200"/>
    <n v="354997.40690883767"/>
    <n v="354997.40690883767"/>
    <n v="7802394.8138176762"/>
    <n v="0"/>
    <n v="0"/>
    <n v="0"/>
    <n v="0"/>
    <n v="0"/>
    <m/>
    <m/>
    <m/>
    <m/>
    <m/>
    <m/>
    <m/>
    <n v="0"/>
    <n v="0"/>
    <n v="0"/>
    <n v="0"/>
    <n v="0"/>
    <n v="0"/>
    <n v="0"/>
    <n v="0"/>
    <n v="0"/>
    <n v="0"/>
    <n v="0"/>
    <n v="0"/>
    <n v="0"/>
    <n v="0"/>
    <n v="0"/>
    <n v="0"/>
    <n v="0"/>
    <n v="0"/>
    <n v="0"/>
    <n v="0"/>
    <n v="0"/>
    <n v="0"/>
    <n v="1145278.8292365521"/>
    <m/>
    <n v="1145278.8292365521"/>
    <n v="-6657115.984581124"/>
    <n v="1145278.8292365521"/>
  </r>
  <r>
    <s v="1028."/>
    <s v="P-12-005"/>
    <s v="P"/>
    <s v="pula Miasto Luboń"/>
    <n v="0"/>
    <s v="nd"/>
    <s v="Pule"/>
    <s v="druga"/>
    <s v="sieci rozdzielcze"/>
    <s v="rozwojowe"/>
    <x v="24"/>
    <n v="0"/>
    <s v="Luboń"/>
    <n v="0"/>
    <n v="0"/>
    <s v="Grażyna Solman"/>
    <n v="0"/>
    <n v="0"/>
    <s v="02"/>
    <s v="nd"/>
    <n v="0"/>
    <n v="0"/>
    <n v="0"/>
    <n v="0"/>
    <n v="2588700"/>
    <n v="862900"/>
    <n v="862900"/>
    <n v="862900"/>
    <n v="862900"/>
    <n v="296683.56293357763"/>
    <n v="296683.56293357763"/>
    <n v="6633667.1258671544"/>
    <n v="0"/>
    <n v="0"/>
    <n v="0"/>
    <n v="0"/>
    <n v="0"/>
    <m/>
    <m/>
    <m/>
    <m/>
    <m/>
    <m/>
    <m/>
    <n v="0"/>
    <n v="0"/>
    <n v="0"/>
    <n v="0"/>
    <n v="0"/>
    <n v="0"/>
    <n v="0"/>
    <n v="0"/>
    <n v="0"/>
    <n v="0"/>
    <n v="0"/>
    <n v="0"/>
    <n v="0"/>
    <n v="0"/>
    <n v="0"/>
    <n v="0"/>
    <n v="0"/>
    <n v="0"/>
    <n v="0"/>
    <n v="0"/>
    <n v="0"/>
    <n v="0"/>
    <n v="1351478.5858336557"/>
    <m/>
    <n v="1351478.5858336557"/>
    <n v="-5282188.5400334988"/>
    <n v="1351478.5858336557"/>
  </r>
  <r>
    <s v="1029."/>
    <s v="P-12-006"/>
    <s v="P"/>
    <s v="pula Gmina Suchy Las"/>
    <n v="0"/>
    <s v="nd"/>
    <s v="Pule"/>
    <s v="druga"/>
    <s v="sieci rozdzielcze"/>
    <s v="rozwojowe"/>
    <x v="24"/>
    <n v="0"/>
    <s v="Suchy Las"/>
    <n v="0"/>
    <n v="0"/>
    <s v="Grażyna Solman"/>
    <n v="0"/>
    <n v="0"/>
    <s v="16"/>
    <s v="nd"/>
    <n v="0"/>
    <n v="0"/>
    <n v="0"/>
    <n v="0"/>
    <n v="1869000"/>
    <n v="623000"/>
    <n v="623000"/>
    <n v="623000"/>
    <n v="623000"/>
    <n v="283349.64839462022"/>
    <n v="283349.64839462022"/>
    <n v="4927699.2967892401"/>
    <n v="0"/>
    <n v="0"/>
    <n v="0"/>
    <n v="0"/>
    <n v="0"/>
    <m/>
    <m/>
    <m/>
    <m/>
    <m/>
    <m/>
    <m/>
    <n v="0"/>
    <n v="0"/>
    <n v="0"/>
    <n v="0"/>
    <n v="0"/>
    <n v="0"/>
    <n v="0"/>
    <n v="0"/>
    <n v="0"/>
    <n v="0"/>
    <n v="0"/>
    <n v="0"/>
    <n v="0"/>
    <n v="0"/>
    <n v="0"/>
    <n v="0"/>
    <n v="0"/>
    <n v="0"/>
    <n v="0"/>
    <n v="0"/>
    <n v="0"/>
    <n v="0"/>
    <n v="356260.32594579551"/>
    <m/>
    <n v="356260.32594579551"/>
    <n v="-4571438.9708434446"/>
    <n v="356260.32594579551"/>
  </r>
  <r>
    <s v="1030."/>
    <s v="P-12-007"/>
    <s v="P"/>
    <s v="pula Miasto i Gmina Murowana Goślina"/>
    <n v="0"/>
    <s v="nd"/>
    <s v="Pule"/>
    <s v="druga"/>
    <s v="sieci rozdzielcze"/>
    <s v="rozwojowe"/>
    <x v="24"/>
    <n v="0"/>
    <s v="Murowana Goślina"/>
    <n v="0"/>
    <n v="0"/>
    <s v="Grażyna Solman"/>
    <n v="0"/>
    <n v="0"/>
    <s v="04"/>
    <s v="nd"/>
    <n v="0"/>
    <n v="0"/>
    <n v="0"/>
    <n v="0"/>
    <n v="2022600"/>
    <n v="674200"/>
    <n v="674200"/>
    <n v="674200"/>
    <n v="674200"/>
    <n v="221340.03842067969"/>
    <n v="221340.03842067969"/>
    <n v="5162080.07684136"/>
    <n v="0"/>
    <n v="0"/>
    <n v="0"/>
    <n v="0"/>
    <n v="0"/>
    <m/>
    <m/>
    <m/>
    <m/>
    <m/>
    <m/>
    <m/>
    <n v="0"/>
    <n v="0"/>
    <n v="0"/>
    <n v="0"/>
    <n v="0"/>
    <n v="0"/>
    <n v="0"/>
    <n v="0"/>
    <n v="0"/>
    <n v="0"/>
    <n v="0"/>
    <n v="0"/>
    <n v="0"/>
    <n v="0"/>
    <n v="0"/>
    <n v="0"/>
    <n v="0"/>
    <n v="0"/>
    <n v="0"/>
    <n v="0"/>
    <n v="0"/>
    <n v="0"/>
    <n v="0"/>
    <m/>
    <n v="0"/>
    <n v="-5162080.07684136"/>
    <n v="0"/>
  </r>
  <r>
    <s v="1031."/>
    <s v="P-12-008"/>
    <s v="P"/>
    <s v="pula Miasto i Gmina Swarzędz"/>
    <n v="0"/>
    <s v="nd"/>
    <s v="Pule"/>
    <s v="druga"/>
    <s v="sieci rozdzielcze"/>
    <s v="rozwojowe"/>
    <x v="24"/>
    <n v="0"/>
    <s v="Swarzędz"/>
    <n v="0"/>
    <n v="0"/>
    <s v="Grażyna Solman"/>
    <n v="0"/>
    <n v="0"/>
    <s v="07"/>
    <s v="nd"/>
    <n v="0"/>
    <n v="0"/>
    <n v="0"/>
    <n v="0"/>
    <n v="784700"/>
    <n v="469900"/>
    <n v="469900"/>
    <n v="469900"/>
    <n v="469900"/>
    <n v="166291.62652438096"/>
    <n v="166291.62652438096"/>
    <n v="2996883.2530487617"/>
    <n v="0"/>
    <n v="0"/>
    <n v="0"/>
    <n v="0"/>
    <n v="0"/>
    <m/>
    <m/>
    <m/>
    <m/>
    <m/>
    <m/>
    <m/>
    <n v="0"/>
    <n v="0"/>
    <n v="0"/>
    <n v="0"/>
    <n v="0"/>
    <n v="0"/>
    <n v="0"/>
    <n v="0"/>
    <n v="0"/>
    <n v="0"/>
    <n v="0"/>
    <n v="0"/>
    <n v="0"/>
    <n v="0"/>
    <n v="0"/>
    <n v="0"/>
    <n v="0"/>
    <n v="0"/>
    <n v="0"/>
    <n v="0"/>
    <n v="0"/>
    <n v="0"/>
    <n v="1458060.4643614534"/>
    <n v="0"/>
    <n v="1458060.4643614534"/>
    <n v="-1538822.7886873083"/>
    <n v="1458060.4643614534"/>
  </r>
  <r>
    <s v="1032."/>
    <s v="P-12-009"/>
    <s v="P"/>
    <s v="pula Gmina Kórnik"/>
    <n v="0"/>
    <s v="nd"/>
    <s v="Pule"/>
    <s v="druga"/>
    <s v="sieci rozdzielcze"/>
    <s v="rozwojowe"/>
    <x v="24"/>
    <n v="0"/>
    <s v="Kórnik"/>
    <n v="0"/>
    <n v="0"/>
    <s v="Grażyna Solman"/>
    <n v="0"/>
    <n v="0"/>
    <s v="11"/>
    <s v="nd"/>
    <n v="0"/>
    <n v="0"/>
    <n v="0"/>
    <n v="0"/>
    <n v="694800"/>
    <n v="231600"/>
    <n v="231600"/>
    <n v="231600"/>
    <n v="231600"/>
    <n v="243970.27733871783"/>
    <n v="243970.27733871783"/>
    <n v="2109140.5546774357"/>
    <n v="0"/>
    <n v="0"/>
    <n v="0"/>
    <n v="0"/>
    <n v="0"/>
    <m/>
    <m/>
    <m/>
    <m/>
    <m/>
    <m/>
    <m/>
    <n v="0"/>
    <n v="0"/>
    <n v="0"/>
    <n v="0"/>
    <n v="0"/>
    <n v="0"/>
    <n v="0"/>
    <n v="0"/>
    <n v="0"/>
    <n v="0"/>
    <n v="0"/>
    <n v="0"/>
    <n v="0"/>
    <n v="0"/>
    <n v="0"/>
    <n v="0"/>
    <n v="0"/>
    <n v="0"/>
    <n v="0"/>
    <n v="0"/>
    <n v="0"/>
    <n v="0"/>
    <n v="0"/>
    <m/>
    <n v="0"/>
    <n v="-2109140.5546774357"/>
    <n v="0"/>
  </r>
  <r>
    <s v="1033."/>
    <s v="P-12-010"/>
    <s v="P"/>
    <s v="pula Gmina Brodnica"/>
    <n v="0"/>
    <s v="nd"/>
    <s v="Pule"/>
    <s v="druga"/>
    <s v="sieci rozdzielcze"/>
    <s v="rozwojowe"/>
    <x v="24"/>
    <n v="0"/>
    <s v="Brodnica"/>
    <n v="0"/>
    <n v="0"/>
    <s v="Grażyna Solman"/>
    <n v="0"/>
    <n v="0"/>
    <s v="22"/>
    <s v="nd"/>
    <n v="0"/>
    <n v="0"/>
    <n v="0"/>
    <n v="0"/>
    <n v="30300"/>
    <n v="10100"/>
    <n v="10100"/>
    <n v="10100"/>
    <n v="10100"/>
    <n v="2998.9176723552164"/>
    <n v="2998.9176723552164"/>
    <n v="76697.835344710445"/>
    <n v="0"/>
    <n v="0"/>
    <n v="0"/>
    <n v="0"/>
    <n v="0"/>
    <m/>
    <m/>
    <m/>
    <m/>
    <m/>
    <m/>
    <m/>
    <n v="0"/>
    <n v="0"/>
    <n v="0"/>
    <n v="0"/>
    <n v="0"/>
    <n v="0"/>
    <n v="0"/>
    <n v="0"/>
    <n v="0"/>
    <n v="0"/>
    <n v="0"/>
    <n v="0"/>
    <n v="0"/>
    <n v="0"/>
    <n v="0"/>
    <n v="0"/>
    <n v="0"/>
    <n v="0"/>
    <n v="0"/>
    <n v="0"/>
    <n v="0"/>
    <n v="0"/>
    <n v="43354.185795351856"/>
    <m/>
    <n v="43354.185795351856"/>
    <n v="-33343.64954935859"/>
    <n v="43354.185795351856"/>
  </r>
  <r>
    <s v="1034."/>
    <s v="R-11-065"/>
    <s v="R"/>
    <s v="rezerwa na inwestycje nieprzewidziane"/>
    <n v="0"/>
    <s v="nd"/>
    <s v="rezerwa na inwestycje nieprzewidziane"/>
    <s v="pierwsza"/>
    <s v="inne"/>
    <s v="inne"/>
    <x v="20"/>
    <n v="0"/>
    <s v="Rezerwa"/>
    <n v="0"/>
    <n v="0"/>
    <s v="Dariusz Schmidt"/>
    <n v="0"/>
    <n v="0"/>
    <s v="05"/>
    <s v="nd"/>
    <n v="0"/>
    <n v="2000000"/>
    <n v="2000000"/>
    <n v="2000000"/>
    <n v="2000000"/>
    <n v="2000000"/>
    <n v="2000000"/>
    <n v="2000000"/>
    <n v="2000000"/>
    <n v="2000000"/>
    <n v="2000000"/>
    <n v="20000000"/>
    <n v="0"/>
    <n v="0"/>
    <n v="0"/>
    <n v="0"/>
    <n v="0"/>
    <m/>
    <m/>
    <m/>
    <m/>
    <m/>
    <m/>
    <m/>
    <n v="0"/>
    <n v="0"/>
    <n v="0"/>
    <n v="0"/>
    <n v="0"/>
    <n v="0"/>
    <n v="0"/>
    <n v="0"/>
    <n v="0"/>
    <n v="0"/>
    <n v="0"/>
    <n v="0"/>
    <n v="2000000"/>
    <n v="300000"/>
    <n v="2000000"/>
    <n v="2000000"/>
    <n v="2000000"/>
    <n v="2000000"/>
    <n v="2000000"/>
    <n v="2000000"/>
    <n v="2000000"/>
    <n v="2000000"/>
    <n v="2000000"/>
    <n v="0"/>
    <n v="18300000"/>
    <n v="-1700000"/>
    <n v="18300000"/>
  </r>
  <r>
    <s v="1035."/>
    <s v="R-11-107"/>
    <s v="R"/>
    <s v="rezerwa na zaspokojenie roszczeń z tyt realizacji sieci wod-kan"/>
    <n v="0"/>
    <s v="nd"/>
    <s v="rezerwa na zaspokojenie roszczeń z tyt realizacji sieci wod-kan"/>
    <s v="pierwsza"/>
    <s v="sieci rozdzielcze"/>
    <s v="rozwojowe"/>
    <x v="5"/>
    <n v="0"/>
    <s v="Rezerwa"/>
    <n v="0"/>
    <n v="0"/>
    <n v="0"/>
    <n v="0"/>
    <n v="0"/>
    <s v="05"/>
    <s v="nd"/>
    <n v="0"/>
    <n v="7000000"/>
    <n v="5000000"/>
    <n v="5000000"/>
    <n v="5000000"/>
    <n v="5000000"/>
    <n v="5000000"/>
    <n v="5000000"/>
    <n v="5000000"/>
    <n v="5000000"/>
    <n v="5000000"/>
    <n v="52000000"/>
    <n v="0"/>
    <n v="0"/>
    <n v="0"/>
    <n v="0"/>
    <n v="0"/>
    <m/>
    <m/>
    <m/>
    <m/>
    <m/>
    <m/>
    <m/>
    <n v="0"/>
    <n v="0"/>
    <n v="0"/>
    <n v="0"/>
    <n v="0"/>
    <n v="0"/>
    <n v="0"/>
    <n v="0"/>
    <n v="0"/>
    <n v="0"/>
    <n v="0"/>
    <n v="0"/>
    <n v="7463002.7400000039"/>
    <n v="7463002.7400000039"/>
    <n v="5000000"/>
    <n v="5000000"/>
    <n v="5000000"/>
    <n v="5000000"/>
    <n v="5000000"/>
    <n v="5000000"/>
    <n v="5000000"/>
    <n v="5000000"/>
    <n v="5000000"/>
    <n v="0"/>
    <n v="52463002.740000002"/>
    <n v="463002.74000000209"/>
    <n v="52463002.740000002"/>
  </r>
  <r>
    <s v="1036."/>
    <s v="R-13-120"/>
    <s v="R"/>
    <s v="budżet - modernizacja PSK "/>
    <n v="0"/>
    <s v="nd"/>
    <s v="budżet - modernizacja PSK"/>
    <s v="pierwsza"/>
    <s v="sieci rozdzielcze"/>
    <s v="modernizacyjne"/>
    <x v="15"/>
    <n v="0"/>
    <s v="Rezerwa"/>
    <s v="Katarzyna Józefiak"/>
    <n v="0"/>
    <s v="Grażyna Solman"/>
    <n v="0"/>
    <n v="0"/>
    <s v="05"/>
    <s v="nd"/>
    <n v="0"/>
    <n v="0"/>
    <n v="500000"/>
    <n v="500000"/>
    <n v="500000"/>
    <n v="500000"/>
    <n v="500000"/>
    <n v="500000"/>
    <n v="500000"/>
    <n v="1000000"/>
    <n v="1000000"/>
    <n v="5500000"/>
    <n v="0"/>
    <n v="0"/>
    <n v="0"/>
    <n v="0"/>
    <n v="0"/>
    <m/>
    <m/>
    <m/>
    <m/>
    <m/>
    <m/>
    <m/>
    <n v="0"/>
    <n v="0"/>
    <n v="0"/>
    <n v="0"/>
    <n v="0"/>
    <n v="0"/>
    <n v="0"/>
    <n v="0"/>
    <n v="0"/>
    <n v="0"/>
    <n v="0"/>
    <n v="0"/>
    <n v="0"/>
    <n v="0"/>
    <n v="0"/>
    <n v="300000"/>
    <n v="300000"/>
    <n v="300000"/>
    <n v="300000"/>
    <n v="300000"/>
    <n v="300000"/>
    <n v="300000"/>
    <n v="300000"/>
    <n v="0"/>
    <n v="2400000"/>
    <n v="-3100000"/>
    <n v="2400000"/>
  </r>
  <r>
    <s v="1037."/>
    <s v="R-13-145"/>
    <s v="R"/>
    <s v="rezerwa oszczędności przetargowe Poznań"/>
    <n v="0"/>
    <s v="nd"/>
    <s v="rezerwa oszczędności przetargowe"/>
    <s v="druga"/>
    <s v="sieci rozdzielcze"/>
    <s v="rozwojowe"/>
    <x v="9"/>
    <n v="0"/>
    <s v="Poznań"/>
    <n v="0"/>
    <n v="0"/>
    <s v="Grażyna Solman"/>
    <n v="0"/>
    <n v="0"/>
    <s v="05"/>
    <s v="nd"/>
    <n v="0"/>
    <n v="0"/>
    <n v="0"/>
    <n v="0"/>
    <n v="0"/>
    <n v="223000"/>
    <n v="0"/>
    <n v="0"/>
    <n v="0"/>
    <n v="0"/>
    <n v="0"/>
    <n v="223000"/>
    <n v="0"/>
    <n v="0"/>
    <n v="0"/>
    <n v="0"/>
    <n v="0"/>
    <m/>
    <m/>
    <m/>
    <m/>
    <m/>
    <m/>
    <m/>
    <n v="0"/>
    <n v="0"/>
    <n v="0"/>
    <n v="0"/>
    <n v="0"/>
    <n v="0"/>
    <n v="0"/>
    <n v="0"/>
    <n v="0"/>
    <n v="0"/>
    <n v="0"/>
    <n v="0"/>
    <n v="0"/>
    <n v="0"/>
    <n v="0"/>
    <n v="0"/>
    <n v="0"/>
    <n v="0"/>
    <n v="0"/>
    <n v="0"/>
    <n v="0"/>
    <n v="0"/>
    <n v="0"/>
    <m/>
    <n v="0"/>
    <n v="-223000"/>
    <n v="0"/>
  </r>
  <r>
    <s v="1038."/>
    <s v="R-13-191"/>
    <s v="R"/>
    <s v="rezerwa oszczędności przetargowe Swarzędz"/>
    <n v="0"/>
    <s v="nd"/>
    <s v="rezerwa oszczędności przetargowe"/>
    <s v="druga"/>
    <s v="sieci rozdzielcze"/>
    <s v="rozwojowe"/>
    <x v="9"/>
    <n v="0"/>
    <s v="Swarzędz"/>
    <n v="0"/>
    <n v="0"/>
    <s v="Grażyna Solman"/>
    <n v="0"/>
    <n v="0"/>
    <s v="07"/>
    <s v="nd"/>
    <n v="0"/>
    <n v="0"/>
    <n v="0"/>
    <n v="0"/>
    <n v="0"/>
    <n v="0"/>
    <n v="0"/>
    <n v="0"/>
    <n v="0"/>
    <n v="0"/>
    <n v="0"/>
    <n v="0"/>
    <n v="0"/>
    <n v="0"/>
    <n v="0"/>
    <n v="0"/>
    <n v="0"/>
    <m/>
    <m/>
    <m/>
    <m/>
    <m/>
    <m/>
    <m/>
    <n v="0"/>
    <n v="0"/>
    <n v="0"/>
    <n v="0"/>
    <n v="0"/>
    <n v="0"/>
    <n v="0"/>
    <n v="0"/>
    <n v="0"/>
    <n v="0"/>
    <n v="0"/>
    <n v="0"/>
    <n v="0"/>
    <n v="0"/>
    <n v="0"/>
    <n v="0"/>
    <n v="0"/>
    <n v="0"/>
    <n v="0"/>
    <n v="0"/>
    <n v="0"/>
    <n v="0"/>
    <n v="0"/>
    <n v="0"/>
    <n v="0"/>
    <n v="0"/>
    <n v="0"/>
  </r>
  <r>
    <s v="1039."/>
    <s v="R-13-192"/>
    <s v="R"/>
    <s v="rezerwa oszczędności przetargowe Suchy Las"/>
    <n v="0"/>
    <s v="nd"/>
    <s v="rezerwa oszczędności przetargowe"/>
    <s v="druga"/>
    <s v="sieci rozdzielcze"/>
    <s v="rozwojowe"/>
    <x v="9"/>
    <n v="0"/>
    <s v="Suchy Las"/>
    <n v="0"/>
    <n v="0"/>
    <s v="Grażyna Solman"/>
    <n v="0"/>
    <n v="0"/>
    <s v="16"/>
    <s v="nd"/>
    <n v="0"/>
    <n v="0"/>
    <n v="0"/>
    <n v="0"/>
    <n v="0"/>
    <n v="0"/>
    <n v="0"/>
    <n v="0"/>
    <n v="0"/>
    <n v="0"/>
    <n v="0"/>
    <n v="0"/>
    <n v="0"/>
    <n v="0"/>
    <n v="0"/>
    <n v="0"/>
    <n v="0"/>
    <m/>
    <m/>
    <m/>
    <m/>
    <m/>
    <m/>
    <m/>
    <n v="0"/>
    <n v="0"/>
    <n v="0"/>
    <n v="0"/>
    <n v="0"/>
    <n v="0"/>
    <n v="0"/>
    <n v="0"/>
    <n v="0"/>
    <n v="0"/>
    <n v="0"/>
    <n v="0"/>
    <n v="0"/>
    <n v="0"/>
    <n v="0"/>
    <n v="0"/>
    <n v="0"/>
    <n v="0"/>
    <n v="0"/>
    <n v="0"/>
    <n v="0"/>
    <n v="0"/>
    <n v="0"/>
    <n v="0"/>
    <n v="0"/>
    <n v="0"/>
    <n v="0"/>
  </r>
  <r>
    <s v="1040."/>
    <s v="R-13-193"/>
    <s v="R"/>
    <s v="rezerwa oszczędności przetargowe Puszczykowo"/>
    <n v="0"/>
    <s v="nd"/>
    <s v="rezerwa oszczędności przetargowe"/>
    <s v="druga"/>
    <s v="sieci rozdzielcze"/>
    <s v="rozwojowe"/>
    <x v="9"/>
    <n v="0"/>
    <s v="Puszczykowo"/>
    <n v="0"/>
    <n v="0"/>
    <s v="Grażyna Solman"/>
    <n v="0"/>
    <n v="0"/>
    <s v="09"/>
    <s v="nd"/>
    <n v="0"/>
    <n v="0"/>
    <n v="0"/>
    <n v="0"/>
    <n v="0"/>
    <n v="0"/>
    <n v="0"/>
    <n v="0"/>
    <n v="0"/>
    <n v="0"/>
    <n v="0"/>
    <n v="0"/>
    <n v="0"/>
    <n v="0"/>
    <n v="0"/>
    <n v="0"/>
    <n v="0"/>
    <m/>
    <m/>
    <m/>
    <m/>
    <m/>
    <m/>
    <m/>
    <n v="0"/>
    <n v="0"/>
    <n v="0"/>
    <n v="0"/>
    <n v="0"/>
    <n v="0"/>
    <n v="0"/>
    <n v="0"/>
    <n v="0"/>
    <n v="0"/>
    <n v="0"/>
    <n v="0"/>
    <n v="0"/>
    <n v="0"/>
    <n v="0"/>
    <n v="0"/>
    <n v="0"/>
    <n v="0"/>
    <n v="0"/>
    <n v="0"/>
    <n v="0"/>
    <n v="0"/>
    <n v="0"/>
    <n v="0"/>
    <n v="0"/>
    <n v="0"/>
    <n v="0"/>
  </r>
  <r>
    <s v="1041."/>
    <s v="R-13-194"/>
    <s v="R"/>
    <s v="rezerwa oszczędności przetargowe Murowana Goślina"/>
    <n v="0"/>
    <s v="nd"/>
    <s v="rezerwa oszczędności przetargowe"/>
    <s v="druga"/>
    <s v="sieci rozdzielcze"/>
    <s v="rozwojowe"/>
    <x v="9"/>
    <n v="0"/>
    <s v="Murowana Goślina"/>
    <n v="0"/>
    <n v="0"/>
    <s v="Grażyna Solman"/>
    <n v="0"/>
    <n v="0"/>
    <s v="04"/>
    <s v="nd"/>
    <n v="0"/>
    <n v="0"/>
    <n v="0"/>
    <n v="0"/>
    <n v="0"/>
    <n v="0"/>
    <n v="0"/>
    <n v="0"/>
    <n v="0"/>
    <n v="0"/>
    <n v="0"/>
    <n v="0"/>
    <n v="0"/>
    <n v="0"/>
    <n v="0"/>
    <n v="0"/>
    <n v="0"/>
    <m/>
    <m/>
    <m/>
    <m/>
    <m/>
    <m/>
    <m/>
    <n v="0"/>
    <n v="0"/>
    <n v="0"/>
    <n v="0"/>
    <n v="0"/>
    <n v="0"/>
    <n v="0"/>
    <n v="0"/>
    <n v="0"/>
    <n v="0"/>
    <n v="0"/>
    <n v="0"/>
    <n v="0"/>
    <n v="0"/>
    <n v="0"/>
    <n v="0"/>
    <n v="0"/>
    <n v="0"/>
    <n v="0"/>
    <n v="0"/>
    <n v="0"/>
    <n v="0"/>
    <n v="0"/>
    <n v="0"/>
    <n v="0"/>
    <n v="0"/>
    <n v="0"/>
  </r>
  <r>
    <s v="1042."/>
    <s v="R-13-195"/>
    <s v="R"/>
    <s v="rezerwa oszczędności przetargowe Mosina"/>
    <n v="0"/>
    <s v="nd"/>
    <s v="rezerwa oszczędności przetargowe"/>
    <s v="druga"/>
    <s v="sieci rozdzielcze"/>
    <s v="rozwojowe"/>
    <x v="9"/>
    <n v="0"/>
    <s v="Mosina"/>
    <n v="0"/>
    <n v="0"/>
    <s v="Grażyna Solman"/>
    <n v="0"/>
    <n v="0"/>
    <s v="03"/>
    <s v="nd"/>
    <n v="0"/>
    <n v="0"/>
    <n v="0"/>
    <n v="0"/>
    <n v="0"/>
    <n v="0"/>
    <n v="0"/>
    <n v="0"/>
    <n v="0"/>
    <n v="0"/>
    <n v="0"/>
    <n v="0"/>
    <n v="0"/>
    <n v="0"/>
    <n v="0"/>
    <n v="0"/>
    <n v="0"/>
    <m/>
    <m/>
    <m/>
    <m/>
    <m/>
    <m/>
    <m/>
    <n v="0"/>
    <n v="0"/>
    <n v="0"/>
    <n v="0"/>
    <n v="0"/>
    <n v="0"/>
    <n v="0"/>
    <n v="0"/>
    <n v="0"/>
    <n v="0"/>
    <n v="0"/>
    <n v="0"/>
    <n v="0"/>
    <n v="0"/>
    <n v="0"/>
    <n v="0"/>
    <n v="0"/>
    <n v="0"/>
    <n v="0"/>
    <n v="0"/>
    <n v="0"/>
    <n v="0"/>
    <n v="0"/>
    <n v="0"/>
    <n v="0"/>
    <n v="0"/>
    <n v="0"/>
  </r>
  <r>
    <s v="1043."/>
    <s v="R-13-196"/>
    <s v="R"/>
    <s v="rezerwa oszczędności przetargowe Luboń"/>
    <n v="0"/>
    <s v="nd"/>
    <s v="rezerwa oszczędności przetargowe"/>
    <s v="druga"/>
    <s v="sieci rozdzielcze"/>
    <s v="rozwojowe"/>
    <x v="9"/>
    <n v="0"/>
    <s v="Luboń"/>
    <n v="0"/>
    <n v="0"/>
    <s v="Grażyna Solman"/>
    <n v="0"/>
    <n v="0"/>
    <s v="02"/>
    <s v="nd"/>
    <n v="0"/>
    <n v="0"/>
    <n v="0"/>
    <n v="0"/>
    <n v="0"/>
    <n v="0"/>
    <n v="0"/>
    <n v="0"/>
    <n v="0"/>
    <n v="0"/>
    <n v="0"/>
    <n v="0"/>
    <n v="0"/>
    <n v="0"/>
    <n v="0"/>
    <n v="0"/>
    <n v="0"/>
    <m/>
    <m/>
    <m/>
    <m/>
    <m/>
    <m/>
    <m/>
    <n v="0"/>
    <n v="0"/>
    <n v="0"/>
    <n v="0"/>
    <n v="0"/>
    <n v="0"/>
    <n v="0"/>
    <n v="0"/>
    <n v="0"/>
    <n v="0"/>
    <n v="0"/>
    <n v="0"/>
    <n v="0"/>
    <n v="0"/>
    <n v="0"/>
    <n v="0"/>
    <n v="0"/>
    <n v="0"/>
    <n v="0"/>
    <n v="0"/>
    <n v="0"/>
    <n v="0"/>
    <n v="0"/>
    <m/>
    <n v="0"/>
    <n v="0"/>
    <n v="0"/>
  </r>
  <r>
    <s v="1044."/>
    <s v="R-13-197"/>
    <s v="R"/>
    <s v="rezerwa oszczędności przetargowe Kórnik"/>
    <n v="0"/>
    <s v="nd"/>
    <s v="rezerwa oszczędności przetargowe"/>
    <s v="druga"/>
    <s v="sieci rozdzielcze"/>
    <s v="rozwojowe"/>
    <x v="9"/>
    <n v="0"/>
    <s v="Kórnik"/>
    <n v="0"/>
    <n v="0"/>
    <s v="Grażyna Solman"/>
    <n v="0"/>
    <n v="0"/>
    <s v="11"/>
    <s v="nd"/>
    <n v="0"/>
    <n v="0"/>
    <n v="0"/>
    <n v="0"/>
    <n v="0"/>
    <n v="0"/>
    <n v="0"/>
    <n v="0"/>
    <n v="0"/>
    <n v="0"/>
    <n v="0"/>
    <n v="0"/>
    <n v="0"/>
    <n v="0"/>
    <n v="0"/>
    <n v="0"/>
    <n v="0"/>
    <m/>
    <m/>
    <m/>
    <m/>
    <m/>
    <m/>
    <m/>
    <n v="0"/>
    <n v="0"/>
    <n v="0"/>
    <n v="0"/>
    <n v="0"/>
    <n v="0"/>
    <n v="0"/>
    <n v="0"/>
    <n v="0"/>
    <n v="0"/>
    <n v="0"/>
    <n v="0"/>
    <n v="0"/>
    <n v="0"/>
    <n v="0"/>
    <n v="0"/>
    <n v="0"/>
    <n v="0"/>
    <n v="0"/>
    <n v="0"/>
    <n v="0"/>
    <n v="0"/>
    <n v="0"/>
    <n v="0"/>
    <n v="0"/>
    <n v="0"/>
    <n v="0"/>
  </r>
  <r>
    <s v="1045."/>
    <s v="R-13-198"/>
    <s v="R"/>
    <s v="rezerwa oszczędności przetargowe Czerwonak"/>
    <n v="0"/>
    <s v="nd"/>
    <s v="rezerwa oszczędności przetargowe"/>
    <s v="druga"/>
    <s v="sieci rozdzielcze"/>
    <s v="rozwojowe"/>
    <x v="9"/>
    <n v="0"/>
    <s v="Czerwonak"/>
    <n v="0"/>
    <n v="0"/>
    <s v="Grażyna Solman"/>
    <n v="0"/>
    <n v="0"/>
    <s v="01"/>
    <s v="nd"/>
    <n v="0"/>
    <n v="0"/>
    <n v="0"/>
    <n v="0"/>
    <n v="0"/>
    <n v="0"/>
    <n v="0"/>
    <n v="0"/>
    <n v="0"/>
    <n v="0"/>
    <n v="0"/>
    <n v="0"/>
    <n v="0"/>
    <n v="0"/>
    <n v="0"/>
    <n v="0"/>
    <n v="0"/>
    <m/>
    <m/>
    <m/>
    <m/>
    <m/>
    <m/>
    <m/>
    <n v="0"/>
    <n v="0"/>
    <n v="0"/>
    <n v="0"/>
    <n v="0"/>
    <n v="0"/>
    <n v="0"/>
    <n v="0"/>
    <n v="0"/>
    <n v="0"/>
    <n v="0"/>
    <n v="0"/>
    <n v="0"/>
    <n v="0"/>
    <n v="0"/>
    <n v="0"/>
    <n v="0"/>
    <n v="0"/>
    <n v="0"/>
    <n v="0"/>
    <n v="0"/>
    <n v="0"/>
    <n v="0"/>
    <n v="0"/>
    <n v="0"/>
    <n v="0"/>
    <n v="0"/>
  </r>
  <r>
    <s v="1046."/>
    <s v="R-13-199"/>
    <s v="R"/>
    <s v="rezerwa oszczędności przetargowe Brodnica"/>
    <n v="0"/>
    <s v="nd"/>
    <s v="rezerwa oszczędności przetargowe"/>
    <s v="druga"/>
    <s v="sieci rozdzielcze"/>
    <s v="rozwojowe"/>
    <x v="9"/>
    <n v="0"/>
    <s v="Brodnica"/>
    <n v="0"/>
    <n v="0"/>
    <s v="Grażyna Solman"/>
    <n v="0"/>
    <n v="0"/>
    <s v="22"/>
    <s v="nd"/>
    <n v="0"/>
    <n v="0"/>
    <n v="0"/>
    <n v="0"/>
    <n v="0"/>
    <n v="0"/>
    <n v="0"/>
    <n v="0"/>
    <n v="0"/>
    <n v="0"/>
    <n v="0"/>
    <n v="0"/>
    <n v="0"/>
    <n v="0"/>
    <n v="0"/>
    <n v="0"/>
    <n v="0"/>
    <m/>
    <m/>
    <m/>
    <m/>
    <m/>
    <m/>
    <m/>
    <n v="0"/>
    <n v="0"/>
    <n v="0"/>
    <n v="0"/>
    <n v="0"/>
    <n v="0"/>
    <n v="0"/>
    <n v="0"/>
    <n v="0"/>
    <n v="0"/>
    <n v="0"/>
    <n v="0"/>
    <n v="0"/>
    <n v="0"/>
    <n v="0"/>
    <n v="0"/>
    <n v="0"/>
    <n v="0"/>
    <n v="0"/>
    <n v="0"/>
    <n v="0"/>
    <n v="0"/>
    <n v="0"/>
    <n v="0"/>
    <n v="0"/>
    <n v="0"/>
    <n v="0"/>
  </r>
  <r>
    <s v="1047."/>
    <s v="R-14-077"/>
    <s v="R"/>
    <s v="koordynacja z innymi jednostkami"/>
    <n v="0"/>
    <s v="nd"/>
    <s v="koordynacja z innymi jednostkami"/>
    <s v="pierwsza"/>
    <s v="sieci rozdzielcze"/>
    <s v="modernizacyjne"/>
    <x v="10"/>
    <n v="0"/>
    <s v="Rezerwa"/>
    <n v="0"/>
    <n v="0"/>
    <s v="Grażyna Solman"/>
    <n v="0"/>
    <n v="0"/>
    <s v="05"/>
    <s v="nd"/>
    <n v="0"/>
    <n v="0"/>
    <n v="300000"/>
    <n v="300000"/>
    <n v="300000"/>
    <n v="500000"/>
    <n v="500000"/>
    <n v="1000000"/>
    <n v="1000000"/>
    <n v="2000000"/>
    <n v="2000000"/>
    <n v="7900000"/>
    <n v="0"/>
    <n v="0"/>
    <n v="0"/>
    <n v="0"/>
    <n v="0"/>
    <m/>
    <m/>
    <m/>
    <m/>
    <m/>
    <m/>
    <m/>
    <n v="0"/>
    <n v="0"/>
    <n v="0"/>
    <n v="0"/>
    <n v="0"/>
    <n v="0"/>
    <n v="0"/>
    <n v="0"/>
    <n v="0"/>
    <n v="0"/>
    <n v="0"/>
    <n v="0"/>
    <n v="0"/>
    <n v="0"/>
    <n v="0"/>
    <n v="300000"/>
    <n v="300000"/>
    <n v="300000"/>
    <n v="300000"/>
    <n v="300000"/>
    <n v="300000"/>
    <n v="300000"/>
    <n v="300000"/>
    <n v="0"/>
    <n v="2400000"/>
    <n v="-5500000"/>
    <n v="2400000"/>
  </r>
  <r>
    <s v="1048."/>
    <s v="R-14-237"/>
    <s v="R"/>
    <s v="Informatyzacja"/>
    <n v="0"/>
    <s v="nd"/>
    <s v="Informatyzacja"/>
    <s v="pierwsza"/>
    <s v="inne"/>
    <s v="inne"/>
    <x v="21"/>
    <n v="0"/>
    <s v="Rezerwa"/>
    <s v="Bartosz Matysiak"/>
    <n v="0"/>
    <s v="Anna Kociańska"/>
    <s v="Maciej Raduła"/>
    <n v="0"/>
    <s v="05"/>
    <s v="nd"/>
    <n v="0"/>
    <n v="2500000"/>
    <n v="2500000"/>
    <n v="2500000"/>
    <n v="2500000"/>
    <n v="2500000"/>
    <n v="2500000"/>
    <n v="3000000"/>
    <n v="3000000"/>
    <n v="3000000"/>
    <n v="3000000"/>
    <n v="27000000"/>
    <n v="0"/>
    <n v="0"/>
    <n v="0"/>
    <n v="0"/>
    <n v="0"/>
    <m/>
    <m/>
    <m/>
    <m/>
    <m/>
    <m/>
    <m/>
    <n v="0"/>
    <n v="0"/>
    <n v="0"/>
    <n v="0"/>
    <n v="0"/>
    <n v="0"/>
    <n v="0"/>
    <n v="0"/>
    <n v="0"/>
    <n v="0"/>
    <n v="0"/>
    <n v="0"/>
    <n v="0"/>
    <n v="0"/>
    <n v="2500000"/>
    <n v="2500000"/>
    <n v="2500000"/>
    <n v="2500000"/>
    <n v="2500000"/>
    <n v="3000000"/>
    <n v="3000000"/>
    <n v="3000000"/>
    <n v="3000000"/>
    <n v="0"/>
    <n v="24500000"/>
    <n v="-2500000"/>
    <n v="24500000"/>
  </r>
  <r>
    <s v="1049."/>
    <s v="R-15-082"/>
    <s v="R"/>
    <s v="budżet - modernizacja PSW "/>
    <n v="0"/>
    <s v="nd"/>
    <s v="budżet - modernizacja PSW"/>
    <s v="pierwsza"/>
    <s v="sieci rozdzielcze"/>
    <s v="modernizacyjne"/>
    <x v="2"/>
    <n v="0"/>
    <s v="Rezerwa"/>
    <n v="0"/>
    <n v="0"/>
    <s v="Grażyna Solman"/>
    <n v="0"/>
    <n v="0"/>
    <s v="05"/>
    <s v="nd"/>
    <n v="0"/>
    <n v="0"/>
    <n v="269000"/>
    <n v="400000"/>
    <n v="400000"/>
    <n v="400000"/>
    <n v="400000"/>
    <n v="400000"/>
    <n v="400000"/>
    <n v="1000000"/>
    <n v="1000000"/>
    <n v="4669000"/>
    <n v="0"/>
    <n v="0"/>
    <n v="0"/>
    <n v="0"/>
    <n v="0"/>
    <m/>
    <m/>
    <m/>
    <m/>
    <m/>
    <m/>
    <m/>
    <n v="0"/>
    <n v="0"/>
    <n v="0"/>
    <n v="0"/>
    <n v="0"/>
    <n v="0"/>
    <n v="0"/>
    <n v="0"/>
    <n v="0"/>
    <n v="0"/>
    <n v="0"/>
    <n v="0"/>
    <n v="0"/>
    <n v="0"/>
    <n v="0"/>
    <n v="300000"/>
    <n v="300000"/>
    <n v="300000"/>
    <n v="300000"/>
    <n v="300000"/>
    <n v="300000"/>
    <n v="300000"/>
    <n v="300000"/>
    <n v="0"/>
    <n v="2400000"/>
    <n v="-2269000"/>
    <n v="2400000"/>
  </r>
  <r>
    <s v="1050."/>
    <s v="R-15-153"/>
    <s v="R"/>
    <s v="rezerwa &quot;białe plamy&quot; - Suchy Las"/>
    <n v="0"/>
    <s v="nd"/>
    <s v="rezerwa &quot;białe plamy&quot;"/>
    <s v="druga"/>
    <s v="sieci rozdzielcze"/>
    <s v="rozwojowe"/>
    <x v="4"/>
    <n v="0"/>
    <s v="Suchy Las"/>
    <n v="0"/>
    <n v="0"/>
    <s v="Grażyna Solman"/>
    <n v="0"/>
    <n v="0"/>
    <s v="16"/>
    <s v="nd"/>
    <n v="0"/>
    <n v="0"/>
    <n v="0"/>
    <n v="0"/>
    <n v="0"/>
    <n v="0"/>
    <n v="0"/>
    <n v="0"/>
    <n v="0"/>
    <n v="0"/>
    <n v="0"/>
    <n v="0"/>
    <n v="0"/>
    <n v="0"/>
    <n v="0"/>
    <n v="0"/>
    <n v="0"/>
    <m/>
    <m/>
    <m/>
    <m/>
    <m/>
    <m/>
    <m/>
    <n v="0"/>
    <n v="0"/>
    <n v="0"/>
    <n v="0"/>
    <n v="0"/>
    <n v="0"/>
    <n v="0"/>
    <n v="0"/>
    <n v="0"/>
    <n v="0"/>
    <n v="0"/>
    <n v="0"/>
    <n v="0"/>
    <n v="0"/>
    <n v="0"/>
    <n v="0"/>
    <n v="0"/>
    <n v="0"/>
    <n v="0"/>
    <n v="0"/>
    <n v="0"/>
    <n v="0"/>
    <n v="0"/>
    <n v="0"/>
    <n v="0"/>
    <n v="0"/>
    <n v="0"/>
  </r>
  <r>
    <s v="1051."/>
    <s v="R-15-154"/>
    <s v="R"/>
    <s v="rezerwa &quot;białe plamy&quot; - Puszczykowo"/>
    <n v="0"/>
    <s v="nd"/>
    <s v="rezerwa &quot;białe plamy&quot;"/>
    <s v="druga"/>
    <s v="sieci rozdzielcze"/>
    <s v="rozwojowe"/>
    <x v="4"/>
    <n v="0"/>
    <s v="Puszczykowo"/>
    <n v="0"/>
    <n v="0"/>
    <s v="Grażyna Solman"/>
    <n v="0"/>
    <n v="0"/>
    <s v="09"/>
    <s v="nd"/>
    <n v="0"/>
    <n v="0"/>
    <n v="0"/>
    <n v="0"/>
    <n v="0"/>
    <n v="0"/>
    <n v="0"/>
    <n v="0"/>
    <n v="0"/>
    <n v="0"/>
    <n v="0"/>
    <n v="0"/>
    <n v="0"/>
    <n v="0"/>
    <n v="0"/>
    <n v="0"/>
    <n v="0"/>
    <m/>
    <m/>
    <m/>
    <m/>
    <m/>
    <m/>
    <m/>
    <n v="0"/>
    <n v="0"/>
    <n v="0"/>
    <n v="0"/>
    <n v="0"/>
    <n v="0"/>
    <n v="0"/>
    <n v="0"/>
    <n v="0"/>
    <n v="0"/>
    <n v="0"/>
    <n v="0"/>
    <n v="0"/>
    <n v="0"/>
    <n v="0"/>
    <n v="0"/>
    <n v="0"/>
    <n v="0"/>
    <n v="0"/>
    <n v="0"/>
    <n v="0"/>
    <n v="0"/>
    <n v="0"/>
    <n v="0"/>
    <n v="0"/>
    <n v="0"/>
    <n v="0"/>
  </r>
  <r>
    <s v="1052."/>
    <s v="R-15-155"/>
    <s v="R"/>
    <s v="rezerwa &quot;białe plamy&quot; - Poznań"/>
    <n v="0"/>
    <s v="nd"/>
    <s v="rezerwa &quot;białe plamy&quot;"/>
    <s v="druga"/>
    <s v="sieci rozdzielcze"/>
    <s v="rozwojowe"/>
    <x v="4"/>
    <n v="0"/>
    <s v="Poznań"/>
    <n v="0"/>
    <n v="0"/>
    <s v="Grażyna Solman"/>
    <n v="0"/>
    <n v="0"/>
    <s v="05"/>
    <s v="nd"/>
    <n v="0"/>
    <n v="0"/>
    <n v="0"/>
    <n v="0"/>
    <n v="0"/>
    <n v="0"/>
    <n v="0"/>
    <n v="0"/>
    <n v="0"/>
    <n v="0"/>
    <n v="0"/>
    <n v="0"/>
    <n v="0"/>
    <n v="0"/>
    <n v="0"/>
    <n v="0"/>
    <n v="0"/>
    <m/>
    <m/>
    <m/>
    <m/>
    <m/>
    <m/>
    <m/>
    <n v="0"/>
    <n v="0"/>
    <n v="0"/>
    <n v="0"/>
    <n v="0"/>
    <n v="0"/>
    <n v="0"/>
    <n v="0"/>
    <n v="0"/>
    <n v="0"/>
    <n v="0"/>
    <n v="0"/>
    <n v="0"/>
    <n v="0"/>
    <n v="0"/>
    <n v="0"/>
    <n v="0"/>
    <n v="0"/>
    <n v="0"/>
    <n v="0"/>
    <n v="0"/>
    <n v="0"/>
    <n v="0"/>
    <n v="0"/>
    <n v="0"/>
    <n v="0"/>
    <n v="0"/>
  </r>
  <r>
    <s v="1053."/>
    <s v="R-15-156"/>
    <s v="R"/>
    <s v="rezerwa &quot;białe plamy&quot; - Murowana Goślina"/>
    <n v="0"/>
    <s v="nd"/>
    <s v="rezerwa &quot;białe plamy&quot;"/>
    <s v="druga"/>
    <s v="sieci rozdzielcze"/>
    <s v="rozwojowe"/>
    <x v="4"/>
    <n v="0"/>
    <s v="Murowana Goślina"/>
    <n v="0"/>
    <n v="0"/>
    <s v="Grażyna Solman"/>
    <n v="0"/>
    <n v="0"/>
    <s v="04"/>
    <s v="nd"/>
    <n v="0"/>
    <n v="0"/>
    <n v="0"/>
    <n v="0"/>
    <n v="0"/>
    <n v="0"/>
    <n v="0"/>
    <n v="0"/>
    <n v="0"/>
    <n v="0"/>
    <n v="0"/>
    <n v="0"/>
    <n v="0"/>
    <n v="0"/>
    <n v="0"/>
    <n v="0"/>
    <n v="0"/>
    <m/>
    <m/>
    <m/>
    <m/>
    <m/>
    <m/>
    <m/>
    <n v="0"/>
    <n v="0"/>
    <n v="0"/>
    <n v="0"/>
    <n v="0"/>
    <n v="0"/>
    <n v="0"/>
    <n v="0"/>
    <n v="0"/>
    <n v="0"/>
    <n v="0"/>
    <n v="0"/>
    <n v="0"/>
    <n v="0"/>
    <n v="0"/>
    <n v="0"/>
    <n v="0"/>
    <n v="0"/>
    <n v="0"/>
    <n v="0"/>
    <n v="0"/>
    <n v="0"/>
    <n v="0"/>
    <n v="0"/>
    <n v="0"/>
    <n v="0"/>
    <n v="0"/>
  </r>
  <r>
    <s v="1054."/>
    <s v="R-15-157"/>
    <s v="R"/>
    <s v="rezerwa &quot;białe plamy&quot; - Mosina"/>
    <n v="0"/>
    <s v="nd"/>
    <s v="rezerwa &quot;białe plamy&quot;"/>
    <s v="druga"/>
    <s v="sieci rozdzielcze"/>
    <s v="rozwojowe"/>
    <x v="4"/>
    <n v="0"/>
    <s v="Mosina"/>
    <n v="0"/>
    <n v="0"/>
    <s v="Grażyna Solman"/>
    <n v="0"/>
    <n v="0"/>
    <s v="03"/>
    <s v="nd"/>
    <n v="0"/>
    <n v="0"/>
    <n v="0"/>
    <n v="0"/>
    <n v="0"/>
    <n v="0"/>
    <n v="0"/>
    <n v="0"/>
    <n v="0"/>
    <n v="0"/>
    <n v="0"/>
    <n v="0"/>
    <n v="0"/>
    <n v="0"/>
    <n v="0"/>
    <n v="0"/>
    <n v="0"/>
    <m/>
    <m/>
    <m/>
    <m/>
    <m/>
    <m/>
    <m/>
    <n v="0"/>
    <n v="0"/>
    <n v="0"/>
    <n v="0"/>
    <n v="0"/>
    <n v="0"/>
    <n v="0"/>
    <n v="0"/>
    <n v="0"/>
    <n v="0"/>
    <n v="0"/>
    <n v="0"/>
    <n v="0"/>
    <n v="0"/>
    <n v="0"/>
    <n v="0"/>
    <n v="0"/>
    <n v="0"/>
    <n v="0"/>
    <n v="0"/>
    <n v="0"/>
    <n v="0"/>
    <n v="0"/>
    <n v="0"/>
    <n v="0"/>
    <n v="0"/>
    <n v="0"/>
  </r>
  <r>
    <s v="1055."/>
    <s v="R-15-158"/>
    <s v="R"/>
    <s v="rezerwa &quot;białe plamy&quot; - Luboń"/>
    <n v="0"/>
    <s v="nd"/>
    <s v="rezerwa &quot;białe plamy&quot;"/>
    <s v="druga"/>
    <s v="sieci rozdzielcze"/>
    <s v="rozwojowe"/>
    <x v="4"/>
    <n v="0"/>
    <s v="Luboń"/>
    <n v="0"/>
    <n v="0"/>
    <n v="0"/>
    <n v="0"/>
    <n v="0"/>
    <s v="02"/>
    <s v="nd"/>
    <n v="0"/>
    <n v="0"/>
    <n v="0"/>
    <n v="0"/>
    <n v="0"/>
    <n v="0"/>
    <n v="0"/>
    <n v="0"/>
    <n v="0"/>
    <n v="0"/>
    <n v="0"/>
    <n v="0"/>
    <n v="0"/>
    <n v="0"/>
    <n v="0"/>
    <n v="0"/>
    <n v="0"/>
    <m/>
    <m/>
    <m/>
    <m/>
    <m/>
    <m/>
    <m/>
    <n v="0"/>
    <n v="0"/>
    <n v="0"/>
    <n v="0"/>
    <n v="0"/>
    <n v="0"/>
    <n v="0"/>
    <n v="0"/>
    <n v="0"/>
    <n v="0"/>
    <n v="0"/>
    <n v="0"/>
    <n v="0"/>
    <n v="0"/>
    <n v="0"/>
    <n v="0"/>
    <n v="0"/>
    <n v="0"/>
    <n v="0"/>
    <n v="0"/>
    <n v="0"/>
    <n v="0"/>
    <n v="0"/>
    <n v="0"/>
    <n v="0"/>
    <n v="0"/>
    <n v="0"/>
  </r>
  <r>
    <s v="1056."/>
    <s v="R-15-159"/>
    <s v="R"/>
    <s v="rezerwa &quot;białe plamy&quot; - Kórnik"/>
    <n v="0"/>
    <s v="nd"/>
    <s v="rezerwa &quot;białe plamy&quot;"/>
    <s v="druga"/>
    <s v="sieci rozdzielcze"/>
    <s v="rozwojowe"/>
    <x v="4"/>
    <n v="0"/>
    <s v="Kórnik"/>
    <n v="0"/>
    <n v="0"/>
    <n v="0"/>
    <n v="0"/>
    <n v="0"/>
    <s v="11"/>
    <s v="nd"/>
    <n v="0"/>
    <n v="0"/>
    <n v="0"/>
    <n v="0"/>
    <n v="0"/>
    <n v="0"/>
    <n v="0"/>
    <n v="0"/>
    <n v="0"/>
    <n v="0"/>
    <n v="0"/>
    <n v="0"/>
    <n v="0"/>
    <n v="0"/>
    <n v="0"/>
    <n v="0"/>
    <n v="0"/>
    <m/>
    <m/>
    <m/>
    <m/>
    <m/>
    <m/>
    <m/>
    <n v="0"/>
    <n v="0"/>
    <n v="0"/>
    <n v="0"/>
    <n v="0"/>
    <n v="0"/>
    <n v="0"/>
    <n v="0"/>
    <n v="0"/>
    <n v="0"/>
    <n v="0"/>
    <n v="0"/>
    <n v="0"/>
    <n v="0"/>
    <n v="0"/>
    <n v="0"/>
    <n v="0"/>
    <n v="0"/>
    <n v="0"/>
    <n v="0"/>
    <n v="0"/>
    <n v="0"/>
    <n v="0"/>
    <n v="0"/>
    <n v="0"/>
    <n v="0"/>
    <n v="0"/>
  </r>
  <r>
    <s v="1057."/>
    <s v="R-15-160"/>
    <s v="R"/>
    <s v="rezerwa &quot;białe plamy&quot; - Czerwonak"/>
    <n v="0"/>
    <s v="nd"/>
    <s v="rezerwa &quot;białe plamy&quot;"/>
    <s v="druga"/>
    <s v="sieci rozdzielcze"/>
    <s v="rozwojowe"/>
    <x v="4"/>
    <n v="0"/>
    <s v="Czerwonak"/>
    <n v="0"/>
    <n v="0"/>
    <n v="0"/>
    <n v="0"/>
    <n v="0"/>
    <s v="01"/>
    <s v="nd"/>
    <n v="0"/>
    <n v="0"/>
    <n v="0"/>
    <n v="0"/>
    <n v="0"/>
    <n v="0"/>
    <n v="0"/>
    <n v="0"/>
    <n v="0"/>
    <n v="0"/>
    <n v="0"/>
    <n v="0"/>
    <n v="0"/>
    <n v="0"/>
    <n v="0"/>
    <n v="0"/>
    <n v="0"/>
    <m/>
    <m/>
    <m/>
    <m/>
    <m/>
    <m/>
    <m/>
    <n v="0"/>
    <n v="0"/>
    <n v="0"/>
    <n v="0"/>
    <n v="0"/>
    <n v="0"/>
    <n v="0"/>
    <n v="0"/>
    <n v="0"/>
    <n v="0"/>
    <n v="0"/>
    <n v="0"/>
    <n v="0"/>
    <n v="0"/>
    <n v="0"/>
    <n v="0"/>
    <n v="0"/>
    <n v="0"/>
    <n v="0"/>
    <n v="0"/>
    <n v="0"/>
    <n v="0"/>
    <n v="0"/>
    <n v="0"/>
    <n v="0"/>
    <n v="0"/>
    <n v="0"/>
  </r>
  <r>
    <s v="1058."/>
    <s v="R-15-161"/>
    <s v="R"/>
    <s v="rezerwa &quot;białe plamy&quot; - Brodnica"/>
    <n v="0"/>
    <s v="nd"/>
    <s v="rezerwa &quot;białe plamy&quot;"/>
    <s v="druga"/>
    <s v="sieci rozdzielcze"/>
    <s v="rozwojowe"/>
    <x v="4"/>
    <n v="0"/>
    <s v="Brodnica"/>
    <n v="0"/>
    <n v="0"/>
    <n v="0"/>
    <n v="0"/>
    <n v="0"/>
    <s v="22"/>
    <s v="nd"/>
    <n v="0"/>
    <n v="0"/>
    <n v="0"/>
    <n v="0"/>
    <n v="0"/>
    <n v="0"/>
    <n v="0"/>
    <n v="0"/>
    <n v="0"/>
    <n v="0"/>
    <n v="0"/>
    <n v="0"/>
    <n v="0"/>
    <n v="0"/>
    <n v="0"/>
    <n v="0"/>
    <n v="0"/>
    <m/>
    <m/>
    <m/>
    <m/>
    <m/>
    <m/>
    <m/>
    <n v="0"/>
    <n v="0"/>
    <n v="0"/>
    <n v="0"/>
    <n v="0"/>
    <n v="0"/>
    <n v="0"/>
    <n v="0"/>
    <n v="0"/>
    <n v="0"/>
    <n v="0"/>
    <n v="0"/>
    <n v="0"/>
    <n v="0"/>
    <n v="0"/>
    <n v="0"/>
    <n v="0"/>
    <n v="0"/>
    <n v="0"/>
    <n v="0"/>
    <n v="0"/>
    <n v="0"/>
    <n v="0"/>
    <n v="0"/>
    <n v="0"/>
    <n v="0"/>
    <n v="0"/>
  </r>
  <r>
    <s v="1059."/>
    <s v="R-15-276"/>
    <s v="R"/>
    <s v="rezerwa &quot;białe plamy&quot; - Swarzędz"/>
    <n v="0"/>
    <s v="nd"/>
    <s v="rezerwa &quot;białe plamy&quot;"/>
    <s v="druga"/>
    <s v="sieci rozdzielcze"/>
    <s v="rozwojowe"/>
    <x v="4"/>
    <n v="0"/>
    <s v="Swarzędz"/>
    <n v="0"/>
    <n v="0"/>
    <s v="Grażyna Solman"/>
    <n v="0"/>
    <n v="0"/>
    <s v="07"/>
    <s v="nd"/>
    <n v="0"/>
    <n v="0"/>
    <n v="0"/>
    <n v="0"/>
    <n v="0"/>
    <n v="0"/>
    <n v="0"/>
    <n v="0"/>
    <n v="0"/>
    <n v="0"/>
    <n v="0"/>
    <n v="0"/>
    <n v="0"/>
    <n v="0"/>
    <n v="0"/>
    <n v="0"/>
    <n v="0"/>
    <m/>
    <m/>
    <m/>
    <m/>
    <m/>
    <m/>
    <m/>
    <n v="0"/>
    <n v="0"/>
    <n v="0"/>
    <n v="0"/>
    <n v="0"/>
    <n v="0"/>
    <n v="0"/>
    <n v="0"/>
    <n v="0"/>
    <n v="0"/>
    <n v="0"/>
    <n v="0"/>
    <n v="0"/>
    <n v="0"/>
    <n v="0"/>
    <n v="0"/>
    <n v="0"/>
    <n v="0"/>
    <n v="0"/>
    <n v="0"/>
    <n v="0"/>
    <n v="0"/>
    <n v="0"/>
    <n v="0"/>
    <n v="0"/>
    <n v="0"/>
    <n v="0"/>
  </r>
  <r>
    <s v="1060."/>
    <s v="R-16-135"/>
    <s v="R"/>
    <s v="OŚ - sieci i obiekty"/>
    <n v="0"/>
    <s v="nd"/>
    <s v="OŚ - sieci i obiekty"/>
    <s v="pierwsza"/>
    <s v="wspólne"/>
    <s v="modernizacyjne"/>
    <x v="13"/>
    <n v="0"/>
    <s v="Rezerwa"/>
    <s v="Agnieszka Mitura-Grabowska"/>
    <n v="0"/>
    <n v="0"/>
    <n v="0"/>
    <n v="0"/>
    <s v="05"/>
    <s v="nd"/>
    <n v="0"/>
    <n v="0"/>
    <n v="500000"/>
    <n v="500000"/>
    <n v="500000"/>
    <n v="500000"/>
    <n v="500000"/>
    <n v="500000"/>
    <n v="500000"/>
    <n v="500000"/>
    <n v="500000"/>
    <n v="4500000"/>
    <n v="0"/>
    <n v="0"/>
    <n v="0"/>
    <n v="0"/>
    <n v="0"/>
    <m/>
    <m/>
    <m/>
    <m/>
    <m/>
    <m/>
    <m/>
    <n v="0"/>
    <n v="0"/>
    <n v="0"/>
    <n v="0"/>
    <n v="0"/>
    <n v="0"/>
    <n v="0"/>
    <n v="0"/>
    <n v="0"/>
    <n v="0"/>
    <n v="0"/>
    <n v="0"/>
    <n v="0"/>
    <n v="0"/>
    <n v="0"/>
    <n v="300000"/>
    <n v="300000"/>
    <n v="300000"/>
    <n v="300000"/>
    <n v="300000"/>
    <n v="300000"/>
    <n v="300000"/>
    <n v="300000"/>
    <n v="0"/>
    <n v="2400000"/>
    <n v="-2100000"/>
    <n v="2400000"/>
  </r>
  <r>
    <s v="1061."/>
    <s v="R-16-136"/>
    <s v="R"/>
    <s v="SUW - sieci i obiekty"/>
    <n v="0"/>
    <s v="nd"/>
    <s v="SUW - sieci i obiekty"/>
    <s v="pierwsza"/>
    <s v="wspólne"/>
    <s v="modernizacyjne"/>
    <x v="1"/>
    <n v="0"/>
    <s v="Rezerwa"/>
    <s v="Danuta Kijko"/>
    <n v="0"/>
    <n v="0"/>
    <n v="0"/>
    <n v="0"/>
    <s v="05"/>
    <s v="nd"/>
    <n v="0"/>
    <n v="0"/>
    <n v="300000"/>
    <n v="500000"/>
    <n v="500000"/>
    <n v="500000"/>
    <n v="500000"/>
    <n v="500000"/>
    <n v="500000"/>
    <n v="500000"/>
    <n v="500000"/>
    <n v="4300000"/>
    <n v="0"/>
    <n v="0"/>
    <n v="0"/>
    <n v="0"/>
    <n v="0"/>
    <m/>
    <m/>
    <m/>
    <m/>
    <m/>
    <m/>
    <m/>
    <n v="0"/>
    <n v="0"/>
    <n v="0"/>
    <n v="0"/>
    <n v="0"/>
    <n v="0"/>
    <n v="0"/>
    <n v="0"/>
    <n v="0"/>
    <n v="0"/>
    <n v="0"/>
    <n v="0"/>
    <n v="0"/>
    <n v="0"/>
    <n v="0"/>
    <n v="300000"/>
    <n v="300000"/>
    <n v="300000"/>
    <n v="300000"/>
    <n v="300000"/>
    <n v="300000"/>
    <n v="300000"/>
    <n v="300000"/>
    <n v="0"/>
    <n v="2400000"/>
    <n v="-1900000"/>
    <n v="2400000"/>
  </r>
  <r>
    <s v="1062."/>
    <s v="R-17-155"/>
    <s v="R"/>
    <s v="rury azbestocementowe"/>
    <n v="0"/>
    <s v="nd"/>
    <s v="rury azbestowo-cementowe"/>
    <s v="pierwsza"/>
    <s v="sieci rozdzielcze"/>
    <s v="modernizacyjne"/>
    <x v="3"/>
    <m/>
    <s v="Rezerwa"/>
    <n v="0"/>
    <n v="0"/>
    <s v="Grażyna Solman"/>
    <n v="0"/>
    <n v="0"/>
    <s v="05"/>
    <s v="nd"/>
    <n v="0"/>
    <n v="0"/>
    <n v="0"/>
    <n v="0"/>
    <n v="1003470"/>
    <n v="2081680"/>
    <n v="2047223.87"/>
    <n v="2000000"/>
    <n v="3000000"/>
    <n v="15000000"/>
    <n v="15000000"/>
    <n v="40132373.870000005"/>
    <m/>
    <m/>
    <m/>
    <m/>
    <m/>
    <m/>
    <m/>
    <m/>
    <m/>
    <m/>
    <m/>
    <m/>
    <m/>
    <m/>
    <m/>
    <m/>
    <m/>
    <m/>
    <m/>
    <m/>
    <m/>
    <m/>
    <m/>
    <m/>
    <m/>
    <n v="0"/>
    <n v="0"/>
    <n v="0"/>
    <n v="0"/>
    <n v="0"/>
    <n v="0"/>
    <n v="5000000"/>
    <n v="5000000"/>
    <n v="5000000"/>
    <n v="5858420"/>
    <n v="35000000"/>
    <n v="20858420"/>
    <n v="-19273953.870000005"/>
    <n v="55858420"/>
  </r>
  <r>
    <s v="1063."/>
    <s v="R-20-105"/>
    <s v="R"/>
    <s v="Nabycie infrastruktury  wod.-kan. od gmin"/>
    <n v="0"/>
    <s v="nd"/>
    <s v="brak"/>
    <s v="pierwsza"/>
    <s v="sieci rozdzielcze"/>
    <s v="rozwojowe"/>
    <x v="12"/>
    <n v="0"/>
    <s v="Rezerwa"/>
    <s v="Marcin Ostrzycki"/>
    <n v="0"/>
    <s v="Grażyna Solman"/>
    <n v="0"/>
    <n v="0"/>
    <s v="05"/>
    <s v="nd"/>
    <n v="0"/>
    <n v="0"/>
    <n v="0"/>
    <n v="0"/>
    <n v="0"/>
    <n v="0"/>
    <n v="0"/>
    <n v="0"/>
    <n v="0"/>
    <n v="0"/>
    <n v="0"/>
    <n v="0"/>
    <n v="0"/>
    <n v="0"/>
    <n v="0"/>
    <n v="0"/>
    <n v="0"/>
    <m/>
    <m/>
    <m/>
    <m/>
    <m/>
    <m/>
    <m/>
    <n v="0"/>
    <n v="0"/>
    <n v="0"/>
    <n v="0"/>
    <n v="0"/>
    <n v="0"/>
    <n v="0"/>
    <n v="0"/>
    <n v="0"/>
    <n v="0"/>
    <n v="0"/>
    <n v="0"/>
    <n v="0"/>
    <n v="0"/>
    <n v="0"/>
    <n v="500000"/>
    <n v="500000"/>
    <n v="1000000"/>
    <n v="1000000"/>
    <n v="1000000"/>
    <n v="2000000"/>
    <n v="2000000"/>
    <n v="2000000"/>
    <n v="0"/>
    <n v="10000000"/>
    <n v="10000000"/>
    <n v="10000000"/>
  </r>
  <r>
    <s v="1064."/>
    <s v="R-20-106"/>
    <s v="R"/>
    <s v="Transformacja cyfrowa AQUANET"/>
    <n v="0"/>
    <s v="nd"/>
    <s v="brak"/>
    <s v="pierwsza"/>
    <s v="inne"/>
    <s v="inne"/>
    <x v="14"/>
    <m/>
    <s v="Rezerwa"/>
    <s v="Marcin Ostrzycki"/>
    <m/>
    <m/>
    <m/>
    <m/>
    <s v="05"/>
    <s v="nd"/>
    <n v="0"/>
    <n v="0"/>
    <n v="0"/>
    <n v="0"/>
    <n v="0"/>
    <n v="0"/>
    <n v="0"/>
    <n v="0"/>
    <n v="0"/>
    <n v="0"/>
    <n v="0"/>
    <n v="0"/>
    <m/>
    <m/>
    <m/>
    <m/>
    <m/>
    <m/>
    <m/>
    <m/>
    <m/>
    <m/>
    <m/>
    <m/>
    <m/>
    <m/>
    <m/>
    <m/>
    <m/>
    <m/>
    <m/>
    <m/>
    <m/>
    <m/>
    <m/>
    <m/>
    <m/>
    <n v="0"/>
    <n v="4000000"/>
    <n v="6000000"/>
    <n v="6800000"/>
    <n v="5200000"/>
    <n v="4000000"/>
    <n v="0"/>
    <n v="0"/>
    <n v="0"/>
    <n v="0"/>
    <n v="0"/>
    <n v="26000000"/>
    <n v="26000000"/>
    <n v="26000000"/>
  </r>
  <r>
    <m/>
    <m/>
    <m/>
    <m/>
    <m/>
    <m/>
    <m/>
    <m/>
    <m/>
    <m/>
    <x v="25"/>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przestawna1" cacheId="9" applyNumberFormats="0" applyBorderFormats="0" applyFontFormats="0" applyPatternFormats="0" applyAlignmentFormats="0" applyWidthHeightFormats="1" dataCaption="Wartości" updatedVersion="5" minRefreshableVersion="3" useAutoFormatting="1" itemPrintTitles="1" createdVersion="5" indent="0" outline="1" outlineData="1" multipleFieldFilters="0">
  <location ref="A1:B18" firstHeaderRow="1" firstDataRow="1" firstDataCol="1"/>
  <pivotFields count="71">
    <pivotField showAll="0"/>
    <pivotField showAll="0"/>
    <pivotField showAll="0" defaultSubtotal="0"/>
    <pivotField showAll="0"/>
    <pivotField showAll="0"/>
    <pivotField showAll="0" defaultSubtotal="0"/>
    <pivotField showAll="0" defaultSubtotal="0"/>
    <pivotField showAll="0"/>
    <pivotField showAll="0"/>
    <pivotField showAll="0" defaultSubtotal="0"/>
    <pivotField axis="axisRow" showAll="0" defaultSubtotal="0">
      <items count="34">
        <item x="21"/>
        <item x="14"/>
        <item m="1" x="26"/>
        <item x="22"/>
        <item x="10"/>
        <item x="16"/>
        <item m="1" x="31"/>
        <item h="1" m="1" x="27"/>
        <item m="1" x="30"/>
        <item m="1" x="33"/>
        <item x="6"/>
        <item m="1" x="28"/>
        <item x="13"/>
        <item x="15"/>
        <item x="2"/>
        <item m="1" x="32"/>
        <item x="11"/>
        <item m="1" x="29"/>
        <item x="17"/>
        <item x="1"/>
        <item x="0"/>
        <item x="5"/>
        <item x="23"/>
        <item x="19"/>
        <item h="1" x="20"/>
        <item h="1" x="25"/>
        <item h="1" x="3"/>
        <item h="1" x="4"/>
        <item h="1" x="7"/>
        <item h="1" x="8"/>
        <item h="1" x="9"/>
        <item h="1" x="12"/>
        <item h="1" x="18"/>
        <item h="1" x="24"/>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numFmtId="4" showAll="0" defaultSubtotal="0"/>
    <pivotField numFmtId="4" showAll="0" defaultSubtotal="0"/>
    <pivotField numFmtId="4" showAll="0" defaultSubtotal="0"/>
    <pivotField numFmtId="4" showAll="0" defaultSubtotal="0"/>
    <pivotField numFmtId="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4" showAll="0" defaultSubtotal="0"/>
    <pivotField showAll="0" defaultSubtotal="0"/>
    <pivotField showAll="0" defaultSubtotal="0"/>
    <pivotField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 numFmtId="4" showAll="0" defaultSubtotal="0"/>
  </pivotFields>
  <rowFields count="1">
    <field x="10"/>
  </rowFields>
  <rowItems count="17">
    <i>
      <x/>
    </i>
    <i>
      <x v="1"/>
    </i>
    <i>
      <x v="3"/>
    </i>
    <i>
      <x v="4"/>
    </i>
    <i>
      <x v="5"/>
    </i>
    <i>
      <x v="10"/>
    </i>
    <i>
      <x v="12"/>
    </i>
    <i>
      <x v="13"/>
    </i>
    <i>
      <x v="14"/>
    </i>
    <i>
      <x v="16"/>
    </i>
    <i>
      <x v="18"/>
    </i>
    <i>
      <x v="19"/>
    </i>
    <i>
      <x v="20"/>
    </i>
    <i>
      <x v="21"/>
    </i>
    <i>
      <x v="22"/>
    </i>
    <i>
      <x v="23"/>
    </i>
    <i t="grand">
      <x/>
    </i>
  </rowItems>
  <colItems count="1">
    <i/>
  </colItems>
  <dataFields count="1">
    <dataField name="Suma z RAZEM  WPRIM 2020-2029" fld="31" baseField="10" baseItem="0"/>
  </dataFields>
  <formats count="2">
    <format dxfId="3">
      <pivotArea dataOnly="0" labelOnly="1" outline="0" axis="axisValues" fieldPosition="0"/>
    </format>
    <format dxfId="2">
      <pivotArea outline="0" collapsedLevelsAreSubtotals="1" fieldPosition="0"/>
    </format>
  </formats>
  <pivotTableStyleInfo name="PivotStyleMedium2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DD67"/>
  <sheetViews>
    <sheetView tabSelected="1" zoomScale="50" zoomScaleNormal="50" workbookViewId="0">
      <pane xSplit="3" ySplit="3" topLeftCell="D4" activePane="bottomRight" state="frozen"/>
      <selection pane="topRight" activeCell="E1" sqref="E1"/>
      <selection pane="bottomLeft" activeCell="A5" sqref="A5"/>
      <selection pane="bottomRight" activeCell="F81" sqref="F81"/>
    </sheetView>
  </sheetViews>
  <sheetFormatPr defaultRowHeight="14.4" x14ac:dyDescent="0.3"/>
  <cols>
    <col min="1" max="1" width="13.33203125" customWidth="1"/>
    <col min="2" max="2" width="5.33203125" hidden="1" customWidth="1"/>
    <col min="3" max="3" width="55" customWidth="1"/>
    <col min="4" max="4" width="13" customWidth="1"/>
    <col min="5" max="5" width="16.5546875" customWidth="1"/>
    <col min="6" max="6" width="22.5546875" customWidth="1"/>
    <col min="7" max="7" width="25.77734375" customWidth="1"/>
    <col min="8" max="8" width="15.21875" customWidth="1"/>
    <col min="9" max="9" width="37.88671875" style="1" hidden="1" customWidth="1"/>
    <col min="10" max="10" width="22.5546875" style="1" hidden="1" customWidth="1"/>
    <col min="11" max="11" width="15.5546875" style="1" hidden="1" customWidth="1"/>
    <col min="12" max="12" width="15.5546875" style="1" customWidth="1"/>
    <col min="13" max="13" width="17.88671875" style="1" customWidth="1"/>
    <col min="14" max="14" width="17.33203125" style="1" customWidth="1"/>
    <col min="15" max="16" width="16.33203125" style="1" customWidth="1"/>
    <col min="17" max="17" width="16.6640625" style="1" customWidth="1"/>
    <col min="18" max="18" width="16.33203125" style="1" customWidth="1"/>
    <col min="19" max="20" width="14.6640625" style="1" customWidth="1"/>
    <col min="21" max="21" width="16.33203125" style="1" customWidth="1"/>
    <col min="22" max="22" width="15.5546875" style="1" customWidth="1"/>
    <col min="23" max="23" width="16.44140625" style="43" customWidth="1"/>
    <col min="24" max="24" width="14.6640625" style="43" customWidth="1"/>
    <col min="25" max="25" width="15.6640625" style="1" hidden="1" customWidth="1"/>
    <col min="26" max="26" width="16.33203125" style="1" customWidth="1"/>
    <col min="27" max="28" width="16.88671875" style="1" hidden="1" customWidth="1"/>
    <col min="29" max="30" width="21.6640625" style="1" hidden="1" customWidth="1"/>
    <col min="31" max="32" width="20" style="1" hidden="1" customWidth="1"/>
    <col min="33" max="34" width="26.109375" style="1" hidden="1" customWidth="1"/>
    <col min="35" max="35" width="28.109375" style="1" hidden="1" customWidth="1"/>
    <col min="36" max="36" width="17.88671875" style="94" customWidth="1"/>
    <col min="37" max="37" width="19.44140625" style="94" customWidth="1"/>
    <col min="38" max="38" width="13.33203125" style="94" customWidth="1"/>
    <col min="39" max="39" width="39.88671875" style="52" hidden="1" customWidth="1"/>
    <col min="40" max="40" width="108.6640625" style="90" hidden="1" customWidth="1"/>
    <col min="41" max="43" width="9.109375" hidden="1" customWidth="1"/>
    <col min="44" max="44" width="17.109375" style="60" hidden="1" customWidth="1"/>
    <col min="45" max="45" width="16.33203125" hidden="1" customWidth="1"/>
    <col min="46" max="46" width="20.33203125" style="60" hidden="1" customWidth="1"/>
    <col min="47" max="47" width="17.88671875" hidden="1" customWidth="1"/>
    <col min="48" max="48" width="18.5546875" hidden="1" customWidth="1"/>
    <col min="49" max="49" width="25.33203125" style="60" hidden="1" customWidth="1"/>
    <col min="50" max="50" width="8.88671875" customWidth="1"/>
    <col min="51" max="71" width="9.109375" customWidth="1"/>
  </cols>
  <sheetData>
    <row r="1" spans="1:49" x14ac:dyDescent="0.3">
      <c r="N1" s="98" t="s">
        <v>321</v>
      </c>
      <c r="O1" s="98"/>
      <c r="P1" s="98"/>
      <c r="Q1" s="98"/>
      <c r="R1" s="98"/>
      <c r="S1" s="98"/>
      <c r="T1" s="98"/>
      <c r="U1" s="98"/>
      <c r="V1" s="98"/>
      <c r="W1" s="98"/>
    </row>
    <row r="2" spans="1:49" x14ac:dyDescent="0.3">
      <c r="A2" s="2" t="s">
        <v>3</v>
      </c>
      <c r="B2" s="2" t="s">
        <v>5</v>
      </c>
      <c r="C2" s="2" t="s">
        <v>4</v>
      </c>
      <c r="D2" s="2" t="s">
        <v>2</v>
      </c>
      <c r="E2" s="2" t="s">
        <v>6</v>
      </c>
      <c r="F2" s="2" t="s">
        <v>7</v>
      </c>
      <c r="G2" s="2" t="s">
        <v>8</v>
      </c>
      <c r="H2" s="2" t="s">
        <v>9</v>
      </c>
      <c r="I2" s="3" t="s">
        <v>195</v>
      </c>
      <c r="J2" s="3" t="s">
        <v>10</v>
      </c>
      <c r="K2" s="2" t="s">
        <v>11</v>
      </c>
      <c r="L2" s="3" t="s">
        <v>12</v>
      </c>
      <c r="M2" s="2" t="s">
        <v>13</v>
      </c>
      <c r="N2" s="2" t="s">
        <v>14</v>
      </c>
      <c r="O2" s="2" t="s">
        <v>15</v>
      </c>
      <c r="P2" s="2" t="s">
        <v>16</v>
      </c>
      <c r="Q2" s="2" t="s">
        <v>17</v>
      </c>
      <c r="R2" s="2" t="s">
        <v>196</v>
      </c>
      <c r="S2" s="2" t="s">
        <v>197</v>
      </c>
      <c r="T2" s="2" t="s">
        <v>198</v>
      </c>
      <c r="U2" s="2" t="s">
        <v>199</v>
      </c>
      <c r="V2" s="2" t="s">
        <v>200</v>
      </c>
      <c r="W2" s="79" t="s">
        <v>201</v>
      </c>
      <c r="X2" s="79" t="s">
        <v>202</v>
      </c>
      <c r="Y2" s="2" t="s">
        <v>18</v>
      </c>
      <c r="Z2" s="2" t="s">
        <v>203</v>
      </c>
      <c r="AA2"/>
      <c r="AB2"/>
      <c r="AC2"/>
      <c r="AD2"/>
      <c r="AE2"/>
      <c r="AF2"/>
      <c r="AG2"/>
      <c r="AH2"/>
      <c r="AI2"/>
      <c r="AJ2" s="84" t="s">
        <v>77</v>
      </c>
      <c r="AK2" s="84"/>
      <c r="AL2" s="84"/>
      <c r="AR2" s="83" t="s">
        <v>228</v>
      </c>
      <c r="AS2" s="83"/>
      <c r="AT2" s="83" t="s">
        <v>230</v>
      </c>
      <c r="AU2" s="83"/>
      <c r="AV2" s="83"/>
      <c r="AW2" s="56" t="s">
        <v>229</v>
      </c>
    </row>
    <row r="3" spans="1:49" s="41" customFormat="1" ht="62.25" customHeight="1" x14ac:dyDescent="0.25">
      <c r="A3" s="44" t="s">
        <v>20</v>
      </c>
      <c r="B3" s="44" t="s">
        <v>76</v>
      </c>
      <c r="C3" s="44" t="s">
        <v>0</v>
      </c>
      <c r="D3" s="44" t="s">
        <v>29</v>
      </c>
      <c r="E3" s="44" t="s">
        <v>28</v>
      </c>
      <c r="F3" s="44" t="s">
        <v>76</v>
      </c>
      <c r="G3" s="44" t="s">
        <v>87</v>
      </c>
      <c r="H3" s="44" t="s">
        <v>1</v>
      </c>
      <c r="I3" s="45" t="s">
        <v>88</v>
      </c>
      <c r="J3" s="46" t="s">
        <v>84</v>
      </c>
      <c r="K3" s="46" t="s">
        <v>89</v>
      </c>
      <c r="L3" s="48" t="s">
        <v>204</v>
      </c>
      <c r="M3" s="46" t="s">
        <v>209</v>
      </c>
      <c r="N3" s="47" t="s">
        <v>21</v>
      </c>
      <c r="O3" s="47" t="s">
        <v>22</v>
      </c>
      <c r="P3" s="47" t="s">
        <v>23</v>
      </c>
      <c r="Q3" s="47" t="s">
        <v>24</v>
      </c>
      <c r="R3" s="47" t="s">
        <v>25</v>
      </c>
      <c r="S3" s="47" t="s">
        <v>27</v>
      </c>
      <c r="T3" s="47" t="s">
        <v>26</v>
      </c>
      <c r="U3" s="47" t="s">
        <v>83</v>
      </c>
      <c r="V3" s="47" t="s">
        <v>85</v>
      </c>
      <c r="W3" s="47" t="s">
        <v>86</v>
      </c>
      <c r="X3" s="47" t="s">
        <v>210</v>
      </c>
      <c r="Y3" s="47" t="s">
        <v>90</v>
      </c>
      <c r="Z3" s="47" t="s">
        <v>256</v>
      </c>
      <c r="AA3" s="48" t="s">
        <v>214</v>
      </c>
      <c r="AB3" s="48" t="s">
        <v>215</v>
      </c>
      <c r="AC3" s="48" t="s">
        <v>205</v>
      </c>
      <c r="AD3" s="48" t="s">
        <v>207</v>
      </c>
      <c r="AE3" s="48" t="s">
        <v>211</v>
      </c>
      <c r="AF3" s="48" t="s">
        <v>232</v>
      </c>
      <c r="AG3" s="48" t="s">
        <v>206</v>
      </c>
      <c r="AH3" s="48" t="s">
        <v>231</v>
      </c>
      <c r="AI3" s="48" t="s">
        <v>213</v>
      </c>
      <c r="AJ3" s="40" t="s">
        <v>257</v>
      </c>
      <c r="AK3" s="40" t="s">
        <v>74</v>
      </c>
      <c r="AL3" s="40" t="s">
        <v>75</v>
      </c>
      <c r="AM3" s="77" t="s">
        <v>166</v>
      </c>
      <c r="AN3" s="96" t="s">
        <v>167</v>
      </c>
      <c r="AO3" s="41" t="s">
        <v>218</v>
      </c>
      <c r="AR3" s="62" t="s">
        <v>221</v>
      </c>
      <c r="AS3" s="63" t="s">
        <v>222</v>
      </c>
      <c r="AT3" s="62" t="s">
        <v>223</v>
      </c>
      <c r="AU3" s="63" t="s">
        <v>224</v>
      </c>
      <c r="AV3" s="63" t="s">
        <v>225</v>
      </c>
      <c r="AW3" s="62" t="s">
        <v>226</v>
      </c>
    </row>
    <row r="4" spans="1:49" s="74" customFormat="1" ht="43.2" x14ac:dyDescent="0.3">
      <c r="A4" s="74" t="s">
        <v>93</v>
      </c>
      <c r="B4" s="74" t="str">
        <f t="shared" ref="B4:B13" si="0">MID(A4,1,1)</f>
        <v>1</v>
      </c>
      <c r="C4" s="74" t="s">
        <v>129</v>
      </c>
      <c r="D4" s="74" t="s">
        <v>187</v>
      </c>
      <c r="E4" s="74" t="s">
        <v>190</v>
      </c>
      <c r="F4" s="74" t="s">
        <v>192</v>
      </c>
      <c r="G4" s="74" t="s">
        <v>51</v>
      </c>
      <c r="H4" s="74" t="s">
        <v>31</v>
      </c>
      <c r="I4" s="80">
        <v>17676492.699999999</v>
      </c>
      <c r="J4" s="80">
        <v>34315.880000000005</v>
      </c>
      <c r="K4" s="80">
        <v>85163.62</v>
      </c>
      <c r="L4" s="80">
        <f>I4+J4+K4</f>
        <v>17795972.199999999</v>
      </c>
      <c r="M4" s="80">
        <v>206737.5</v>
      </c>
      <c r="N4" s="80">
        <v>0</v>
      </c>
      <c r="O4" s="80">
        <f>699238-200000</f>
        <v>499238</v>
      </c>
      <c r="P4" s="80">
        <f>4969409.3-4969409.3+200000+200000</f>
        <v>400000</v>
      </c>
      <c r="Q4" s="80">
        <f>4270171.3-4270171.3+4969409.3-200000-1000000-500000-1000000-2069409.3</f>
        <v>199999.99999999977</v>
      </c>
      <c r="R4" s="80">
        <f>14270171.3-14270171.3+4270171.3-1000000-500000-300000-2470171.3</f>
        <v>0</v>
      </c>
      <c r="S4" s="80">
        <f>14270171.3-14270171.3+14270171.3-8500000-2000000-500000-1000000-300000-1970171.3</f>
        <v>0</v>
      </c>
      <c r="T4" s="80">
        <f>20000000-20000000+14270171.3-10000000-1000000-500000-300000-2470171.3</f>
        <v>0</v>
      </c>
      <c r="U4" s="80">
        <f>20000000-20000000+8500000+10000000+2500000+2000000+2900000+2069409.3+2470171.3+1970171.3+2470171.3</f>
        <v>34879923.200000003</v>
      </c>
      <c r="V4" s="80">
        <f>20000000+2500000</f>
        <v>22500000</v>
      </c>
      <c r="W4" s="80">
        <v>0</v>
      </c>
      <c r="X4" s="80">
        <v>0</v>
      </c>
      <c r="Y4" s="80">
        <v>0</v>
      </c>
      <c r="Z4" s="80">
        <f t="shared" ref="Z4:Z13" si="1">SUM(N4:W4)</f>
        <v>58479161.200000003</v>
      </c>
      <c r="AA4" s="80">
        <f t="shared" ref="AA4:AA13" si="2">N4+O4+P4+Q4+R4+S4+T4</f>
        <v>1099237.9999999998</v>
      </c>
      <c r="AB4" s="80">
        <f t="shared" ref="AB4:AB13" si="3">U4+V4+W4</f>
        <v>57379923.200000003</v>
      </c>
      <c r="AC4" s="80">
        <f t="shared" ref="AC4:AC13" si="4">SUM(M4:W4)</f>
        <v>58685898.700000003</v>
      </c>
      <c r="AD4" s="80">
        <f t="shared" ref="AD4:AD13" si="5">AC4+X4</f>
        <v>58685898.700000003</v>
      </c>
      <c r="AE4" s="80">
        <f t="shared" ref="AE4:AE13" si="6">J4+K4+M4+N4+O4+P4+Q4+R4+S4+T4</f>
        <v>1425454.9999999998</v>
      </c>
      <c r="AF4" s="80">
        <f t="shared" ref="AF4:AF13" si="7">M4+N4+O4+P4+Q4+R4+S4+T4</f>
        <v>1305975.4999999998</v>
      </c>
      <c r="AG4" s="80" t="e">
        <f>#REF!-AE4</f>
        <v>#REF!</v>
      </c>
      <c r="AH4" s="80" t="e">
        <f>#REF!-AF4</f>
        <v>#REF!</v>
      </c>
      <c r="AI4" s="80" t="s">
        <v>216</v>
      </c>
      <c r="AJ4" s="92" t="s">
        <v>157</v>
      </c>
      <c r="AK4" s="92" t="s">
        <v>157</v>
      </c>
      <c r="AL4" s="92" t="s">
        <v>157</v>
      </c>
      <c r="AM4" s="87" t="s">
        <v>170</v>
      </c>
      <c r="AN4" s="86" t="s">
        <v>318</v>
      </c>
      <c r="AO4" s="74" t="s">
        <v>194</v>
      </c>
      <c r="AP4" s="74" t="s">
        <v>194</v>
      </c>
      <c r="AR4" s="74">
        <f>VLOOKUP(A4,[1]Dane!$B$5:$BP$1257,67,)</f>
        <v>0</v>
      </c>
      <c r="AS4" s="74">
        <f>VLOOKUP(A4,[1]Dane!$B$5:$BQ$1257,68,)</f>
        <v>0</v>
      </c>
      <c r="AT4" s="74">
        <f>VLOOKUP(A4,[2]Dane!$B$5:$BL$1256,63,FALSE)</f>
        <v>0</v>
      </c>
      <c r="AU4" s="74">
        <f>VLOOKUP(A4,[2]Dane!$B$5:$BM$1256,64,FALSE)</f>
        <v>0</v>
      </c>
      <c r="AV4" s="74">
        <f>VLOOKUP(A4,[2]Dane!$B$5:$BN$1256,65,FALSE)</f>
        <v>0</v>
      </c>
      <c r="AW4" s="74">
        <f>VLOOKUP(A4,[2]Dane!$B$5:$BO$1256,66,FALSE)</f>
        <v>0</v>
      </c>
    </row>
    <row r="5" spans="1:49" s="42" customFormat="1" ht="15.6" customHeight="1" x14ac:dyDescent="0.3">
      <c r="A5" s="42" t="s">
        <v>104</v>
      </c>
      <c r="B5" s="42" t="str">
        <f t="shared" si="0"/>
        <v>1</v>
      </c>
      <c r="C5" s="42" t="s">
        <v>139</v>
      </c>
      <c r="D5" s="42" t="s">
        <v>187</v>
      </c>
      <c r="E5" s="42" t="s">
        <v>190</v>
      </c>
      <c r="F5" s="42" t="s">
        <v>189</v>
      </c>
      <c r="G5" s="42" t="s">
        <v>51</v>
      </c>
      <c r="H5" s="42" t="s">
        <v>31</v>
      </c>
      <c r="I5" s="43">
        <v>38382.31</v>
      </c>
      <c r="J5" s="43">
        <v>64644.069999999992</v>
      </c>
      <c r="K5" s="43">
        <v>66515.94</v>
      </c>
      <c r="L5" s="43">
        <f>I5+J5+K5</f>
        <v>169542.32</v>
      </c>
      <c r="M5" s="43">
        <v>29258.25</v>
      </c>
      <c r="N5" s="43">
        <v>0</v>
      </c>
      <c r="O5" s="43">
        <v>0</v>
      </c>
      <c r="P5" s="43">
        <v>0</v>
      </c>
      <c r="Q5" s="43">
        <f>2613073.01+262394.54+183676.178-2613073.01-262394.54-183676.178</f>
        <v>0</v>
      </c>
      <c r="R5" s="43">
        <v>0</v>
      </c>
      <c r="S5" s="43">
        <v>0</v>
      </c>
      <c r="T5" s="43">
        <v>0</v>
      </c>
      <c r="U5" s="43">
        <f>3059143.728</f>
        <v>3059143.7280000001</v>
      </c>
      <c r="V5" s="43">
        <v>0</v>
      </c>
      <c r="W5" s="43">
        <v>0</v>
      </c>
      <c r="X5" s="43">
        <v>0</v>
      </c>
      <c r="Y5" s="43">
        <v>0</v>
      </c>
      <c r="Z5" s="43">
        <f t="shared" si="1"/>
        <v>3059143.7280000001</v>
      </c>
      <c r="AA5" s="43">
        <f t="shared" si="2"/>
        <v>0</v>
      </c>
      <c r="AB5" s="43">
        <f t="shared" si="3"/>
        <v>3059143.7280000001</v>
      </c>
      <c r="AC5" s="43">
        <f t="shared" si="4"/>
        <v>3088401.9780000001</v>
      </c>
      <c r="AD5" s="43">
        <f t="shared" si="5"/>
        <v>3088401.9780000001</v>
      </c>
      <c r="AE5" s="43">
        <f t="shared" si="6"/>
        <v>160418.26</v>
      </c>
      <c r="AF5" s="43">
        <f t="shared" si="7"/>
        <v>29258.25</v>
      </c>
      <c r="AG5" s="43" t="e">
        <f>#REF!-AE5</f>
        <v>#REF!</v>
      </c>
      <c r="AH5" s="43" t="e">
        <f>#REF!-AF5</f>
        <v>#REF!</v>
      </c>
      <c r="AI5" s="43"/>
      <c r="AJ5" s="92" t="s">
        <v>157</v>
      </c>
      <c r="AK5" s="92" t="s">
        <v>157</v>
      </c>
      <c r="AL5" s="92" t="s">
        <v>157</v>
      </c>
      <c r="AM5" s="87" t="s">
        <v>177</v>
      </c>
      <c r="AN5" s="86" t="s">
        <v>298</v>
      </c>
      <c r="AO5" s="42" t="s">
        <v>194</v>
      </c>
      <c r="AP5" s="42" t="s">
        <v>194</v>
      </c>
      <c r="AR5" s="42">
        <f>VLOOKUP(A5,[1]Dane!$B$5:$BP$1257,67,)</f>
        <v>0</v>
      </c>
      <c r="AS5" s="42">
        <f>VLOOKUP(A5,[1]Dane!$B$5:$BQ$1257,68,)</f>
        <v>0</v>
      </c>
      <c r="AT5" s="72">
        <f>VLOOKUP(A5,[2]Dane!$B$5:$BL$1256,63,FALSE)</f>
        <v>262394.53999999998</v>
      </c>
      <c r="AU5" s="42">
        <f>VLOOKUP(A5,[2]Dane!$B$5:$BM$1256,64,FALSE)</f>
        <v>0</v>
      </c>
      <c r="AV5" s="42">
        <f>VLOOKUP(A5,[2]Dane!$B$5:$BN$1256,65,FALSE)</f>
        <v>0</v>
      </c>
      <c r="AW5" s="72">
        <f>VLOOKUP(A5,[2]Dane!$B$5:$BO$1256,66,FALSE)</f>
        <v>183676.17800000001</v>
      </c>
    </row>
    <row r="6" spans="1:49" s="42" customFormat="1" ht="15" customHeight="1" x14ac:dyDescent="0.3">
      <c r="A6" s="42" t="s">
        <v>109</v>
      </c>
      <c r="B6" s="42" t="str">
        <f t="shared" si="0"/>
        <v>1</v>
      </c>
      <c r="C6" s="42" t="s">
        <v>144</v>
      </c>
      <c r="D6" s="42" t="s">
        <v>187</v>
      </c>
      <c r="E6" s="42" t="s">
        <v>190</v>
      </c>
      <c r="F6" s="42" t="s">
        <v>192</v>
      </c>
      <c r="G6" s="42" t="s">
        <v>51</v>
      </c>
      <c r="H6" s="42" t="s">
        <v>31</v>
      </c>
      <c r="I6" s="43">
        <v>0</v>
      </c>
      <c r="J6" s="43">
        <v>185135</v>
      </c>
      <c r="K6" s="43">
        <v>0</v>
      </c>
      <c r="L6" s="43">
        <f>I6+J6+K6</f>
        <v>185135</v>
      </c>
      <c r="M6" s="43">
        <v>0</v>
      </c>
      <c r="N6" s="43">
        <f>50000-50000</f>
        <v>0</v>
      </c>
      <c r="O6" s="43">
        <f>1275000+225000-1275000-225000</f>
        <v>0</v>
      </c>
      <c r="P6" s="43">
        <f>1325000+175000-1325000-175000</f>
        <v>0</v>
      </c>
      <c r="Q6" s="43">
        <f>3000000-3000000</f>
        <v>0</v>
      </c>
      <c r="R6" s="43">
        <f>2000000-2000000</f>
        <v>0</v>
      </c>
      <c r="S6" s="43">
        <f>2000000-2000000</f>
        <v>0</v>
      </c>
      <c r="T6" s="43">
        <f>6953000+6297097.4-6953000-6297097.4</f>
        <v>0</v>
      </c>
      <c r="U6" s="43">
        <f>1500000</f>
        <v>1500000</v>
      </c>
      <c r="V6" s="43">
        <f>1500000+10000000</f>
        <v>11500000</v>
      </c>
      <c r="W6" s="43">
        <v>20000000</v>
      </c>
      <c r="X6" s="43">
        <f>-225000+50000-175000+3000000+2000000+2000000+13250097.4+46367974-10000000-20000000</f>
        <v>36268071.399999999</v>
      </c>
      <c r="Y6" s="43">
        <v>0</v>
      </c>
      <c r="Z6" s="43">
        <f t="shared" si="1"/>
        <v>33000000</v>
      </c>
      <c r="AA6" s="43">
        <f t="shared" si="2"/>
        <v>0</v>
      </c>
      <c r="AB6" s="43">
        <f t="shared" si="3"/>
        <v>33000000</v>
      </c>
      <c r="AC6" s="43">
        <f t="shared" si="4"/>
        <v>33000000</v>
      </c>
      <c r="AD6" s="43">
        <f t="shared" si="5"/>
        <v>69268071.400000006</v>
      </c>
      <c r="AE6" s="43">
        <f t="shared" si="6"/>
        <v>185135</v>
      </c>
      <c r="AF6" s="43">
        <f t="shared" si="7"/>
        <v>0</v>
      </c>
      <c r="AG6" s="43" t="e">
        <f>#REF!-AE6</f>
        <v>#REF!</v>
      </c>
      <c r="AH6" s="43" t="e">
        <f>#REF!-AF6</f>
        <v>#REF!</v>
      </c>
      <c r="AI6" s="43"/>
      <c r="AJ6" s="92" t="s">
        <v>157</v>
      </c>
      <c r="AK6" s="92" t="s">
        <v>157</v>
      </c>
      <c r="AL6" s="92" t="s">
        <v>157</v>
      </c>
      <c r="AM6" s="87" t="s">
        <v>179</v>
      </c>
      <c r="AN6" s="86" t="s">
        <v>290</v>
      </c>
      <c r="AO6" s="42" t="s">
        <v>194</v>
      </c>
      <c r="AP6" s="42" t="s">
        <v>194</v>
      </c>
      <c r="AR6" s="42">
        <f>VLOOKUP(A6,[1]Dane!$B$5:$BP$1257,67,)</f>
        <v>0</v>
      </c>
      <c r="AS6" s="42">
        <f>VLOOKUP(A6,[1]Dane!$B$5:$BQ$1257,68,)</f>
        <v>0</v>
      </c>
      <c r="AT6" s="72">
        <f>VLOOKUP(A6,[2]Dane!$B$5:$BL$1256,63,FALSE)</f>
        <v>6297097.4000000004</v>
      </c>
      <c r="AU6" s="42">
        <f>VLOOKUP(A6,[2]Dane!$B$5:$BM$1256,64,FALSE)</f>
        <v>0</v>
      </c>
      <c r="AV6" s="42">
        <f>VLOOKUP(A6,[2]Dane!$B$5:$BN$1256,65,FALSE)</f>
        <v>0</v>
      </c>
      <c r="AW6" s="42">
        <f>VLOOKUP(A6,[2]Dane!$B$5:$BO$1256,66,FALSE)</f>
        <v>0</v>
      </c>
    </row>
    <row r="7" spans="1:49" s="42" customFormat="1" ht="15.75" customHeight="1" x14ac:dyDescent="0.3">
      <c r="A7" s="42" t="s">
        <v>95</v>
      </c>
      <c r="B7" s="42" t="str">
        <f t="shared" si="0"/>
        <v>1</v>
      </c>
      <c r="C7" s="42" t="s">
        <v>130</v>
      </c>
      <c r="D7" s="42" t="s">
        <v>187</v>
      </c>
      <c r="E7" s="42" t="s">
        <v>190</v>
      </c>
      <c r="F7" s="42" t="s">
        <v>192</v>
      </c>
      <c r="G7" s="42" t="s">
        <v>51</v>
      </c>
      <c r="H7" s="42" t="s">
        <v>31</v>
      </c>
      <c r="I7" s="43">
        <v>0</v>
      </c>
      <c r="J7" s="43">
        <v>320.75</v>
      </c>
      <c r="K7" s="43">
        <v>7283</v>
      </c>
      <c r="L7" s="43">
        <f>I7+J7+K7</f>
        <v>7603.75</v>
      </c>
      <c r="M7" s="43">
        <v>104800</v>
      </c>
      <c r="N7" s="43">
        <v>130200</v>
      </c>
      <c r="O7" s="43">
        <v>1326000</v>
      </c>
      <c r="P7" s="43">
        <v>341500</v>
      </c>
      <c r="Q7" s="43">
        <v>0</v>
      </c>
      <c r="R7" s="43">
        <v>0</v>
      </c>
      <c r="S7" s="43">
        <v>0</v>
      </c>
      <c r="T7" s="43">
        <f>219023-219023</f>
        <v>0</v>
      </c>
      <c r="U7" s="43">
        <f>3400000-3400000</f>
        <v>0</v>
      </c>
      <c r="V7" s="43">
        <v>0</v>
      </c>
      <c r="W7" s="43">
        <v>0</v>
      </c>
      <c r="X7" s="43">
        <f>219023+3400000</f>
        <v>3619023</v>
      </c>
      <c r="Y7" s="43">
        <v>0</v>
      </c>
      <c r="Z7" s="43">
        <f t="shared" si="1"/>
        <v>1797700</v>
      </c>
      <c r="AA7" s="43">
        <f t="shared" si="2"/>
        <v>1797700</v>
      </c>
      <c r="AB7" s="43">
        <f t="shared" si="3"/>
        <v>0</v>
      </c>
      <c r="AC7" s="43">
        <f t="shared" si="4"/>
        <v>1902500</v>
      </c>
      <c r="AD7" s="43">
        <f t="shared" si="5"/>
        <v>5521523</v>
      </c>
      <c r="AE7" s="43">
        <f t="shared" si="6"/>
        <v>1910103.75</v>
      </c>
      <c r="AF7" s="43">
        <f t="shared" si="7"/>
        <v>1902500</v>
      </c>
      <c r="AG7" s="43" t="e">
        <f>#REF!-AE7</f>
        <v>#REF!</v>
      </c>
      <c r="AH7" s="43" t="e">
        <f>#REF!-AF7</f>
        <v>#REF!</v>
      </c>
      <c r="AI7" s="43"/>
      <c r="AJ7" s="92" t="s">
        <v>157</v>
      </c>
      <c r="AK7" s="92" t="s">
        <v>157</v>
      </c>
      <c r="AL7" s="92" t="s">
        <v>157</v>
      </c>
      <c r="AM7" s="87" t="s">
        <v>173</v>
      </c>
      <c r="AN7" s="86" t="s">
        <v>291</v>
      </c>
      <c r="AO7" s="42" t="s">
        <v>219</v>
      </c>
      <c r="AP7" s="42" t="s">
        <v>194</v>
      </c>
      <c r="AR7" s="42">
        <f>VLOOKUP(A7,[1]Dane!$B$5:$BP$1257,67,)</f>
        <v>0</v>
      </c>
      <c r="AS7" s="42">
        <f>VLOOKUP(A7,[1]Dane!$B$5:$BQ$1257,68,)</f>
        <v>0</v>
      </c>
      <c r="AT7" s="42">
        <f>VLOOKUP(A7,[2]Dane!$B$5:$BL$1256,63,FALSE)</f>
        <v>0</v>
      </c>
      <c r="AU7" s="42">
        <f>VLOOKUP(A7,[2]Dane!$B$5:$BM$1256,64,FALSE)</f>
        <v>0</v>
      </c>
      <c r="AV7" s="42">
        <f>VLOOKUP(A7,[2]Dane!$B$5:$BN$1256,65,FALSE)</f>
        <v>0</v>
      </c>
      <c r="AW7" s="42">
        <f>VLOOKUP(A7,[2]Dane!$B$5:$BO$1256,66,FALSE)</f>
        <v>0</v>
      </c>
    </row>
    <row r="8" spans="1:49" s="42" customFormat="1" ht="15" customHeight="1" x14ac:dyDescent="0.3">
      <c r="A8" s="42" t="s">
        <v>94</v>
      </c>
      <c r="B8" s="42" t="str">
        <f t="shared" si="0"/>
        <v>1</v>
      </c>
      <c r="C8" s="42" t="s">
        <v>292</v>
      </c>
      <c r="D8" s="42" t="s">
        <v>187</v>
      </c>
      <c r="E8" s="42" t="s">
        <v>190</v>
      </c>
      <c r="F8" s="42" t="s">
        <v>192</v>
      </c>
      <c r="G8" s="42" t="s">
        <v>51</v>
      </c>
      <c r="H8" s="42" t="s">
        <v>31</v>
      </c>
      <c r="I8" s="43">
        <v>0</v>
      </c>
      <c r="J8" s="43">
        <v>0</v>
      </c>
      <c r="K8" s="43">
        <v>82400</v>
      </c>
      <c r="L8" s="43">
        <f>I8+J8+K8</f>
        <v>82400</v>
      </c>
      <c r="M8" s="43">
        <v>123600</v>
      </c>
      <c r="N8" s="43">
        <v>2759500</v>
      </c>
      <c r="O8" s="43">
        <v>639500</v>
      </c>
      <c r="P8" s="43">
        <v>0</v>
      </c>
      <c r="Q8" s="43">
        <v>0</v>
      </c>
      <c r="R8" s="43">
        <v>0</v>
      </c>
      <c r="S8" s="43">
        <v>0</v>
      </c>
      <c r="T8" s="43">
        <v>0</v>
      </c>
      <c r="U8" s="43">
        <v>0</v>
      </c>
      <c r="V8" s="43">
        <v>0</v>
      </c>
      <c r="W8" s="43">
        <v>0</v>
      </c>
      <c r="X8" s="43">
        <v>0</v>
      </c>
      <c r="Y8" s="43">
        <v>0</v>
      </c>
      <c r="Z8" s="43">
        <f t="shared" si="1"/>
        <v>3399000</v>
      </c>
      <c r="AA8" s="43">
        <f t="shared" si="2"/>
        <v>3399000</v>
      </c>
      <c r="AB8" s="43">
        <f t="shared" si="3"/>
        <v>0</v>
      </c>
      <c r="AC8" s="43">
        <f t="shared" si="4"/>
        <v>3522600</v>
      </c>
      <c r="AD8" s="43">
        <f t="shared" si="5"/>
        <v>3522600</v>
      </c>
      <c r="AE8" s="43">
        <f t="shared" si="6"/>
        <v>3605000</v>
      </c>
      <c r="AF8" s="43">
        <f t="shared" si="7"/>
        <v>3522600</v>
      </c>
      <c r="AG8" s="43" t="e">
        <f>#REF!-AE8</f>
        <v>#REF!</v>
      </c>
      <c r="AH8" s="43" t="e">
        <f>#REF!-AF8</f>
        <v>#REF!</v>
      </c>
      <c r="AI8" s="43"/>
      <c r="AJ8" s="92" t="s">
        <v>157</v>
      </c>
      <c r="AK8" s="92" t="s">
        <v>157</v>
      </c>
      <c r="AL8" s="92" t="s">
        <v>157</v>
      </c>
      <c r="AM8" s="87" t="s">
        <v>171</v>
      </c>
      <c r="AN8" s="86" t="s">
        <v>172</v>
      </c>
      <c r="AO8" s="42" t="s">
        <v>219</v>
      </c>
      <c r="AP8" s="42" t="s">
        <v>194</v>
      </c>
      <c r="AR8" s="42">
        <f>VLOOKUP(A8,[1]Dane!$B$5:$BP$1257,67,)</f>
        <v>0</v>
      </c>
      <c r="AS8" s="42">
        <f>VLOOKUP(A8,[1]Dane!$B$5:$BQ$1257,68,)</f>
        <v>0</v>
      </c>
      <c r="AT8" s="42">
        <f>VLOOKUP(A8,[2]Dane!$B$5:$BL$1256,63,FALSE)</f>
        <v>0</v>
      </c>
      <c r="AU8" s="42">
        <f>VLOOKUP(A8,[2]Dane!$B$5:$BM$1256,64,FALSE)</f>
        <v>0</v>
      </c>
      <c r="AV8" s="42">
        <f>VLOOKUP(A8,[2]Dane!$B$5:$BN$1256,65,FALSE)</f>
        <v>0</v>
      </c>
      <c r="AW8" s="42">
        <f>VLOOKUP(A8,[2]Dane!$B$5:$BO$1256,66,FALSE)</f>
        <v>0</v>
      </c>
    </row>
    <row r="9" spans="1:49" s="42" customFormat="1" ht="15.75" customHeight="1" x14ac:dyDescent="0.3">
      <c r="A9" s="42" t="s">
        <v>110</v>
      </c>
      <c r="B9" s="42" t="str">
        <f t="shared" si="0"/>
        <v>1</v>
      </c>
      <c r="C9" s="42" t="s">
        <v>293</v>
      </c>
      <c r="D9" s="42" t="s">
        <v>187</v>
      </c>
      <c r="E9" s="42" t="s">
        <v>190</v>
      </c>
      <c r="F9" s="42" t="s">
        <v>192</v>
      </c>
      <c r="G9" s="42" t="s">
        <v>51</v>
      </c>
      <c r="H9" s="42" t="s">
        <v>31</v>
      </c>
      <c r="I9" s="43">
        <v>0</v>
      </c>
      <c r="J9" s="43">
        <v>0</v>
      </c>
      <c r="K9" s="43">
        <v>0</v>
      </c>
      <c r="L9" s="43">
        <f>I9+J9+K9</f>
        <v>0</v>
      </c>
      <c r="M9" s="43">
        <v>0</v>
      </c>
      <c r="N9" s="43">
        <v>0</v>
      </c>
      <c r="O9" s="43">
        <f>125000-125000</f>
        <v>0</v>
      </c>
      <c r="P9" s="43">
        <f>125000</f>
        <v>125000</v>
      </c>
      <c r="Q9" s="43">
        <f>125000-125000+800000-241500-558500+125000</f>
        <v>125000</v>
      </c>
      <c r="R9" s="43">
        <f>800000-800000+2641500-2641500+558500</f>
        <v>558500</v>
      </c>
      <c r="S9" s="43">
        <f>2400000+241500-2400000-241500+2641500</f>
        <v>2641500</v>
      </c>
      <c r="T9" s="43">
        <v>0</v>
      </c>
      <c r="U9" s="43">
        <v>0</v>
      </c>
      <c r="V9" s="43">
        <v>0</v>
      </c>
      <c r="W9" s="43">
        <v>0</v>
      </c>
      <c r="X9" s="43">
        <v>0</v>
      </c>
      <c r="Y9" s="43">
        <v>0</v>
      </c>
      <c r="Z9" s="43">
        <f t="shared" si="1"/>
        <v>3450000</v>
      </c>
      <c r="AA9" s="43">
        <f t="shared" si="2"/>
        <v>3450000</v>
      </c>
      <c r="AB9" s="43">
        <f t="shared" si="3"/>
        <v>0</v>
      </c>
      <c r="AC9" s="43">
        <f t="shared" si="4"/>
        <v>3450000</v>
      </c>
      <c r="AD9" s="43">
        <f t="shared" si="5"/>
        <v>3450000</v>
      </c>
      <c r="AE9" s="43">
        <f t="shared" si="6"/>
        <v>3450000</v>
      </c>
      <c r="AF9" s="43">
        <f t="shared" si="7"/>
        <v>3450000</v>
      </c>
      <c r="AG9" s="43" t="e">
        <f>#REF!-AE9</f>
        <v>#REF!</v>
      </c>
      <c r="AH9" s="43" t="e">
        <f>#REF!-AF9</f>
        <v>#REF!</v>
      </c>
      <c r="AI9" s="43"/>
      <c r="AJ9" s="92" t="s">
        <v>157</v>
      </c>
      <c r="AK9" s="92" t="s">
        <v>157</v>
      </c>
      <c r="AL9" s="92" t="s">
        <v>157</v>
      </c>
      <c r="AM9" s="87" t="s">
        <v>171</v>
      </c>
      <c r="AN9" s="86" t="s">
        <v>317</v>
      </c>
      <c r="AO9" s="42" t="s">
        <v>194</v>
      </c>
      <c r="AP9" s="42" t="s">
        <v>194</v>
      </c>
      <c r="AR9" s="42">
        <f>VLOOKUP(A9,[1]Dane!$B$5:$BP$1257,67,)</f>
        <v>0</v>
      </c>
      <c r="AS9" s="42">
        <f>VLOOKUP(A9,[1]Dane!$B$5:$BQ$1257,68,)</f>
        <v>0</v>
      </c>
      <c r="AT9" s="42">
        <f>VLOOKUP(A9,[2]Dane!$B$5:$BL$1256,63,FALSE)</f>
        <v>0</v>
      </c>
      <c r="AU9" s="42">
        <f>VLOOKUP(A9,[2]Dane!$B$5:$BM$1256,64,FALSE)</f>
        <v>0</v>
      </c>
      <c r="AV9" s="42">
        <f>VLOOKUP(A9,[2]Dane!$B$5:$BN$1256,65,FALSE)</f>
        <v>0</v>
      </c>
      <c r="AW9" s="72">
        <f>VLOOKUP(A9,[2]Dane!$B$5:$BO$1256,66,FALSE)</f>
        <v>241500.00000000003</v>
      </c>
    </row>
    <row r="10" spans="1:49" s="42" customFormat="1" ht="15.75" customHeight="1" x14ac:dyDescent="0.3">
      <c r="A10" s="42" t="s">
        <v>111</v>
      </c>
      <c r="B10" s="42" t="str">
        <f t="shared" si="0"/>
        <v>1</v>
      </c>
      <c r="C10" s="42" t="s">
        <v>294</v>
      </c>
      <c r="D10" s="42" t="s">
        <v>187</v>
      </c>
      <c r="E10" s="42" t="s">
        <v>190</v>
      </c>
      <c r="F10" s="42" t="s">
        <v>192</v>
      </c>
      <c r="G10" s="42" t="s">
        <v>51</v>
      </c>
      <c r="H10" s="42" t="s">
        <v>31</v>
      </c>
      <c r="I10" s="43">
        <v>0</v>
      </c>
      <c r="J10" s="43">
        <v>0</v>
      </c>
      <c r="K10" s="43">
        <v>0</v>
      </c>
      <c r="L10" s="43">
        <f>I10+J10+K10</f>
        <v>0</v>
      </c>
      <c r="M10" s="43">
        <v>0</v>
      </c>
      <c r="N10" s="43">
        <v>0</v>
      </c>
      <c r="O10" s="43">
        <v>0</v>
      </c>
      <c r="P10" s="43">
        <v>0</v>
      </c>
      <c r="Q10" s="43">
        <v>0</v>
      </c>
      <c r="R10" s="43">
        <f>100000</f>
        <v>100000</v>
      </c>
      <c r="S10" s="43">
        <f>80000</f>
        <v>80000</v>
      </c>
      <c r="T10" s="43">
        <f>520000+122500</f>
        <v>642500</v>
      </c>
      <c r="U10" s="43">
        <f>1050000</f>
        <v>1050000</v>
      </c>
      <c r="V10" s="43">
        <v>0</v>
      </c>
      <c r="W10" s="43">
        <v>0</v>
      </c>
      <c r="X10" s="43">
        <v>0</v>
      </c>
      <c r="Y10" s="43">
        <v>0</v>
      </c>
      <c r="Z10" s="43">
        <f t="shared" si="1"/>
        <v>1872500</v>
      </c>
      <c r="AA10" s="43">
        <f t="shared" si="2"/>
        <v>822500</v>
      </c>
      <c r="AB10" s="43">
        <f t="shared" si="3"/>
        <v>1050000</v>
      </c>
      <c r="AC10" s="43">
        <f t="shared" si="4"/>
        <v>1872500</v>
      </c>
      <c r="AD10" s="43">
        <f t="shared" si="5"/>
        <v>1872500</v>
      </c>
      <c r="AE10" s="43">
        <f t="shared" si="6"/>
        <v>822500</v>
      </c>
      <c r="AF10" s="43">
        <f t="shared" si="7"/>
        <v>822500</v>
      </c>
      <c r="AG10" s="43" t="e">
        <f>#REF!-AE10</f>
        <v>#REF!</v>
      </c>
      <c r="AH10" s="43" t="e">
        <f>#REF!-AF10</f>
        <v>#REF!</v>
      </c>
      <c r="AI10" s="43"/>
      <c r="AJ10" s="92" t="s">
        <v>157</v>
      </c>
      <c r="AK10" s="92" t="s">
        <v>157</v>
      </c>
      <c r="AL10" s="92" t="s">
        <v>157</v>
      </c>
      <c r="AM10" s="87" t="s">
        <v>171</v>
      </c>
      <c r="AN10" s="86" t="s">
        <v>295</v>
      </c>
      <c r="AO10" s="42" t="s">
        <v>194</v>
      </c>
      <c r="AP10" s="42" t="s">
        <v>194</v>
      </c>
      <c r="AR10" s="42">
        <f>VLOOKUP(A10,[1]Dane!$B$5:$BP$1257,67,)</f>
        <v>0</v>
      </c>
      <c r="AS10" s="42">
        <f>VLOOKUP(A10,[1]Dane!$B$5:$BQ$1257,68,)</f>
        <v>0</v>
      </c>
      <c r="AT10" s="42">
        <f>VLOOKUP(A10,[2]Dane!$B$5:$BL$1256,63,FALSE)</f>
        <v>0</v>
      </c>
      <c r="AU10" s="42">
        <f>VLOOKUP(A10,[2]Dane!$B$5:$BM$1256,64,FALSE)</f>
        <v>0</v>
      </c>
      <c r="AV10" s="42">
        <f>VLOOKUP(A10,[2]Dane!$B$5:$BN$1256,65,FALSE)</f>
        <v>0</v>
      </c>
      <c r="AW10" s="72">
        <f>VLOOKUP(A10,[2]Dane!$B$5:$BO$1256,66,FALSE)</f>
        <v>122500.00000000001</v>
      </c>
    </row>
    <row r="11" spans="1:49" s="65" customFormat="1" ht="15.75" customHeight="1" x14ac:dyDescent="0.3">
      <c r="A11" s="65" t="s">
        <v>97</v>
      </c>
      <c r="B11" s="65" t="str">
        <f t="shared" si="0"/>
        <v>1</v>
      </c>
      <c r="C11" s="65" t="s">
        <v>132</v>
      </c>
      <c r="D11" s="65" t="s">
        <v>187</v>
      </c>
      <c r="E11" s="65" t="s">
        <v>190</v>
      </c>
      <c r="F11" s="65" t="s">
        <v>189</v>
      </c>
      <c r="G11" s="65" t="s">
        <v>51</v>
      </c>
      <c r="H11" s="65" t="s">
        <v>31</v>
      </c>
      <c r="I11" s="66">
        <v>0</v>
      </c>
      <c r="J11" s="66">
        <v>0</v>
      </c>
      <c r="K11" s="66">
        <v>2000</v>
      </c>
      <c r="L11" s="66">
        <f>I11+J11+K11</f>
        <v>2000</v>
      </c>
      <c r="M11" s="66">
        <v>68700</v>
      </c>
      <c r="N11" s="66">
        <v>274800</v>
      </c>
      <c r="O11" s="66">
        <v>0</v>
      </c>
      <c r="P11" s="66">
        <v>0</v>
      </c>
      <c r="Q11" s="66">
        <v>0</v>
      </c>
      <c r="R11" s="66">
        <v>0</v>
      </c>
      <c r="S11" s="66">
        <v>0</v>
      </c>
      <c r="T11" s="66">
        <v>0</v>
      </c>
      <c r="U11" s="66">
        <v>30000</v>
      </c>
      <c r="V11" s="66">
        <v>0</v>
      </c>
      <c r="W11" s="66">
        <v>0</v>
      </c>
      <c r="X11" s="66">
        <v>0</v>
      </c>
      <c r="Y11" s="66">
        <v>0</v>
      </c>
      <c r="Z11" s="66">
        <f t="shared" si="1"/>
        <v>304800</v>
      </c>
      <c r="AA11" s="66">
        <f t="shared" si="2"/>
        <v>274800</v>
      </c>
      <c r="AB11" s="66">
        <f t="shared" si="3"/>
        <v>30000</v>
      </c>
      <c r="AC11" s="66">
        <f t="shared" si="4"/>
        <v>373500</v>
      </c>
      <c r="AD11" s="66">
        <f t="shared" si="5"/>
        <v>373500</v>
      </c>
      <c r="AE11" s="66">
        <f t="shared" si="6"/>
        <v>345500</v>
      </c>
      <c r="AF11" s="66">
        <f t="shared" si="7"/>
        <v>343500</v>
      </c>
      <c r="AG11" s="66" t="e">
        <f>#REF!-AE11</f>
        <v>#REF!</v>
      </c>
      <c r="AH11" s="66" t="e">
        <f>#REF!-AF11</f>
        <v>#REF!</v>
      </c>
      <c r="AI11" s="66"/>
      <c r="AJ11" s="93" t="s">
        <v>157</v>
      </c>
      <c r="AK11" s="93" t="s">
        <v>157</v>
      </c>
      <c r="AL11" s="93" t="s">
        <v>157</v>
      </c>
      <c r="AM11" s="88" t="s">
        <v>296</v>
      </c>
      <c r="AN11" s="89" t="s">
        <v>297</v>
      </c>
      <c r="AO11" s="65" t="s">
        <v>219</v>
      </c>
      <c r="AP11" s="65" t="s">
        <v>194</v>
      </c>
      <c r="AR11" s="65">
        <f>VLOOKUP(A11,[1]Dane!$B$5:$BP$1257,67,)</f>
        <v>0</v>
      </c>
      <c r="AS11" s="65">
        <f>VLOOKUP(A11,[1]Dane!$B$5:$BQ$1257,68,)</f>
        <v>0</v>
      </c>
      <c r="AT11" s="65">
        <f>VLOOKUP(A11,[2]Dane!$B$5:$BL$1256,63,FALSE)</f>
        <v>0</v>
      </c>
      <c r="AU11" s="65">
        <f>VLOOKUP(A11,[2]Dane!$B$5:$BM$1256,64,FALSE)</f>
        <v>0</v>
      </c>
      <c r="AV11" s="65">
        <f>VLOOKUP(A11,[2]Dane!$B$5:$BN$1256,65,FALSE)</f>
        <v>0</v>
      </c>
      <c r="AW11" s="65">
        <f>VLOOKUP(A11,[2]Dane!$B$5:$BO$1256,66,FALSE)</f>
        <v>0</v>
      </c>
    </row>
    <row r="12" spans="1:49" s="42" customFormat="1" ht="15" customHeight="1" x14ac:dyDescent="0.3">
      <c r="A12" s="78" t="s">
        <v>98</v>
      </c>
      <c r="B12" s="42" t="str">
        <f t="shared" si="0"/>
        <v>2</v>
      </c>
      <c r="C12" s="42" t="s">
        <v>133</v>
      </c>
      <c r="D12" s="42" t="s">
        <v>187</v>
      </c>
      <c r="E12" s="42" t="s">
        <v>190</v>
      </c>
      <c r="F12" s="42" t="s">
        <v>192</v>
      </c>
      <c r="G12" s="42" t="s">
        <v>40</v>
      </c>
      <c r="H12" s="42" t="s">
        <v>31</v>
      </c>
      <c r="I12" s="43">
        <v>0</v>
      </c>
      <c r="J12" s="43">
        <v>14835</v>
      </c>
      <c r="K12" s="43">
        <v>34615</v>
      </c>
      <c r="L12" s="43">
        <f>I12+J12+K12</f>
        <v>49450</v>
      </c>
      <c r="M12" s="43">
        <v>49450</v>
      </c>
      <c r="N12" s="43">
        <f>470000</f>
        <v>470000</v>
      </c>
      <c r="O12" s="43">
        <f>1100000</f>
        <v>1100000</v>
      </c>
      <c r="P12" s="43">
        <f>1850000</f>
        <v>1850000</v>
      </c>
      <c r="Q12" s="43">
        <f>10000000-2000000+2000000</f>
        <v>10000000</v>
      </c>
      <c r="R12" s="43">
        <v>0</v>
      </c>
      <c r="S12" s="43">
        <v>0</v>
      </c>
      <c r="T12" s="43">
        <v>0</v>
      </c>
      <c r="U12" s="43">
        <f>2000000-2000000</f>
        <v>0</v>
      </c>
      <c r="V12" s="43">
        <v>0</v>
      </c>
      <c r="W12" s="43">
        <v>0</v>
      </c>
      <c r="X12" s="43">
        <v>0</v>
      </c>
      <c r="Y12" s="43">
        <v>0</v>
      </c>
      <c r="Z12" s="43">
        <f t="shared" si="1"/>
        <v>13420000</v>
      </c>
      <c r="AA12" s="43">
        <f t="shared" si="2"/>
        <v>13420000</v>
      </c>
      <c r="AB12" s="43">
        <f t="shared" si="3"/>
        <v>0</v>
      </c>
      <c r="AC12" s="43">
        <f t="shared" si="4"/>
        <v>13469450</v>
      </c>
      <c r="AD12" s="43">
        <f t="shared" si="5"/>
        <v>13469450</v>
      </c>
      <c r="AE12" s="43">
        <f t="shared" si="6"/>
        <v>13518900</v>
      </c>
      <c r="AF12" s="43">
        <f t="shared" si="7"/>
        <v>13469450</v>
      </c>
      <c r="AG12" s="43" t="e">
        <f>#REF!-AE12</f>
        <v>#REF!</v>
      </c>
      <c r="AH12" s="43" t="e">
        <f>#REF!-AF12</f>
        <v>#REF!</v>
      </c>
      <c r="AI12" s="43"/>
      <c r="AJ12" s="92" t="s">
        <v>157</v>
      </c>
      <c r="AK12" s="92" t="s">
        <v>157</v>
      </c>
      <c r="AL12" s="92" t="s">
        <v>157</v>
      </c>
      <c r="AM12" s="87" t="s">
        <v>175</v>
      </c>
      <c r="AN12" s="86" t="s">
        <v>314</v>
      </c>
      <c r="AO12" s="42" t="s">
        <v>194</v>
      </c>
      <c r="AP12" s="42" t="s">
        <v>194</v>
      </c>
      <c r="AR12" s="42">
        <f>VLOOKUP(A12,[1]Dane!$B$5:$BP$1257,67,)</f>
        <v>0</v>
      </c>
      <c r="AS12" s="42">
        <f>VLOOKUP(A12,[1]Dane!$B$5:$BQ$1257,68,)</f>
        <v>0</v>
      </c>
      <c r="AT12" s="42">
        <f>VLOOKUP(A12,[2]Dane!$B$5:$BL$1256,63,FALSE)</f>
        <v>0</v>
      </c>
      <c r="AU12" s="42">
        <f>VLOOKUP(A12,[2]Dane!$B$5:$BM$1256,64,FALSE)</f>
        <v>0</v>
      </c>
      <c r="AV12" s="42">
        <f>VLOOKUP(A12,[2]Dane!$B$5:$BN$1256,65,FALSE)</f>
        <v>0</v>
      </c>
      <c r="AW12" s="42">
        <f>VLOOKUP(A12,[2]Dane!$B$5:$BO$1256,66,FALSE)</f>
        <v>0</v>
      </c>
    </row>
    <row r="13" spans="1:49" s="65" customFormat="1" ht="15.75" customHeight="1" x14ac:dyDescent="0.3">
      <c r="A13" s="65" t="s">
        <v>244</v>
      </c>
      <c r="B13" s="65" t="str">
        <f t="shared" si="0"/>
        <v>2</v>
      </c>
      <c r="C13" s="65" t="s">
        <v>245</v>
      </c>
      <c r="D13" s="65" t="s">
        <v>187</v>
      </c>
      <c r="E13" s="65" t="s">
        <v>190</v>
      </c>
      <c r="F13" s="65" t="s">
        <v>189</v>
      </c>
      <c r="G13" s="65" t="s">
        <v>40</v>
      </c>
      <c r="H13" s="65" t="s">
        <v>31</v>
      </c>
      <c r="I13" s="66"/>
      <c r="J13" s="66">
        <v>0</v>
      </c>
      <c r="K13" s="66">
        <v>0</v>
      </c>
      <c r="L13" s="66">
        <v>0</v>
      </c>
      <c r="M13" s="66">
        <v>0</v>
      </c>
      <c r="N13" s="66">
        <v>0</v>
      </c>
      <c r="O13" s="66">
        <f>1800000</f>
        <v>1800000</v>
      </c>
      <c r="P13" s="66">
        <v>1800000</v>
      </c>
      <c r="Q13" s="66">
        <v>0</v>
      </c>
      <c r="R13" s="66">
        <v>0</v>
      </c>
      <c r="S13" s="66">
        <v>0</v>
      </c>
      <c r="T13" s="66">
        <v>0</v>
      </c>
      <c r="U13" s="66">
        <v>0</v>
      </c>
      <c r="V13" s="66">
        <v>0</v>
      </c>
      <c r="W13" s="66">
        <v>0</v>
      </c>
      <c r="X13" s="66">
        <v>0</v>
      </c>
      <c r="Y13" s="66">
        <v>0</v>
      </c>
      <c r="Z13" s="66">
        <f t="shared" si="1"/>
        <v>3600000</v>
      </c>
      <c r="AA13" s="66">
        <f t="shared" si="2"/>
        <v>3600000</v>
      </c>
      <c r="AB13" s="66">
        <f t="shared" si="3"/>
        <v>0</v>
      </c>
      <c r="AC13" s="66">
        <f t="shared" si="4"/>
        <v>3600000</v>
      </c>
      <c r="AD13" s="66">
        <f t="shared" si="5"/>
        <v>3600000</v>
      </c>
      <c r="AE13" s="66">
        <f t="shared" si="6"/>
        <v>3600000</v>
      </c>
      <c r="AF13" s="66">
        <f t="shared" si="7"/>
        <v>3600000</v>
      </c>
      <c r="AG13" s="66" t="e">
        <f>#REF!-AE13</f>
        <v>#REF!</v>
      </c>
      <c r="AH13" s="66" t="e">
        <f>#REF!-AF13</f>
        <v>#REF!</v>
      </c>
      <c r="AI13" s="66"/>
      <c r="AJ13" s="93" t="s">
        <v>157</v>
      </c>
      <c r="AK13" s="93" t="s">
        <v>157</v>
      </c>
      <c r="AL13" s="93" t="s">
        <v>157</v>
      </c>
      <c r="AM13" s="88" t="s">
        <v>312</v>
      </c>
      <c r="AN13" s="89" t="s">
        <v>313</v>
      </c>
      <c r="AW13" s="69"/>
    </row>
    <row r="14" spans="1:49" s="42" customFormat="1" ht="15.6" customHeight="1" x14ac:dyDescent="0.3">
      <c r="A14" s="42" t="s">
        <v>112</v>
      </c>
      <c r="B14" s="42" t="str">
        <f t="shared" ref="B14:B18" si="8">MID(A14,1,1)</f>
        <v>3</v>
      </c>
      <c r="C14" s="42" t="s">
        <v>145</v>
      </c>
      <c r="D14" s="42" t="s">
        <v>187</v>
      </c>
      <c r="E14" s="42" t="s">
        <v>190</v>
      </c>
      <c r="F14" s="42" t="s">
        <v>192</v>
      </c>
      <c r="G14" s="42" t="s">
        <v>40</v>
      </c>
      <c r="H14" s="42" t="s">
        <v>31</v>
      </c>
      <c r="I14" s="43">
        <v>0</v>
      </c>
      <c r="J14" s="43">
        <v>0</v>
      </c>
      <c r="K14" s="43">
        <v>8155.13</v>
      </c>
      <c r="L14" s="43">
        <f>I14+J14+K14</f>
        <v>8155.13</v>
      </c>
      <c r="M14" s="43">
        <v>0</v>
      </c>
      <c r="N14" s="43">
        <v>0</v>
      </c>
      <c r="O14" s="43">
        <v>0</v>
      </c>
      <c r="P14" s="43">
        <v>0</v>
      </c>
      <c r="Q14" s="43">
        <v>0</v>
      </c>
      <c r="R14" s="43">
        <f>20000-20000</f>
        <v>0</v>
      </c>
      <c r="S14" s="43">
        <f>280000-280000</f>
        <v>0</v>
      </c>
      <c r="T14" s="43">
        <v>0</v>
      </c>
      <c r="U14" s="43">
        <v>0</v>
      </c>
      <c r="V14" s="43">
        <v>0</v>
      </c>
      <c r="W14" s="43">
        <f>20000</f>
        <v>20000</v>
      </c>
      <c r="X14" s="43">
        <f>280000</f>
        <v>280000</v>
      </c>
      <c r="Y14" s="43">
        <v>0</v>
      </c>
      <c r="Z14" s="43">
        <f t="shared" ref="Z14:Z18" si="9">SUM(N14:W14)</f>
        <v>20000</v>
      </c>
      <c r="AA14" s="43">
        <f t="shared" ref="AA14:AA18" si="10">N14+O14+P14+Q14+R14+S14+T14</f>
        <v>0</v>
      </c>
      <c r="AB14" s="43">
        <f t="shared" ref="AB14:AB18" si="11">U14+V14+W14</f>
        <v>20000</v>
      </c>
      <c r="AC14" s="43">
        <f t="shared" ref="AC14:AC18" si="12">SUM(M14:W14)</f>
        <v>20000</v>
      </c>
      <c r="AD14" s="43">
        <f t="shared" ref="AD14:AD18" si="13">AC14+X14</f>
        <v>300000</v>
      </c>
      <c r="AE14" s="43">
        <f t="shared" ref="AE14:AE18" si="14">J14+K14+M14+N14+O14+P14+Q14+R14+S14+T14</f>
        <v>8155.13</v>
      </c>
      <c r="AF14" s="43">
        <f t="shared" ref="AF14:AF18" si="15">M14+N14+O14+P14+Q14+R14+S14+T14</f>
        <v>0</v>
      </c>
      <c r="AG14" s="43" t="e">
        <f>#REF!-AE14</f>
        <v>#REF!</v>
      </c>
      <c r="AH14" s="43" t="e">
        <f>#REF!-AF14</f>
        <v>#REF!</v>
      </c>
      <c r="AI14" s="43"/>
      <c r="AJ14" s="92">
        <v>0</v>
      </c>
      <c r="AK14" s="92">
        <v>0</v>
      </c>
      <c r="AL14" s="92">
        <v>0</v>
      </c>
      <c r="AM14" s="87" t="s">
        <v>180</v>
      </c>
      <c r="AN14" s="86" t="s">
        <v>289</v>
      </c>
      <c r="AO14" s="42" t="s">
        <v>194</v>
      </c>
      <c r="AP14" s="42" t="s">
        <v>194</v>
      </c>
      <c r="AR14" s="42">
        <f>VLOOKUP(A14,[1]Dane!$B$5:$BP$1257,67,)</f>
        <v>0</v>
      </c>
      <c r="AS14" s="42">
        <f>VLOOKUP(A14,[1]Dane!$B$5:$BQ$1257,68,)</f>
        <v>0</v>
      </c>
      <c r="AT14" s="42">
        <f>VLOOKUP(A14,[2]Dane!$B$5:$BL$1256,63,FALSE)</f>
        <v>0</v>
      </c>
      <c r="AU14" s="42">
        <f>VLOOKUP(A14,[2]Dane!$B$5:$BM$1256,64,FALSE)</f>
        <v>0</v>
      </c>
      <c r="AV14" s="42">
        <f>VLOOKUP(A14,[2]Dane!$B$5:$BN$1256,65,FALSE)</f>
        <v>0</v>
      </c>
      <c r="AW14" s="42">
        <f>VLOOKUP(A14,[2]Dane!$B$5:$BO$1256,66,FALSE)</f>
        <v>0</v>
      </c>
    </row>
    <row r="15" spans="1:49" s="42" customFormat="1" ht="15.6" customHeight="1" x14ac:dyDescent="0.3">
      <c r="A15" s="42" t="s">
        <v>113</v>
      </c>
      <c r="B15" s="42" t="str">
        <f t="shared" si="8"/>
        <v>3</v>
      </c>
      <c r="C15" s="42" t="s">
        <v>146</v>
      </c>
      <c r="D15" s="42" t="s">
        <v>187</v>
      </c>
      <c r="E15" s="42" t="s">
        <v>188</v>
      </c>
      <c r="F15" s="42" t="s">
        <v>192</v>
      </c>
      <c r="G15" s="42" t="s">
        <v>42</v>
      </c>
      <c r="H15" s="42" t="s">
        <v>31</v>
      </c>
      <c r="I15" s="43">
        <v>0</v>
      </c>
      <c r="J15" s="43">
        <v>0</v>
      </c>
      <c r="K15" s="43">
        <v>0</v>
      </c>
      <c r="L15" s="43">
        <f>I15+J15+K15</f>
        <v>0</v>
      </c>
      <c r="M15" s="43">
        <v>0</v>
      </c>
      <c r="N15" s="43">
        <v>0</v>
      </c>
      <c r="O15" s="43">
        <v>0</v>
      </c>
      <c r="P15" s="43">
        <v>0</v>
      </c>
      <c r="Q15" s="43">
        <v>0</v>
      </c>
      <c r="R15" s="43">
        <v>0</v>
      </c>
      <c r="S15" s="43">
        <v>0</v>
      </c>
      <c r="T15" s="43">
        <v>0</v>
      </c>
      <c r="U15" s="43">
        <v>0</v>
      </c>
      <c r="V15" s="43">
        <v>32000</v>
      </c>
      <c r="W15" s="43">
        <v>48000</v>
      </c>
      <c r="X15" s="43">
        <f>Y15-W15</f>
        <v>573000</v>
      </c>
      <c r="Y15" s="43">
        <v>621000</v>
      </c>
      <c r="Z15" s="43">
        <f t="shared" si="9"/>
        <v>80000</v>
      </c>
      <c r="AA15" s="43">
        <f t="shared" si="10"/>
        <v>0</v>
      </c>
      <c r="AB15" s="43">
        <f t="shared" si="11"/>
        <v>80000</v>
      </c>
      <c r="AC15" s="43">
        <f t="shared" si="12"/>
        <v>80000</v>
      </c>
      <c r="AD15" s="43">
        <f t="shared" si="13"/>
        <v>653000</v>
      </c>
      <c r="AE15" s="43">
        <f t="shared" si="14"/>
        <v>0</v>
      </c>
      <c r="AF15" s="43">
        <f t="shared" si="15"/>
        <v>0</v>
      </c>
      <c r="AG15" s="43" t="e">
        <f>#REF!-AE15</f>
        <v>#REF!</v>
      </c>
      <c r="AH15" s="43" t="e">
        <f>#REF!-AF15</f>
        <v>#REF!</v>
      </c>
      <c r="AI15" s="43"/>
      <c r="AJ15" s="92">
        <v>0</v>
      </c>
      <c r="AK15" s="92">
        <v>0</v>
      </c>
      <c r="AL15" s="92">
        <v>0</v>
      </c>
      <c r="AM15" s="87" t="s">
        <v>181</v>
      </c>
      <c r="AN15" s="86" t="s">
        <v>287</v>
      </c>
      <c r="AO15" s="42" t="s">
        <v>194</v>
      </c>
      <c r="AP15" s="42" t="s">
        <v>194</v>
      </c>
      <c r="AR15" s="42">
        <f>VLOOKUP(A15,[1]Dane!$B$5:$BP$1257,67,)</f>
        <v>0</v>
      </c>
      <c r="AS15" s="42">
        <f>VLOOKUP(A15,[1]Dane!$B$5:$BQ$1257,68,)</f>
        <v>0</v>
      </c>
      <c r="AT15" s="42">
        <f>VLOOKUP(A15,[2]Dane!$B$5:$BL$1256,63,FALSE)</f>
        <v>0</v>
      </c>
      <c r="AU15" s="42">
        <f>VLOOKUP(A15,[2]Dane!$B$5:$BM$1256,64,FALSE)</f>
        <v>0</v>
      </c>
      <c r="AV15" s="42">
        <f>VLOOKUP(A15,[2]Dane!$B$5:$BN$1256,65,FALSE)</f>
        <v>0</v>
      </c>
      <c r="AW15" s="42">
        <f>VLOOKUP(A15,[2]Dane!$B$5:$BO$1256,66,FALSE)</f>
        <v>0</v>
      </c>
    </row>
    <row r="16" spans="1:49" s="42" customFormat="1" ht="15.6" customHeight="1" x14ac:dyDescent="0.3">
      <c r="A16" s="42" t="s">
        <v>96</v>
      </c>
      <c r="B16" s="42" t="str">
        <f t="shared" si="8"/>
        <v>3</v>
      </c>
      <c r="C16" s="42" t="s">
        <v>131</v>
      </c>
      <c r="D16" s="42" t="s">
        <v>187</v>
      </c>
      <c r="E16" s="42" t="s">
        <v>190</v>
      </c>
      <c r="F16" s="42" t="s">
        <v>189</v>
      </c>
      <c r="G16" s="42" t="s">
        <v>191</v>
      </c>
      <c r="H16" s="42" t="s">
        <v>31</v>
      </c>
      <c r="I16" s="43">
        <v>109323.18</v>
      </c>
      <c r="J16" s="43">
        <v>87280.78</v>
      </c>
      <c r="K16" s="43">
        <v>3308.12</v>
      </c>
      <c r="L16" s="43">
        <f>I16+J16+K16</f>
        <v>199912.08</v>
      </c>
      <c r="M16" s="43">
        <v>94800</v>
      </c>
      <c r="N16" s="43">
        <f>1694258.01-1694258.01+600000</f>
        <v>600000</v>
      </c>
      <c r="O16" s="43">
        <f>4970858.03-4970858.03+5470858.03-724883.703</f>
        <v>4745974.3270000005</v>
      </c>
      <c r="P16" s="43">
        <f>3000000+1449767.41-3000000-1449767.41+5044025.42</f>
        <v>5044025.42</v>
      </c>
      <c r="Q16" s="43">
        <v>0</v>
      </c>
      <c r="R16" s="43">
        <v>0</v>
      </c>
      <c r="S16" s="43">
        <v>0</v>
      </c>
      <c r="T16" s="43">
        <v>0</v>
      </c>
      <c r="U16" s="43">
        <v>0</v>
      </c>
      <c r="V16" s="43">
        <v>0</v>
      </c>
      <c r="W16" s="43">
        <v>0</v>
      </c>
      <c r="X16" s="43">
        <v>0</v>
      </c>
      <c r="Y16" s="43">
        <v>0</v>
      </c>
      <c r="Z16" s="43">
        <f t="shared" si="9"/>
        <v>10389999.747000001</v>
      </c>
      <c r="AA16" s="43">
        <f t="shared" si="10"/>
        <v>10389999.747000001</v>
      </c>
      <c r="AB16" s="43">
        <f t="shared" si="11"/>
        <v>0</v>
      </c>
      <c r="AC16" s="43">
        <f t="shared" si="12"/>
        <v>10484799.747000001</v>
      </c>
      <c r="AD16" s="43">
        <f t="shared" si="13"/>
        <v>10484799.747000001</v>
      </c>
      <c r="AE16" s="43">
        <f t="shared" si="14"/>
        <v>10575388.647</v>
      </c>
      <c r="AF16" s="43">
        <f t="shared" si="15"/>
        <v>10484799.747000001</v>
      </c>
      <c r="AG16" s="43" t="e">
        <f>#REF!-AE16</f>
        <v>#REF!</v>
      </c>
      <c r="AH16" s="43" t="e">
        <f>#REF!-AF16</f>
        <v>#REF!</v>
      </c>
      <c r="AI16" s="43" t="s">
        <v>217</v>
      </c>
      <c r="AJ16" s="92">
        <v>13</v>
      </c>
      <c r="AK16" s="92">
        <v>46</v>
      </c>
      <c r="AL16" s="92">
        <v>12</v>
      </c>
      <c r="AM16" s="87" t="s">
        <v>174</v>
      </c>
      <c r="AN16" s="86" t="s">
        <v>288</v>
      </c>
      <c r="AO16" s="42" t="s">
        <v>219</v>
      </c>
      <c r="AP16" s="42" t="s">
        <v>194</v>
      </c>
      <c r="AR16" s="72">
        <f>VLOOKUP(A16,[1]Dane!$B$5:$BP$1257,67,)</f>
        <v>1449767.4059999997</v>
      </c>
      <c r="AS16" s="42">
        <f>VLOOKUP(A16,[1]Dane!$B$5:$BQ$1257,68,)</f>
        <v>0</v>
      </c>
      <c r="AT16" s="42">
        <f>VLOOKUP(A16,[2]Dane!$B$5:$BL$1256,63,FALSE)</f>
        <v>0</v>
      </c>
      <c r="AU16" s="42">
        <f>VLOOKUP(A16,[2]Dane!$B$5:$BM$1256,64,FALSE)</f>
        <v>0</v>
      </c>
      <c r="AV16" s="42">
        <f>VLOOKUP(A16,[2]Dane!$B$5:$BN$1256,65,FALSE)</f>
        <v>0</v>
      </c>
      <c r="AW16" s="42">
        <f>VLOOKUP(A16,[2]Dane!$B$5:$BO$1256,66,FALSE)</f>
        <v>0</v>
      </c>
    </row>
    <row r="17" spans="1:49" s="42" customFormat="1" ht="15.6" customHeight="1" x14ac:dyDescent="0.3">
      <c r="A17" s="42" t="s">
        <v>101</v>
      </c>
      <c r="B17" s="42" t="str">
        <f t="shared" si="8"/>
        <v>3</v>
      </c>
      <c r="C17" s="42" t="s">
        <v>136</v>
      </c>
      <c r="D17" s="42" t="s">
        <v>187</v>
      </c>
      <c r="E17" s="42" t="s">
        <v>188</v>
      </c>
      <c r="F17" s="42" t="s">
        <v>192</v>
      </c>
      <c r="G17" s="42" t="s">
        <v>42</v>
      </c>
      <c r="H17" s="42" t="s">
        <v>31</v>
      </c>
      <c r="I17" s="43">
        <v>0</v>
      </c>
      <c r="J17" s="43">
        <v>539</v>
      </c>
      <c r="K17" s="43">
        <v>17321.45</v>
      </c>
      <c r="L17" s="43">
        <f>I17+J17+K17</f>
        <v>17860.45</v>
      </c>
      <c r="M17" s="43">
        <v>25110</v>
      </c>
      <c r="N17" s="43">
        <f>60000-60000</f>
        <v>0</v>
      </c>
      <c r="O17" s="43">
        <f>217000+41550-217000-41550</f>
        <v>0</v>
      </c>
      <c r="P17" s="43">
        <v>0</v>
      </c>
      <c r="Q17" s="43">
        <v>0</v>
      </c>
      <c r="R17" s="43">
        <v>0</v>
      </c>
      <c r="S17" s="43">
        <v>0</v>
      </c>
      <c r="T17" s="43">
        <v>0</v>
      </c>
      <c r="U17" s="43">
        <v>60000</v>
      </c>
      <c r="V17" s="43">
        <v>258550</v>
      </c>
      <c r="W17" s="43">
        <v>0</v>
      </c>
      <c r="X17" s="43">
        <v>0</v>
      </c>
      <c r="Y17" s="43">
        <v>0</v>
      </c>
      <c r="Z17" s="43">
        <f t="shared" si="9"/>
        <v>318550</v>
      </c>
      <c r="AA17" s="43">
        <f t="shared" si="10"/>
        <v>0</v>
      </c>
      <c r="AB17" s="43">
        <f t="shared" si="11"/>
        <v>318550</v>
      </c>
      <c r="AC17" s="43">
        <f t="shared" si="12"/>
        <v>343660</v>
      </c>
      <c r="AD17" s="43">
        <f t="shared" si="13"/>
        <v>343660</v>
      </c>
      <c r="AE17" s="43">
        <f t="shared" si="14"/>
        <v>42970.45</v>
      </c>
      <c r="AF17" s="43">
        <f t="shared" si="15"/>
        <v>25110</v>
      </c>
      <c r="AG17" s="43" t="e">
        <f>#REF!-AE17</f>
        <v>#REF!</v>
      </c>
      <c r="AH17" s="43" t="e">
        <f>#REF!-AF17</f>
        <v>#REF!</v>
      </c>
      <c r="AI17" s="43"/>
      <c r="AJ17" s="92">
        <v>0</v>
      </c>
      <c r="AK17" s="92">
        <v>6</v>
      </c>
      <c r="AL17" s="92">
        <v>2</v>
      </c>
      <c r="AM17" s="87" t="s">
        <v>176</v>
      </c>
      <c r="AN17" s="86" t="s">
        <v>286</v>
      </c>
      <c r="AO17" s="42" t="s">
        <v>219</v>
      </c>
      <c r="AP17" s="42" t="s">
        <v>194</v>
      </c>
      <c r="AR17" s="72">
        <f>VLOOKUP(A17,[1]Dane!$B$5:$BP$1257,67,)</f>
        <v>41550</v>
      </c>
      <c r="AS17" s="42">
        <f>VLOOKUP(A17,[1]Dane!$B$5:$BQ$1257,68,)</f>
        <v>0</v>
      </c>
      <c r="AT17" s="42">
        <f>VLOOKUP(A17,[2]Dane!$B$5:$BL$1256,63,FALSE)</f>
        <v>0</v>
      </c>
      <c r="AU17" s="42">
        <f>VLOOKUP(A17,[2]Dane!$B$5:$BM$1256,64,FALSE)</f>
        <v>0</v>
      </c>
      <c r="AV17" s="42">
        <f>VLOOKUP(A17,[2]Dane!$B$5:$BN$1256,65,FALSE)</f>
        <v>0</v>
      </c>
      <c r="AW17" s="42">
        <f>VLOOKUP(A17,[2]Dane!$B$5:$BO$1256,66,FALSE)</f>
        <v>0</v>
      </c>
    </row>
    <row r="18" spans="1:49" s="42" customFormat="1" ht="14.4" customHeight="1" x14ac:dyDescent="0.3">
      <c r="A18" s="42" t="s">
        <v>92</v>
      </c>
      <c r="B18" s="42" t="str">
        <f t="shared" si="8"/>
        <v>3</v>
      </c>
      <c r="C18" s="42" t="s">
        <v>128</v>
      </c>
      <c r="D18" s="42" t="s">
        <v>187</v>
      </c>
      <c r="E18" s="42" t="s">
        <v>190</v>
      </c>
      <c r="F18" s="42" t="s">
        <v>192</v>
      </c>
      <c r="G18" s="42" t="s">
        <v>40</v>
      </c>
      <c r="H18" s="42" t="s">
        <v>31</v>
      </c>
      <c r="I18" s="43">
        <v>7322132.8200000003</v>
      </c>
      <c r="J18" s="43">
        <v>0</v>
      </c>
      <c r="K18" s="43">
        <v>0</v>
      </c>
      <c r="L18" s="43">
        <f>I18+J18+K18</f>
        <v>7322132.8200000003</v>
      </c>
      <c r="M18" s="43">
        <v>1056586.96</v>
      </c>
      <c r="N18" s="43">
        <v>0</v>
      </c>
      <c r="O18" s="43">
        <v>0</v>
      </c>
      <c r="P18" s="43">
        <v>0</v>
      </c>
      <c r="Q18" s="43">
        <v>0</v>
      </c>
      <c r="R18" s="43">
        <f>250000-250000</f>
        <v>0</v>
      </c>
      <c r="S18" s="43">
        <f>7200000-7200000</f>
        <v>0</v>
      </c>
      <c r="T18" s="43">
        <v>0</v>
      </c>
      <c r="U18" s="43">
        <v>450000</v>
      </c>
      <c r="V18" s="43">
        <v>3500000</v>
      </c>
      <c r="W18" s="43">
        <v>3500000</v>
      </c>
      <c r="X18" s="43">
        <f>250000+7200000-450000-3500000-3500000</f>
        <v>0</v>
      </c>
      <c r="Y18" s="43">
        <v>0</v>
      </c>
      <c r="Z18" s="43">
        <f t="shared" si="9"/>
        <v>7450000</v>
      </c>
      <c r="AA18" s="43">
        <f t="shared" si="10"/>
        <v>0</v>
      </c>
      <c r="AB18" s="43">
        <f t="shared" si="11"/>
        <v>7450000</v>
      </c>
      <c r="AC18" s="43">
        <f t="shared" si="12"/>
        <v>8506586.9600000009</v>
      </c>
      <c r="AD18" s="43">
        <f t="shared" si="13"/>
        <v>8506586.9600000009</v>
      </c>
      <c r="AE18" s="43">
        <f t="shared" si="14"/>
        <v>1056586.96</v>
      </c>
      <c r="AF18" s="43">
        <f t="shared" si="15"/>
        <v>1056586.96</v>
      </c>
      <c r="AG18" s="43" t="e">
        <f>#REF!-AE18</f>
        <v>#REF!</v>
      </c>
      <c r="AH18" s="43" t="e">
        <f>#REF!-AF18</f>
        <v>#REF!</v>
      </c>
      <c r="AI18" s="43"/>
      <c r="AJ18" s="92">
        <v>0</v>
      </c>
      <c r="AK18" s="92">
        <v>0</v>
      </c>
      <c r="AL18" s="92">
        <v>0</v>
      </c>
      <c r="AM18" s="87" t="s">
        <v>307</v>
      </c>
      <c r="AN18" s="86" t="s">
        <v>308</v>
      </c>
      <c r="AO18" s="42" t="s">
        <v>194</v>
      </c>
      <c r="AP18" s="42" t="s">
        <v>194</v>
      </c>
      <c r="AR18" s="42">
        <f>VLOOKUP(A18,[1]Dane!$B$5:$BP$1257,67,)</f>
        <v>0</v>
      </c>
      <c r="AS18" s="42">
        <f>VLOOKUP(A18,[1]Dane!$B$5:$BQ$1257,68,)</f>
        <v>0</v>
      </c>
      <c r="AT18" s="42">
        <f>VLOOKUP(A18,[2]Dane!$B$5:$BL$1256,63,FALSE)</f>
        <v>0</v>
      </c>
      <c r="AU18" s="42">
        <f>VLOOKUP(A18,[2]Dane!$B$5:$BM$1256,64,FALSE)</f>
        <v>0</v>
      </c>
      <c r="AV18" s="42">
        <f>VLOOKUP(A18,[2]Dane!$B$5:$BN$1256,65,FALSE)</f>
        <v>0</v>
      </c>
      <c r="AW18" s="42">
        <f>VLOOKUP(A18,[2]Dane!$B$5:$BO$1256,66,FALSE)</f>
        <v>0</v>
      </c>
    </row>
    <row r="19" spans="1:49" s="42" customFormat="1" ht="15.6" customHeight="1" x14ac:dyDescent="0.3">
      <c r="A19" s="42" t="s">
        <v>114</v>
      </c>
      <c r="B19" s="42" t="str">
        <f t="shared" ref="B19:B22" si="16">MID(A19,1,1)</f>
        <v>3</v>
      </c>
      <c r="C19" s="42" t="s">
        <v>147</v>
      </c>
      <c r="D19" s="42" t="s">
        <v>187</v>
      </c>
      <c r="E19" s="42" t="s">
        <v>188</v>
      </c>
      <c r="F19" s="42" t="s">
        <v>192</v>
      </c>
      <c r="G19" s="42" t="s">
        <v>42</v>
      </c>
      <c r="H19" s="42" t="s">
        <v>31</v>
      </c>
      <c r="I19" s="43">
        <v>0</v>
      </c>
      <c r="J19" s="43">
        <v>0</v>
      </c>
      <c r="K19" s="43">
        <v>0</v>
      </c>
      <c r="L19" s="43">
        <f>I19+J19+K19</f>
        <v>0</v>
      </c>
      <c r="M19" s="43">
        <v>0</v>
      </c>
      <c r="N19" s="43">
        <f>28000-28000</f>
        <v>0</v>
      </c>
      <c r="O19" s="43">
        <f>28000-28000</f>
        <v>0</v>
      </c>
      <c r="P19" s="43">
        <f>101200-101200</f>
        <v>0</v>
      </c>
      <c r="Q19" s="43">
        <f>193400-193400</f>
        <v>0</v>
      </c>
      <c r="R19" s="43">
        <v>0</v>
      </c>
      <c r="S19" s="43">
        <v>0</v>
      </c>
      <c r="T19" s="43">
        <v>0</v>
      </c>
      <c r="U19" s="43">
        <v>0</v>
      </c>
      <c r="V19" s="43">
        <v>0</v>
      </c>
      <c r="W19" s="43">
        <v>10000</v>
      </c>
      <c r="X19" s="43">
        <f>28000+28000+101200+193400-10000</f>
        <v>340600</v>
      </c>
      <c r="Y19" s="43">
        <v>0</v>
      </c>
      <c r="Z19" s="43">
        <f t="shared" ref="Z19:Z22" si="17">SUM(N19:W19)</f>
        <v>10000</v>
      </c>
      <c r="AA19" s="43">
        <f t="shared" ref="AA19:AA22" si="18">N19+O19+P19+Q19+R19+S19+T19</f>
        <v>0</v>
      </c>
      <c r="AB19" s="43">
        <f t="shared" ref="AB19:AB22" si="19">U19+V19+W19</f>
        <v>10000</v>
      </c>
      <c r="AC19" s="43">
        <f t="shared" ref="AC19:AC22" si="20">SUM(M19:W19)</f>
        <v>10000</v>
      </c>
      <c r="AD19" s="43">
        <f t="shared" ref="AD19:AD22" si="21">AC19+X19</f>
        <v>350600</v>
      </c>
      <c r="AE19" s="43">
        <f t="shared" ref="AE19:AE22" si="22">J19+K19+M19+N19+O19+P19+Q19+R19+S19+T19</f>
        <v>0</v>
      </c>
      <c r="AF19" s="43">
        <f t="shared" ref="AF19:AF22" si="23">M19+N19+O19+P19+Q19+R19+S19+T19</f>
        <v>0</v>
      </c>
      <c r="AG19" s="43" t="e">
        <f>#REF!-AE19</f>
        <v>#REF!</v>
      </c>
      <c r="AH19" s="43" t="e">
        <f>#REF!-AF19</f>
        <v>#REF!</v>
      </c>
      <c r="AI19" s="43"/>
      <c r="AJ19" s="92">
        <v>0</v>
      </c>
      <c r="AK19" s="92">
        <v>0</v>
      </c>
      <c r="AL19" s="92">
        <v>4</v>
      </c>
      <c r="AM19" s="87" t="s">
        <v>182</v>
      </c>
      <c r="AN19" s="86" t="s">
        <v>299</v>
      </c>
      <c r="AO19" s="42" t="s">
        <v>194</v>
      </c>
      <c r="AP19" s="42" t="s">
        <v>194</v>
      </c>
      <c r="AR19" s="42">
        <f>VLOOKUP(A19,[1]Dane!$B$5:$BP$1257,67,)</f>
        <v>0</v>
      </c>
      <c r="AS19" s="42">
        <f>VLOOKUP(A19,[1]Dane!$B$5:$BQ$1257,68,)</f>
        <v>0</v>
      </c>
      <c r="AT19" s="42">
        <f>VLOOKUP(A19,[2]Dane!$B$5:$BL$1256,63,FALSE)</f>
        <v>0</v>
      </c>
      <c r="AU19" s="42">
        <f>VLOOKUP(A19,[2]Dane!$B$5:$BM$1256,64,FALSE)</f>
        <v>0</v>
      </c>
      <c r="AV19" s="42">
        <f>VLOOKUP(A19,[2]Dane!$B$5:$BN$1256,65,FALSE)</f>
        <v>0</v>
      </c>
      <c r="AW19" s="42">
        <f>VLOOKUP(A19,[2]Dane!$B$5:$BO$1256,66,FALSE)</f>
        <v>0</v>
      </c>
    </row>
    <row r="20" spans="1:49" s="42" customFormat="1" ht="14.4" customHeight="1" x14ac:dyDescent="0.3">
      <c r="A20" s="42" t="s">
        <v>158</v>
      </c>
      <c r="B20" s="42" t="str">
        <f t="shared" si="16"/>
        <v>3</v>
      </c>
      <c r="C20" s="42" t="s">
        <v>162</v>
      </c>
      <c r="D20" s="42" t="s">
        <v>187</v>
      </c>
      <c r="E20" s="42" t="s">
        <v>188</v>
      </c>
      <c r="F20" s="42" t="s">
        <v>192</v>
      </c>
      <c r="G20" s="42" t="s">
        <v>42</v>
      </c>
      <c r="H20" s="42" t="s">
        <v>31</v>
      </c>
      <c r="I20" s="43">
        <v>0</v>
      </c>
      <c r="J20" s="43">
        <v>0</v>
      </c>
      <c r="K20" s="43">
        <v>0</v>
      </c>
      <c r="L20" s="43">
        <f>I20+J20+K20</f>
        <v>0</v>
      </c>
      <c r="M20" s="43">
        <v>0</v>
      </c>
      <c r="N20" s="43">
        <v>0</v>
      </c>
      <c r="O20" s="43">
        <v>0</v>
      </c>
      <c r="P20" s="43">
        <v>0</v>
      </c>
      <c r="Q20" s="43">
        <v>0</v>
      </c>
      <c r="R20" s="43">
        <v>0</v>
      </c>
      <c r="S20" s="43">
        <v>0</v>
      </c>
      <c r="T20" s="43">
        <v>0</v>
      </c>
      <c r="U20" s="43">
        <v>100000</v>
      </c>
      <c r="V20" s="43">
        <f>50000+50000</f>
        <v>100000</v>
      </c>
      <c r="W20" s="43">
        <f>75000-75000+2000000</f>
        <v>2000000</v>
      </c>
      <c r="X20" s="43">
        <f>2649000-100000-50000+75000-2000000</f>
        <v>574000</v>
      </c>
      <c r="Y20" s="43">
        <v>2724000</v>
      </c>
      <c r="Z20" s="43">
        <f t="shared" si="17"/>
        <v>2200000</v>
      </c>
      <c r="AA20" s="43">
        <f t="shared" si="18"/>
        <v>0</v>
      </c>
      <c r="AB20" s="43">
        <f t="shared" si="19"/>
        <v>2200000</v>
      </c>
      <c r="AC20" s="43">
        <f t="shared" si="20"/>
        <v>2200000</v>
      </c>
      <c r="AD20" s="43">
        <f t="shared" si="21"/>
        <v>2774000</v>
      </c>
      <c r="AE20" s="43">
        <f t="shared" si="22"/>
        <v>0</v>
      </c>
      <c r="AF20" s="43">
        <f t="shared" si="23"/>
        <v>0</v>
      </c>
      <c r="AG20" s="43" t="e">
        <f>#REF!-AE20</f>
        <v>#REF!</v>
      </c>
      <c r="AH20" s="43" t="e">
        <f>#REF!-AF20</f>
        <v>#REF!</v>
      </c>
      <c r="AI20" s="43"/>
      <c r="AJ20" s="92">
        <v>0</v>
      </c>
      <c r="AK20" s="92">
        <v>9</v>
      </c>
      <c r="AL20" s="92">
        <v>42</v>
      </c>
      <c r="AM20" s="87" t="s">
        <v>184</v>
      </c>
      <c r="AN20" s="86" t="s">
        <v>283</v>
      </c>
      <c r="AO20" s="42" t="s">
        <v>194</v>
      </c>
      <c r="AP20" s="42" t="s">
        <v>194</v>
      </c>
      <c r="AR20" s="42">
        <f>VLOOKUP(A20,[1]Dane!$B$5:$BP$1257,67,)</f>
        <v>0</v>
      </c>
      <c r="AS20" s="42">
        <f>VLOOKUP(A20,[1]Dane!$B$5:$BQ$1257,68,)</f>
        <v>0</v>
      </c>
      <c r="AT20" s="42">
        <f>VLOOKUP(A20,[2]Dane!$B$5:$BL$1256,63,FALSE)</f>
        <v>0</v>
      </c>
      <c r="AU20" s="42">
        <f>VLOOKUP(A20,[2]Dane!$B$5:$BM$1256,64,FALSE)</f>
        <v>0</v>
      </c>
      <c r="AV20" s="42">
        <f>VLOOKUP(A20,[2]Dane!$B$5:$BN$1256,65,FALSE)</f>
        <v>0</v>
      </c>
      <c r="AW20" s="42">
        <f>VLOOKUP(A20,[2]Dane!$B$5:$BO$1256,66,FALSE)</f>
        <v>0</v>
      </c>
    </row>
    <row r="21" spans="1:49" s="42" customFormat="1" ht="14.4" customHeight="1" x14ac:dyDescent="0.3">
      <c r="A21" s="42" t="s">
        <v>159</v>
      </c>
      <c r="B21" s="42" t="str">
        <f t="shared" si="16"/>
        <v>3</v>
      </c>
      <c r="C21" s="42" t="s">
        <v>163</v>
      </c>
      <c r="D21" s="42" t="s">
        <v>187</v>
      </c>
      <c r="E21" s="42" t="s">
        <v>188</v>
      </c>
      <c r="F21" s="42" t="s">
        <v>192</v>
      </c>
      <c r="G21" s="42" t="s">
        <v>42</v>
      </c>
      <c r="H21" s="42" t="s">
        <v>31</v>
      </c>
      <c r="I21" s="43">
        <v>0</v>
      </c>
      <c r="J21" s="43">
        <v>0</v>
      </c>
      <c r="K21" s="43">
        <v>0</v>
      </c>
      <c r="L21" s="43">
        <f>I21+J21+K21</f>
        <v>0</v>
      </c>
      <c r="M21" s="43">
        <v>0</v>
      </c>
      <c r="N21" s="43">
        <v>0</v>
      </c>
      <c r="O21" s="43">
        <v>0</v>
      </c>
      <c r="P21" s="43">
        <f>48000-48000</f>
        <v>0</v>
      </c>
      <c r="Q21" s="43">
        <f>48000-48000</f>
        <v>0</v>
      </c>
      <c r="R21" s="43">
        <f>299300-299300</f>
        <v>0</v>
      </c>
      <c r="S21" s="43">
        <f>3568600-3568600</f>
        <v>0</v>
      </c>
      <c r="T21" s="43">
        <f>826100-826100</f>
        <v>0</v>
      </c>
      <c r="U21" s="43">
        <v>100000</v>
      </c>
      <c r="V21" s="43">
        <v>100000</v>
      </c>
      <c r="W21" s="43">
        <v>2000000</v>
      </c>
      <c r="X21" s="43">
        <f>48000+48000+299300+3568600+826100-100000-100000-2000000</f>
        <v>2590000</v>
      </c>
      <c r="Y21" s="43">
        <v>0</v>
      </c>
      <c r="Z21" s="43">
        <f t="shared" si="17"/>
        <v>2200000</v>
      </c>
      <c r="AA21" s="43">
        <f t="shared" si="18"/>
        <v>0</v>
      </c>
      <c r="AB21" s="43">
        <f t="shared" si="19"/>
        <v>2200000</v>
      </c>
      <c r="AC21" s="43">
        <f t="shared" si="20"/>
        <v>2200000</v>
      </c>
      <c r="AD21" s="43">
        <f t="shared" si="21"/>
        <v>4790000</v>
      </c>
      <c r="AE21" s="43">
        <f t="shared" si="22"/>
        <v>0</v>
      </c>
      <c r="AF21" s="43">
        <f t="shared" si="23"/>
        <v>0</v>
      </c>
      <c r="AG21" s="43" t="e">
        <f>#REF!-AE21</f>
        <v>#REF!</v>
      </c>
      <c r="AH21" s="43" t="e">
        <f>#REF!-AF21</f>
        <v>#REF!</v>
      </c>
      <c r="AI21" s="43"/>
      <c r="AJ21" s="92">
        <v>0</v>
      </c>
      <c r="AK21" s="92">
        <v>4</v>
      </c>
      <c r="AL21" s="92">
        <v>12</v>
      </c>
      <c r="AM21" s="87" t="s">
        <v>185</v>
      </c>
      <c r="AN21" s="86" t="s">
        <v>284</v>
      </c>
      <c r="AO21" s="42" t="s">
        <v>194</v>
      </c>
      <c r="AP21" s="42" t="s">
        <v>194</v>
      </c>
      <c r="AR21" s="42">
        <f>VLOOKUP(A21,[1]Dane!$B$5:$BP$1257,67,)</f>
        <v>0</v>
      </c>
      <c r="AS21" s="42">
        <f>VLOOKUP(A21,[1]Dane!$B$5:$BQ$1257,68,)</f>
        <v>0</v>
      </c>
      <c r="AT21" s="42">
        <f>VLOOKUP(A21,[2]Dane!$B$5:$BL$1256,63,FALSE)</f>
        <v>0</v>
      </c>
      <c r="AU21" s="42">
        <f>VLOOKUP(A21,[2]Dane!$B$5:$BM$1256,64,FALSE)</f>
        <v>0</v>
      </c>
      <c r="AV21" s="42">
        <f>VLOOKUP(A21,[2]Dane!$B$5:$BN$1256,65,FALSE)</f>
        <v>0</v>
      </c>
      <c r="AW21" s="42">
        <f>VLOOKUP(A21,[2]Dane!$B$5:$BO$1256,66,FALSE)</f>
        <v>0</v>
      </c>
    </row>
    <row r="22" spans="1:49" s="42" customFormat="1" ht="15.6" customHeight="1" x14ac:dyDescent="0.3">
      <c r="A22" s="42" t="s">
        <v>160</v>
      </c>
      <c r="B22" s="42" t="str">
        <f t="shared" si="16"/>
        <v>3</v>
      </c>
      <c r="C22" s="42" t="s">
        <v>164</v>
      </c>
      <c r="D22" s="42" t="s">
        <v>187</v>
      </c>
      <c r="E22" s="42" t="s">
        <v>188</v>
      </c>
      <c r="F22" s="42" t="s">
        <v>192</v>
      </c>
      <c r="G22" s="42" t="s">
        <v>42</v>
      </c>
      <c r="H22" s="42" t="s">
        <v>31</v>
      </c>
      <c r="I22" s="43">
        <v>0</v>
      </c>
      <c r="J22" s="43">
        <v>0</v>
      </c>
      <c r="K22" s="43">
        <v>0</v>
      </c>
      <c r="L22" s="43">
        <f>I22+J22+K22</f>
        <v>0</v>
      </c>
      <c r="M22" s="43">
        <v>0</v>
      </c>
      <c r="N22" s="43">
        <v>0</v>
      </c>
      <c r="O22" s="43">
        <v>0</v>
      </c>
      <c r="P22" s="43">
        <v>0</v>
      </c>
      <c r="Q22" s="43">
        <v>0</v>
      </c>
      <c r="R22" s="43">
        <v>0</v>
      </c>
      <c r="S22" s="43">
        <v>0</v>
      </c>
      <c r="T22" s="43">
        <v>0</v>
      </c>
      <c r="U22" s="43">
        <v>0</v>
      </c>
      <c r="V22" s="43">
        <v>34000</v>
      </c>
      <c r="W22" s="43">
        <v>50000</v>
      </c>
      <c r="X22" s="43">
        <f>Y22-W22</f>
        <v>518000</v>
      </c>
      <c r="Y22" s="43">
        <v>568000</v>
      </c>
      <c r="Z22" s="43">
        <f t="shared" si="17"/>
        <v>84000</v>
      </c>
      <c r="AA22" s="43">
        <f t="shared" si="18"/>
        <v>0</v>
      </c>
      <c r="AB22" s="43">
        <f t="shared" si="19"/>
        <v>84000</v>
      </c>
      <c r="AC22" s="43">
        <f t="shared" si="20"/>
        <v>84000</v>
      </c>
      <c r="AD22" s="43">
        <f t="shared" si="21"/>
        <v>602000</v>
      </c>
      <c r="AE22" s="43">
        <f t="shared" si="22"/>
        <v>0</v>
      </c>
      <c r="AF22" s="43">
        <f t="shared" si="23"/>
        <v>0</v>
      </c>
      <c r="AG22" s="43" t="e">
        <f>#REF!-AE22</f>
        <v>#REF!</v>
      </c>
      <c r="AH22" s="43" t="e">
        <f>#REF!-AF22</f>
        <v>#REF!</v>
      </c>
      <c r="AI22" s="43"/>
      <c r="AJ22" s="92">
        <v>0</v>
      </c>
      <c r="AK22" s="92">
        <v>6</v>
      </c>
      <c r="AL22" s="92">
        <v>3</v>
      </c>
      <c r="AM22" s="87" t="s">
        <v>184</v>
      </c>
      <c r="AN22" s="86" t="s">
        <v>285</v>
      </c>
      <c r="AO22" s="42" t="s">
        <v>194</v>
      </c>
      <c r="AP22" s="42" t="s">
        <v>194</v>
      </c>
      <c r="AR22" s="42">
        <f>VLOOKUP(A22,[1]Dane!$B$5:$BP$1257,67,)</f>
        <v>0</v>
      </c>
      <c r="AS22" s="42">
        <f>VLOOKUP(A22,[1]Dane!$B$5:$BQ$1257,68,)</f>
        <v>0</v>
      </c>
      <c r="AT22" s="42">
        <f>VLOOKUP(A22,[2]Dane!$B$5:$BL$1256,63,FALSE)</f>
        <v>0</v>
      </c>
      <c r="AU22" s="42">
        <f>VLOOKUP(A22,[2]Dane!$B$5:$BM$1256,64,FALSE)</f>
        <v>0</v>
      </c>
      <c r="AV22" s="42">
        <f>VLOOKUP(A22,[2]Dane!$B$5:$BN$1256,65,FALSE)</f>
        <v>0</v>
      </c>
      <c r="AW22" s="42">
        <f>VLOOKUP(A22,[2]Dane!$B$5:$BO$1256,66,FALSE)</f>
        <v>0</v>
      </c>
    </row>
    <row r="23" spans="1:49" s="42" customFormat="1" ht="15.75" customHeight="1" x14ac:dyDescent="0.3">
      <c r="A23" s="42" t="s">
        <v>106</v>
      </c>
      <c r="B23" s="42" t="str">
        <f t="shared" ref="B23:B24" si="24">MID(A23,1,1)</f>
        <v>4</v>
      </c>
      <c r="C23" s="42" t="s">
        <v>141</v>
      </c>
      <c r="D23" s="42" t="s">
        <v>187</v>
      </c>
      <c r="E23" s="42" t="s">
        <v>190</v>
      </c>
      <c r="F23" s="42" t="s">
        <v>192</v>
      </c>
      <c r="G23" s="42" t="s">
        <v>39</v>
      </c>
      <c r="H23" s="42" t="s">
        <v>31</v>
      </c>
      <c r="I23" s="43">
        <v>0</v>
      </c>
      <c r="J23" s="43">
        <v>112000</v>
      </c>
      <c r="K23" s="43">
        <v>6829.84</v>
      </c>
      <c r="L23" s="43">
        <f>I23+J23+K23</f>
        <v>118829.84</v>
      </c>
      <c r="M23" s="43">
        <v>15172.35</v>
      </c>
      <c r="N23" s="43">
        <v>7780</v>
      </c>
      <c r="O23" s="43">
        <v>10000</v>
      </c>
      <c r="P23" s="43">
        <v>656804</v>
      </c>
      <c r="Q23" s="43">
        <v>208634</v>
      </c>
      <c r="R23" s="43">
        <v>0</v>
      </c>
      <c r="S23" s="43">
        <v>0</v>
      </c>
      <c r="T23" s="43">
        <v>0</v>
      </c>
      <c r="U23" s="43">
        <v>0</v>
      </c>
      <c r="V23" s="43">
        <v>0</v>
      </c>
      <c r="W23" s="43">
        <v>0</v>
      </c>
      <c r="X23" s="43">
        <v>0</v>
      </c>
      <c r="Y23" s="43">
        <v>0</v>
      </c>
      <c r="Z23" s="43">
        <f t="shared" ref="Z23:Z24" si="25">SUM(N23:W23)</f>
        <v>883218</v>
      </c>
      <c r="AA23" s="43">
        <f t="shared" ref="AA23:AA24" si="26">N23+O23+P23+Q23+R23+S23+T23</f>
        <v>883218</v>
      </c>
      <c r="AB23" s="43">
        <f t="shared" ref="AB23:AB24" si="27">U23+V23+W23</f>
        <v>0</v>
      </c>
      <c r="AC23" s="43">
        <f t="shared" ref="AC23:AC24" si="28">SUM(M23:W23)</f>
        <v>898390.35</v>
      </c>
      <c r="AD23" s="43">
        <f t="shared" ref="AD23:AD24" si="29">AC23+X23</f>
        <v>898390.35</v>
      </c>
      <c r="AE23" s="43">
        <f t="shared" ref="AE23:AE24" si="30">J23+K23+M23+N23+O23+P23+Q23+R23+S23+T23</f>
        <v>1017220.19</v>
      </c>
      <c r="AF23" s="43">
        <f t="shared" ref="AF23:AF24" si="31">M23+N23+O23+P23+Q23+R23+S23+T23</f>
        <v>898390.35</v>
      </c>
      <c r="AG23" s="43" t="e">
        <f>#REF!-AE23</f>
        <v>#REF!</v>
      </c>
      <c r="AH23" s="43" t="e">
        <f>#REF!-AF23</f>
        <v>#REF!</v>
      </c>
      <c r="AI23" s="43"/>
      <c r="AJ23" s="92" t="s">
        <v>157</v>
      </c>
      <c r="AK23" s="92" t="s">
        <v>157</v>
      </c>
      <c r="AL23" s="92" t="s">
        <v>157</v>
      </c>
      <c r="AM23" s="87" t="s">
        <v>178</v>
      </c>
      <c r="AN23" s="86" t="s">
        <v>311</v>
      </c>
      <c r="AO23" s="42" t="s">
        <v>194</v>
      </c>
      <c r="AP23" s="42" t="s">
        <v>194</v>
      </c>
      <c r="AR23" s="42">
        <f>VLOOKUP(A23,[1]Dane!$B$5:$BP$1257,67,)</f>
        <v>0</v>
      </c>
      <c r="AS23" s="42">
        <f>VLOOKUP(A23,[1]Dane!$B$5:$BQ$1257,68,)</f>
        <v>0</v>
      </c>
      <c r="AT23" s="42">
        <f>VLOOKUP(A23,[2]Dane!$B$5:$BL$1256,63,FALSE)</f>
        <v>0</v>
      </c>
      <c r="AU23" s="42">
        <f>VLOOKUP(A23,[2]Dane!$B$5:$BM$1256,64,FALSE)</f>
        <v>0</v>
      </c>
      <c r="AV23" s="42">
        <f>VLOOKUP(A23,[2]Dane!$B$5:$BN$1256,65,FALSE)</f>
        <v>0</v>
      </c>
      <c r="AW23" s="42">
        <f>VLOOKUP(A23,[2]Dane!$B$5:$BO$1256,66,FALSE)</f>
        <v>0</v>
      </c>
    </row>
    <row r="24" spans="1:49" s="65" customFormat="1" ht="15.75" customHeight="1" x14ac:dyDescent="0.3">
      <c r="A24" s="65" t="s">
        <v>246</v>
      </c>
      <c r="B24" s="65" t="str">
        <f t="shared" si="24"/>
        <v>4</v>
      </c>
      <c r="C24" s="65" t="s">
        <v>247</v>
      </c>
      <c r="D24" s="65" t="s">
        <v>187</v>
      </c>
      <c r="E24" s="65" t="s">
        <v>190</v>
      </c>
      <c r="F24" s="65" t="s">
        <v>192</v>
      </c>
      <c r="G24" s="65" t="s">
        <v>39</v>
      </c>
      <c r="H24" s="65" t="s">
        <v>31</v>
      </c>
      <c r="I24" s="66"/>
      <c r="J24" s="66">
        <v>0</v>
      </c>
      <c r="K24" s="66">
        <v>0</v>
      </c>
      <c r="L24" s="66">
        <v>0</v>
      </c>
      <c r="M24" s="66">
        <v>0</v>
      </c>
      <c r="N24" s="66">
        <v>0</v>
      </c>
      <c r="O24" s="66">
        <v>0</v>
      </c>
      <c r="P24" s="66">
        <v>0</v>
      </c>
      <c r="Q24" s="66">
        <v>0</v>
      </c>
      <c r="R24" s="66">
        <v>0</v>
      </c>
      <c r="S24" s="66">
        <v>0</v>
      </c>
      <c r="T24" s="66">
        <v>0</v>
      </c>
      <c r="U24" s="66">
        <v>100000</v>
      </c>
      <c r="V24" s="66">
        <v>1800000</v>
      </c>
      <c r="W24" s="66">
        <v>1800000</v>
      </c>
      <c r="X24" s="66">
        <v>0</v>
      </c>
      <c r="Y24" s="66">
        <v>0</v>
      </c>
      <c r="Z24" s="66">
        <f t="shared" si="25"/>
        <v>3700000</v>
      </c>
      <c r="AA24" s="66">
        <f t="shared" si="26"/>
        <v>0</v>
      </c>
      <c r="AB24" s="66">
        <f t="shared" si="27"/>
        <v>3700000</v>
      </c>
      <c r="AC24" s="66">
        <f t="shared" si="28"/>
        <v>3700000</v>
      </c>
      <c r="AD24" s="66">
        <f t="shared" si="29"/>
        <v>3700000</v>
      </c>
      <c r="AE24" s="66">
        <f t="shared" si="30"/>
        <v>0</v>
      </c>
      <c r="AF24" s="66">
        <f t="shared" si="31"/>
        <v>0</v>
      </c>
      <c r="AG24" s="66" t="e">
        <f>#REF!-AE24</f>
        <v>#REF!</v>
      </c>
      <c r="AH24" s="66" t="e">
        <f>#REF!-AF24</f>
        <v>#REF!</v>
      </c>
      <c r="AI24" s="66"/>
      <c r="AJ24" s="93" t="s">
        <v>157</v>
      </c>
      <c r="AK24" s="93" t="s">
        <v>157</v>
      </c>
      <c r="AL24" s="93" t="s">
        <v>157</v>
      </c>
      <c r="AM24" s="88" t="s">
        <v>309</v>
      </c>
      <c r="AN24" s="89" t="s">
        <v>310</v>
      </c>
    </row>
    <row r="25" spans="1:49" s="42" customFormat="1" ht="14.4" customHeight="1" x14ac:dyDescent="0.3">
      <c r="A25" s="42" t="s">
        <v>115</v>
      </c>
      <c r="B25" s="42" t="str">
        <f t="shared" ref="B25:B36" si="32">MID(A25,1,1)</f>
        <v>5</v>
      </c>
      <c r="C25" s="42" t="s">
        <v>148</v>
      </c>
      <c r="D25" s="42" t="s">
        <v>187</v>
      </c>
      <c r="E25" s="42" t="s">
        <v>188</v>
      </c>
      <c r="F25" s="42" t="s">
        <v>189</v>
      </c>
      <c r="G25" s="42" t="s">
        <v>81</v>
      </c>
      <c r="H25" s="42" t="s">
        <v>31</v>
      </c>
      <c r="I25" s="43">
        <v>97456.969999999987</v>
      </c>
      <c r="J25" s="43">
        <v>425</v>
      </c>
      <c r="K25" s="43">
        <v>0</v>
      </c>
      <c r="L25" s="43">
        <f>I25+J25+K25</f>
        <v>97881.969999999987</v>
      </c>
      <c r="M25" s="43">
        <v>0</v>
      </c>
      <c r="N25" s="43">
        <v>0</v>
      </c>
      <c r="O25" s="43">
        <f>124000-124000</f>
        <v>0</v>
      </c>
      <c r="P25" s="43">
        <f>124000-124000</f>
        <v>0</v>
      </c>
      <c r="Q25" s="43">
        <f>372000-372000</f>
        <v>0</v>
      </c>
      <c r="R25" s="43">
        <f>3488400-3488400</f>
        <v>0</v>
      </c>
      <c r="S25" s="43">
        <f>11302600-11302600</f>
        <v>0</v>
      </c>
      <c r="T25" s="43">
        <v>0</v>
      </c>
      <c r="U25" s="43">
        <f>124000</f>
        <v>124000</v>
      </c>
      <c r="V25" s="43">
        <f>124000</f>
        <v>124000</v>
      </c>
      <c r="W25" s="43">
        <f>372000</f>
        <v>372000</v>
      </c>
      <c r="X25" s="43">
        <f>3488400+11302600</f>
        <v>14791000</v>
      </c>
      <c r="Y25" s="43">
        <v>0</v>
      </c>
      <c r="Z25" s="43">
        <f t="shared" ref="Z25:Z47" si="33">SUM(N25:W25)</f>
        <v>620000</v>
      </c>
      <c r="AA25" s="43">
        <f t="shared" ref="AA25:AA47" si="34">N25+O25+P25+Q25+R25+S25+T25</f>
        <v>0</v>
      </c>
      <c r="AB25" s="43">
        <f t="shared" ref="AB25:AB40" si="35">U25+V25+W25</f>
        <v>620000</v>
      </c>
      <c r="AC25" s="43">
        <f t="shared" ref="AC25:AC47" si="36">SUM(M25:W25)</f>
        <v>620000</v>
      </c>
      <c r="AD25" s="43">
        <f t="shared" ref="AD25:AD27" si="37">AC25+X25</f>
        <v>15411000</v>
      </c>
      <c r="AE25" s="43">
        <f t="shared" ref="AE25:AE47" si="38">J25+K25+M25+N25+O25+P25+Q25+R25+S25+T25</f>
        <v>425</v>
      </c>
      <c r="AF25" s="43">
        <f t="shared" ref="AF25:AF47" si="39">M25+N25+O25+P25+Q25+R25+S25+T25</f>
        <v>0</v>
      </c>
      <c r="AG25" s="43" t="e">
        <f>#REF!-AE25</f>
        <v>#REF!</v>
      </c>
      <c r="AH25" s="43" t="e">
        <f>#REF!-AF25</f>
        <v>#REF!</v>
      </c>
      <c r="AI25" s="43"/>
      <c r="AJ25" s="92">
        <v>83</v>
      </c>
      <c r="AK25" s="92">
        <v>64</v>
      </c>
      <c r="AL25" s="92">
        <v>0</v>
      </c>
      <c r="AM25" s="87" t="s">
        <v>169</v>
      </c>
      <c r="AN25" s="86" t="s">
        <v>301</v>
      </c>
      <c r="AO25" s="42" t="s">
        <v>194</v>
      </c>
      <c r="AP25" s="42" t="s">
        <v>194</v>
      </c>
      <c r="AR25" s="42">
        <f>VLOOKUP(A25,[1]Dane!$B$5:$BP$1257,67,)</f>
        <v>0</v>
      </c>
      <c r="AS25" s="42">
        <f>VLOOKUP(A25,[1]Dane!$B$5:$BQ$1257,68,)</f>
        <v>0</v>
      </c>
      <c r="AT25" s="42">
        <f>VLOOKUP(A25,[2]Dane!$B$5:$BL$1256,63,FALSE)</f>
        <v>0</v>
      </c>
      <c r="AU25" s="42">
        <f>VLOOKUP(A25,[2]Dane!$B$5:$BM$1256,64,FALSE)</f>
        <v>0</v>
      </c>
      <c r="AV25" s="42">
        <f>VLOOKUP(A25,[2]Dane!$B$5:$BN$1256,65,FALSE)</f>
        <v>0</v>
      </c>
      <c r="AW25" s="42">
        <f>VLOOKUP(A25,[2]Dane!$B$5:$BO$1256,66,FALSE)</f>
        <v>0</v>
      </c>
    </row>
    <row r="26" spans="1:49" s="42" customFormat="1" ht="14.4" customHeight="1" x14ac:dyDescent="0.3">
      <c r="A26" s="42" t="s">
        <v>116</v>
      </c>
      <c r="B26" s="42" t="str">
        <f t="shared" si="32"/>
        <v>5</v>
      </c>
      <c r="C26" s="42" t="s">
        <v>149</v>
      </c>
      <c r="D26" s="42" t="s">
        <v>187</v>
      </c>
      <c r="E26" s="42" t="s">
        <v>188</v>
      </c>
      <c r="F26" s="42" t="s">
        <v>189</v>
      </c>
      <c r="G26" s="42" t="s">
        <v>81</v>
      </c>
      <c r="H26" s="42" t="s">
        <v>31</v>
      </c>
      <c r="I26" s="43">
        <v>251126.91999999998</v>
      </c>
      <c r="J26" s="43">
        <v>85267.09</v>
      </c>
      <c r="K26" s="43">
        <v>0</v>
      </c>
      <c r="L26" s="43">
        <f>I26+J26+K26</f>
        <v>336394.01</v>
      </c>
      <c r="M26" s="43">
        <v>0</v>
      </c>
      <c r="N26" s="43">
        <v>0</v>
      </c>
      <c r="O26" s="43">
        <v>0</v>
      </c>
      <c r="P26" s="43">
        <v>0</v>
      </c>
      <c r="Q26" s="43">
        <v>0</v>
      </c>
      <c r="R26" s="43">
        <v>0</v>
      </c>
      <c r="S26" s="43">
        <v>0</v>
      </c>
      <c r="T26" s="43">
        <v>0</v>
      </c>
      <c r="U26" s="43">
        <f>78000+34000</f>
        <v>112000</v>
      </c>
      <c r="V26" s="43">
        <f>78000+200000</f>
        <v>278000</v>
      </c>
      <c r="W26" s="43">
        <f>234000-34000-200000+5000000</f>
        <v>5000000</v>
      </c>
      <c r="X26" s="43">
        <f>18328000-5000000</f>
        <v>13328000</v>
      </c>
      <c r="Y26" s="43">
        <v>18562000</v>
      </c>
      <c r="Z26" s="43">
        <f t="shared" si="33"/>
        <v>5390000</v>
      </c>
      <c r="AA26" s="43">
        <f t="shared" si="34"/>
        <v>0</v>
      </c>
      <c r="AB26" s="43">
        <f t="shared" si="35"/>
        <v>5390000</v>
      </c>
      <c r="AC26" s="43">
        <f t="shared" si="36"/>
        <v>5390000</v>
      </c>
      <c r="AD26" s="43">
        <f t="shared" si="37"/>
        <v>18718000</v>
      </c>
      <c r="AE26" s="43">
        <f t="shared" si="38"/>
        <v>85267.09</v>
      </c>
      <c r="AF26" s="43">
        <f t="shared" si="39"/>
        <v>0</v>
      </c>
      <c r="AG26" s="43" t="e">
        <f>#REF!-AE26</f>
        <v>#REF!</v>
      </c>
      <c r="AH26" s="43" t="e">
        <f>#REF!-AF26</f>
        <v>#REF!</v>
      </c>
      <c r="AI26" s="43"/>
      <c r="AJ26" s="92">
        <v>0</v>
      </c>
      <c r="AK26" s="92">
        <v>40</v>
      </c>
      <c r="AL26" s="92">
        <v>0</v>
      </c>
      <c r="AM26" s="87" t="s">
        <v>169</v>
      </c>
      <c r="AN26" s="86" t="s">
        <v>263</v>
      </c>
      <c r="AO26" s="42" t="s">
        <v>194</v>
      </c>
      <c r="AP26" s="42" t="s">
        <v>194</v>
      </c>
      <c r="AR26" s="42">
        <f>VLOOKUP(A26,[1]Dane!$B$5:$BP$1257,67,)</f>
        <v>0</v>
      </c>
      <c r="AS26" s="42">
        <f>VLOOKUP(A26,[1]Dane!$B$5:$BQ$1257,68,)</f>
        <v>0</v>
      </c>
      <c r="AT26" s="42">
        <f>VLOOKUP(A26,[2]Dane!$B$5:$BL$1256,63,FALSE)</f>
        <v>0</v>
      </c>
      <c r="AU26" s="42">
        <f>VLOOKUP(A26,[2]Dane!$B$5:$BM$1256,64,FALSE)</f>
        <v>0</v>
      </c>
      <c r="AV26" s="42">
        <f>VLOOKUP(A26,[2]Dane!$B$5:$BN$1256,65,FALSE)</f>
        <v>0</v>
      </c>
      <c r="AW26" s="42">
        <f>VLOOKUP(A26,[2]Dane!$B$5:$BO$1256,66,FALSE)</f>
        <v>0</v>
      </c>
    </row>
    <row r="27" spans="1:49" s="42" customFormat="1" ht="14.4" customHeight="1" x14ac:dyDescent="0.3">
      <c r="A27" s="42" t="s">
        <v>91</v>
      </c>
      <c r="B27" s="42" t="str">
        <f t="shared" si="32"/>
        <v>5</v>
      </c>
      <c r="C27" s="42" t="s">
        <v>127</v>
      </c>
      <c r="D27" s="42" t="s">
        <v>187</v>
      </c>
      <c r="E27" s="42" t="s">
        <v>188</v>
      </c>
      <c r="F27" s="42" t="s">
        <v>189</v>
      </c>
      <c r="G27" s="42" t="s">
        <v>41</v>
      </c>
      <c r="H27" s="42" t="s">
        <v>31</v>
      </c>
      <c r="I27" s="43">
        <v>1316078.9000000001</v>
      </c>
      <c r="J27" s="43">
        <v>492406.88999999996</v>
      </c>
      <c r="K27" s="43">
        <v>3856845.46</v>
      </c>
      <c r="L27" s="43">
        <f>I27+J27+K27</f>
        <v>5665331.25</v>
      </c>
      <c r="M27" s="43">
        <v>33121381.899999999</v>
      </c>
      <c r="N27" s="43">
        <f>24034537.09+AW27-10000000</f>
        <v>19034537.09</v>
      </c>
      <c r="O27" s="43">
        <v>7000000</v>
      </c>
      <c r="P27" s="43">
        <v>3000000</v>
      </c>
      <c r="Q27" s="43">
        <v>0</v>
      </c>
      <c r="R27" s="43">
        <v>0</v>
      </c>
      <c r="S27" s="43">
        <v>0</v>
      </c>
      <c r="T27" s="43">
        <v>0</v>
      </c>
      <c r="U27" s="43">
        <v>0</v>
      </c>
      <c r="V27" s="43">
        <v>0</v>
      </c>
      <c r="W27" s="43">
        <v>0</v>
      </c>
      <c r="X27" s="43">
        <v>0</v>
      </c>
      <c r="Y27" s="43">
        <v>0</v>
      </c>
      <c r="Z27" s="43">
        <f t="shared" si="33"/>
        <v>29034537.09</v>
      </c>
      <c r="AA27" s="43">
        <f t="shared" si="34"/>
        <v>29034537.09</v>
      </c>
      <c r="AB27" s="43">
        <f t="shared" si="35"/>
        <v>0</v>
      </c>
      <c r="AC27" s="43">
        <f t="shared" si="36"/>
        <v>62155918.989999995</v>
      </c>
      <c r="AD27" s="43">
        <f t="shared" si="37"/>
        <v>62155918.989999995</v>
      </c>
      <c r="AE27" s="43">
        <f t="shared" si="38"/>
        <v>66505171.340000004</v>
      </c>
      <c r="AF27" s="43">
        <f t="shared" si="39"/>
        <v>62155918.989999995</v>
      </c>
      <c r="AG27" s="43" t="e">
        <f>#REF!-AE27</f>
        <v>#REF!</v>
      </c>
      <c r="AH27" s="43" t="e">
        <f>#REF!-AF27</f>
        <v>#REF!</v>
      </c>
      <c r="AI27" s="43"/>
      <c r="AJ27" s="92">
        <v>1114</v>
      </c>
      <c r="AK27" s="92">
        <v>222</v>
      </c>
      <c r="AL27" s="92">
        <v>0</v>
      </c>
      <c r="AM27" s="87" t="s">
        <v>168</v>
      </c>
      <c r="AN27" s="86" t="s">
        <v>264</v>
      </c>
      <c r="AO27" s="42" t="s">
        <v>194</v>
      </c>
      <c r="AP27" s="42" t="s">
        <v>194</v>
      </c>
      <c r="AR27" s="42">
        <f>VLOOKUP(A27,[1]Dane!$B$5:$BP$1257,67,)</f>
        <v>0</v>
      </c>
      <c r="AS27" s="42">
        <f>VLOOKUP(A27,[1]Dane!$B$5:$BQ$1257,68,)</f>
        <v>0</v>
      </c>
      <c r="AT27" s="42">
        <f>VLOOKUP(A27,[2]Dane!$B$5:$BL$1256,63,FALSE)</f>
        <v>0</v>
      </c>
      <c r="AU27" s="42">
        <f>VLOOKUP(A27,[2]Dane!$B$5:$BM$1256,64,FALSE)</f>
        <v>0</v>
      </c>
      <c r="AV27" s="42">
        <f>VLOOKUP(A27,[2]Dane!$B$5:$BN$1256,65,FALSE)</f>
        <v>0</v>
      </c>
      <c r="AW27" s="72">
        <f>VLOOKUP(A27,[2]Dane!$B$5:$BO$1256,66,FALSE)</f>
        <v>5000000</v>
      </c>
    </row>
    <row r="28" spans="1:49" s="42" customFormat="1" ht="14.4" customHeight="1" x14ac:dyDescent="0.3">
      <c r="A28" s="42" t="s">
        <v>103</v>
      </c>
      <c r="B28" s="42" t="str">
        <f t="shared" si="32"/>
        <v>5</v>
      </c>
      <c r="C28" s="42" t="s">
        <v>138</v>
      </c>
      <c r="D28" s="42" t="s">
        <v>187</v>
      </c>
      <c r="E28" s="42" t="s">
        <v>188</v>
      </c>
      <c r="F28" s="42" t="s">
        <v>189</v>
      </c>
      <c r="G28" s="42" t="s">
        <v>41</v>
      </c>
      <c r="H28" s="42" t="s">
        <v>31</v>
      </c>
      <c r="I28" s="43">
        <v>0</v>
      </c>
      <c r="J28" s="43">
        <v>0</v>
      </c>
      <c r="K28" s="43">
        <v>10969.8</v>
      </c>
      <c r="L28" s="43">
        <f>I28+J28+K28</f>
        <v>10969.8</v>
      </c>
      <c r="M28" s="43">
        <v>19106.8</v>
      </c>
      <c r="N28" s="43">
        <v>56309.4</v>
      </c>
      <c r="O28" s="43">
        <v>0</v>
      </c>
      <c r="P28" s="43">
        <f>441200-441200</f>
        <v>0</v>
      </c>
      <c r="Q28" s="43">
        <f>300000-300000</f>
        <v>0</v>
      </c>
      <c r="R28" s="43">
        <v>0</v>
      </c>
      <c r="S28" s="43">
        <v>0</v>
      </c>
      <c r="T28" s="43">
        <v>0</v>
      </c>
      <c r="U28" s="43">
        <f>441200</f>
        <v>441200</v>
      </c>
      <c r="V28" s="43">
        <f>300000</f>
        <v>300000</v>
      </c>
      <c r="W28" s="43">
        <v>0</v>
      </c>
      <c r="X28" s="43">
        <v>0</v>
      </c>
      <c r="Y28" s="43">
        <v>0</v>
      </c>
      <c r="Z28" s="43">
        <f t="shared" si="33"/>
        <v>797509.4</v>
      </c>
      <c r="AA28" s="43">
        <f t="shared" si="34"/>
        <v>56309.4</v>
      </c>
      <c r="AB28" s="43">
        <f t="shared" si="35"/>
        <v>741200</v>
      </c>
      <c r="AC28" s="43">
        <f t="shared" si="36"/>
        <v>816616.2</v>
      </c>
      <c r="AD28" s="43">
        <f t="shared" ref="AD28:AD47" si="40">AC28+X28</f>
        <v>816616.2</v>
      </c>
      <c r="AE28" s="43">
        <f t="shared" si="38"/>
        <v>86386</v>
      </c>
      <c r="AF28" s="43">
        <f t="shared" si="39"/>
        <v>75416.2</v>
      </c>
      <c r="AG28" s="43" t="e">
        <f>#REF!-AE28</f>
        <v>#REF!</v>
      </c>
      <c r="AH28" s="43" t="e">
        <f>#REF!-AF28</f>
        <v>#REF!</v>
      </c>
      <c r="AI28" s="43"/>
      <c r="AJ28" s="92">
        <v>13</v>
      </c>
      <c r="AK28" s="92">
        <v>6</v>
      </c>
      <c r="AL28" s="92">
        <v>0</v>
      </c>
      <c r="AM28" s="87" t="s">
        <v>168</v>
      </c>
      <c r="AN28" s="86" t="s">
        <v>258</v>
      </c>
      <c r="AO28" s="42" t="s">
        <v>194</v>
      </c>
      <c r="AP28" s="42" t="s">
        <v>194</v>
      </c>
      <c r="AR28" s="42">
        <f>VLOOKUP(A28,[1]Dane!$B$5:$BP$1257,67,)</f>
        <v>0</v>
      </c>
      <c r="AS28" s="42">
        <f>VLOOKUP(A28,[1]Dane!$B$5:$BQ$1257,68,)</f>
        <v>0</v>
      </c>
      <c r="AT28" s="42">
        <f>VLOOKUP(A28,[2]Dane!$B$5:$BL$1256,63,FALSE)</f>
        <v>0</v>
      </c>
      <c r="AU28" s="42">
        <f>VLOOKUP(A28,[2]Dane!$B$5:$BM$1256,64,FALSE)</f>
        <v>0</v>
      </c>
      <c r="AV28" s="42">
        <f>VLOOKUP(A28,[2]Dane!$B$5:$BN$1256,65,FALSE)</f>
        <v>0</v>
      </c>
      <c r="AW28" s="42">
        <f>VLOOKUP(A28,[2]Dane!$B$5:$BO$1256,66,FALSE)</f>
        <v>0</v>
      </c>
    </row>
    <row r="29" spans="1:49" s="42" customFormat="1" ht="14.4" customHeight="1" x14ac:dyDescent="0.3">
      <c r="A29" s="42" t="s">
        <v>102</v>
      </c>
      <c r="B29" s="42" t="str">
        <f t="shared" si="32"/>
        <v>5</v>
      </c>
      <c r="C29" s="42" t="s">
        <v>137</v>
      </c>
      <c r="D29" s="42" t="s">
        <v>187</v>
      </c>
      <c r="E29" s="42" t="s">
        <v>188</v>
      </c>
      <c r="F29" s="42" t="s">
        <v>189</v>
      </c>
      <c r="G29" s="42" t="s">
        <v>41</v>
      </c>
      <c r="H29" s="42" t="s">
        <v>31</v>
      </c>
      <c r="I29" s="43">
        <v>0</v>
      </c>
      <c r="J29" s="43">
        <v>0</v>
      </c>
      <c r="K29" s="43">
        <v>2596</v>
      </c>
      <c r="L29" s="43">
        <f>I29+J29+K29</f>
        <v>2596</v>
      </c>
      <c r="M29" s="43">
        <v>22100</v>
      </c>
      <c r="N29" s="43">
        <v>33150</v>
      </c>
      <c r="O29" s="43">
        <v>24984</v>
      </c>
      <c r="P29" s="43">
        <v>295656</v>
      </c>
      <c r="Q29" s="43">
        <v>0</v>
      </c>
      <c r="R29" s="43">
        <v>0</v>
      </c>
      <c r="S29" s="43">
        <v>0</v>
      </c>
      <c r="T29" s="43">
        <v>0</v>
      </c>
      <c r="U29" s="43">
        <v>0</v>
      </c>
      <c r="V29" s="43">
        <v>0</v>
      </c>
      <c r="W29" s="43">
        <v>0</v>
      </c>
      <c r="X29" s="43">
        <v>0</v>
      </c>
      <c r="Y29" s="43">
        <v>0</v>
      </c>
      <c r="Z29" s="43">
        <f t="shared" si="33"/>
        <v>353790</v>
      </c>
      <c r="AA29" s="43">
        <f t="shared" si="34"/>
        <v>353790</v>
      </c>
      <c r="AB29" s="43">
        <f t="shared" si="35"/>
        <v>0</v>
      </c>
      <c r="AC29" s="43">
        <f t="shared" si="36"/>
        <v>375890</v>
      </c>
      <c r="AD29" s="43">
        <f t="shared" si="40"/>
        <v>375890</v>
      </c>
      <c r="AE29" s="43">
        <f t="shared" si="38"/>
        <v>378486</v>
      </c>
      <c r="AF29" s="43">
        <f t="shared" si="39"/>
        <v>375890</v>
      </c>
      <c r="AG29" s="43" t="e">
        <f>#REF!-AE29</f>
        <v>#REF!</v>
      </c>
      <c r="AH29" s="43" t="e">
        <f>#REF!-AF29</f>
        <v>#REF!</v>
      </c>
      <c r="AI29" s="43"/>
      <c r="AJ29" s="92">
        <v>10</v>
      </c>
      <c r="AK29" s="92">
        <v>3</v>
      </c>
      <c r="AL29" s="92">
        <v>0</v>
      </c>
      <c r="AM29" s="87" t="s">
        <v>168</v>
      </c>
      <c r="AN29" s="86" t="s">
        <v>259</v>
      </c>
      <c r="AO29" s="42" t="s">
        <v>194</v>
      </c>
      <c r="AP29" s="42" t="s">
        <v>194</v>
      </c>
      <c r="AR29" s="42">
        <f>VLOOKUP(A29,[1]Dane!$B$5:$BP$1257,67,)</f>
        <v>0</v>
      </c>
      <c r="AS29" s="42">
        <f>VLOOKUP(A29,[1]Dane!$B$5:$BQ$1257,68,)</f>
        <v>0</v>
      </c>
      <c r="AT29" s="42">
        <f>VLOOKUP(A29,[2]Dane!$B$5:$BL$1256,63,FALSE)</f>
        <v>0</v>
      </c>
      <c r="AU29" s="42">
        <f>VLOOKUP(A29,[2]Dane!$B$5:$BM$1256,64,FALSE)</f>
        <v>0</v>
      </c>
      <c r="AV29" s="42">
        <f>VLOOKUP(A29,[2]Dane!$B$5:$BN$1256,65,FALSE)</f>
        <v>0</v>
      </c>
      <c r="AW29" s="42">
        <f>VLOOKUP(A29,[2]Dane!$B$5:$BO$1256,66,FALSE)</f>
        <v>0</v>
      </c>
    </row>
    <row r="30" spans="1:49" s="42" customFormat="1" ht="14.4" customHeight="1" x14ac:dyDescent="0.3">
      <c r="A30" s="42" t="s">
        <v>117</v>
      </c>
      <c r="B30" s="42" t="str">
        <f t="shared" si="32"/>
        <v>5</v>
      </c>
      <c r="C30" s="42" t="s">
        <v>150</v>
      </c>
      <c r="D30" s="42" t="s">
        <v>187</v>
      </c>
      <c r="E30" s="42" t="s">
        <v>188</v>
      </c>
      <c r="F30" s="42" t="s">
        <v>192</v>
      </c>
      <c r="G30" s="42" t="s">
        <v>45</v>
      </c>
      <c r="H30" s="42" t="s">
        <v>31</v>
      </c>
      <c r="I30" s="43">
        <v>0</v>
      </c>
      <c r="J30" s="43">
        <v>0</v>
      </c>
      <c r="K30" s="43">
        <v>0</v>
      </c>
      <c r="L30" s="43">
        <f>I30+J30+K30</f>
        <v>0</v>
      </c>
      <c r="M30" s="43">
        <v>0</v>
      </c>
      <c r="N30" s="43">
        <v>0</v>
      </c>
      <c r="O30" s="43">
        <v>0</v>
      </c>
      <c r="P30" s="43">
        <f>26000-26000</f>
        <v>0</v>
      </c>
      <c r="Q30" s="43">
        <f>39000-39000</f>
        <v>0</v>
      </c>
      <c r="R30" s="43">
        <f>252000-252000</f>
        <v>0</v>
      </c>
      <c r="S30" s="43">
        <f>1008000-1008000</f>
        <v>0</v>
      </c>
      <c r="T30" s="43">
        <v>0</v>
      </c>
      <c r="U30" s="43">
        <f>26000</f>
        <v>26000</v>
      </c>
      <c r="V30" s="43">
        <f>39000</f>
        <v>39000</v>
      </c>
      <c r="W30" s="43">
        <f>252000</f>
        <v>252000</v>
      </c>
      <c r="X30" s="43">
        <f>1008000</f>
        <v>1008000</v>
      </c>
      <c r="Y30" s="43">
        <v>0</v>
      </c>
      <c r="Z30" s="43">
        <f t="shared" si="33"/>
        <v>317000</v>
      </c>
      <c r="AA30" s="43">
        <f t="shared" si="34"/>
        <v>0</v>
      </c>
      <c r="AB30" s="43">
        <f t="shared" si="35"/>
        <v>317000</v>
      </c>
      <c r="AC30" s="43">
        <f t="shared" si="36"/>
        <v>317000</v>
      </c>
      <c r="AD30" s="43">
        <f t="shared" si="40"/>
        <v>1325000</v>
      </c>
      <c r="AE30" s="43">
        <f t="shared" si="38"/>
        <v>0</v>
      </c>
      <c r="AF30" s="43">
        <f t="shared" si="39"/>
        <v>0</v>
      </c>
      <c r="AG30" s="43" t="e">
        <f>#REF!-AE30</f>
        <v>#REF!</v>
      </c>
      <c r="AH30" s="43" t="e">
        <f>#REF!-AF30</f>
        <v>#REF!</v>
      </c>
      <c r="AI30" s="43"/>
      <c r="AJ30" s="92">
        <v>0</v>
      </c>
      <c r="AK30" s="92">
        <v>0</v>
      </c>
      <c r="AL30" s="92">
        <v>0</v>
      </c>
      <c r="AM30" s="87" t="s">
        <v>183</v>
      </c>
      <c r="AN30" s="86" t="s">
        <v>319</v>
      </c>
      <c r="AO30" s="42" t="s">
        <v>194</v>
      </c>
      <c r="AP30" s="42" t="s">
        <v>194</v>
      </c>
      <c r="AR30" s="42">
        <f>VLOOKUP(A30,[1]Dane!$B$5:$BP$1257,67,)</f>
        <v>0</v>
      </c>
      <c r="AS30" s="42">
        <f>VLOOKUP(A30,[1]Dane!$B$5:$BQ$1257,68,)</f>
        <v>0</v>
      </c>
      <c r="AT30" s="42">
        <f>VLOOKUP(A30,[2]Dane!$B$5:$BL$1256,63,FALSE)</f>
        <v>0</v>
      </c>
      <c r="AU30" s="42">
        <f>VLOOKUP(A30,[2]Dane!$B$5:$BM$1256,64,FALSE)</f>
        <v>0</v>
      </c>
      <c r="AV30" s="42">
        <f>VLOOKUP(A30,[2]Dane!$B$5:$BN$1256,65,FALSE)</f>
        <v>0</v>
      </c>
      <c r="AW30" s="42">
        <f>VLOOKUP(A30,[2]Dane!$B$5:$BO$1256,66,FALSE)</f>
        <v>0</v>
      </c>
    </row>
    <row r="31" spans="1:49" s="42" customFormat="1" ht="14.4" customHeight="1" x14ac:dyDescent="0.3">
      <c r="A31" s="42" t="s">
        <v>108</v>
      </c>
      <c r="B31" s="42" t="str">
        <f t="shared" si="32"/>
        <v>5</v>
      </c>
      <c r="C31" s="42" t="s">
        <v>143</v>
      </c>
      <c r="D31" s="42" t="s">
        <v>187</v>
      </c>
      <c r="E31" s="42" t="s">
        <v>188</v>
      </c>
      <c r="F31" s="42" t="s">
        <v>189</v>
      </c>
      <c r="G31" s="42" t="s">
        <v>41</v>
      </c>
      <c r="H31" s="42" t="s">
        <v>31</v>
      </c>
      <c r="I31" s="43">
        <v>7577.33</v>
      </c>
      <c r="J31" s="43">
        <v>764</v>
      </c>
      <c r="K31" s="43">
        <v>0</v>
      </c>
      <c r="L31" s="43">
        <f>I31+J31+K31</f>
        <v>8341.33</v>
      </c>
      <c r="M31" s="43">
        <v>0</v>
      </c>
      <c r="N31" s="43">
        <f>1544508.52-1544508.52+1420722</f>
        <v>1420722</v>
      </c>
      <c r="O31" s="67">
        <v>160000</v>
      </c>
      <c r="P31" s="43">
        <v>0</v>
      </c>
      <c r="Q31" s="43">
        <v>0</v>
      </c>
      <c r="R31" s="43">
        <v>0</v>
      </c>
      <c r="S31" s="43">
        <v>0</v>
      </c>
      <c r="T31" s="43">
        <v>0</v>
      </c>
      <c r="U31" s="43">
        <v>0</v>
      </c>
      <c r="V31" s="43">
        <v>0</v>
      </c>
      <c r="W31" s="43">
        <v>0</v>
      </c>
      <c r="X31" s="43">
        <v>0</v>
      </c>
      <c r="Y31" s="43">
        <v>0</v>
      </c>
      <c r="Z31" s="43">
        <f t="shared" si="33"/>
        <v>1580722</v>
      </c>
      <c r="AA31" s="43">
        <f t="shared" si="34"/>
        <v>1580722</v>
      </c>
      <c r="AB31" s="43">
        <f t="shared" si="35"/>
        <v>0</v>
      </c>
      <c r="AC31" s="43">
        <f t="shared" si="36"/>
        <v>1580722</v>
      </c>
      <c r="AD31" s="43">
        <f t="shared" si="40"/>
        <v>1580722</v>
      </c>
      <c r="AE31" s="43">
        <f t="shared" si="38"/>
        <v>1581486</v>
      </c>
      <c r="AF31" s="43">
        <f t="shared" si="39"/>
        <v>1580722</v>
      </c>
      <c r="AG31" s="43" t="e">
        <f>#REF!-AE31</f>
        <v>#REF!</v>
      </c>
      <c r="AH31" s="43" t="e">
        <f>#REF!-AF31</f>
        <v>#REF!</v>
      </c>
      <c r="AI31" s="43"/>
      <c r="AJ31" s="92">
        <v>17</v>
      </c>
      <c r="AK31" s="92">
        <v>0</v>
      </c>
      <c r="AL31" s="92">
        <v>0</v>
      </c>
      <c r="AM31" s="87" t="s">
        <v>168</v>
      </c>
      <c r="AN31" s="86" t="s">
        <v>260</v>
      </c>
      <c r="AO31" s="42" t="s">
        <v>194</v>
      </c>
      <c r="AP31" s="42" t="s">
        <v>194</v>
      </c>
      <c r="AR31" s="42">
        <f>VLOOKUP(A31,[1]Dane!$B$5:$BP$1257,67,)</f>
        <v>0</v>
      </c>
      <c r="AS31" s="42">
        <f>VLOOKUP(A31,[1]Dane!$B$5:$BQ$1257,68,)</f>
        <v>0</v>
      </c>
      <c r="AT31" s="42">
        <f>VLOOKUP(A31,[2]Dane!$B$5:$BL$1256,63,FALSE)</f>
        <v>0</v>
      </c>
      <c r="AU31" s="42">
        <f>VLOOKUP(A31,[2]Dane!$B$5:$BM$1256,64,FALSE)</f>
        <v>0</v>
      </c>
      <c r="AV31" s="42">
        <f>VLOOKUP(A31,[2]Dane!$B$5:$BN$1256,65,FALSE)</f>
        <v>0</v>
      </c>
      <c r="AW31" s="42">
        <f>VLOOKUP(A31,[2]Dane!$B$5:$BO$1256,66,FALSE)</f>
        <v>0</v>
      </c>
    </row>
    <row r="32" spans="1:49" s="42" customFormat="1" ht="14.4" customHeight="1" x14ac:dyDescent="0.3">
      <c r="A32" s="42" t="s">
        <v>161</v>
      </c>
      <c r="B32" s="42" t="str">
        <f t="shared" si="32"/>
        <v>5</v>
      </c>
      <c r="C32" s="42" t="s">
        <v>165</v>
      </c>
      <c r="D32" s="42" t="s">
        <v>187</v>
      </c>
      <c r="E32" s="42" t="s">
        <v>188</v>
      </c>
      <c r="F32" s="42" t="s">
        <v>189</v>
      </c>
      <c r="G32" s="42" t="s">
        <v>81</v>
      </c>
      <c r="H32" s="42" t="s">
        <v>31</v>
      </c>
      <c r="I32" s="43">
        <v>0</v>
      </c>
      <c r="J32" s="43">
        <v>0</v>
      </c>
      <c r="K32" s="43">
        <v>0</v>
      </c>
      <c r="L32" s="43">
        <f>I32+J32+K32</f>
        <v>0</v>
      </c>
      <c r="M32" s="43">
        <v>0</v>
      </c>
      <c r="N32" s="43">
        <v>0</v>
      </c>
      <c r="O32" s="43">
        <v>0</v>
      </c>
      <c r="P32" s="43">
        <v>0</v>
      </c>
      <c r="Q32" s="43">
        <f>42000-42000</f>
        <v>0</v>
      </c>
      <c r="R32" s="43">
        <f>63000-63000</f>
        <v>0</v>
      </c>
      <c r="S32" s="43">
        <f>705000-705000</f>
        <v>0</v>
      </c>
      <c r="T32" s="43">
        <f>391000-391000</f>
        <v>0</v>
      </c>
      <c r="U32" s="43">
        <f>42000</f>
        <v>42000</v>
      </c>
      <c r="V32" s="43">
        <f>63000</f>
        <v>63000</v>
      </c>
      <c r="W32" s="43">
        <f>705000</f>
        <v>705000</v>
      </c>
      <c r="X32" s="43">
        <f>391000</f>
        <v>391000</v>
      </c>
      <c r="Y32" s="43">
        <v>0</v>
      </c>
      <c r="Z32" s="43">
        <f t="shared" si="33"/>
        <v>810000</v>
      </c>
      <c r="AA32" s="43">
        <f t="shared" si="34"/>
        <v>0</v>
      </c>
      <c r="AB32" s="43">
        <f t="shared" si="35"/>
        <v>810000</v>
      </c>
      <c r="AC32" s="43">
        <f t="shared" si="36"/>
        <v>810000</v>
      </c>
      <c r="AD32" s="43">
        <f t="shared" si="40"/>
        <v>1201000</v>
      </c>
      <c r="AE32" s="43">
        <f t="shared" si="38"/>
        <v>0</v>
      </c>
      <c r="AF32" s="43">
        <f t="shared" si="39"/>
        <v>0</v>
      </c>
      <c r="AG32" s="43" t="e">
        <f>#REF!-AE32</f>
        <v>#REF!</v>
      </c>
      <c r="AH32" s="43" t="e">
        <f>#REF!-AF32</f>
        <v>#REF!</v>
      </c>
      <c r="AI32" s="43"/>
      <c r="AJ32" s="92">
        <v>3</v>
      </c>
      <c r="AK32" s="92">
        <v>29</v>
      </c>
      <c r="AL32" s="92">
        <v>0</v>
      </c>
      <c r="AM32" s="87" t="s">
        <v>186</v>
      </c>
      <c r="AN32" s="86" t="s">
        <v>265</v>
      </c>
      <c r="AO32" s="42" t="s">
        <v>194</v>
      </c>
      <c r="AP32" s="42" t="s">
        <v>194</v>
      </c>
      <c r="AR32" s="42">
        <f>VLOOKUP(A32,[1]Dane!$B$5:$BP$1257,67,)</f>
        <v>0</v>
      </c>
      <c r="AS32" s="42">
        <f>VLOOKUP(A32,[1]Dane!$B$5:$BQ$1257,68,)</f>
        <v>0</v>
      </c>
      <c r="AT32" s="42">
        <f>VLOOKUP(A32,[2]Dane!$B$5:$BL$1256,63,FALSE)</f>
        <v>0</v>
      </c>
      <c r="AU32" s="42">
        <f>VLOOKUP(A32,[2]Dane!$B$5:$BM$1256,64,FALSE)</f>
        <v>0</v>
      </c>
      <c r="AV32" s="42">
        <f>VLOOKUP(A32,[2]Dane!$B$5:$BN$1256,65,FALSE)</f>
        <v>0</v>
      </c>
      <c r="AW32" s="42">
        <f>VLOOKUP(A32,[2]Dane!$B$5:$BO$1256,66,FALSE)</f>
        <v>0</v>
      </c>
    </row>
    <row r="33" spans="1:49" s="42" customFormat="1" ht="14.4" customHeight="1" x14ac:dyDescent="0.3">
      <c r="A33" s="42" t="s">
        <v>118</v>
      </c>
      <c r="B33" s="42" t="str">
        <f t="shared" si="32"/>
        <v>5</v>
      </c>
      <c r="C33" s="42" t="s">
        <v>151</v>
      </c>
      <c r="D33" s="42" t="s">
        <v>187</v>
      </c>
      <c r="E33" s="42" t="s">
        <v>188</v>
      </c>
      <c r="F33" s="42" t="s">
        <v>189</v>
      </c>
      <c r="G33" s="42" t="s">
        <v>81</v>
      </c>
      <c r="H33" s="42" t="s">
        <v>31</v>
      </c>
      <c r="I33" s="43">
        <v>482</v>
      </c>
      <c r="J33" s="43">
        <v>0</v>
      </c>
      <c r="K33" s="43">
        <v>0</v>
      </c>
      <c r="L33" s="43">
        <f>I33+J33+K33</f>
        <v>482</v>
      </c>
      <c r="M33" s="43">
        <v>0</v>
      </c>
      <c r="N33" s="43">
        <v>0</v>
      </c>
      <c r="O33" s="43">
        <f>124400-124400</f>
        <v>0</v>
      </c>
      <c r="P33" s="43">
        <f>82600-82600</f>
        <v>0</v>
      </c>
      <c r="Q33" s="43">
        <v>0</v>
      </c>
      <c r="R33" s="43">
        <v>0</v>
      </c>
      <c r="S33" s="43">
        <v>0</v>
      </c>
      <c r="T33" s="43">
        <v>0</v>
      </c>
      <c r="U33" s="43">
        <f>124400</f>
        <v>124400</v>
      </c>
      <c r="V33" s="43">
        <f>82600</f>
        <v>82600</v>
      </c>
      <c r="W33" s="43">
        <v>0</v>
      </c>
      <c r="X33" s="43">
        <v>0</v>
      </c>
      <c r="Y33" s="43">
        <v>0</v>
      </c>
      <c r="Z33" s="43">
        <f t="shared" si="33"/>
        <v>207000</v>
      </c>
      <c r="AA33" s="43">
        <f t="shared" si="34"/>
        <v>0</v>
      </c>
      <c r="AB33" s="43">
        <f t="shared" si="35"/>
        <v>207000</v>
      </c>
      <c r="AC33" s="43">
        <f t="shared" si="36"/>
        <v>207000</v>
      </c>
      <c r="AD33" s="43">
        <f t="shared" si="40"/>
        <v>207000</v>
      </c>
      <c r="AE33" s="43">
        <f t="shared" si="38"/>
        <v>0</v>
      </c>
      <c r="AF33" s="43">
        <f t="shared" si="39"/>
        <v>0</v>
      </c>
      <c r="AG33" s="43" t="e">
        <f>#REF!-AE33</f>
        <v>#REF!</v>
      </c>
      <c r="AH33" s="43" t="e">
        <f>#REF!-AF33</f>
        <v>#REF!</v>
      </c>
      <c r="AI33" s="43"/>
      <c r="AJ33" s="92">
        <v>1</v>
      </c>
      <c r="AK33" s="92">
        <v>4</v>
      </c>
      <c r="AL33" s="92">
        <v>0</v>
      </c>
      <c r="AM33" s="87" t="s">
        <v>169</v>
      </c>
      <c r="AN33" s="86" t="s">
        <v>302</v>
      </c>
      <c r="AO33" s="42" t="s">
        <v>194</v>
      </c>
      <c r="AP33" s="42" t="s">
        <v>194</v>
      </c>
      <c r="AR33" s="42">
        <f>VLOOKUP(A33,[1]Dane!$B$5:$BP$1257,67,)</f>
        <v>0</v>
      </c>
      <c r="AS33" s="42">
        <f>VLOOKUP(A33,[1]Dane!$B$5:$BQ$1257,68,)</f>
        <v>0</v>
      </c>
      <c r="AT33" s="42">
        <f>VLOOKUP(A33,[2]Dane!$B$5:$BL$1256,63,FALSE)</f>
        <v>0</v>
      </c>
      <c r="AU33" s="42">
        <f>VLOOKUP(A33,[2]Dane!$B$5:$BM$1256,64,FALSE)</f>
        <v>0</v>
      </c>
      <c r="AV33" s="42">
        <f>VLOOKUP(A33,[2]Dane!$B$5:$BN$1256,65,FALSE)</f>
        <v>0</v>
      </c>
      <c r="AW33" s="42">
        <f>VLOOKUP(A33,[2]Dane!$B$5:$BO$1256,66,FALSE)</f>
        <v>0</v>
      </c>
    </row>
    <row r="34" spans="1:49" s="42" customFormat="1" ht="14.4" customHeight="1" x14ac:dyDescent="0.3">
      <c r="A34" s="42" t="s">
        <v>119</v>
      </c>
      <c r="B34" s="42" t="str">
        <f t="shared" si="32"/>
        <v>5</v>
      </c>
      <c r="C34" s="42" t="s">
        <v>152</v>
      </c>
      <c r="D34" s="42" t="s">
        <v>187</v>
      </c>
      <c r="E34" s="42" t="s">
        <v>188</v>
      </c>
      <c r="F34" s="42" t="s">
        <v>189</v>
      </c>
      <c r="G34" s="42" t="s">
        <v>81</v>
      </c>
      <c r="H34" s="42" t="s">
        <v>31</v>
      </c>
      <c r="I34" s="43">
        <v>0</v>
      </c>
      <c r="J34" s="43">
        <v>0</v>
      </c>
      <c r="K34" s="43">
        <v>0</v>
      </c>
      <c r="L34" s="43">
        <f>I34+J34+K34</f>
        <v>0</v>
      </c>
      <c r="M34" s="43">
        <v>0</v>
      </c>
      <c r="N34" s="43">
        <v>0</v>
      </c>
      <c r="O34" s="43">
        <v>0</v>
      </c>
      <c r="P34" s="43">
        <v>0</v>
      </c>
      <c r="Q34" s="43">
        <f>56000-56000</f>
        <v>0</v>
      </c>
      <c r="R34" s="43">
        <f>84000-84000</f>
        <v>0</v>
      </c>
      <c r="S34" s="43">
        <f>174000-174000</f>
        <v>0</v>
      </c>
      <c r="T34" s="43">
        <f>750000-750000</f>
        <v>0</v>
      </c>
      <c r="U34" s="43">
        <f>56000-56000</f>
        <v>0</v>
      </c>
      <c r="V34" s="43">
        <f>84000-84000</f>
        <v>0</v>
      </c>
      <c r="W34" s="43">
        <f>174000-174000+10000</f>
        <v>10000</v>
      </c>
      <c r="X34" s="43">
        <f>750000+174000+84000+56000-10000</f>
        <v>1054000</v>
      </c>
      <c r="Y34" s="43">
        <v>0</v>
      </c>
      <c r="Z34" s="43">
        <f t="shared" si="33"/>
        <v>10000</v>
      </c>
      <c r="AA34" s="43">
        <f t="shared" si="34"/>
        <v>0</v>
      </c>
      <c r="AB34" s="43">
        <f t="shared" si="35"/>
        <v>10000</v>
      </c>
      <c r="AC34" s="43">
        <f t="shared" si="36"/>
        <v>10000</v>
      </c>
      <c r="AD34" s="43">
        <f t="shared" si="40"/>
        <v>1064000</v>
      </c>
      <c r="AE34" s="43">
        <f t="shared" si="38"/>
        <v>0</v>
      </c>
      <c r="AF34" s="43">
        <f t="shared" si="39"/>
        <v>0</v>
      </c>
      <c r="AG34" s="43" t="e">
        <f>#REF!-AE34</f>
        <v>#REF!</v>
      </c>
      <c r="AH34" s="43" t="e">
        <f>#REF!-AF34</f>
        <v>#REF!</v>
      </c>
      <c r="AI34" s="43"/>
      <c r="AJ34" s="92">
        <v>1</v>
      </c>
      <c r="AK34" s="92">
        <v>7</v>
      </c>
      <c r="AL34" s="92">
        <v>0</v>
      </c>
      <c r="AM34" s="87" t="s">
        <v>266</v>
      </c>
      <c r="AN34" s="86" t="s">
        <v>300</v>
      </c>
      <c r="AO34" s="42" t="s">
        <v>194</v>
      </c>
      <c r="AP34" s="42" t="s">
        <v>194</v>
      </c>
      <c r="AR34" s="42">
        <f>VLOOKUP(A34,[1]Dane!$B$5:$BP$1257,67,)</f>
        <v>0</v>
      </c>
      <c r="AS34" s="42">
        <f>VLOOKUP(A34,[1]Dane!$B$5:$BQ$1257,68,)</f>
        <v>0</v>
      </c>
      <c r="AT34" s="42">
        <f>VLOOKUP(A34,[2]Dane!$B$5:$BL$1256,63,FALSE)</f>
        <v>0</v>
      </c>
      <c r="AU34" s="42">
        <f>VLOOKUP(A34,[2]Dane!$B$5:$BM$1256,64,FALSE)</f>
        <v>0</v>
      </c>
      <c r="AV34" s="42">
        <f>VLOOKUP(A34,[2]Dane!$B$5:$BN$1256,65,FALSE)</f>
        <v>0</v>
      </c>
      <c r="AW34" s="42">
        <f>VLOOKUP(A34,[2]Dane!$B$5:$BO$1256,66,FALSE)</f>
        <v>0</v>
      </c>
    </row>
    <row r="35" spans="1:49" s="42" customFormat="1" ht="14.4" customHeight="1" x14ac:dyDescent="0.3">
      <c r="A35" s="42" t="s">
        <v>120</v>
      </c>
      <c r="B35" s="42" t="str">
        <f t="shared" si="32"/>
        <v>5</v>
      </c>
      <c r="C35" s="42" t="s">
        <v>153</v>
      </c>
      <c r="D35" s="42" t="s">
        <v>187</v>
      </c>
      <c r="E35" s="42" t="s">
        <v>188</v>
      </c>
      <c r="F35" s="42" t="s">
        <v>189</v>
      </c>
      <c r="G35" s="42" t="s">
        <v>81</v>
      </c>
      <c r="H35" s="42" t="s">
        <v>31</v>
      </c>
      <c r="I35" s="43">
        <v>0</v>
      </c>
      <c r="J35" s="43">
        <v>0</v>
      </c>
      <c r="K35" s="43">
        <v>0</v>
      </c>
      <c r="L35" s="43">
        <f>I35+J35+K35</f>
        <v>0</v>
      </c>
      <c r="M35" s="43">
        <v>0</v>
      </c>
      <c r="N35" s="43">
        <v>28000</v>
      </c>
      <c r="O35" s="43">
        <v>28000</v>
      </c>
      <c r="P35" s="43">
        <v>14000</v>
      </c>
      <c r="Q35" s="43">
        <v>180000</v>
      </c>
      <c r="R35" s="43">
        <v>0</v>
      </c>
      <c r="S35" s="43">
        <v>0</v>
      </c>
      <c r="T35" s="43">
        <v>40000</v>
      </c>
      <c r="U35" s="43">
        <v>60000</v>
      </c>
      <c r="V35" s="43">
        <v>210000</v>
      </c>
      <c r="W35" s="43">
        <v>879000</v>
      </c>
      <c r="X35" s="43">
        <f>Y35-W35</f>
        <v>0</v>
      </c>
      <c r="Y35" s="43">
        <v>879000</v>
      </c>
      <c r="Z35" s="43">
        <f t="shared" si="33"/>
        <v>1439000</v>
      </c>
      <c r="AA35" s="43">
        <f t="shared" si="34"/>
        <v>290000</v>
      </c>
      <c r="AB35" s="43">
        <f t="shared" si="35"/>
        <v>1149000</v>
      </c>
      <c r="AC35" s="43">
        <f t="shared" si="36"/>
        <v>1439000</v>
      </c>
      <c r="AD35" s="43">
        <f t="shared" si="40"/>
        <v>1439000</v>
      </c>
      <c r="AE35" s="43">
        <f t="shared" si="38"/>
        <v>290000</v>
      </c>
      <c r="AF35" s="43">
        <f t="shared" si="39"/>
        <v>290000</v>
      </c>
      <c r="AG35" s="43" t="e">
        <f>#REF!-AE35</f>
        <v>#REF!</v>
      </c>
      <c r="AH35" s="43" t="e">
        <f>#REF!-AF35</f>
        <v>#REF!</v>
      </c>
      <c r="AI35" s="43"/>
      <c r="AJ35" s="92">
        <v>3</v>
      </c>
      <c r="AK35" s="92">
        <v>15</v>
      </c>
      <c r="AL35" s="92">
        <v>0</v>
      </c>
      <c r="AM35" s="87" t="s">
        <v>267</v>
      </c>
      <c r="AN35" s="86" t="s">
        <v>268</v>
      </c>
      <c r="AO35" s="42" t="s">
        <v>194</v>
      </c>
      <c r="AP35" s="42" t="s">
        <v>194</v>
      </c>
      <c r="AR35" s="42">
        <f>VLOOKUP(A35,[1]Dane!$B$5:$BP$1257,67,)</f>
        <v>0</v>
      </c>
      <c r="AS35" s="42">
        <f>VLOOKUP(A35,[1]Dane!$B$5:$BQ$1257,68,)</f>
        <v>0</v>
      </c>
      <c r="AT35" s="42">
        <f>VLOOKUP(A35,[2]Dane!$B$5:$BL$1256,63,FALSE)</f>
        <v>0</v>
      </c>
      <c r="AU35" s="42">
        <f>VLOOKUP(A35,[2]Dane!$B$5:$BM$1256,64,FALSE)</f>
        <v>0</v>
      </c>
      <c r="AV35" s="42">
        <f>VLOOKUP(A35,[2]Dane!$B$5:$BN$1256,65,FALSE)</f>
        <v>0</v>
      </c>
      <c r="AW35" s="42">
        <f>VLOOKUP(A35,[2]Dane!$B$5:$BO$1256,66,FALSE)</f>
        <v>0</v>
      </c>
    </row>
    <row r="36" spans="1:49" s="42" customFormat="1" ht="14.4" customHeight="1" x14ac:dyDescent="0.3">
      <c r="A36" s="42" t="s">
        <v>121</v>
      </c>
      <c r="B36" s="42" t="str">
        <f t="shared" si="32"/>
        <v>5</v>
      </c>
      <c r="C36" s="42" t="s">
        <v>208</v>
      </c>
      <c r="D36" s="42" t="s">
        <v>187</v>
      </c>
      <c r="E36" s="42" t="s">
        <v>188</v>
      </c>
      <c r="F36" s="42" t="s">
        <v>189</v>
      </c>
      <c r="G36" s="42" t="s">
        <v>41</v>
      </c>
      <c r="H36" s="42" t="s">
        <v>31</v>
      </c>
      <c r="I36" s="43">
        <v>0</v>
      </c>
      <c r="J36" s="43">
        <v>0</v>
      </c>
      <c r="K36" s="43">
        <v>0</v>
      </c>
      <c r="L36" s="43">
        <f>I36+J36+K36</f>
        <v>0</v>
      </c>
      <c r="M36" s="43">
        <v>0</v>
      </c>
      <c r="N36" s="43">
        <v>0</v>
      </c>
      <c r="O36" s="43">
        <v>0</v>
      </c>
      <c r="P36" s="43">
        <v>0</v>
      </c>
      <c r="Q36" s="43">
        <v>0</v>
      </c>
      <c r="R36" s="43">
        <v>0</v>
      </c>
      <c r="S36" s="43">
        <v>0</v>
      </c>
      <c r="T36" s="43">
        <v>30000</v>
      </c>
      <c r="U36" s="43">
        <v>45000</v>
      </c>
      <c r="V36" s="43">
        <v>300000</v>
      </c>
      <c r="W36" s="43">
        <v>1320000</v>
      </c>
      <c r="X36" s="43">
        <f>Y36-W36</f>
        <v>0</v>
      </c>
      <c r="Y36" s="43">
        <v>1320000</v>
      </c>
      <c r="Z36" s="43">
        <f t="shared" si="33"/>
        <v>1695000</v>
      </c>
      <c r="AA36" s="43">
        <f t="shared" si="34"/>
        <v>30000</v>
      </c>
      <c r="AB36" s="43">
        <f t="shared" si="35"/>
        <v>1665000</v>
      </c>
      <c r="AC36" s="43">
        <f t="shared" si="36"/>
        <v>1695000</v>
      </c>
      <c r="AD36" s="43">
        <f t="shared" si="40"/>
        <v>1695000</v>
      </c>
      <c r="AE36" s="43">
        <f t="shared" si="38"/>
        <v>30000</v>
      </c>
      <c r="AF36" s="43">
        <f t="shared" si="39"/>
        <v>30000</v>
      </c>
      <c r="AG36" s="43" t="e">
        <f>#REF!-AE36</f>
        <v>#REF!</v>
      </c>
      <c r="AH36" s="43" t="e">
        <f>#REF!-AF36</f>
        <v>#REF!</v>
      </c>
      <c r="AI36" s="43"/>
      <c r="AJ36" s="92">
        <v>42</v>
      </c>
      <c r="AK36" s="92">
        <v>20</v>
      </c>
      <c r="AL36" s="92">
        <v>0</v>
      </c>
      <c r="AM36" s="87" t="s">
        <v>168</v>
      </c>
      <c r="AN36" s="86" t="s">
        <v>261</v>
      </c>
      <c r="AO36" s="42" t="s">
        <v>194</v>
      </c>
      <c r="AP36" s="42" t="s">
        <v>194</v>
      </c>
      <c r="AR36" s="42">
        <f>VLOOKUP(A36,[1]Dane!$B$5:$BP$1257,67,)</f>
        <v>0</v>
      </c>
      <c r="AS36" s="42">
        <f>VLOOKUP(A36,[1]Dane!$B$5:$BQ$1257,68,)</f>
        <v>0</v>
      </c>
      <c r="AT36" s="42">
        <f>VLOOKUP(A36,[2]Dane!$B$5:$BL$1256,63,FALSE)</f>
        <v>0</v>
      </c>
      <c r="AU36" s="42">
        <f>VLOOKUP(A36,[2]Dane!$B$5:$BM$1256,64,FALSE)</f>
        <v>0</v>
      </c>
      <c r="AV36" s="42">
        <f>VLOOKUP(A36,[2]Dane!$B$5:$BN$1256,65,FALSE)</f>
        <v>0</v>
      </c>
      <c r="AW36" s="42">
        <f>VLOOKUP(A36,[2]Dane!$B$5:$BO$1256,66,FALSE)</f>
        <v>0</v>
      </c>
    </row>
    <row r="37" spans="1:49" s="42" customFormat="1" ht="14.4" customHeight="1" x14ac:dyDescent="0.3">
      <c r="A37" s="42" t="s">
        <v>122</v>
      </c>
      <c r="B37" s="42" t="str">
        <f t="shared" ref="B37:B47" si="41">MID(A37,1,1)</f>
        <v>5</v>
      </c>
      <c r="C37" s="42" t="s">
        <v>154</v>
      </c>
      <c r="D37" s="42" t="s">
        <v>187</v>
      </c>
      <c r="E37" s="42" t="s">
        <v>188</v>
      </c>
      <c r="F37" s="42" t="s">
        <v>189</v>
      </c>
      <c r="G37" s="42" t="s">
        <v>41</v>
      </c>
      <c r="H37" s="42" t="s">
        <v>31</v>
      </c>
      <c r="I37" s="43">
        <v>0</v>
      </c>
      <c r="J37" s="43">
        <v>0</v>
      </c>
      <c r="K37" s="43">
        <v>0</v>
      </c>
      <c r="L37" s="43">
        <f>I37+J37+K37</f>
        <v>0</v>
      </c>
      <c r="M37" s="43">
        <v>0</v>
      </c>
      <c r="N37" s="43">
        <v>16000</v>
      </c>
      <c r="O37" s="43">
        <v>48000</v>
      </c>
      <c r="P37" s="43">
        <v>16000</v>
      </c>
      <c r="Q37" s="43">
        <v>302600</v>
      </c>
      <c r="R37" s="43">
        <v>138400</v>
      </c>
      <c r="S37" s="43">
        <v>0</v>
      </c>
      <c r="T37" s="43">
        <v>0</v>
      </c>
      <c r="U37" s="43">
        <v>0</v>
      </c>
      <c r="V37" s="43">
        <v>0</v>
      </c>
      <c r="W37" s="43">
        <v>0</v>
      </c>
      <c r="X37" s="43">
        <v>0</v>
      </c>
      <c r="Y37" s="43">
        <v>0</v>
      </c>
      <c r="Z37" s="43">
        <f t="shared" si="33"/>
        <v>521000</v>
      </c>
      <c r="AA37" s="43">
        <f t="shared" si="34"/>
        <v>521000</v>
      </c>
      <c r="AB37" s="43">
        <f t="shared" si="35"/>
        <v>0</v>
      </c>
      <c r="AC37" s="43">
        <f t="shared" si="36"/>
        <v>521000</v>
      </c>
      <c r="AD37" s="43">
        <f t="shared" si="40"/>
        <v>521000</v>
      </c>
      <c r="AE37" s="43">
        <f t="shared" si="38"/>
        <v>521000</v>
      </c>
      <c r="AF37" s="43">
        <f t="shared" si="39"/>
        <v>521000</v>
      </c>
      <c r="AG37" s="43" t="e">
        <f>#REF!-AE37</f>
        <v>#REF!</v>
      </c>
      <c r="AH37" s="43" t="e">
        <f>#REF!-AF37</f>
        <v>#REF!</v>
      </c>
      <c r="AI37" s="43"/>
      <c r="AJ37" s="92">
        <v>17</v>
      </c>
      <c r="AK37" s="92">
        <v>1</v>
      </c>
      <c r="AL37" s="92">
        <v>0</v>
      </c>
      <c r="AM37" s="87" t="s">
        <v>168</v>
      </c>
      <c r="AN37" s="86" t="s">
        <v>262</v>
      </c>
      <c r="AO37" s="42" t="s">
        <v>194</v>
      </c>
      <c r="AP37" s="42" t="s">
        <v>194</v>
      </c>
      <c r="AR37" s="42">
        <f>VLOOKUP(A37,[1]Dane!$B$5:$BP$1257,67,)</f>
        <v>0</v>
      </c>
      <c r="AS37" s="42">
        <f>VLOOKUP(A37,[1]Dane!$B$5:$BQ$1257,68,)</f>
        <v>0</v>
      </c>
      <c r="AT37" s="42">
        <f>VLOOKUP(A37,[2]Dane!$B$5:$BL$1256,63,FALSE)</f>
        <v>0</v>
      </c>
      <c r="AU37" s="42">
        <f>VLOOKUP(A37,[2]Dane!$B$5:$BM$1256,64,FALSE)</f>
        <v>0</v>
      </c>
      <c r="AV37" s="42">
        <f>VLOOKUP(A37,[2]Dane!$B$5:$BN$1256,65,FALSE)</f>
        <v>0</v>
      </c>
      <c r="AW37" s="42">
        <f>VLOOKUP(A37,[2]Dane!$B$5:$BO$1256,66,FALSE)</f>
        <v>0</v>
      </c>
    </row>
    <row r="38" spans="1:49" s="42" customFormat="1" ht="14.4" customHeight="1" x14ac:dyDescent="0.3">
      <c r="A38" s="42" t="s">
        <v>100</v>
      </c>
      <c r="B38" s="42" t="str">
        <f t="shared" si="41"/>
        <v>5</v>
      </c>
      <c r="C38" s="42" t="s">
        <v>135</v>
      </c>
      <c r="D38" s="42" t="s">
        <v>187</v>
      </c>
      <c r="E38" s="42" t="s">
        <v>188</v>
      </c>
      <c r="F38" s="42" t="s">
        <v>189</v>
      </c>
      <c r="G38" s="42" t="s">
        <v>81</v>
      </c>
      <c r="H38" s="42" t="s">
        <v>31</v>
      </c>
      <c r="I38" s="43">
        <v>0</v>
      </c>
      <c r="J38" s="43">
        <v>36966.800000000003</v>
      </c>
      <c r="K38" s="43">
        <v>18483.400000000001</v>
      </c>
      <c r="L38" s="43">
        <f>I38+J38+K38</f>
        <v>55450.200000000004</v>
      </c>
      <c r="M38" s="43">
        <f>38303.8-5000</f>
        <v>33303.800000000003</v>
      </c>
      <c r="N38" s="43">
        <v>577102.9</v>
      </c>
      <c r="O38" s="43">
        <v>0</v>
      </c>
      <c r="P38" s="43">
        <v>0</v>
      </c>
      <c r="Q38" s="43">
        <v>0</v>
      </c>
      <c r="R38" s="43">
        <v>0</v>
      </c>
      <c r="S38" s="43">
        <v>0</v>
      </c>
      <c r="T38" s="43">
        <v>0</v>
      </c>
      <c r="U38" s="43">
        <v>0</v>
      </c>
      <c r="V38" s="43">
        <v>0</v>
      </c>
      <c r="W38" s="43">
        <v>0</v>
      </c>
      <c r="X38" s="43">
        <v>0</v>
      </c>
      <c r="Y38" s="43">
        <v>0</v>
      </c>
      <c r="Z38" s="43">
        <f t="shared" si="33"/>
        <v>577102.9</v>
      </c>
      <c r="AA38" s="43">
        <f t="shared" si="34"/>
        <v>577102.9</v>
      </c>
      <c r="AB38" s="43">
        <f t="shared" si="35"/>
        <v>0</v>
      </c>
      <c r="AC38" s="43">
        <f t="shared" si="36"/>
        <v>610406.70000000007</v>
      </c>
      <c r="AD38" s="43">
        <f t="shared" si="40"/>
        <v>610406.70000000007</v>
      </c>
      <c r="AE38" s="43">
        <f t="shared" si="38"/>
        <v>665856.9</v>
      </c>
      <c r="AF38" s="43">
        <f t="shared" si="39"/>
        <v>610406.70000000007</v>
      </c>
      <c r="AG38" s="43" t="e">
        <f>#REF!-AE38</f>
        <v>#REF!</v>
      </c>
      <c r="AH38" s="43" t="e">
        <f>#REF!-AF38</f>
        <v>#REF!</v>
      </c>
      <c r="AI38" s="43"/>
      <c r="AJ38" s="92">
        <v>0</v>
      </c>
      <c r="AK38" s="92">
        <v>10</v>
      </c>
      <c r="AL38" s="92">
        <v>0</v>
      </c>
      <c r="AM38" s="87" t="s">
        <v>269</v>
      </c>
      <c r="AN38" s="86" t="s">
        <v>270</v>
      </c>
      <c r="AO38" s="42" t="s">
        <v>194</v>
      </c>
      <c r="AP38" s="42" t="s">
        <v>194</v>
      </c>
      <c r="AR38" s="42">
        <f>VLOOKUP(A38,[1]Dane!$B$5:$BP$1257,67,)</f>
        <v>0</v>
      </c>
      <c r="AS38" s="42">
        <f>VLOOKUP(A38,[1]Dane!$B$5:$BQ$1257,68,)</f>
        <v>0</v>
      </c>
      <c r="AT38" s="42">
        <f>VLOOKUP(A38,[2]Dane!$B$5:$BL$1256,63,FALSE)</f>
        <v>0</v>
      </c>
      <c r="AU38" s="42">
        <f>VLOOKUP(A38,[2]Dane!$B$5:$BM$1256,64,FALSE)</f>
        <v>0</v>
      </c>
      <c r="AV38" s="42">
        <f>VLOOKUP(A38,[2]Dane!$B$5:$BN$1256,65,FALSE)</f>
        <v>0</v>
      </c>
      <c r="AW38" s="42">
        <f>VLOOKUP(A38,[2]Dane!$B$5:$BO$1256,66,FALSE)</f>
        <v>0</v>
      </c>
    </row>
    <row r="39" spans="1:49" s="42" customFormat="1" ht="14.4" customHeight="1" x14ac:dyDescent="0.3">
      <c r="A39" s="42" t="s">
        <v>123</v>
      </c>
      <c r="B39" s="42" t="str">
        <f t="shared" si="41"/>
        <v>5</v>
      </c>
      <c r="C39" s="42" t="s">
        <v>155</v>
      </c>
      <c r="D39" s="42" t="s">
        <v>187</v>
      </c>
      <c r="E39" s="42" t="s">
        <v>188</v>
      </c>
      <c r="F39" s="42" t="s">
        <v>189</v>
      </c>
      <c r="G39" s="42" t="s">
        <v>81</v>
      </c>
      <c r="H39" s="42" t="s">
        <v>31</v>
      </c>
      <c r="I39" s="43">
        <v>0</v>
      </c>
      <c r="J39" s="43">
        <v>0</v>
      </c>
      <c r="K39" s="43">
        <v>0</v>
      </c>
      <c r="L39" s="43">
        <f>I39+J39+K39</f>
        <v>0</v>
      </c>
      <c r="M39" s="43">
        <v>0</v>
      </c>
      <c r="N39" s="43">
        <v>0</v>
      </c>
      <c r="O39" s="43">
        <f>22000-22000</f>
        <v>0</v>
      </c>
      <c r="P39" s="43">
        <f>66000-66000</f>
        <v>0</v>
      </c>
      <c r="Q39" s="43">
        <f>22000-22000</f>
        <v>0</v>
      </c>
      <c r="R39" s="43">
        <f>358000-358000</f>
        <v>0</v>
      </c>
      <c r="S39" s="43">
        <f>1102000-1102000</f>
        <v>0</v>
      </c>
      <c r="T39" s="43">
        <v>0</v>
      </c>
      <c r="U39" s="43">
        <f>22000+22000</f>
        <v>44000</v>
      </c>
      <c r="V39" s="43">
        <f>66000</f>
        <v>66000</v>
      </c>
      <c r="W39" s="43">
        <f>358000</f>
        <v>358000</v>
      </c>
      <c r="X39" s="43">
        <f>1102000</f>
        <v>1102000</v>
      </c>
      <c r="Y39" s="43">
        <v>0</v>
      </c>
      <c r="Z39" s="43">
        <f t="shared" si="33"/>
        <v>468000</v>
      </c>
      <c r="AA39" s="43">
        <f t="shared" si="34"/>
        <v>0</v>
      </c>
      <c r="AB39" s="43">
        <f t="shared" si="35"/>
        <v>468000</v>
      </c>
      <c r="AC39" s="43">
        <f t="shared" si="36"/>
        <v>468000</v>
      </c>
      <c r="AD39" s="43">
        <f t="shared" si="40"/>
        <v>1570000</v>
      </c>
      <c r="AE39" s="43">
        <f t="shared" si="38"/>
        <v>0</v>
      </c>
      <c r="AF39" s="43">
        <f t="shared" si="39"/>
        <v>0</v>
      </c>
      <c r="AG39" s="43" t="e">
        <f>#REF!-AE39</f>
        <v>#REF!</v>
      </c>
      <c r="AH39" s="43" t="e">
        <f>#REF!-AF39</f>
        <v>#REF!</v>
      </c>
      <c r="AI39" s="43"/>
      <c r="AJ39" s="92">
        <v>0</v>
      </c>
      <c r="AK39" s="92">
        <v>42</v>
      </c>
      <c r="AL39" s="92">
        <v>0</v>
      </c>
      <c r="AM39" s="87" t="s">
        <v>271</v>
      </c>
      <c r="AN39" s="86" t="s">
        <v>272</v>
      </c>
      <c r="AO39" s="42" t="s">
        <v>194</v>
      </c>
      <c r="AP39" s="42" t="s">
        <v>194</v>
      </c>
      <c r="AR39" s="42">
        <f>VLOOKUP(A39,[1]Dane!$B$5:$BP$1257,67,)</f>
        <v>0</v>
      </c>
      <c r="AS39" s="42">
        <f>VLOOKUP(A39,[1]Dane!$B$5:$BQ$1257,68,)</f>
        <v>0</v>
      </c>
      <c r="AT39" s="42">
        <f>VLOOKUP(A39,[2]Dane!$B$5:$BL$1256,63,FALSE)</f>
        <v>0</v>
      </c>
      <c r="AU39" s="42">
        <f>VLOOKUP(A39,[2]Dane!$B$5:$BM$1256,64,FALSE)</f>
        <v>0</v>
      </c>
      <c r="AV39" s="42">
        <f>VLOOKUP(A39,[2]Dane!$B$5:$BN$1256,65,FALSE)</f>
        <v>0</v>
      </c>
      <c r="AW39" s="42">
        <f>VLOOKUP(A39,[2]Dane!$B$5:$BO$1256,66,FALSE)</f>
        <v>0</v>
      </c>
    </row>
    <row r="40" spans="1:49" s="42" customFormat="1" ht="14.4" customHeight="1" x14ac:dyDescent="0.3">
      <c r="A40" s="42" t="s">
        <v>124</v>
      </c>
      <c r="B40" s="42" t="str">
        <f t="shared" si="41"/>
        <v>5</v>
      </c>
      <c r="C40" s="42" t="s">
        <v>303</v>
      </c>
      <c r="D40" s="42" t="s">
        <v>187</v>
      </c>
      <c r="E40" s="42" t="s">
        <v>188</v>
      </c>
      <c r="F40" s="42" t="s">
        <v>189</v>
      </c>
      <c r="G40" s="42" t="s">
        <v>81</v>
      </c>
      <c r="H40" s="42" t="s">
        <v>31</v>
      </c>
      <c r="I40" s="43">
        <v>0</v>
      </c>
      <c r="J40" s="43">
        <v>0</v>
      </c>
      <c r="K40" s="43">
        <v>0</v>
      </c>
      <c r="L40" s="43">
        <f>I40+J40+K40</f>
        <v>0</v>
      </c>
      <c r="M40" s="43">
        <v>0</v>
      </c>
      <c r="N40" s="43">
        <v>0</v>
      </c>
      <c r="O40" s="43">
        <v>0</v>
      </c>
      <c r="P40" s="43">
        <v>0</v>
      </c>
      <c r="Q40" s="43">
        <v>0</v>
      </c>
      <c r="R40" s="43">
        <v>0</v>
      </c>
      <c r="S40" s="43">
        <v>0</v>
      </c>
      <c r="T40" s="43">
        <v>40000</v>
      </c>
      <c r="U40" s="43">
        <v>40000</v>
      </c>
      <c r="V40" s="43">
        <v>20000</v>
      </c>
      <c r="W40" s="43">
        <v>1443000</v>
      </c>
      <c r="X40" s="43">
        <f>Y40-W40</f>
        <v>0</v>
      </c>
      <c r="Y40" s="43">
        <v>1443000</v>
      </c>
      <c r="Z40" s="43">
        <f t="shared" si="33"/>
        <v>1543000</v>
      </c>
      <c r="AA40" s="43">
        <f t="shared" si="34"/>
        <v>40000</v>
      </c>
      <c r="AB40" s="43">
        <f t="shared" si="35"/>
        <v>1503000</v>
      </c>
      <c r="AC40" s="43">
        <f t="shared" si="36"/>
        <v>1543000</v>
      </c>
      <c r="AD40" s="43">
        <f t="shared" si="40"/>
        <v>1543000</v>
      </c>
      <c r="AE40" s="43">
        <f t="shared" si="38"/>
        <v>40000</v>
      </c>
      <c r="AF40" s="43">
        <f t="shared" si="39"/>
        <v>40000</v>
      </c>
      <c r="AG40" s="43" t="e">
        <f>#REF!-AE40</f>
        <v>#REF!</v>
      </c>
      <c r="AH40" s="43" t="e">
        <f>#REF!-AF40</f>
        <v>#REF!</v>
      </c>
      <c r="AI40" s="43"/>
      <c r="AJ40" s="92">
        <v>0</v>
      </c>
      <c r="AK40" s="92">
        <v>3</v>
      </c>
      <c r="AL40" s="92">
        <v>1</v>
      </c>
      <c r="AM40" s="87" t="s">
        <v>273</v>
      </c>
      <c r="AN40" s="86" t="s">
        <v>274</v>
      </c>
      <c r="AO40" s="42" t="s">
        <v>194</v>
      </c>
      <c r="AP40" s="42" t="s">
        <v>194</v>
      </c>
      <c r="AR40" s="42">
        <f>VLOOKUP(A40,[1]Dane!$B$5:$BP$1257,67,)</f>
        <v>0</v>
      </c>
      <c r="AS40" s="42">
        <f>VLOOKUP(A40,[1]Dane!$B$5:$BQ$1257,68,)</f>
        <v>0</v>
      </c>
      <c r="AT40" s="42">
        <f>VLOOKUP(A40,[2]Dane!$B$5:$BL$1256,63,FALSE)</f>
        <v>0</v>
      </c>
      <c r="AU40" s="42">
        <f>VLOOKUP(A40,[2]Dane!$B$5:$BM$1256,64,FALSE)</f>
        <v>0</v>
      </c>
      <c r="AV40" s="42">
        <f>VLOOKUP(A40,[2]Dane!$B$5:$BN$1256,65,FALSE)</f>
        <v>0</v>
      </c>
      <c r="AW40" s="42">
        <f>VLOOKUP(A40,[2]Dane!$B$5:$BO$1256,66,FALSE)</f>
        <v>0</v>
      </c>
    </row>
    <row r="41" spans="1:49" s="65" customFormat="1" ht="14.4" customHeight="1" x14ac:dyDescent="0.3">
      <c r="A41" s="65" t="s">
        <v>234</v>
      </c>
      <c r="B41" s="65" t="str">
        <f t="shared" si="41"/>
        <v>5</v>
      </c>
      <c r="C41" s="65" t="s">
        <v>235</v>
      </c>
      <c r="D41" s="65" t="s">
        <v>187</v>
      </c>
      <c r="E41" s="65" t="s">
        <v>188</v>
      </c>
      <c r="F41" s="65" t="s">
        <v>189</v>
      </c>
      <c r="G41" s="65" t="s">
        <v>41</v>
      </c>
      <c r="H41" s="65" t="s">
        <v>31</v>
      </c>
      <c r="I41" s="66"/>
      <c r="J41" s="66">
        <v>0</v>
      </c>
      <c r="K41" s="66">
        <v>0</v>
      </c>
      <c r="L41" s="66">
        <v>0</v>
      </c>
      <c r="M41" s="66">
        <v>0</v>
      </c>
      <c r="N41" s="66">
        <v>0</v>
      </c>
      <c r="O41" s="66">
        <v>37050</v>
      </c>
      <c r="P41" s="66">
        <v>55575</v>
      </c>
      <c r="Q41" s="66">
        <v>463129</v>
      </c>
      <c r="R41" s="66">
        <f>463129</f>
        <v>463129</v>
      </c>
      <c r="S41" s="66">
        <v>0</v>
      </c>
      <c r="T41" s="66">
        <v>0</v>
      </c>
      <c r="U41" s="66">
        <v>0</v>
      </c>
      <c r="V41" s="66">
        <v>0</v>
      </c>
      <c r="W41" s="66">
        <v>0</v>
      </c>
      <c r="X41" s="66">
        <v>0</v>
      </c>
      <c r="Y41" s="66">
        <v>0</v>
      </c>
      <c r="Z41" s="66">
        <f t="shared" si="33"/>
        <v>1018883</v>
      </c>
      <c r="AA41" s="66">
        <f t="shared" si="34"/>
        <v>1018883</v>
      </c>
      <c r="AB41" s="66">
        <f t="shared" ref="AB41:AB47" si="42">U41+V41+W41</f>
        <v>0</v>
      </c>
      <c r="AC41" s="66">
        <f t="shared" si="36"/>
        <v>1018883</v>
      </c>
      <c r="AD41" s="66">
        <f t="shared" si="40"/>
        <v>1018883</v>
      </c>
      <c r="AE41" s="66">
        <f t="shared" si="38"/>
        <v>1018883</v>
      </c>
      <c r="AF41" s="66">
        <f t="shared" si="39"/>
        <v>1018883</v>
      </c>
      <c r="AG41" s="66" t="e">
        <f>#REF!-AE41</f>
        <v>#REF!</v>
      </c>
      <c r="AH41" s="66" t="e">
        <f>#REF!-AF41</f>
        <v>#REF!</v>
      </c>
      <c r="AI41" s="66"/>
      <c r="AJ41" s="93">
        <v>23</v>
      </c>
      <c r="AK41" s="93">
        <v>11</v>
      </c>
      <c r="AL41" s="93">
        <v>0</v>
      </c>
      <c r="AM41" s="88" t="s">
        <v>168</v>
      </c>
      <c r="AN41" s="89" t="s">
        <v>275</v>
      </c>
    </row>
    <row r="42" spans="1:49" s="65" customFormat="1" ht="14.4" customHeight="1" x14ac:dyDescent="0.3">
      <c r="A42" s="65" t="s">
        <v>236</v>
      </c>
      <c r="B42" s="65" t="str">
        <f t="shared" si="41"/>
        <v>5</v>
      </c>
      <c r="C42" s="65" t="s">
        <v>237</v>
      </c>
      <c r="D42" s="65" t="s">
        <v>187</v>
      </c>
      <c r="E42" s="65" t="s">
        <v>188</v>
      </c>
      <c r="F42" s="65" t="s">
        <v>189</v>
      </c>
      <c r="G42" s="65" t="s">
        <v>41</v>
      </c>
      <c r="H42" s="65" t="s">
        <v>31</v>
      </c>
      <c r="I42" s="66"/>
      <c r="J42" s="66">
        <v>0</v>
      </c>
      <c r="K42" s="66">
        <v>0</v>
      </c>
      <c r="L42" s="66">
        <v>0</v>
      </c>
      <c r="M42" s="66">
        <v>0</v>
      </c>
      <c r="N42" s="66">
        <v>0</v>
      </c>
      <c r="O42" s="66">
        <v>28577</v>
      </c>
      <c r="P42" s="66">
        <v>42866</v>
      </c>
      <c r="Q42" s="66">
        <v>101526</v>
      </c>
      <c r="R42" s="66">
        <f>101526</f>
        <v>101526</v>
      </c>
      <c r="S42" s="66">
        <v>0</v>
      </c>
      <c r="T42" s="66">
        <v>0</v>
      </c>
      <c r="U42" s="66">
        <v>0</v>
      </c>
      <c r="V42" s="66">
        <v>0</v>
      </c>
      <c r="W42" s="66">
        <v>0</v>
      </c>
      <c r="X42" s="66">
        <v>0</v>
      </c>
      <c r="Y42" s="66">
        <v>0</v>
      </c>
      <c r="Z42" s="66">
        <f t="shared" si="33"/>
        <v>274495</v>
      </c>
      <c r="AA42" s="66">
        <f t="shared" si="34"/>
        <v>274495</v>
      </c>
      <c r="AB42" s="66">
        <f t="shared" si="42"/>
        <v>0</v>
      </c>
      <c r="AC42" s="66">
        <f t="shared" si="36"/>
        <v>274495</v>
      </c>
      <c r="AD42" s="66">
        <f t="shared" si="40"/>
        <v>274495</v>
      </c>
      <c r="AE42" s="66">
        <f t="shared" si="38"/>
        <v>274495</v>
      </c>
      <c r="AF42" s="66">
        <f t="shared" si="39"/>
        <v>274495</v>
      </c>
      <c r="AG42" s="66" t="e">
        <f>#REF!-AE42</f>
        <v>#REF!</v>
      </c>
      <c r="AH42" s="66" t="e">
        <f>#REF!-AF42</f>
        <v>#REF!</v>
      </c>
      <c r="AI42" s="66"/>
      <c r="AJ42" s="93">
        <v>4</v>
      </c>
      <c r="AK42" s="93">
        <v>1</v>
      </c>
      <c r="AL42" s="93">
        <v>0</v>
      </c>
      <c r="AM42" s="88" t="s">
        <v>168</v>
      </c>
      <c r="AN42" s="89" t="s">
        <v>276</v>
      </c>
    </row>
    <row r="43" spans="1:49" s="42" customFormat="1" ht="14.4" customHeight="1" x14ac:dyDescent="0.3">
      <c r="A43" s="42" t="s">
        <v>125</v>
      </c>
      <c r="B43" s="42" t="str">
        <f t="shared" si="41"/>
        <v>5</v>
      </c>
      <c r="C43" s="42" t="s">
        <v>156</v>
      </c>
      <c r="D43" s="42" t="s">
        <v>187</v>
      </c>
      <c r="E43" s="42" t="s">
        <v>188</v>
      </c>
      <c r="F43" s="42" t="s">
        <v>189</v>
      </c>
      <c r="G43" s="42" t="s">
        <v>41</v>
      </c>
      <c r="H43" s="42" t="s">
        <v>31</v>
      </c>
      <c r="I43" s="43">
        <v>0</v>
      </c>
      <c r="J43" s="43">
        <v>0</v>
      </c>
      <c r="K43" s="43">
        <v>0</v>
      </c>
      <c r="L43" s="43">
        <f>I43+J43+K43</f>
        <v>0</v>
      </c>
      <c r="M43" s="43">
        <v>0</v>
      </c>
      <c r="N43" s="43">
        <v>17000</v>
      </c>
      <c r="O43" s="43">
        <v>51000</v>
      </c>
      <c r="P43" s="43">
        <v>17000</v>
      </c>
      <c r="Q43" s="43">
        <v>332100</v>
      </c>
      <c r="R43" s="43">
        <v>345900</v>
      </c>
      <c r="S43" s="43">
        <v>0</v>
      </c>
      <c r="T43" s="43">
        <v>0</v>
      </c>
      <c r="U43" s="43">
        <v>0</v>
      </c>
      <c r="V43" s="43">
        <v>0</v>
      </c>
      <c r="W43" s="43">
        <v>0</v>
      </c>
      <c r="X43" s="43">
        <v>0</v>
      </c>
      <c r="Y43" s="43">
        <v>0</v>
      </c>
      <c r="Z43" s="43">
        <f t="shared" si="33"/>
        <v>763000</v>
      </c>
      <c r="AA43" s="43">
        <f t="shared" si="34"/>
        <v>763000</v>
      </c>
      <c r="AB43" s="43">
        <f t="shared" si="42"/>
        <v>0</v>
      </c>
      <c r="AC43" s="43">
        <f t="shared" si="36"/>
        <v>763000</v>
      </c>
      <c r="AD43" s="43">
        <f t="shared" si="40"/>
        <v>763000</v>
      </c>
      <c r="AE43" s="43">
        <f t="shared" si="38"/>
        <v>763000</v>
      </c>
      <c r="AF43" s="43">
        <f t="shared" si="39"/>
        <v>763000</v>
      </c>
      <c r="AG43" s="43" t="e">
        <f>#REF!-AE43</f>
        <v>#REF!</v>
      </c>
      <c r="AH43" s="43" t="e">
        <f>#REF!-AF43</f>
        <v>#REF!</v>
      </c>
      <c r="AI43" s="43"/>
      <c r="AJ43" s="92">
        <v>6</v>
      </c>
      <c r="AK43" s="92">
        <v>1</v>
      </c>
      <c r="AL43" s="92">
        <v>0</v>
      </c>
      <c r="AM43" s="87" t="s">
        <v>277</v>
      </c>
      <c r="AN43" s="86" t="s">
        <v>278</v>
      </c>
      <c r="AO43" s="42" t="s">
        <v>194</v>
      </c>
      <c r="AP43" s="42" t="s">
        <v>194</v>
      </c>
      <c r="AR43" s="42">
        <f>VLOOKUP(A43,[1]Dane!$B$5:$BP$1257,67,)</f>
        <v>0</v>
      </c>
      <c r="AS43" s="42">
        <f>VLOOKUP(A43,[1]Dane!$B$5:$BQ$1257,68,)</f>
        <v>0</v>
      </c>
      <c r="AT43" s="42">
        <f>VLOOKUP(A43,[2]Dane!$B$5:$BL$1256,63,FALSE)</f>
        <v>0</v>
      </c>
      <c r="AU43" s="42">
        <f>VLOOKUP(A43,[2]Dane!$B$5:$BM$1256,64,FALSE)</f>
        <v>0</v>
      </c>
      <c r="AV43" s="42">
        <f>VLOOKUP(A43,[2]Dane!$B$5:$BN$1256,65,FALSE)</f>
        <v>0</v>
      </c>
      <c r="AW43" s="42">
        <f>VLOOKUP(A43,[2]Dane!$B$5:$BO$1256,66,FALSE)</f>
        <v>0</v>
      </c>
    </row>
    <row r="44" spans="1:49" s="42" customFormat="1" ht="14.4" customHeight="1" x14ac:dyDescent="0.3">
      <c r="A44" s="42" t="s">
        <v>105</v>
      </c>
      <c r="B44" s="42" t="str">
        <f t="shared" si="41"/>
        <v>5</v>
      </c>
      <c r="C44" s="42" t="s">
        <v>140</v>
      </c>
      <c r="D44" s="42" t="s">
        <v>187</v>
      </c>
      <c r="E44" s="42" t="s">
        <v>188</v>
      </c>
      <c r="F44" s="42" t="s">
        <v>189</v>
      </c>
      <c r="G44" s="42" t="s">
        <v>41</v>
      </c>
      <c r="H44" s="42" t="s">
        <v>31</v>
      </c>
      <c r="I44" s="43">
        <v>0</v>
      </c>
      <c r="J44" s="43">
        <v>0</v>
      </c>
      <c r="K44" s="43">
        <v>1476</v>
      </c>
      <c r="L44" s="43">
        <f>I44+J44+K44</f>
        <v>1476</v>
      </c>
      <c r="M44" s="43">
        <v>17564</v>
      </c>
      <c r="N44" s="43">
        <v>26346</v>
      </c>
      <c r="O44" s="43">
        <f>29705.73-29705.73</f>
        <v>0</v>
      </c>
      <c r="P44" s="43">
        <f>88977.28-88977.28</f>
        <v>0</v>
      </c>
      <c r="Q44" s="43">
        <v>0</v>
      </c>
      <c r="R44" s="43">
        <v>0</v>
      </c>
      <c r="S44" s="43">
        <v>0</v>
      </c>
      <c r="T44" s="43">
        <v>0</v>
      </c>
      <c r="U44" s="43">
        <f>29705.73</f>
        <v>29705.73</v>
      </c>
      <c r="V44" s="43">
        <f>88977.28</f>
        <v>88977.279999999999</v>
      </c>
      <c r="W44" s="43">
        <v>0</v>
      </c>
      <c r="X44" s="43">
        <v>0</v>
      </c>
      <c r="Y44" s="43">
        <v>0</v>
      </c>
      <c r="Z44" s="43">
        <f t="shared" si="33"/>
        <v>145029.01</v>
      </c>
      <c r="AA44" s="43">
        <f t="shared" si="34"/>
        <v>26346</v>
      </c>
      <c r="AB44" s="43">
        <f t="shared" si="42"/>
        <v>118683.01</v>
      </c>
      <c r="AC44" s="43">
        <f t="shared" si="36"/>
        <v>162593.01</v>
      </c>
      <c r="AD44" s="43">
        <f t="shared" si="40"/>
        <v>162593.01</v>
      </c>
      <c r="AE44" s="43">
        <f t="shared" si="38"/>
        <v>45386</v>
      </c>
      <c r="AF44" s="43">
        <f t="shared" si="39"/>
        <v>43910</v>
      </c>
      <c r="AG44" s="43" t="e">
        <f>#REF!-AE44</f>
        <v>#REF!</v>
      </c>
      <c r="AH44" s="43" t="e">
        <f>#REF!-AF44</f>
        <v>#REF!</v>
      </c>
      <c r="AI44" s="43"/>
      <c r="AJ44" s="92">
        <v>6</v>
      </c>
      <c r="AK44" s="92">
        <v>0</v>
      </c>
      <c r="AL44" s="92">
        <v>0</v>
      </c>
      <c r="AM44" s="87" t="s">
        <v>279</v>
      </c>
      <c r="AN44" s="86" t="s">
        <v>280</v>
      </c>
      <c r="AO44" s="42" t="s">
        <v>194</v>
      </c>
      <c r="AP44" s="42" t="s">
        <v>194</v>
      </c>
      <c r="AR44" s="42">
        <f>VLOOKUP(A44,[1]Dane!$B$5:$BP$1257,67,)</f>
        <v>0</v>
      </c>
      <c r="AS44" s="42">
        <f>VLOOKUP(A44,[1]Dane!$B$5:$BQ$1257,68,)</f>
        <v>0</v>
      </c>
      <c r="AT44" s="42">
        <f>VLOOKUP(A44,[2]Dane!$B$5:$BL$1256,63,FALSE)</f>
        <v>0</v>
      </c>
      <c r="AU44" s="42">
        <f>VLOOKUP(A44,[2]Dane!$B$5:$BM$1256,64,FALSE)</f>
        <v>0</v>
      </c>
      <c r="AV44" s="42">
        <f>VLOOKUP(A44,[2]Dane!$B$5:$BN$1256,65,FALSE)</f>
        <v>0</v>
      </c>
      <c r="AW44" s="42">
        <f>VLOOKUP(A44,[2]Dane!$B$5:$BO$1256,66,FALSE)</f>
        <v>0</v>
      </c>
    </row>
    <row r="45" spans="1:49" s="42" customFormat="1" ht="14.4" customHeight="1" x14ac:dyDescent="0.3">
      <c r="A45" s="42" t="s">
        <v>107</v>
      </c>
      <c r="B45" s="42" t="str">
        <f t="shared" si="41"/>
        <v>5</v>
      </c>
      <c r="C45" s="42" t="s">
        <v>142</v>
      </c>
      <c r="D45" s="42" t="s">
        <v>187</v>
      </c>
      <c r="E45" s="42" t="s">
        <v>188</v>
      </c>
      <c r="F45" s="42" t="s">
        <v>189</v>
      </c>
      <c r="G45" s="42" t="s">
        <v>41</v>
      </c>
      <c r="H45" s="42" t="s">
        <v>31</v>
      </c>
      <c r="I45" s="43">
        <v>0</v>
      </c>
      <c r="J45" s="43">
        <v>0</v>
      </c>
      <c r="K45" s="43">
        <v>0</v>
      </c>
      <c r="L45" s="43">
        <f>I45+J45+K45</f>
        <v>0</v>
      </c>
      <c r="M45" s="43">
        <v>1348</v>
      </c>
      <c r="N45" s="43">
        <v>40520</v>
      </c>
      <c r="O45" s="43">
        <v>60780</v>
      </c>
      <c r="P45" s="43">
        <v>499177</v>
      </c>
      <c r="Q45" s="43">
        <v>641799</v>
      </c>
      <c r="R45" s="43">
        <v>0</v>
      </c>
      <c r="S45" s="43">
        <v>0</v>
      </c>
      <c r="T45" s="43">
        <v>0</v>
      </c>
      <c r="U45" s="43">
        <v>0</v>
      </c>
      <c r="V45" s="43">
        <v>0</v>
      </c>
      <c r="W45" s="43">
        <v>0</v>
      </c>
      <c r="X45" s="43">
        <v>0</v>
      </c>
      <c r="Y45" s="43">
        <v>0</v>
      </c>
      <c r="Z45" s="43">
        <f t="shared" si="33"/>
        <v>1242276</v>
      </c>
      <c r="AA45" s="43">
        <f t="shared" si="34"/>
        <v>1242276</v>
      </c>
      <c r="AB45" s="43">
        <f t="shared" si="42"/>
        <v>0</v>
      </c>
      <c r="AC45" s="43">
        <f t="shared" si="36"/>
        <v>1243624</v>
      </c>
      <c r="AD45" s="43">
        <f t="shared" si="40"/>
        <v>1243624</v>
      </c>
      <c r="AE45" s="43">
        <f t="shared" si="38"/>
        <v>1243624</v>
      </c>
      <c r="AF45" s="43">
        <f t="shared" si="39"/>
        <v>1243624</v>
      </c>
      <c r="AG45" s="43" t="e">
        <f>#REF!-AE45</f>
        <v>#REF!</v>
      </c>
      <c r="AH45" s="43" t="e">
        <f>#REF!-AF45</f>
        <v>#REF!</v>
      </c>
      <c r="AI45" s="43"/>
      <c r="AJ45" s="92">
        <v>45</v>
      </c>
      <c r="AK45" s="92">
        <v>1</v>
      </c>
      <c r="AL45" s="92">
        <v>0</v>
      </c>
      <c r="AM45" s="87" t="s">
        <v>168</v>
      </c>
      <c r="AN45" s="86" t="s">
        <v>281</v>
      </c>
      <c r="AO45" s="42" t="s">
        <v>194</v>
      </c>
      <c r="AP45" s="42" t="s">
        <v>194</v>
      </c>
      <c r="AR45" s="42">
        <f>VLOOKUP(A45,[1]Dane!$B$5:$BP$1257,67,)</f>
        <v>0</v>
      </c>
      <c r="AS45" s="42">
        <f>VLOOKUP(A45,[1]Dane!$B$5:$BQ$1257,68,)</f>
        <v>0</v>
      </c>
      <c r="AT45" s="42">
        <f>VLOOKUP(A45,[2]Dane!$B$5:$BL$1256,63,FALSE)</f>
        <v>0</v>
      </c>
      <c r="AU45" s="42">
        <f>VLOOKUP(A45,[2]Dane!$B$5:$BM$1256,64,FALSE)</f>
        <v>0</v>
      </c>
      <c r="AV45" s="42">
        <f>VLOOKUP(A45,[2]Dane!$B$5:$BN$1256,65,FALSE)</f>
        <v>0</v>
      </c>
      <c r="AW45" s="42">
        <f>VLOOKUP(A45,[2]Dane!$B$5:$BO$1256,66,FALSE)</f>
        <v>0</v>
      </c>
    </row>
    <row r="46" spans="1:49" s="42" customFormat="1" ht="14.4" customHeight="1" x14ac:dyDescent="0.3">
      <c r="A46" s="42" t="s">
        <v>126</v>
      </c>
      <c r="B46" s="42" t="str">
        <f t="shared" si="41"/>
        <v>5</v>
      </c>
      <c r="C46" s="42" t="s">
        <v>304</v>
      </c>
      <c r="D46" s="42" t="s">
        <v>187</v>
      </c>
      <c r="E46" s="42" t="s">
        <v>188</v>
      </c>
      <c r="F46" s="42" t="s">
        <v>189</v>
      </c>
      <c r="G46" s="42" t="s">
        <v>81</v>
      </c>
      <c r="H46" s="42" t="s">
        <v>31</v>
      </c>
      <c r="I46" s="43">
        <v>0</v>
      </c>
      <c r="J46" s="43">
        <v>0</v>
      </c>
      <c r="K46" s="43">
        <v>0</v>
      </c>
      <c r="L46" s="43">
        <f>I46+J46+K46</f>
        <v>0</v>
      </c>
      <c r="M46" s="43">
        <v>0</v>
      </c>
      <c r="N46" s="43">
        <f>50000-50000</f>
        <v>0</v>
      </c>
      <c r="O46" s="43">
        <v>0</v>
      </c>
      <c r="P46" s="43">
        <f>310000-310000</f>
        <v>0</v>
      </c>
      <c r="Q46" s="43">
        <f>886000-886000</f>
        <v>0</v>
      </c>
      <c r="R46" s="43">
        <v>0</v>
      </c>
      <c r="S46" s="43">
        <v>0</v>
      </c>
      <c r="T46" s="43">
        <v>0</v>
      </c>
      <c r="U46" s="43">
        <f>50000+310000</f>
        <v>360000</v>
      </c>
      <c r="V46" s="43">
        <f>886000</f>
        <v>886000</v>
      </c>
      <c r="W46" s="43">
        <v>0</v>
      </c>
      <c r="X46" s="43">
        <v>0</v>
      </c>
      <c r="Y46" s="43">
        <v>0</v>
      </c>
      <c r="Z46" s="43">
        <f t="shared" si="33"/>
        <v>1246000</v>
      </c>
      <c r="AA46" s="43">
        <f t="shared" si="34"/>
        <v>0</v>
      </c>
      <c r="AB46" s="43">
        <f t="shared" si="42"/>
        <v>1246000</v>
      </c>
      <c r="AC46" s="43">
        <f t="shared" si="36"/>
        <v>1246000</v>
      </c>
      <c r="AD46" s="43">
        <f t="shared" si="40"/>
        <v>1246000</v>
      </c>
      <c r="AE46" s="43">
        <f t="shared" si="38"/>
        <v>0</v>
      </c>
      <c r="AF46" s="43">
        <f t="shared" si="39"/>
        <v>0</v>
      </c>
      <c r="AG46" s="43" t="e">
        <f>#REF!-AE46</f>
        <v>#REF!</v>
      </c>
      <c r="AH46" s="43" t="e">
        <f>#REF!-AF46</f>
        <v>#REF!</v>
      </c>
      <c r="AI46" s="43"/>
      <c r="AJ46" s="92">
        <v>6</v>
      </c>
      <c r="AK46" s="92">
        <v>0</v>
      </c>
      <c r="AL46" s="92">
        <v>0</v>
      </c>
      <c r="AM46" s="87" t="s">
        <v>282</v>
      </c>
      <c r="AN46" s="86" t="s">
        <v>305</v>
      </c>
      <c r="AO46" s="42" t="s">
        <v>194</v>
      </c>
      <c r="AP46" s="42" t="s">
        <v>194</v>
      </c>
      <c r="AR46" s="42">
        <f>VLOOKUP(A46,[1]Dane!$B$5:$BP$1257,67,)</f>
        <v>0</v>
      </c>
      <c r="AS46" s="42">
        <f>VLOOKUP(A46,[1]Dane!$B$5:$BQ$1257,68,)</f>
        <v>0</v>
      </c>
      <c r="AT46" s="42">
        <f>VLOOKUP(A46,[2]Dane!$B$5:$BL$1256,63,FALSE)</f>
        <v>0</v>
      </c>
      <c r="AU46" s="42">
        <f>VLOOKUP(A46,[2]Dane!$B$5:$BM$1256,64,FALSE)</f>
        <v>0</v>
      </c>
      <c r="AV46" s="42">
        <f>VLOOKUP(A46,[2]Dane!$B$5:$BN$1256,65,FALSE)</f>
        <v>0</v>
      </c>
      <c r="AW46" s="42">
        <f>VLOOKUP(A46,[2]Dane!$B$5:$BO$1256,66,FALSE)</f>
        <v>0</v>
      </c>
    </row>
    <row r="47" spans="1:49" s="42" customFormat="1" ht="14.4" customHeight="1" x14ac:dyDescent="0.3">
      <c r="A47" s="42" t="s">
        <v>99</v>
      </c>
      <c r="B47" s="42" t="str">
        <f t="shared" si="41"/>
        <v>5</v>
      </c>
      <c r="C47" s="42" t="s">
        <v>134</v>
      </c>
      <c r="D47" s="42" t="s">
        <v>187</v>
      </c>
      <c r="E47" s="42" t="s">
        <v>188</v>
      </c>
      <c r="F47" s="42" t="s">
        <v>189</v>
      </c>
      <c r="G47" s="42" t="s">
        <v>193</v>
      </c>
      <c r="H47" s="42" t="s">
        <v>31</v>
      </c>
      <c r="I47" s="43">
        <v>0</v>
      </c>
      <c r="J47" s="43">
        <v>0</v>
      </c>
      <c r="K47" s="43">
        <v>0</v>
      </c>
      <c r="L47" s="43">
        <f>I47+J47+K47</f>
        <v>0</v>
      </c>
      <c r="M47" s="43">
        <f>40000-40000</f>
        <v>0</v>
      </c>
      <c r="N47" s="43">
        <f>20000-20000+40000</f>
        <v>40000</v>
      </c>
      <c r="O47" s="43">
        <v>20000</v>
      </c>
      <c r="P47" s="43">
        <f>20000</f>
        <v>20000</v>
      </c>
      <c r="Q47" s="43">
        <v>0</v>
      </c>
      <c r="R47" s="43">
        <v>0</v>
      </c>
      <c r="S47" s="43">
        <v>0</v>
      </c>
      <c r="T47" s="43">
        <v>0</v>
      </c>
      <c r="U47" s="43">
        <v>0</v>
      </c>
      <c r="V47" s="43">
        <v>0</v>
      </c>
      <c r="W47" s="43">
        <v>0</v>
      </c>
      <c r="X47" s="43">
        <v>0</v>
      </c>
      <c r="Y47" s="43">
        <v>0</v>
      </c>
      <c r="Z47" s="43">
        <f t="shared" si="33"/>
        <v>80000</v>
      </c>
      <c r="AA47" s="43">
        <f t="shared" si="34"/>
        <v>80000</v>
      </c>
      <c r="AB47" s="43">
        <f t="shared" si="42"/>
        <v>0</v>
      </c>
      <c r="AC47" s="43">
        <f t="shared" si="36"/>
        <v>80000</v>
      </c>
      <c r="AD47" s="43">
        <f t="shared" si="40"/>
        <v>80000</v>
      </c>
      <c r="AE47" s="43">
        <f t="shared" si="38"/>
        <v>80000</v>
      </c>
      <c r="AF47" s="43">
        <f t="shared" si="39"/>
        <v>80000</v>
      </c>
      <c r="AG47" s="43" t="e">
        <f>#REF!-AE47</f>
        <v>#REF!</v>
      </c>
      <c r="AH47" s="43" t="e">
        <f>#REF!-AF47</f>
        <v>#REF!</v>
      </c>
      <c r="AI47" s="43"/>
      <c r="AJ47" s="92" t="s">
        <v>157</v>
      </c>
      <c r="AK47" s="92" t="s">
        <v>157</v>
      </c>
      <c r="AL47" s="92" t="s">
        <v>157</v>
      </c>
      <c r="AM47" s="87"/>
      <c r="AN47" s="86" t="s">
        <v>306</v>
      </c>
      <c r="AO47" s="42" t="s">
        <v>194</v>
      </c>
      <c r="AP47" s="42" t="s">
        <v>194</v>
      </c>
      <c r="AR47" s="42">
        <f>VLOOKUP(A47,[1]Dane!$B$5:$BP$1257,67,)</f>
        <v>0</v>
      </c>
      <c r="AS47" s="42">
        <f>VLOOKUP(A47,[1]Dane!$B$5:$BQ$1257,68,)</f>
        <v>0</v>
      </c>
      <c r="AT47" s="42">
        <f>VLOOKUP(A47,[2]Dane!$B$5:$BL$1256,63,FALSE)</f>
        <v>0</v>
      </c>
      <c r="AU47" s="42">
        <f>VLOOKUP(A47,[2]Dane!$B$5:$BM$1256,64,FALSE)</f>
        <v>0</v>
      </c>
      <c r="AV47" s="42">
        <f>VLOOKUP(A47,[2]Dane!$B$5:$BN$1256,65,FALSE)</f>
        <v>0</v>
      </c>
      <c r="AW47" s="42">
        <f>VLOOKUP(A47,[2]Dane!$B$5:$BO$1256,66,FALSE)</f>
        <v>0</v>
      </c>
    </row>
    <row r="48" spans="1:49" x14ac:dyDescent="0.3">
      <c r="Q48" s="67"/>
      <c r="R48" s="67"/>
      <c r="S48" s="67"/>
      <c r="T48" s="67"/>
    </row>
    <row r="49" spans="1:49" x14ac:dyDescent="0.3">
      <c r="C49" s="71" t="s">
        <v>249</v>
      </c>
      <c r="I49" s="50">
        <f>SUBTOTAL(9,I4:I47)</f>
        <v>26819053.129999995</v>
      </c>
      <c r="J49" s="50">
        <f>SUBTOTAL(9,J4:J47)</f>
        <v>1114900.26</v>
      </c>
      <c r="K49" s="50">
        <f>SUBTOTAL(9,K4:K47)</f>
        <v>4203962.76</v>
      </c>
      <c r="L49" s="50">
        <f>SUBTOTAL(9,L4:L47)</f>
        <v>32137916.149999995</v>
      </c>
      <c r="M49" s="50">
        <f>SUBTOTAL(9,M4:M47)</f>
        <v>34989019.559999995</v>
      </c>
      <c r="N49" s="50">
        <f>SUBTOTAL(9,N4:N47)</f>
        <v>25531967.389999997</v>
      </c>
      <c r="O49" s="50">
        <f>SUBTOTAL(9,O4:O47)</f>
        <v>17579103.327</v>
      </c>
      <c r="P49" s="50">
        <f>SUBTOTAL(9,P4:P47)</f>
        <v>14177603.42</v>
      </c>
      <c r="Q49" s="50">
        <f>SUBTOTAL(9,Q4:Q47)</f>
        <v>12554788</v>
      </c>
      <c r="R49" s="50">
        <f>SUBTOTAL(9,R4:R47)</f>
        <v>1707455</v>
      </c>
      <c r="S49" s="50">
        <f>SUBTOTAL(9,S4:S47)</f>
        <v>2721500</v>
      </c>
      <c r="T49" s="50">
        <f>SUBTOTAL(9,T4:T47)</f>
        <v>752500</v>
      </c>
      <c r="U49" s="50">
        <f>SUBTOTAL(9,U4:U47)</f>
        <v>42777372.658</v>
      </c>
      <c r="V49" s="50">
        <f>SUBTOTAL(9,V4:V47)</f>
        <v>42282127.280000001</v>
      </c>
      <c r="W49" s="50">
        <f>SUBTOTAL(9,W4:W47)</f>
        <v>39767000</v>
      </c>
      <c r="X49" s="50">
        <f>SUBTOTAL(9,X4:X47)</f>
        <v>76436694.400000006</v>
      </c>
      <c r="Y49" s="50">
        <f>SUBTOTAL(9,Y4:Y47)</f>
        <v>26117000</v>
      </c>
      <c r="Z49" s="50">
        <f>SUBTOTAL(9,Z4:Z47)</f>
        <v>199851417.07500002</v>
      </c>
      <c r="AA49" s="50">
        <f>SUBTOTAL(9,AA4:AA47)</f>
        <v>75024917.137000009</v>
      </c>
      <c r="AB49" s="50">
        <f>SUBTOTAL(9,AB4:AB47)</f>
        <v>124826499.93800001</v>
      </c>
      <c r="AC49" s="50">
        <f>SUBTOTAL(9,AC4:AC47)</f>
        <v>234840436.63499999</v>
      </c>
      <c r="AD49" s="50">
        <f>SUBTOTAL(9,AD4:AD47)</f>
        <v>311277131.03499997</v>
      </c>
      <c r="AE49" s="50">
        <f>SUBTOTAL(9,AE4:AE47)</f>
        <v>115332799.71700001</v>
      </c>
      <c r="AF49" s="50"/>
      <c r="AG49" s="50" t="e">
        <f>SUBTOTAL(9,AG4:AG47)</f>
        <v>#REF!</v>
      </c>
      <c r="AH49" s="50" t="e">
        <f>SUBTOTAL(9,AH4:AH47)</f>
        <v>#REF!</v>
      </c>
      <c r="AI49" s="50">
        <f>SUBTOTAL(9,AI4:AI47)</f>
        <v>0</v>
      </c>
      <c r="AJ49" s="97">
        <f>SUBTOTAL(9,AJ4:AJ47)</f>
        <v>1407</v>
      </c>
      <c r="AK49" s="97">
        <f>SUBTOTAL(9,AK4:AK47)</f>
        <v>551</v>
      </c>
      <c r="AL49" s="97">
        <f>SUBTOTAL(9,AL4:AL47)</f>
        <v>76</v>
      </c>
      <c r="AM49" s="95">
        <f>SUBTOTAL(9,AM4:AM47)</f>
        <v>0</v>
      </c>
      <c r="AN49" s="91">
        <f>SUBTOTAL(9,AN4:AN47)</f>
        <v>0</v>
      </c>
      <c r="AO49" s="50">
        <f>SUBTOTAL(9,AO4:AO47)</f>
        <v>0</v>
      </c>
      <c r="AP49" s="50">
        <f>SUBTOTAL(9,AP4:AP47)</f>
        <v>0</v>
      </c>
      <c r="AQ49" s="50">
        <f>SUBTOTAL(9,AQ4:AQ47)</f>
        <v>0</v>
      </c>
      <c r="AR49" s="50">
        <f>SUBTOTAL(9,AR4:AR47)</f>
        <v>1491317.4059999997</v>
      </c>
      <c r="AS49" s="50">
        <f>SUBTOTAL(9,AS4:AS47)</f>
        <v>0</v>
      </c>
      <c r="AT49" s="50">
        <f>SUBTOTAL(9,AT4:AT47)</f>
        <v>6559491.9400000004</v>
      </c>
      <c r="AU49" s="50">
        <f>SUBTOTAL(9,AU4:AU47)</f>
        <v>0</v>
      </c>
      <c r="AV49" s="50">
        <f>SUBTOTAL(9,AV4:AV47)</f>
        <v>0</v>
      </c>
      <c r="AW49" s="50">
        <f>SUBTOTAL(9,AW4:AW47)</f>
        <v>5547676.1780000003</v>
      </c>
    </row>
    <row r="50" spans="1:49" ht="27.75" customHeight="1" x14ac:dyDescent="0.3">
      <c r="A50" s="82" t="s">
        <v>315</v>
      </c>
      <c r="B50" s="42"/>
      <c r="M50" s="43"/>
      <c r="T50" s="43"/>
      <c r="W50" s="1"/>
      <c r="X50" s="1"/>
    </row>
    <row r="51" spans="1:49" ht="27.75" hidden="1" customHeight="1" x14ac:dyDescent="0.3">
      <c r="A51" s="81" t="s">
        <v>316</v>
      </c>
      <c r="N51" s="58"/>
      <c r="O51" s="58"/>
      <c r="AH51" s="54"/>
    </row>
    <row r="52" spans="1:49" ht="86.4" hidden="1" x14ac:dyDescent="0.3">
      <c r="A52" s="59" t="s">
        <v>253</v>
      </c>
      <c r="L52" s="68" t="s">
        <v>238</v>
      </c>
      <c r="N52" s="75"/>
      <c r="W52" s="1"/>
      <c r="X52" s="1"/>
    </row>
    <row r="53" spans="1:49" ht="72" hidden="1" x14ac:dyDescent="0.3">
      <c r="A53" s="61" t="s">
        <v>227</v>
      </c>
      <c r="L53" s="68" t="s">
        <v>239</v>
      </c>
      <c r="W53" s="1"/>
      <c r="X53" s="1"/>
    </row>
    <row r="54" spans="1:49" ht="17.399999999999999" hidden="1" customHeight="1" x14ac:dyDescent="0.3">
      <c r="A54" s="42"/>
      <c r="L54" s="68" t="s">
        <v>240</v>
      </c>
      <c r="W54" s="1"/>
      <c r="X54" s="1"/>
    </row>
    <row r="55" spans="1:49" hidden="1" x14ac:dyDescent="0.3">
      <c r="A55" s="49" t="s">
        <v>212</v>
      </c>
      <c r="L55" s="1" t="s">
        <v>241</v>
      </c>
      <c r="W55" s="1"/>
      <c r="X55" s="1"/>
    </row>
    <row r="56" spans="1:49" hidden="1" x14ac:dyDescent="0.3">
      <c r="A56" s="57" t="s">
        <v>220</v>
      </c>
      <c r="L56" s="58" t="s">
        <v>242</v>
      </c>
      <c r="M56" s="58"/>
      <c r="N56" s="58"/>
      <c r="O56" s="58"/>
      <c r="P56" s="58"/>
      <c r="Q56" s="58"/>
      <c r="R56" s="58"/>
      <c r="S56" s="58"/>
      <c r="T56" s="58"/>
      <c r="U56" s="58">
        <v>1647409</v>
      </c>
      <c r="V56" s="58"/>
      <c r="W56" s="58"/>
      <c r="X56" s="58"/>
    </row>
    <row r="57" spans="1:49" hidden="1" x14ac:dyDescent="0.3">
      <c r="A57" s="70" t="s">
        <v>248</v>
      </c>
    </row>
    <row r="58" spans="1:49" hidden="1" x14ac:dyDescent="0.3">
      <c r="A58" s="64" t="s">
        <v>233</v>
      </c>
      <c r="L58" s="1" t="s">
        <v>243</v>
      </c>
    </row>
    <row r="59" spans="1:49" hidden="1" x14ac:dyDescent="0.3"/>
    <row r="60" spans="1:49" hidden="1" x14ac:dyDescent="0.3">
      <c r="A60" s="51" t="s">
        <v>251</v>
      </c>
    </row>
    <row r="61" spans="1:49" hidden="1" x14ac:dyDescent="0.3">
      <c r="A61" s="53" t="s">
        <v>250</v>
      </c>
    </row>
    <row r="62" spans="1:49" hidden="1" x14ac:dyDescent="0.3">
      <c r="A62" s="55" t="s">
        <v>252</v>
      </c>
    </row>
    <row r="63" spans="1:49" hidden="1" x14ac:dyDescent="0.3"/>
    <row r="64" spans="1:49" hidden="1" x14ac:dyDescent="0.3"/>
    <row r="65" spans="1:20" ht="21" hidden="1" x14ac:dyDescent="0.4">
      <c r="A65" s="73" t="s">
        <v>254</v>
      </c>
    </row>
    <row r="66" spans="1:20" ht="18" hidden="1" x14ac:dyDescent="0.35">
      <c r="A66" s="76" t="s">
        <v>255</v>
      </c>
    </row>
    <row r="67" spans="1:20" x14ac:dyDescent="0.3">
      <c r="A67" s="85" t="s">
        <v>320</v>
      </c>
      <c r="M67" s="43"/>
      <c r="N67" s="43"/>
      <c r="O67" s="43"/>
      <c r="P67" s="43"/>
      <c r="Q67" s="43"/>
      <c r="R67" s="43"/>
      <c r="S67" s="43"/>
      <c r="T67" s="43"/>
    </row>
  </sheetData>
  <autoFilter ref="A3:AP47"/>
  <sortState ref="A5:KJ1162">
    <sortCondition ref="A5:A1162"/>
  </sortState>
  <mergeCells count="4">
    <mergeCell ref="AR2:AS2"/>
    <mergeCell ref="AT2:AV2"/>
    <mergeCell ref="AJ2:AL2"/>
    <mergeCell ref="N1:W1"/>
  </mergeCells>
  <conditionalFormatting sqref="A2:A66 A68:A1048576">
    <cfRule type="duplicateValues" dxfId="1" priority="6"/>
  </conditionalFormatting>
  <conditionalFormatting sqref="A67">
    <cfRule type="duplicateValues" dxfId="0" priority="1"/>
  </conditionalFormatting>
  <printOptions gridLines="1"/>
  <pageMargins left="0.70866141732283472" right="0.70866141732283472" top="0.74803149606299213" bottom="0.74803149606299213" header="0.31496062992125984" footer="0.31496062992125984"/>
  <pageSetup paperSize="32767" scale="1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417"/>
  <sheetViews>
    <sheetView workbookViewId="0">
      <selection activeCell="K25" sqref="K25"/>
    </sheetView>
  </sheetViews>
  <sheetFormatPr defaultRowHeight="14.4" x14ac:dyDescent="0.3"/>
  <cols>
    <col min="1" max="1" width="30.6640625" customWidth="1"/>
    <col min="2" max="2" width="30.44140625" style="1" customWidth="1"/>
    <col min="3" max="3" width="6" style="1" customWidth="1"/>
    <col min="4" max="4" width="15" customWidth="1"/>
    <col min="5" max="5" width="17.6640625" customWidth="1"/>
    <col min="6" max="6" width="6.6640625" customWidth="1"/>
    <col min="7" max="7" width="5.33203125" customWidth="1"/>
    <col min="8" max="8" width="11.33203125" customWidth="1"/>
    <col min="9" max="13" width="11.6640625" customWidth="1"/>
    <col min="14" max="14" width="15" style="1" customWidth="1"/>
    <col min="15" max="15" width="12.5546875" style="1" customWidth="1"/>
    <col min="16" max="16" width="13.5546875" customWidth="1"/>
    <col min="17" max="17" width="15.6640625" customWidth="1"/>
  </cols>
  <sheetData>
    <row r="1" spans="1:17" ht="66" customHeight="1" thickBot="1" x14ac:dyDescent="0.35">
      <c r="A1" s="5" t="s">
        <v>53</v>
      </c>
      <c r="B1" s="1" t="s">
        <v>55</v>
      </c>
      <c r="C1"/>
      <c r="D1" s="8" t="s">
        <v>73</v>
      </c>
      <c r="E1" s="8" t="s">
        <v>72</v>
      </c>
      <c r="G1" s="39" t="s">
        <v>19</v>
      </c>
      <c r="H1" s="39" t="s">
        <v>71</v>
      </c>
      <c r="I1" s="38" t="s">
        <v>70</v>
      </c>
      <c r="J1" s="37" t="s">
        <v>69</v>
      </c>
      <c r="K1" s="36" t="s">
        <v>68</v>
      </c>
      <c r="L1" s="35" t="s">
        <v>67</v>
      </c>
      <c r="M1" s="35" t="s">
        <v>66</v>
      </c>
      <c r="N1" s="34" t="s">
        <v>65</v>
      </c>
      <c r="O1" s="34" t="s">
        <v>64</v>
      </c>
      <c r="P1" s="34" t="s">
        <v>63</v>
      </c>
      <c r="Q1" s="34" t="s">
        <v>62</v>
      </c>
    </row>
    <row r="2" spans="1:17" ht="15" thickTop="1" x14ac:dyDescent="0.3">
      <c r="A2" s="6" t="s">
        <v>47</v>
      </c>
      <c r="B2" s="1">
        <v>29000000</v>
      </c>
      <c r="C2"/>
      <c r="D2" s="2" t="s">
        <v>43</v>
      </c>
      <c r="E2" s="3">
        <f>B9</f>
        <v>24063276</v>
      </c>
      <c r="G2" s="33">
        <v>1</v>
      </c>
      <c r="H2" s="32" t="s">
        <v>37</v>
      </c>
      <c r="I2" s="19">
        <v>187.80427</v>
      </c>
      <c r="J2" s="19">
        <v>0</v>
      </c>
      <c r="K2" s="20">
        <v>4.1839024</v>
      </c>
      <c r="L2" s="19">
        <f t="shared" ref="L2:L11" si="0">SUM(I2:K2)</f>
        <v>191.9881724</v>
      </c>
      <c r="M2" s="18">
        <f t="shared" ref="M2:M11" si="1">L2/$L$12</f>
        <v>4.1090460347175534E-4</v>
      </c>
      <c r="N2" s="17">
        <f t="shared" ref="N2:N11" si="2">$E$17*M2</f>
        <v>98830.145248633795</v>
      </c>
      <c r="O2" s="17">
        <v>2998.9176723552164</v>
      </c>
      <c r="P2" s="3">
        <v>39300</v>
      </c>
      <c r="Q2" s="3">
        <f t="shared" ref="Q2:Q11" si="3">SUM(N2:P2)</f>
        <v>141129.062920989</v>
      </c>
    </row>
    <row r="3" spans="1:17" x14ac:dyDescent="0.3">
      <c r="A3" s="6" t="s">
        <v>82</v>
      </c>
      <c r="B3" s="1">
        <v>19218437.59</v>
      </c>
      <c r="C3"/>
      <c r="D3" s="31" t="s">
        <v>46</v>
      </c>
      <c r="E3" s="30">
        <f>B14</f>
        <v>150620953.84999999</v>
      </c>
      <c r="G3" s="22">
        <v>2</v>
      </c>
      <c r="H3" s="21" t="s">
        <v>32</v>
      </c>
      <c r="I3" s="13">
        <v>4573.6741000000002</v>
      </c>
      <c r="J3" s="13">
        <v>12350.025689999999</v>
      </c>
      <c r="K3" s="20">
        <v>331.67505681269563</v>
      </c>
      <c r="L3" s="19">
        <f t="shared" si="0"/>
        <v>17255.374846812694</v>
      </c>
      <c r="M3" s="18">
        <f t="shared" si="1"/>
        <v>3.6930988354916344E-2</v>
      </c>
      <c r="N3" s="17">
        <f t="shared" si="2"/>
        <v>8882584.6983796842</v>
      </c>
      <c r="O3" s="17">
        <v>354997.40690883767</v>
      </c>
      <c r="P3" s="3">
        <v>3925600</v>
      </c>
      <c r="Q3" s="3">
        <f t="shared" si="3"/>
        <v>13163182.105288522</v>
      </c>
    </row>
    <row r="4" spans="1:17" x14ac:dyDescent="0.3">
      <c r="A4" s="6" t="s">
        <v>48</v>
      </c>
      <c r="B4" s="1">
        <v>2400000</v>
      </c>
      <c r="C4"/>
      <c r="D4" s="31" t="s">
        <v>44</v>
      </c>
      <c r="E4" s="30">
        <f>B7</f>
        <v>89897513</v>
      </c>
      <c r="G4" s="22">
        <v>3</v>
      </c>
      <c r="H4" s="21" t="s">
        <v>61</v>
      </c>
      <c r="I4" s="13">
        <v>7536.6096599999992</v>
      </c>
      <c r="J4" s="13">
        <v>5184.9525299999996</v>
      </c>
      <c r="K4" s="20">
        <v>2202.6961731811966</v>
      </c>
      <c r="L4" s="19">
        <f t="shared" si="0"/>
        <v>14924.258363181196</v>
      </c>
      <c r="M4" s="18">
        <f t="shared" si="1"/>
        <v>3.1941793018667217E-2</v>
      </c>
      <c r="N4" s="17">
        <f t="shared" si="2"/>
        <v>7682591.0852898732</v>
      </c>
      <c r="O4" s="17">
        <v>243970.27733871783</v>
      </c>
      <c r="P4" s="3">
        <v>326082.61</v>
      </c>
      <c r="Q4" s="3">
        <f t="shared" si="3"/>
        <v>8252643.9726285916</v>
      </c>
    </row>
    <row r="5" spans="1:17" x14ac:dyDescent="0.3">
      <c r="A5" s="6" t="s">
        <v>80</v>
      </c>
      <c r="B5" s="1">
        <v>77861117.36999999</v>
      </c>
      <c r="C5"/>
      <c r="D5" s="2" t="s">
        <v>38</v>
      </c>
      <c r="E5" s="3">
        <f>B8</f>
        <v>114625109</v>
      </c>
      <c r="G5" s="22">
        <v>4</v>
      </c>
      <c r="H5" s="21" t="s">
        <v>34</v>
      </c>
      <c r="I5" s="13">
        <v>7103.6371200000003</v>
      </c>
      <c r="J5" s="13">
        <v>7859.0211199999994</v>
      </c>
      <c r="K5" s="20">
        <v>611.74624500856464</v>
      </c>
      <c r="L5" s="19">
        <f t="shared" si="0"/>
        <v>15574.404485008565</v>
      </c>
      <c r="M5" s="18">
        <f t="shared" si="1"/>
        <v>3.3333274749279149E-2</v>
      </c>
      <c r="N5" s="17">
        <f t="shared" si="2"/>
        <v>8017268.1377864396</v>
      </c>
      <c r="O5" s="17">
        <v>296683.56293357763</v>
      </c>
      <c r="P5" s="3">
        <v>1733074.63</v>
      </c>
      <c r="Q5" s="3">
        <f t="shared" si="3"/>
        <v>10047026.330720017</v>
      </c>
    </row>
    <row r="6" spans="1:17" x14ac:dyDescent="0.3">
      <c r="A6" s="6" t="s">
        <v>41</v>
      </c>
      <c r="B6" s="1">
        <v>207439671.56999999</v>
      </c>
      <c r="C6"/>
      <c r="D6" s="2" t="s">
        <v>41</v>
      </c>
      <c r="E6" s="3">
        <f>B5</f>
        <v>77861117.36999999</v>
      </c>
      <c r="G6" s="29">
        <v>5</v>
      </c>
      <c r="H6" s="28" t="s">
        <v>31</v>
      </c>
      <c r="I6" s="27">
        <v>6437.7017800000003</v>
      </c>
      <c r="J6" s="27">
        <v>7689.5377199999994</v>
      </c>
      <c r="K6" s="26">
        <v>1367.7685733302519</v>
      </c>
      <c r="L6" s="25">
        <f t="shared" si="0"/>
        <v>15495.008073330251</v>
      </c>
      <c r="M6" s="24">
        <f t="shared" si="1"/>
        <v>3.3163345786208519E-2</v>
      </c>
      <c r="N6" s="23">
        <f t="shared" si="2"/>
        <v>7976397.0841152817</v>
      </c>
      <c r="O6" s="23">
        <v>804435.43845406768</v>
      </c>
      <c r="P6" s="4">
        <v>6499770.1399999997</v>
      </c>
      <c r="Q6" s="4">
        <f t="shared" si="3"/>
        <v>15280602.662569348</v>
      </c>
    </row>
    <row r="7" spans="1:17" x14ac:dyDescent="0.3">
      <c r="A7" s="6" t="s">
        <v>79</v>
      </c>
      <c r="B7" s="1">
        <v>89897513</v>
      </c>
      <c r="C7"/>
      <c r="D7" s="10" t="s">
        <v>57</v>
      </c>
      <c r="E7" s="9">
        <f>SUM(E2:E6)</f>
        <v>457067969.22000003</v>
      </c>
      <c r="G7" s="22">
        <v>6</v>
      </c>
      <c r="H7" s="21" t="s">
        <v>35</v>
      </c>
      <c r="I7" s="13">
        <v>3104.2284599999998</v>
      </c>
      <c r="J7" s="13">
        <v>4696.4820599999994</v>
      </c>
      <c r="K7" s="20">
        <v>235.84455670840879</v>
      </c>
      <c r="L7" s="19">
        <f t="shared" si="0"/>
        <v>8036.5550767084078</v>
      </c>
      <c r="M7" s="18">
        <f t="shared" si="1"/>
        <v>1.7200317268470391E-2</v>
      </c>
      <c r="N7" s="17">
        <f t="shared" si="2"/>
        <v>4136993.9387460789</v>
      </c>
      <c r="O7" s="17">
        <v>221340.03842067969</v>
      </c>
      <c r="P7" s="3">
        <v>2220600</v>
      </c>
      <c r="Q7" s="3">
        <f t="shared" si="3"/>
        <v>6578933.9771667589</v>
      </c>
    </row>
    <row r="8" spans="1:17" x14ac:dyDescent="0.3">
      <c r="A8" s="6" t="s">
        <v>39</v>
      </c>
      <c r="B8" s="1">
        <v>114625109</v>
      </c>
      <c r="C8"/>
      <c r="G8" s="22">
        <v>7</v>
      </c>
      <c r="H8" s="21" t="s">
        <v>30</v>
      </c>
      <c r="I8" s="13">
        <v>153651.51285</v>
      </c>
      <c r="J8" s="13">
        <v>195235.16620999997</v>
      </c>
      <c r="K8" s="20">
        <v>3158.8818197746227</v>
      </c>
      <c r="L8" s="19">
        <f t="shared" si="0"/>
        <v>352045.56087977462</v>
      </c>
      <c r="M8" s="18">
        <f t="shared" si="1"/>
        <v>0.75346902774775049</v>
      </c>
      <c r="N8" s="17">
        <f t="shared" si="2"/>
        <v>181223215.37284908</v>
      </c>
      <c r="O8" s="17">
        <v>10495425.819460366</v>
      </c>
      <c r="P8" s="3">
        <v>7486019.1299999952</v>
      </c>
      <c r="Q8" s="3">
        <f t="shared" si="3"/>
        <v>199204660.32230943</v>
      </c>
    </row>
    <row r="9" spans="1:17" x14ac:dyDescent="0.3">
      <c r="A9" s="6" t="s">
        <v>45</v>
      </c>
      <c r="B9" s="1">
        <v>24063276</v>
      </c>
      <c r="C9"/>
      <c r="D9" s="10" t="s">
        <v>60</v>
      </c>
      <c r="E9" t="s">
        <v>59</v>
      </c>
      <c r="G9" s="22">
        <v>8</v>
      </c>
      <c r="H9" s="21" t="s">
        <v>36</v>
      </c>
      <c r="I9" s="13">
        <v>2492.6912399999997</v>
      </c>
      <c r="J9" s="13">
        <v>3602.3935000000006</v>
      </c>
      <c r="K9" s="20">
        <v>25.026252003600003</v>
      </c>
      <c r="L9" s="19">
        <f t="shared" si="0"/>
        <v>6120.1109920036006</v>
      </c>
      <c r="M9" s="18">
        <f t="shared" si="1"/>
        <v>1.3098628675587989E-2</v>
      </c>
      <c r="N9" s="17">
        <f t="shared" si="2"/>
        <v>3150462.0868898695</v>
      </c>
      <c r="O9" s="17">
        <v>461171.32257295691</v>
      </c>
      <c r="P9" s="3">
        <v>4711014</v>
      </c>
      <c r="Q9" s="3">
        <f t="shared" si="3"/>
        <v>8322647.4094628263</v>
      </c>
    </row>
    <row r="10" spans="1:17" x14ac:dyDescent="0.3">
      <c r="A10" s="6" t="s">
        <v>42</v>
      </c>
      <c r="B10" s="1">
        <v>73775633.879999995</v>
      </c>
      <c r="C10"/>
      <c r="D10" s="2" t="s">
        <v>43</v>
      </c>
      <c r="E10" s="3">
        <f>B9</f>
        <v>24063276</v>
      </c>
      <c r="G10" s="22">
        <v>9</v>
      </c>
      <c r="H10" s="21" t="s">
        <v>58</v>
      </c>
      <c r="I10" s="13">
        <v>5726.9792500000003</v>
      </c>
      <c r="J10" s="13">
        <v>5067.4114800000007</v>
      </c>
      <c r="K10" s="20">
        <v>804.2903248501234</v>
      </c>
      <c r="L10" s="19">
        <f t="shared" si="0"/>
        <v>11598.681054850123</v>
      </c>
      <c r="M10" s="18">
        <f t="shared" si="1"/>
        <v>2.4824192970121482E-2</v>
      </c>
      <c r="N10" s="17">
        <f t="shared" si="2"/>
        <v>5970676.8339621676</v>
      </c>
      <c r="O10" s="17">
        <v>283349.64839462022</v>
      </c>
      <c r="P10" s="3">
        <v>3078000</v>
      </c>
      <c r="Q10" s="3">
        <f t="shared" si="3"/>
        <v>9332026.4823567867</v>
      </c>
    </row>
    <row r="11" spans="1:17" x14ac:dyDescent="0.3">
      <c r="A11" s="6" t="s">
        <v>52</v>
      </c>
      <c r="B11" s="1">
        <v>1073000</v>
      </c>
      <c r="C11"/>
      <c r="D11" s="2" t="s">
        <v>41</v>
      </c>
      <c r="E11" s="3">
        <f>B5</f>
        <v>77861117.36999999</v>
      </c>
      <c r="G11" s="22">
        <v>10</v>
      </c>
      <c r="H11" s="21" t="s">
        <v>33</v>
      </c>
      <c r="I11" s="13">
        <v>10120.090410000001</v>
      </c>
      <c r="J11" s="13">
        <v>14434.1625</v>
      </c>
      <c r="K11" s="20">
        <v>1436.7608682113362</v>
      </c>
      <c r="L11" s="19">
        <f t="shared" si="0"/>
        <v>25991.013778211338</v>
      </c>
      <c r="M11" s="18">
        <f t="shared" si="1"/>
        <v>5.5627526825526775E-2</v>
      </c>
      <c r="N11" s="17">
        <f t="shared" si="2"/>
        <v>13379447.466732949</v>
      </c>
      <c r="O11" s="17">
        <v>166291.62652438096</v>
      </c>
      <c r="P11" s="3">
        <v>500700</v>
      </c>
      <c r="Q11" s="3">
        <f t="shared" si="3"/>
        <v>14046439.09325733</v>
      </c>
    </row>
    <row r="12" spans="1:17" x14ac:dyDescent="0.3">
      <c r="A12" s="6" t="s">
        <v>81</v>
      </c>
      <c r="B12" s="1">
        <v>55530392.079999998</v>
      </c>
      <c r="C12"/>
      <c r="D12" s="2" t="str">
        <f>A8</f>
        <v>OŚ</v>
      </c>
      <c r="E12" s="3">
        <f>B8</f>
        <v>114625109</v>
      </c>
      <c r="G12" s="16"/>
      <c r="H12" s="16"/>
      <c r="I12" s="13">
        <f t="shared" ref="I12:Q12" si="4">SUM(I2:I11)</f>
        <v>200934.92913999999</v>
      </c>
      <c r="J12" s="15">
        <f t="shared" si="4"/>
        <v>256119.15280999997</v>
      </c>
      <c r="K12" s="14">
        <f t="shared" si="4"/>
        <v>10178.8737722808</v>
      </c>
      <c r="L12" s="13">
        <f t="shared" si="4"/>
        <v>467232.95572228078</v>
      </c>
      <c r="M12" s="12">
        <f t="shared" si="4"/>
        <v>1.0000000000000002</v>
      </c>
      <c r="N12" s="11">
        <f t="shared" si="4"/>
        <v>240518466.85000005</v>
      </c>
      <c r="O12" s="11">
        <f t="shared" si="4"/>
        <v>13330664.05868056</v>
      </c>
      <c r="P12" s="11">
        <f t="shared" si="4"/>
        <v>30520160.509999994</v>
      </c>
      <c r="Q12" s="11">
        <f t="shared" si="4"/>
        <v>284369291.41868055</v>
      </c>
    </row>
    <row r="13" spans="1:17" x14ac:dyDescent="0.3">
      <c r="A13" s="6" t="s">
        <v>40</v>
      </c>
      <c r="B13" s="1">
        <v>228880438.80000001</v>
      </c>
      <c r="C13"/>
      <c r="D13" s="10" t="s">
        <v>57</v>
      </c>
      <c r="E13" s="9">
        <f>SUM(E10:E12)</f>
        <v>216549502.37</v>
      </c>
    </row>
    <row r="14" spans="1:17" x14ac:dyDescent="0.3">
      <c r="A14" s="6" t="s">
        <v>51</v>
      </c>
      <c r="B14" s="1">
        <v>150620953.84999999</v>
      </c>
      <c r="C14"/>
    </row>
    <row r="15" spans="1:17" x14ac:dyDescent="0.3">
      <c r="A15" s="6" t="s">
        <v>78</v>
      </c>
      <c r="B15" s="1">
        <v>52000000</v>
      </c>
      <c r="C15"/>
    </row>
    <row r="16" spans="1:17" x14ac:dyDescent="0.3">
      <c r="A16" s="6" t="s">
        <v>49</v>
      </c>
      <c r="B16" s="1">
        <v>30000000</v>
      </c>
      <c r="C16"/>
      <c r="D16" s="8" t="s">
        <v>56</v>
      </c>
      <c r="E16" s="8"/>
    </row>
    <row r="17" spans="1:5" x14ac:dyDescent="0.3">
      <c r="A17" s="6" t="s">
        <v>50</v>
      </c>
      <c r="B17" s="1">
        <v>29287802.169999998</v>
      </c>
      <c r="C17"/>
      <c r="D17" s="2"/>
      <c r="E17" s="7">
        <f>E7-E13</f>
        <v>240518466.85000002</v>
      </c>
    </row>
    <row r="18" spans="1:5" x14ac:dyDescent="0.3">
      <c r="A18" s="6" t="s">
        <v>54</v>
      </c>
      <c r="B18" s="1">
        <v>1185673345.3099999</v>
      </c>
      <c r="C18"/>
    </row>
    <row r="19" spans="1:5" x14ac:dyDescent="0.3">
      <c r="B19"/>
      <c r="C19"/>
    </row>
    <row r="20" spans="1:5" x14ac:dyDescent="0.3">
      <c r="B20"/>
      <c r="C20"/>
    </row>
    <row r="21" spans="1:5" x14ac:dyDescent="0.3">
      <c r="B21"/>
      <c r="C21"/>
    </row>
    <row r="22" spans="1:5" x14ac:dyDescent="0.3">
      <c r="B22"/>
      <c r="C22"/>
    </row>
    <row r="23" spans="1:5" x14ac:dyDescent="0.3">
      <c r="B23"/>
      <c r="C23"/>
    </row>
    <row r="24" spans="1:5" x14ac:dyDescent="0.3">
      <c r="B24"/>
      <c r="C24"/>
    </row>
    <row r="25" spans="1:5" x14ac:dyDescent="0.3">
      <c r="B25"/>
      <c r="C25"/>
    </row>
    <row r="26" spans="1:5" x14ac:dyDescent="0.3">
      <c r="B26"/>
      <c r="C26"/>
    </row>
    <row r="27" spans="1:5" x14ac:dyDescent="0.3">
      <c r="B27"/>
      <c r="C27"/>
    </row>
    <row r="28" spans="1:5" x14ac:dyDescent="0.3">
      <c r="B28"/>
      <c r="C28"/>
    </row>
    <row r="29" spans="1:5" x14ac:dyDescent="0.3">
      <c r="B29"/>
      <c r="C29"/>
    </row>
    <row r="30" spans="1:5" x14ac:dyDescent="0.3">
      <c r="B30"/>
      <c r="C30"/>
    </row>
    <row r="31" spans="1:5" x14ac:dyDescent="0.3">
      <c r="B31"/>
      <c r="C31"/>
    </row>
    <row r="32" spans="1:5" x14ac:dyDescent="0.3">
      <c r="B32"/>
      <c r="C32"/>
    </row>
    <row r="33" spans="2:3" x14ac:dyDescent="0.3">
      <c r="B33"/>
      <c r="C33"/>
    </row>
    <row r="34" spans="2:3" x14ac:dyDescent="0.3">
      <c r="B34"/>
      <c r="C34"/>
    </row>
    <row r="35" spans="2:3" x14ac:dyDescent="0.3">
      <c r="B35"/>
      <c r="C35"/>
    </row>
    <row r="36" spans="2:3" x14ac:dyDescent="0.3">
      <c r="B36"/>
      <c r="C36"/>
    </row>
    <row r="37" spans="2:3" x14ac:dyDescent="0.3">
      <c r="B37"/>
      <c r="C37"/>
    </row>
    <row r="38" spans="2:3" x14ac:dyDescent="0.3">
      <c r="B38"/>
      <c r="C38"/>
    </row>
    <row r="39" spans="2:3" x14ac:dyDescent="0.3">
      <c r="B39"/>
      <c r="C39"/>
    </row>
    <row r="40" spans="2:3" x14ac:dyDescent="0.3">
      <c r="B40"/>
      <c r="C40"/>
    </row>
    <row r="41" spans="2:3" x14ac:dyDescent="0.3">
      <c r="B41"/>
      <c r="C41"/>
    </row>
    <row r="42" spans="2:3" x14ac:dyDescent="0.3">
      <c r="B42"/>
      <c r="C42"/>
    </row>
    <row r="43" spans="2:3" x14ac:dyDescent="0.3">
      <c r="B43"/>
      <c r="C43"/>
    </row>
    <row r="44" spans="2:3" x14ac:dyDescent="0.3">
      <c r="B44"/>
      <c r="C44"/>
    </row>
    <row r="45" spans="2:3" x14ac:dyDescent="0.3">
      <c r="B45"/>
      <c r="C45"/>
    </row>
    <row r="46" spans="2:3" x14ac:dyDescent="0.3">
      <c r="B46"/>
      <c r="C46"/>
    </row>
    <row r="47" spans="2:3" x14ac:dyDescent="0.3">
      <c r="B47"/>
      <c r="C47"/>
    </row>
    <row r="48" spans="2:3" x14ac:dyDescent="0.3">
      <c r="B48"/>
      <c r="C48"/>
    </row>
    <row r="49" spans="2:3" x14ac:dyDescent="0.3">
      <c r="B49"/>
      <c r="C49"/>
    </row>
    <row r="50" spans="2:3" x14ac:dyDescent="0.3">
      <c r="B50"/>
      <c r="C50"/>
    </row>
    <row r="51" spans="2:3" x14ac:dyDescent="0.3">
      <c r="B51"/>
      <c r="C51"/>
    </row>
    <row r="52" spans="2:3" x14ac:dyDescent="0.3">
      <c r="B52"/>
      <c r="C52"/>
    </row>
    <row r="53" spans="2:3" x14ac:dyDescent="0.3">
      <c r="B53"/>
      <c r="C53"/>
    </row>
    <row r="54" spans="2:3" x14ac:dyDescent="0.3">
      <c r="B54"/>
      <c r="C54"/>
    </row>
    <row r="55" spans="2:3" x14ac:dyDescent="0.3">
      <c r="B55"/>
      <c r="C55"/>
    </row>
    <row r="56" spans="2:3" x14ac:dyDescent="0.3">
      <c r="B56"/>
      <c r="C56"/>
    </row>
    <row r="57" spans="2:3" x14ac:dyDescent="0.3">
      <c r="B57"/>
      <c r="C57"/>
    </row>
    <row r="58" spans="2:3" x14ac:dyDescent="0.3">
      <c r="B58"/>
      <c r="C58"/>
    </row>
    <row r="59" spans="2:3" x14ac:dyDescent="0.3">
      <c r="B59"/>
      <c r="C59"/>
    </row>
    <row r="60" spans="2:3" x14ac:dyDescent="0.3">
      <c r="B60"/>
      <c r="C60"/>
    </row>
    <row r="61" spans="2:3" x14ac:dyDescent="0.3">
      <c r="B61"/>
      <c r="C61"/>
    </row>
    <row r="62" spans="2:3" x14ac:dyDescent="0.3">
      <c r="B62"/>
      <c r="C62"/>
    </row>
    <row r="63" spans="2:3" x14ac:dyDescent="0.3">
      <c r="B63"/>
      <c r="C63"/>
    </row>
    <row r="64" spans="2:3" x14ac:dyDescent="0.3">
      <c r="B64"/>
      <c r="C64"/>
    </row>
    <row r="65" spans="2:3" x14ac:dyDescent="0.3">
      <c r="B65"/>
      <c r="C65"/>
    </row>
    <row r="66" spans="2:3" x14ac:dyDescent="0.3">
      <c r="B66"/>
      <c r="C66"/>
    </row>
    <row r="67" spans="2:3" x14ac:dyDescent="0.3">
      <c r="B67"/>
      <c r="C67"/>
    </row>
    <row r="68" spans="2:3" x14ac:dyDescent="0.3">
      <c r="B68"/>
      <c r="C68"/>
    </row>
    <row r="69" spans="2:3" x14ac:dyDescent="0.3">
      <c r="B69"/>
      <c r="C69"/>
    </row>
    <row r="70" spans="2:3" x14ac:dyDescent="0.3">
      <c r="B70"/>
      <c r="C70"/>
    </row>
    <row r="71" spans="2:3" x14ac:dyDescent="0.3">
      <c r="B71"/>
      <c r="C71"/>
    </row>
    <row r="72" spans="2:3" x14ac:dyDescent="0.3">
      <c r="B72"/>
      <c r="C72"/>
    </row>
    <row r="73" spans="2:3" x14ac:dyDescent="0.3">
      <c r="B73"/>
      <c r="C73"/>
    </row>
    <row r="74" spans="2:3" x14ac:dyDescent="0.3">
      <c r="B74"/>
      <c r="C74"/>
    </row>
    <row r="75" spans="2:3" x14ac:dyDescent="0.3">
      <c r="B75"/>
      <c r="C75"/>
    </row>
    <row r="76" spans="2:3" x14ac:dyDescent="0.3">
      <c r="B76"/>
      <c r="C76"/>
    </row>
    <row r="77" spans="2:3" x14ac:dyDescent="0.3">
      <c r="B77"/>
      <c r="C77"/>
    </row>
    <row r="78" spans="2:3" x14ac:dyDescent="0.3">
      <c r="B78"/>
      <c r="C78"/>
    </row>
    <row r="79" spans="2:3" x14ac:dyDescent="0.3">
      <c r="B79"/>
      <c r="C79"/>
    </row>
    <row r="80" spans="2:3" x14ac:dyDescent="0.3">
      <c r="B80"/>
      <c r="C80"/>
    </row>
    <row r="81" spans="2:3" x14ac:dyDescent="0.3">
      <c r="B81"/>
      <c r="C81"/>
    </row>
    <row r="82" spans="2:3" x14ac:dyDescent="0.3">
      <c r="B82"/>
      <c r="C82"/>
    </row>
    <row r="83" spans="2:3" x14ac:dyDescent="0.3">
      <c r="B83"/>
      <c r="C83"/>
    </row>
    <row r="84" spans="2:3" x14ac:dyDescent="0.3">
      <c r="B84"/>
      <c r="C84"/>
    </row>
    <row r="85" spans="2:3" x14ac:dyDescent="0.3">
      <c r="B85"/>
      <c r="C85"/>
    </row>
    <row r="86" spans="2:3" x14ac:dyDescent="0.3">
      <c r="B86"/>
      <c r="C86"/>
    </row>
    <row r="87" spans="2:3" x14ac:dyDescent="0.3">
      <c r="B87"/>
      <c r="C87"/>
    </row>
    <row r="88" spans="2:3" x14ac:dyDescent="0.3">
      <c r="B88"/>
      <c r="C88"/>
    </row>
    <row r="89" spans="2:3" x14ac:dyDescent="0.3">
      <c r="B89"/>
      <c r="C89"/>
    </row>
    <row r="90" spans="2:3" x14ac:dyDescent="0.3">
      <c r="B90"/>
      <c r="C90"/>
    </row>
    <row r="91" spans="2:3" x14ac:dyDescent="0.3">
      <c r="B91"/>
      <c r="C91"/>
    </row>
    <row r="92" spans="2:3" x14ac:dyDescent="0.3">
      <c r="B92"/>
      <c r="C92"/>
    </row>
    <row r="93" spans="2:3" x14ac:dyDescent="0.3">
      <c r="B93"/>
      <c r="C93"/>
    </row>
    <row r="94" spans="2:3" x14ac:dyDescent="0.3">
      <c r="B94"/>
      <c r="C94"/>
    </row>
    <row r="95" spans="2:3" x14ac:dyDescent="0.3">
      <c r="B95"/>
      <c r="C95"/>
    </row>
    <row r="96" spans="2:3" x14ac:dyDescent="0.3">
      <c r="B96"/>
      <c r="C96"/>
    </row>
    <row r="97" spans="2:3" x14ac:dyDescent="0.3">
      <c r="B97"/>
      <c r="C97"/>
    </row>
    <row r="98" spans="2:3" x14ac:dyDescent="0.3">
      <c r="B98"/>
      <c r="C98"/>
    </row>
    <row r="99" spans="2:3" x14ac:dyDescent="0.3">
      <c r="B99"/>
      <c r="C99"/>
    </row>
    <row r="100" spans="2:3" x14ac:dyDescent="0.3">
      <c r="B100"/>
      <c r="C100"/>
    </row>
    <row r="101" spans="2:3" x14ac:dyDescent="0.3">
      <c r="B101"/>
      <c r="C101"/>
    </row>
    <row r="102" spans="2:3" x14ac:dyDescent="0.3">
      <c r="B102"/>
      <c r="C102"/>
    </row>
    <row r="103" spans="2:3" x14ac:dyDescent="0.3">
      <c r="B103"/>
      <c r="C103"/>
    </row>
    <row r="104" spans="2:3" x14ac:dyDescent="0.3">
      <c r="B104"/>
      <c r="C104"/>
    </row>
    <row r="105" spans="2:3" x14ac:dyDescent="0.3">
      <c r="B105"/>
      <c r="C105"/>
    </row>
    <row r="106" spans="2:3" x14ac:dyDescent="0.3">
      <c r="B106"/>
      <c r="C106"/>
    </row>
    <row r="107" spans="2:3" x14ac:dyDescent="0.3">
      <c r="B107"/>
      <c r="C107"/>
    </row>
    <row r="108" spans="2:3" x14ac:dyDescent="0.3">
      <c r="B108"/>
      <c r="C108"/>
    </row>
    <row r="109" spans="2:3" x14ac:dyDescent="0.3">
      <c r="B109"/>
      <c r="C109"/>
    </row>
    <row r="110" spans="2:3" x14ac:dyDescent="0.3">
      <c r="B110"/>
      <c r="C110"/>
    </row>
    <row r="111" spans="2:3" x14ac:dyDescent="0.3">
      <c r="B111"/>
      <c r="C111"/>
    </row>
    <row r="112" spans="2:3" x14ac:dyDescent="0.3">
      <c r="B112"/>
      <c r="C112"/>
    </row>
    <row r="113" spans="2:3" x14ac:dyDescent="0.3">
      <c r="B113"/>
      <c r="C113"/>
    </row>
    <row r="114" spans="2:3" x14ac:dyDescent="0.3">
      <c r="B114"/>
      <c r="C114"/>
    </row>
    <row r="115" spans="2:3" x14ac:dyDescent="0.3">
      <c r="B115"/>
      <c r="C115"/>
    </row>
    <row r="116" spans="2:3" x14ac:dyDescent="0.3">
      <c r="B116"/>
      <c r="C116"/>
    </row>
    <row r="117" spans="2:3" x14ac:dyDescent="0.3">
      <c r="B117"/>
      <c r="C117"/>
    </row>
    <row r="118" spans="2:3" x14ac:dyDescent="0.3">
      <c r="B118"/>
      <c r="C118"/>
    </row>
    <row r="119" spans="2:3" x14ac:dyDescent="0.3">
      <c r="B119"/>
      <c r="C119"/>
    </row>
    <row r="120" spans="2:3" x14ac:dyDescent="0.3">
      <c r="B120"/>
      <c r="C120"/>
    </row>
    <row r="121" spans="2:3" x14ac:dyDescent="0.3">
      <c r="B121"/>
      <c r="C121"/>
    </row>
    <row r="122" spans="2:3" x14ac:dyDescent="0.3">
      <c r="B122"/>
      <c r="C122"/>
    </row>
    <row r="123" spans="2:3" x14ac:dyDescent="0.3">
      <c r="B123"/>
      <c r="C123"/>
    </row>
    <row r="124" spans="2:3" x14ac:dyDescent="0.3">
      <c r="B124"/>
      <c r="C124"/>
    </row>
    <row r="125" spans="2:3" x14ac:dyDescent="0.3">
      <c r="B125"/>
      <c r="C125"/>
    </row>
    <row r="126" spans="2:3" x14ac:dyDescent="0.3">
      <c r="B126"/>
      <c r="C126"/>
    </row>
    <row r="127" spans="2:3" x14ac:dyDescent="0.3">
      <c r="B127"/>
      <c r="C127"/>
    </row>
    <row r="128" spans="2:3" x14ac:dyDescent="0.3">
      <c r="B128"/>
      <c r="C128"/>
    </row>
    <row r="129" spans="2:3" x14ac:dyDescent="0.3">
      <c r="B129"/>
      <c r="C129"/>
    </row>
    <row r="130" spans="2:3" x14ac:dyDescent="0.3">
      <c r="B130"/>
      <c r="C130"/>
    </row>
    <row r="131" spans="2:3" x14ac:dyDescent="0.3">
      <c r="B131"/>
      <c r="C131"/>
    </row>
    <row r="132" spans="2:3" x14ac:dyDescent="0.3">
      <c r="B132"/>
      <c r="C132"/>
    </row>
    <row r="133" spans="2:3" x14ac:dyDescent="0.3">
      <c r="B133"/>
      <c r="C133"/>
    </row>
    <row r="134" spans="2:3" x14ac:dyDescent="0.3">
      <c r="B134"/>
      <c r="C134"/>
    </row>
    <row r="135" spans="2:3" x14ac:dyDescent="0.3">
      <c r="B135"/>
      <c r="C135"/>
    </row>
    <row r="136" spans="2:3" x14ac:dyDescent="0.3">
      <c r="B136"/>
      <c r="C136"/>
    </row>
    <row r="137" spans="2:3" x14ac:dyDescent="0.3">
      <c r="B137"/>
      <c r="C137"/>
    </row>
    <row r="138" spans="2:3" x14ac:dyDescent="0.3">
      <c r="B138"/>
      <c r="C138"/>
    </row>
    <row r="139" spans="2:3" x14ac:dyDescent="0.3">
      <c r="B139"/>
      <c r="C139"/>
    </row>
    <row r="140" spans="2:3" x14ac:dyDescent="0.3">
      <c r="B140"/>
      <c r="C140"/>
    </row>
    <row r="141" spans="2:3" x14ac:dyDescent="0.3">
      <c r="B141"/>
      <c r="C141"/>
    </row>
    <row r="142" spans="2:3" x14ac:dyDescent="0.3">
      <c r="B142"/>
      <c r="C142"/>
    </row>
    <row r="143" spans="2:3" x14ac:dyDescent="0.3">
      <c r="B143"/>
      <c r="C143"/>
    </row>
    <row r="144" spans="2:3" x14ac:dyDescent="0.3">
      <c r="B144"/>
      <c r="C144"/>
    </row>
    <row r="145" spans="2:3" x14ac:dyDescent="0.3">
      <c r="B145"/>
      <c r="C145"/>
    </row>
    <row r="146" spans="2:3" x14ac:dyDescent="0.3">
      <c r="B146"/>
      <c r="C146"/>
    </row>
    <row r="147" spans="2:3" x14ac:dyDescent="0.3">
      <c r="B147"/>
      <c r="C147"/>
    </row>
    <row r="148" spans="2:3" x14ac:dyDescent="0.3">
      <c r="B148"/>
      <c r="C148"/>
    </row>
    <row r="149" spans="2:3" x14ac:dyDescent="0.3">
      <c r="B149"/>
      <c r="C149"/>
    </row>
    <row r="150" spans="2:3" x14ac:dyDescent="0.3">
      <c r="B150"/>
      <c r="C150"/>
    </row>
    <row r="151" spans="2:3" x14ac:dyDescent="0.3">
      <c r="B151"/>
      <c r="C151"/>
    </row>
    <row r="152" spans="2:3" x14ac:dyDescent="0.3">
      <c r="B152"/>
      <c r="C152"/>
    </row>
    <row r="153" spans="2:3" x14ac:dyDescent="0.3">
      <c r="B153"/>
      <c r="C153"/>
    </row>
    <row r="154" spans="2:3" x14ac:dyDescent="0.3">
      <c r="B154"/>
      <c r="C154"/>
    </row>
    <row r="155" spans="2:3" x14ac:dyDescent="0.3">
      <c r="B155"/>
      <c r="C155"/>
    </row>
    <row r="156" spans="2:3" x14ac:dyDescent="0.3">
      <c r="B156"/>
      <c r="C156"/>
    </row>
    <row r="157" spans="2:3" x14ac:dyDescent="0.3">
      <c r="B157"/>
      <c r="C157"/>
    </row>
    <row r="158" spans="2:3" x14ac:dyDescent="0.3">
      <c r="B158"/>
      <c r="C158"/>
    </row>
    <row r="159" spans="2:3" x14ac:dyDescent="0.3">
      <c r="B159"/>
      <c r="C159"/>
    </row>
    <row r="160" spans="2:3" x14ac:dyDescent="0.3">
      <c r="B160"/>
      <c r="C160"/>
    </row>
    <row r="161" spans="2:3" x14ac:dyDescent="0.3">
      <c r="B161"/>
      <c r="C161"/>
    </row>
    <row r="162" spans="2:3" x14ac:dyDescent="0.3">
      <c r="B162"/>
      <c r="C162"/>
    </row>
    <row r="163" spans="2:3" x14ac:dyDescent="0.3">
      <c r="B163"/>
      <c r="C163"/>
    </row>
    <row r="164" spans="2:3" x14ac:dyDescent="0.3">
      <c r="B164"/>
      <c r="C164"/>
    </row>
    <row r="165" spans="2:3" x14ac:dyDescent="0.3">
      <c r="B165"/>
      <c r="C165"/>
    </row>
    <row r="166" spans="2:3" x14ac:dyDescent="0.3">
      <c r="B166"/>
      <c r="C166"/>
    </row>
    <row r="167" spans="2:3" x14ac:dyDescent="0.3">
      <c r="B167"/>
      <c r="C167"/>
    </row>
    <row r="168" spans="2:3" x14ac:dyDescent="0.3">
      <c r="B168"/>
      <c r="C168"/>
    </row>
    <row r="169" spans="2:3" x14ac:dyDescent="0.3">
      <c r="B169"/>
      <c r="C169"/>
    </row>
    <row r="170" spans="2:3" x14ac:dyDescent="0.3">
      <c r="B170"/>
      <c r="C170"/>
    </row>
    <row r="171" spans="2:3" x14ac:dyDescent="0.3">
      <c r="B171"/>
      <c r="C171"/>
    </row>
    <row r="172" spans="2:3" x14ac:dyDescent="0.3">
      <c r="B172"/>
      <c r="C172"/>
    </row>
    <row r="173" spans="2:3" x14ac:dyDescent="0.3">
      <c r="B173"/>
      <c r="C173"/>
    </row>
    <row r="174" spans="2:3" x14ac:dyDescent="0.3">
      <c r="B174"/>
      <c r="C174"/>
    </row>
    <row r="175" spans="2:3" x14ac:dyDescent="0.3">
      <c r="B175"/>
      <c r="C175"/>
    </row>
    <row r="176" spans="2:3" x14ac:dyDescent="0.3">
      <c r="B176"/>
      <c r="C176"/>
    </row>
    <row r="177" spans="2:3" x14ac:dyDescent="0.3">
      <c r="B177"/>
      <c r="C177"/>
    </row>
    <row r="178" spans="2:3" x14ac:dyDescent="0.3">
      <c r="B178"/>
      <c r="C178"/>
    </row>
    <row r="179" spans="2:3" x14ac:dyDescent="0.3">
      <c r="B179"/>
      <c r="C179"/>
    </row>
    <row r="180" spans="2:3" x14ac:dyDescent="0.3">
      <c r="B180"/>
      <c r="C180"/>
    </row>
    <row r="181" spans="2:3" x14ac:dyDescent="0.3">
      <c r="B181"/>
      <c r="C181"/>
    </row>
    <row r="182" spans="2:3" x14ac:dyDescent="0.3">
      <c r="B182"/>
      <c r="C182"/>
    </row>
    <row r="183" spans="2:3" x14ac:dyDescent="0.3">
      <c r="B183"/>
      <c r="C183"/>
    </row>
    <row r="184" spans="2:3" x14ac:dyDescent="0.3">
      <c r="B184"/>
      <c r="C184"/>
    </row>
    <row r="185" spans="2:3" x14ac:dyDescent="0.3">
      <c r="B185"/>
      <c r="C185"/>
    </row>
    <row r="186" spans="2:3" x14ac:dyDescent="0.3">
      <c r="B186"/>
      <c r="C186"/>
    </row>
    <row r="187" spans="2:3" x14ac:dyDescent="0.3">
      <c r="B187"/>
      <c r="C187"/>
    </row>
    <row r="188" spans="2:3" x14ac:dyDescent="0.3">
      <c r="B188"/>
      <c r="C188"/>
    </row>
    <row r="189" spans="2:3" x14ac:dyDescent="0.3">
      <c r="B189"/>
      <c r="C189"/>
    </row>
    <row r="190" spans="2:3" x14ac:dyDescent="0.3">
      <c r="B190"/>
      <c r="C190"/>
    </row>
    <row r="191" spans="2:3" x14ac:dyDescent="0.3">
      <c r="B191"/>
      <c r="C191"/>
    </row>
    <row r="192" spans="2:3" x14ac:dyDescent="0.3">
      <c r="B192"/>
      <c r="C192"/>
    </row>
    <row r="193" spans="2:3" x14ac:dyDescent="0.3">
      <c r="B193"/>
      <c r="C193"/>
    </row>
    <row r="194" spans="2:3" x14ac:dyDescent="0.3">
      <c r="B194"/>
      <c r="C194"/>
    </row>
    <row r="195" spans="2:3" x14ac:dyDescent="0.3">
      <c r="B195"/>
      <c r="C195"/>
    </row>
    <row r="196" spans="2:3" x14ac:dyDescent="0.3">
      <c r="B196"/>
      <c r="C196"/>
    </row>
    <row r="197" spans="2:3" x14ac:dyDescent="0.3">
      <c r="B197"/>
      <c r="C197"/>
    </row>
    <row r="198" spans="2:3" x14ac:dyDescent="0.3">
      <c r="B198"/>
      <c r="C198"/>
    </row>
    <row r="199" spans="2:3" x14ac:dyDescent="0.3">
      <c r="B199"/>
      <c r="C199"/>
    </row>
    <row r="200" spans="2:3" x14ac:dyDescent="0.3">
      <c r="B200"/>
      <c r="C200"/>
    </row>
    <row r="201" spans="2:3" x14ac:dyDescent="0.3">
      <c r="B201"/>
      <c r="C201"/>
    </row>
    <row r="202" spans="2:3" x14ac:dyDescent="0.3">
      <c r="B202"/>
      <c r="C202"/>
    </row>
    <row r="203" spans="2:3" x14ac:dyDescent="0.3">
      <c r="B203"/>
      <c r="C203"/>
    </row>
    <row r="204" spans="2:3" x14ac:dyDescent="0.3">
      <c r="B204"/>
      <c r="C204"/>
    </row>
    <row r="205" spans="2:3" x14ac:dyDescent="0.3">
      <c r="B205"/>
      <c r="C205"/>
    </row>
    <row r="206" spans="2:3" x14ac:dyDescent="0.3">
      <c r="B206"/>
      <c r="C206"/>
    </row>
    <row r="207" spans="2:3" x14ac:dyDescent="0.3">
      <c r="B207"/>
      <c r="C207"/>
    </row>
    <row r="208" spans="2:3" x14ac:dyDescent="0.3">
      <c r="B208"/>
      <c r="C208"/>
    </row>
    <row r="209" spans="2:3" x14ac:dyDescent="0.3">
      <c r="B209"/>
      <c r="C209"/>
    </row>
    <row r="210" spans="2:3" x14ac:dyDescent="0.3">
      <c r="B210"/>
      <c r="C210"/>
    </row>
    <row r="211" spans="2:3" x14ac:dyDescent="0.3">
      <c r="B211"/>
      <c r="C211"/>
    </row>
    <row r="212" spans="2:3" x14ac:dyDescent="0.3">
      <c r="B212"/>
      <c r="C212"/>
    </row>
    <row r="213" spans="2:3" x14ac:dyDescent="0.3">
      <c r="B213"/>
      <c r="C213"/>
    </row>
    <row r="214" spans="2:3" x14ac:dyDescent="0.3">
      <c r="B214"/>
      <c r="C214"/>
    </row>
    <row r="215" spans="2:3" x14ac:dyDescent="0.3">
      <c r="B215"/>
      <c r="C215"/>
    </row>
    <row r="216" spans="2:3" x14ac:dyDescent="0.3">
      <c r="B216"/>
      <c r="C216"/>
    </row>
    <row r="217" spans="2:3" x14ac:dyDescent="0.3">
      <c r="B217"/>
      <c r="C217"/>
    </row>
    <row r="218" spans="2:3" x14ac:dyDescent="0.3">
      <c r="B218"/>
      <c r="C218"/>
    </row>
    <row r="219" spans="2:3" x14ac:dyDescent="0.3">
      <c r="B219"/>
      <c r="C219"/>
    </row>
    <row r="220" spans="2:3" x14ac:dyDescent="0.3">
      <c r="B220"/>
      <c r="C220"/>
    </row>
    <row r="221" spans="2:3" x14ac:dyDescent="0.3">
      <c r="B221"/>
      <c r="C221"/>
    </row>
    <row r="222" spans="2:3" x14ac:dyDescent="0.3">
      <c r="B222"/>
      <c r="C222"/>
    </row>
    <row r="223" spans="2:3" x14ac:dyDescent="0.3">
      <c r="B223"/>
      <c r="C223"/>
    </row>
    <row r="224" spans="2:3" x14ac:dyDescent="0.3">
      <c r="B224"/>
      <c r="C224"/>
    </row>
    <row r="225" spans="2:3" x14ac:dyDescent="0.3">
      <c r="B225"/>
      <c r="C225"/>
    </row>
    <row r="226" spans="2:3" x14ac:dyDescent="0.3">
      <c r="B226"/>
      <c r="C226"/>
    </row>
    <row r="227" spans="2:3" x14ac:dyDescent="0.3">
      <c r="B227"/>
      <c r="C227"/>
    </row>
    <row r="228" spans="2:3" x14ac:dyDescent="0.3">
      <c r="B228"/>
      <c r="C228"/>
    </row>
    <row r="229" spans="2:3" x14ac:dyDescent="0.3">
      <c r="B229"/>
      <c r="C229"/>
    </row>
    <row r="230" spans="2:3" x14ac:dyDescent="0.3">
      <c r="B230"/>
      <c r="C230"/>
    </row>
    <row r="231" spans="2:3" x14ac:dyDescent="0.3">
      <c r="B231"/>
      <c r="C231"/>
    </row>
    <row r="232" spans="2:3" x14ac:dyDescent="0.3">
      <c r="B232"/>
      <c r="C232"/>
    </row>
    <row r="233" spans="2:3" x14ac:dyDescent="0.3">
      <c r="B233"/>
      <c r="C233"/>
    </row>
    <row r="234" spans="2:3" x14ac:dyDescent="0.3">
      <c r="B234"/>
      <c r="C234"/>
    </row>
    <row r="235" spans="2:3" x14ac:dyDescent="0.3">
      <c r="B235"/>
      <c r="C235"/>
    </row>
    <row r="236" spans="2:3" x14ac:dyDescent="0.3">
      <c r="B236"/>
      <c r="C236"/>
    </row>
    <row r="237" spans="2:3" x14ac:dyDescent="0.3">
      <c r="B237"/>
      <c r="C237"/>
    </row>
    <row r="238" spans="2:3" x14ac:dyDescent="0.3">
      <c r="B238"/>
      <c r="C238"/>
    </row>
    <row r="239" spans="2:3" x14ac:dyDescent="0.3">
      <c r="B239"/>
      <c r="C239"/>
    </row>
    <row r="240" spans="2:3" x14ac:dyDescent="0.3">
      <c r="B240"/>
      <c r="C240"/>
    </row>
    <row r="241" spans="2:3" x14ac:dyDescent="0.3">
      <c r="B241"/>
      <c r="C241"/>
    </row>
    <row r="242" spans="2:3" x14ac:dyDescent="0.3">
      <c r="B242"/>
      <c r="C242"/>
    </row>
    <row r="243" spans="2:3" x14ac:dyDescent="0.3">
      <c r="B243"/>
      <c r="C243"/>
    </row>
    <row r="244" spans="2:3" x14ac:dyDescent="0.3">
      <c r="B244"/>
      <c r="C244"/>
    </row>
    <row r="245" spans="2:3" x14ac:dyDescent="0.3">
      <c r="B245"/>
      <c r="C245"/>
    </row>
    <row r="246" spans="2:3" x14ac:dyDescent="0.3">
      <c r="B246"/>
      <c r="C246"/>
    </row>
    <row r="247" spans="2:3" x14ac:dyDescent="0.3">
      <c r="B247"/>
      <c r="C247"/>
    </row>
    <row r="248" spans="2:3" x14ac:dyDescent="0.3">
      <c r="B248"/>
      <c r="C248"/>
    </row>
    <row r="249" spans="2:3" x14ac:dyDescent="0.3">
      <c r="B249"/>
      <c r="C249"/>
    </row>
    <row r="250" spans="2:3" x14ac:dyDescent="0.3">
      <c r="B250"/>
      <c r="C250"/>
    </row>
    <row r="251" spans="2:3" x14ac:dyDescent="0.3">
      <c r="B251"/>
      <c r="C251"/>
    </row>
    <row r="252" spans="2:3" x14ac:dyDescent="0.3">
      <c r="B252"/>
      <c r="C252"/>
    </row>
    <row r="253" spans="2:3" x14ac:dyDescent="0.3">
      <c r="B253"/>
      <c r="C253"/>
    </row>
    <row r="254" spans="2:3" x14ac:dyDescent="0.3">
      <c r="B254"/>
      <c r="C254"/>
    </row>
    <row r="255" spans="2:3" x14ac:dyDescent="0.3">
      <c r="B255"/>
      <c r="C255"/>
    </row>
    <row r="256" spans="2:3" x14ac:dyDescent="0.3">
      <c r="B256"/>
      <c r="C256"/>
    </row>
    <row r="257" spans="2:3" x14ac:dyDescent="0.3">
      <c r="B257"/>
      <c r="C257"/>
    </row>
    <row r="258" spans="2:3" x14ac:dyDescent="0.3">
      <c r="B258"/>
      <c r="C258"/>
    </row>
    <row r="259" spans="2:3" x14ac:dyDescent="0.3">
      <c r="B259"/>
      <c r="C259"/>
    </row>
    <row r="260" spans="2:3" x14ac:dyDescent="0.3">
      <c r="B260"/>
      <c r="C260"/>
    </row>
    <row r="261" spans="2:3" x14ac:dyDescent="0.3">
      <c r="B261"/>
      <c r="C261"/>
    </row>
    <row r="262" spans="2:3" x14ac:dyDescent="0.3">
      <c r="B262"/>
      <c r="C262"/>
    </row>
    <row r="263" spans="2:3" x14ac:dyDescent="0.3">
      <c r="B263"/>
      <c r="C263"/>
    </row>
    <row r="264" spans="2:3" x14ac:dyDescent="0.3">
      <c r="B264"/>
      <c r="C264"/>
    </row>
    <row r="265" spans="2:3" x14ac:dyDescent="0.3">
      <c r="B265"/>
      <c r="C265"/>
    </row>
    <row r="266" spans="2:3" x14ac:dyDescent="0.3">
      <c r="B266"/>
      <c r="C266"/>
    </row>
    <row r="267" spans="2:3" x14ac:dyDescent="0.3">
      <c r="B267"/>
      <c r="C267"/>
    </row>
    <row r="268" spans="2:3" x14ac:dyDescent="0.3">
      <c r="B268"/>
      <c r="C268"/>
    </row>
    <row r="269" spans="2:3" x14ac:dyDescent="0.3">
      <c r="B269"/>
      <c r="C269"/>
    </row>
    <row r="270" spans="2:3" x14ac:dyDescent="0.3">
      <c r="B270"/>
      <c r="C270"/>
    </row>
    <row r="271" spans="2:3" x14ac:dyDescent="0.3">
      <c r="B271"/>
      <c r="C271"/>
    </row>
    <row r="272" spans="2:3" x14ac:dyDescent="0.3">
      <c r="B272"/>
      <c r="C272"/>
    </row>
    <row r="273" spans="2:3" x14ac:dyDescent="0.3">
      <c r="B273"/>
      <c r="C273"/>
    </row>
    <row r="274" spans="2:3" x14ac:dyDescent="0.3">
      <c r="B274"/>
      <c r="C274"/>
    </row>
    <row r="275" spans="2:3" x14ac:dyDescent="0.3">
      <c r="B275"/>
      <c r="C275"/>
    </row>
    <row r="276" spans="2:3" x14ac:dyDescent="0.3">
      <c r="B276"/>
      <c r="C276"/>
    </row>
    <row r="277" spans="2:3" x14ac:dyDescent="0.3">
      <c r="B277"/>
      <c r="C277"/>
    </row>
    <row r="278" spans="2:3" x14ac:dyDescent="0.3">
      <c r="B278"/>
      <c r="C278"/>
    </row>
    <row r="279" spans="2:3" x14ac:dyDescent="0.3">
      <c r="B279"/>
      <c r="C279"/>
    </row>
    <row r="280" spans="2:3" x14ac:dyDescent="0.3">
      <c r="B280"/>
      <c r="C280"/>
    </row>
    <row r="281" spans="2:3" x14ac:dyDescent="0.3">
      <c r="B281"/>
      <c r="C281"/>
    </row>
    <row r="282" spans="2:3" x14ac:dyDescent="0.3">
      <c r="B282"/>
      <c r="C282"/>
    </row>
    <row r="283" spans="2:3" x14ac:dyDescent="0.3">
      <c r="B283"/>
      <c r="C283"/>
    </row>
    <row r="284" spans="2:3" x14ac:dyDescent="0.3">
      <c r="B284"/>
      <c r="C284"/>
    </row>
    <row r="285" spans="2:3" x14ac:dyDescent="0.3">
      <c r="B285"/>
      <c r="C285"/>
    </row>
    <row r="286" spans="2:3" x14ac:dyDescent="0.3">
      <c r="B286"/>
      <c r="C286"/>
    </row>
    <row r="287" spans="2:3" x14ac:dyDescent="0.3">
      <c r="B287"/>
      <c r="C287"/>
    </row>
    <row r="288" spans="2:3" x14ac:dyDescent="0.3">
      <c r="B288"/>
      <c r="C288"/>
    </row>
    <row r="289" spans="2:3" x14ac:dyDescent="0.3">
      <c r="B289"/>
      <c r="C289"/>
    </row>
    <row r="290" spans="2:3" x14ac:dyDescent="0.3">
      <c r="B290"/>
      <c r="C290"/>
    </row>
    <row r="291" spans="2:3" x14ac:dyDescent="0.3">
      <c r="B291"/>
      <c r="C291"/>
    </row>
    <row r="292" spans="2:3" x14ac:dyDescent="0.3">
      <c r="B292"/>
      <c r="C292"/>
    </row>
    <row r="293" spans="2:3" x14ac:dyDescent="0.3">
      <c r="B293"/>
      <c r="C293"/>
    </row>
    <row r="294" spans="2:3" x14ac:dyDescent="0.3">
      <c r="B294"/>
      <c r="C294"/>
    </row>
    <row r="295" spans="2:3" x14ac:dyDescent="0.3">
      <c r="B295"/>
      <c r="C295"/>
    </row>
    <row r="296" spans="2:3" x14ac:dyDescent="0.3">
      <c r="B296"/>
      <c r="C296"/>
    </row>
    <row r="297" spans="2:3" x14ac:dyDescent="0.3">
      <c r="B297"/>
      <c r="C297"/>
    </row>
    <row r="298" spans="2:3" x14ac:dyDescent="0.3">
      <c r="B298"/>
      <c r="C298"/>
    </row>
    <row r="299" spans="2:3" x14ac:dyDescent="0.3">
      <c r="B299"/>
      <c r="C299"/>
    </row>
    <row r="300" spans="2:3" x14ac:dyDescent="0.3">
      <c r="B300"/>
      <c r="C300"/>
    </row>
    <row r="301" spans="2:3" x14ac:dyDescent="0.3">
      <c r="B301"/>
      <c r="C301"/>
    </row>
    <row r="302" spans="2:3" x14ac:dyDescent="0.3">
      <c r="B302"/>
      <c r="C302"/>
    </row>
    <row r="303" spans="2:3" x14ac:dyDescent="0.3">
      <c r="B303"/>
      <c r="C303"/>
    </row>
    <row r="304" spans="2:3" x14ac:dyDescent="0.3">
      <c r="B304"/>
      <c r="C304"/>
    </row>
    <row r="305" spans="2:3" x14ac:dyDescent="0.3">
      <c r="B305"/>
      <c r="C305"/>
    </row>
    <row r="306" spans="2:3" x14ac:dyDescent="0.3">
      <c r="B306"/>
      <c r="C306"/>
    </row>
    <row r="307" spans="2:3" x14ac:dyDescent="0.3">
      <c r="B307"/>
      <c r="C307"/>
    </row>
    <row r="308" spans="2:3" x14ac:dyDescent="0.3">
      <c r="B308"/>
      <c r="C308"/>
    </row>
    <row r="309" spans="2:3" x14ac:dyDescent="0.3">
      <c r="B309"/>
      <c r="C309"/>
    </row>
    <row r="310" spans="2:3" x14ac:dyDescent="0.3">
      <c r="B310"/>
      <c r="C310"/>
    </row>
    <row r="311" spans="2:3" x14ac:dyDescent="0.3">
      <c r="B311"/>
      <c r="C311"/>
    </row>
    <row r="312" spans="2:3" x14ac:dyDescent="0.3">
      <c r="B312"/>
      <c r="C312"/>
    </row>
    <row r="313" spans="2:3" x14ac:dyDescent="0.3">
      <c r="B313"/>
      <c r="C313"/>
    </row>
    <row r="314" spans="2:3" x14ac:dyDescent="0.3">
      <c r="B314"/>
      <c r="C314"/>
    </row>
    <row r="315" spans="2:3" x14ac:dyDescent="0.3">
      <c r="B315"/>
      <c r="C315"/>
    </row>
    <row r="316" spans="2:3" x14ac:dyDescent="0.3">
      <c r="B316"/>
      <c r="C316"/>
    </row>
    <row r="317" spans="2:3" x14ac:dyDescent="0.3">
      <c r="B317"/>
      <c r="C317"/>
    </row>
    <row r="318" spans="2:3" x14ac:dyDescent="0.3">
      <c r="B318"/>
      <c r="C318"/>
    </row>
    <row r="319" spans="2:3" x14ac:dyDescent="0.3">
      <c r="B319"/>
      <c r="C319"/>
    </row>
    <row r="320" spans="2:3" x14ac:dyDescent="0.3">
      <c r="B320"/>
      <c r="C320"/>
    </row>
    <row r="321" spans="2:3" x14ac:dyDescent="0.3">
      <c r="B321"/>
      <c r="C321"/>
    </row>
    <row r="322" spans="2:3" x14ac:dyDescent="0.3">
      <c r="B322"/>
      <c r="C322"/>
    </row>
    <row r="323" spans="2:3" x14ac:dyDescent="0.3">
      <c r="B323"/>
      <c r="C323"/>
    </row>
    <row r="324" spans="2:3" x14ac:dyDescent="0.3">
      <c r="B324"/>
      <c r="C324"/>
    </row>
    <row r="325" spans="2:3" x14ac:dyDescent="0.3">
      <c r="B325"/>
      <c r="C325"/>
    </row>
    <row r="326" spans="2:3" x14ac:dyDescent="0.3">
      <c r="B326"/>
      <c r="C326"/>
    </row>
    <row r="327" spans="2:3" x14ac:dyDescent="0.3">
      <c r="B327"/>
      <c r="C327"/>
    </row>
    <row r="328" spans="2:3" x14ac:dyDescent="0.3">
      <c r="B328"/>
      <c r="C328"/>
    </row>
    <row r="329" spans="2:3" x14ac:dyDescent="0.3">
      <c r="B329"/>
      <c r="C329"/>
    </row>
    <row r="330" spans="2:3" x14ac:dyDescent="0.3">
      <c r="B330"/>
      <c r="C330"/>
    </row>
    <row r="331" spans="2:3" x14ac:dyDescent="0.3">
      <c r="B331"/>
      <c r="C331"/>
    </row>
    <row r="332" spans="2:3" x14ac:dyDescent="0.3">
      <c r="B332"/>
      <c r="C332"/>
    </row>
    <row r="333" spans="2:3" x14ac:dyDescent="0.3">
      <c r="B333"/>
      <c r="C333"/>
    </row>
    <row r="334" spans="2:3" x14ac:dyDescent="0.3">
      <c r="B334"/>
      <c r="C334"/>
    </row>
    <row r="335" spans="2:3" x14ac:dyDescent="0.3">
      <c r="B335"/>
      <c r="C335"/>
    </row>
    <row r="336" spans="2:3" x14ac:dyDescent="0.3">
      <c r="B336"/>
      <c r="C336"/>
    </row>
    <row r="337" spans="2:3" x14ac:dyDescent="0.3">
      <c r="B337"/>
      <c r="C337"/>
    </row>
    <row r="338" spans="2:3" x14ac:dyDescent="0.3">
      <c r="B338"/>
      <c r="C338"/>
    </row>
    <row r="339" spans="2:3" x14ac:dyDescent="0.3">
      <c r="B339"/>
      <c r="C339"/>
    </row>
    <row r="340" spans="2:3" x14ac:dyDescent="0.3">
      <c r="B340"/>
      <c r="C340"/>
    </row>
    <row r="341" spans="2:3" x14ac:dyDescent="0.3">
      <c r="B341"/>
      <c r="C341"/>
    </row>
    <row r="342" spans="2:3" x14ac:dyDescent="0.3">
      <c r="B342"/>
      <c r="C342"/>
    </row>
    <row r="343" spans="2:3" x14ac:dyDescent="0.3">
      <c r="B343"/>
      <c r="C343"/>
    </row>
    <row r="344" spans="2:3" x14ac:dyDescent="0.3">
      <c r="B344"/>
      <c r="C344"/>
    </row>
    <row r="345" spans="2:3" x14ac:dyDescent="0.3">
      <c r="B345"/>
      <c r="C345"/>
    </row>
    <row r="346" spans="2:3" x14ac:dyDescent="0.3">
      <c r="B346"/>
      <c r="C346"/>
    </row>
    <row r="347" spans="2:3" x14ac:dyDescent="0.3">
      <c r="B347"/>
      <c r="C347"/>
    </row>
    <row r="348" spans="2:3" x14ac:dyDescent="0.3">
      <c r="B348"/>
      <c r="C348"/>
    </row>
    <row r="349" spans="2:3" x14ac:dyDescent="0.3">
      <c r="B349"/>
      <c r="C349"/>
    </row>
    <row r="350" spans="2:3" x14ac:dyDescent="0.3">
      <c r="B350"/>
      <c r="C350"/>
    </row>
    <row r="351" spans="2:3" x14ac:dyDescent="0.3">
      <c r="B351"/>
      <c r="C351"/>
    </row>
    <row r="352" spans="2:3" x14ac:dyDescent="0.3">
      <c r="B352"/>
      <c r="C352"/>
    </row>
    <row r="353" spans="2:3" x14ac:dyDescent="0.3">
      <c r="B353"/>
      <c r="C353"/>
    </row>
    <row r="354" spans="2:3" x14ac:dyDescent="0.3">
      <c r="B354"/>
      <c r="C354"/>
    </row>
    <row r="355" spans="2:3" x14ac:dyDescent="0.3">
      <c r="B355"/>
      <c r="C355"/>
    </row>
    <row r="356" spans="2:3" x14ac:dyDescent="0.3">
      <c r="B356"/>
      <c r="C356"/>
    </row>
    <row r="357" spans="2:3" x14ac:dyDescent="0.3">
      <c r="B357"/>
      <c r="C357"/>
    </row>
    <row r="358" spans="2:3" x14ac:dyDescent="0.3">
      <c r="B358"/>
      <c r="C358"/>
    </row>
    <row r="359" spans="2:3" x14ac:dyDescent="0.3">
      <c r="B359"/>
      <c r="C359"/>
    </row>
    <row r="360" spans="2:3" x14ac:dyDescent="0.3">
      <c r="B360"/>
      <c r="C360"/>
    </row>
    <row r="361" spans="2:3" x14ac:dyDescent="0.3">
      <c r="B361"/>
      <c r="C361"/>
    </row>
    <row r="362" spans="2:3" x14ac:dyDescent="0.3">
      <c r="B362"/>
      <c r="C362"/>
    </row>
    <row r="363" spans="2:3" x14ac:dyDescent="0.3">
      <c r="B363"/>
      <c r="C363"/>
    </row>
    <row r="364" spans="2:3" x14ac:dyDescent="0.3">
      <c r="B364"/>
      <c r="C364"/>
    </row>
    <row r="365" spans="2:3" x14ac:dyDescent="0.3">
      <c r="B365"/>
      <c r="C365"/>
    </row>
    <row r="366" spans="2:3" x14ac:dyDescent="0.3">
      <c r="B366"/>
      <c r="C366"/>
    </row>
    <row r="367" spans="2:3" x14ac:dyDescent="0.3">
      <c r="B367"/>
      <c r="C367"/>
    </row>
    <row r="368" spans="2:3" x14ac:dyDescent="0.3">
      <c r="B368"/>
      <c r="C368"/>
    </row>
    <row r="369" spans="2:3" x14ac:dyDescent="0.3">
      <c r="B369"/>
      <c r="C369"/>
    </row>
    <row r="370" spans="2:3" x14ac:dyDescent="0.3">
      <c r="B370"/>
      <c r="C370"/>
    </row>
    <row r="371" spans="2:3" x14ac:dyDescent="0.3">
      <c r="B371"/>
      <c r="C371"/>
    </row>
    <row r="372" spans="2:3" x14ac:dyDescent="0.3">
      <c r="B372"/>
      <c r="C372"/>
    </row>
    <row r="373" spans="2:3" x14ac:dyDescent="0.3">
      <c r="B373"/>
      <c r="C373"/>
    </row>
    <row r="374" spans="2:3" x14ac:dyDescent="0.3">
      <c r="B374"/>
      <c r="C374"/>
    </row>
    <row r="375" spans="2:3" x14ac:dyDescent="0.3">
      <c r="B375"/>
      <c r="C375"/>
    </row>
    <row r="376" spans="2:3" x14ac:dyDescent="0.3">
      <c r="B376"/>
      <c r="C376"/>
    </row>
    <row r="377" spans="2:3" x14ac:dyDescent="0.3">
      <c r="B377"/>
      <c r="C377"/>
    </row>
    <row r="378" spans="2:3" x14ac:dyDescent="0.3">
      <c r="B378"/>
      <c r="C378"/>
    </row>
    <row r="379" spans="2:3" x14ac:dyDescent="0.3">
      <c r="B379"/>
      <c r="C379"/>
    </row>
    <row r="380" spans="2:3" x14ac:dyDescent="0.3">
      <c r="B380"/>
      <c r="C380"/>
    </row>
    <row r="381" spans="2:3" x14ac:dyDescent="0.3">
      <c r="B381"/>
      <c r="C381"/>
    </row>
    <row r="382" spans="2:3" x14ac:dyDescent="0.3">
      <c r="B382"/>
      <c r="C382"/>
    </row>
    <row r="383" spans="2:3" x14ac:dyDescent="0.3">
      <c r="B383"/>
      <c r="C383"/>
    </row>
    <row r="384" spans="2:3" x14ac:dyDescent="0.3">
      <c r="B384"/>
      <c r="C384"/>
    </row>
    <row r="385" spans="2:3" x14ac:dyDescent="0.3">
      <c r="B385"/>
      <c r="C385"/>
    </row>
    <row r="386" spans="2:3" x14ac:dyDescent="0.3">
      <c r="B386"/>
      <c r="C386"/>
    </row>
    <row r="387" spans="2:3" x14ac:dyDescent="0.3">
      <c r="B387"/>
      <c r="C387"/>
    </row>
    <row r="388" spans="2:3" x14ac:dyDescent="0.3">
      <c r="B388"/>
      <c r="C388"/>
    </row>
    <row r="389" spans="2:3" x14ac:dyDescent="0.3">
      <c r="B389"/>
      <c r="C389"/>
    </row>
    <row r="390" spans="2:3" x14ac:dyDescent="0.3">
      <c r="B390"/>
      <c r="C390"/>
    </row>
    <row r="391" spans="2:3" x14ac:dyDescent="0.3">
      <c r="B391"/>
      <c r="C391"/>
    </row>
    <row r="392" spans="2:3" x14ac:dyDescent="0.3">
      <c r="B392"/>
      <c r="C392"/>
    </row>
    <row r="393" spans="2:3" x14ac:dyDescent="0.3">
      <c r="B393"/>
      <c r="C393"/>
    </row>
    <row r="394" spans="2:3" x14ac:dyDescent="0.3">
      <c r="B394"/>
      <c r="C394"/>
    </row>
    <row r="395" spans="2:3" x14ac:dyDescent="0.3">
      <c r="B395"/>
      <c r="C395"/>
    </row>
    <row r="396" spans="2:3" x14ac:dyDescent="0.3">
      <c r="B396"/>
      <c r="C396"/>
    </row>
    <row r="397" spans="2:3" x14ac:dyDescent="0.3">
      <c r="B397"/>
      <c r="C397"/>
    </row>
    <row r="398" spans="2:3" x14ac:dyDescent="0.3">
      <c r="B398"/>
      <c r="C398"/>
    </row>
    <row r="399" spans="2:3" x14ac:dyDescent="0.3">
      <c r="B399"/>
      <c r="C399"/>
    </row>
    <row r="400" spans="2:3" x14ac:dyDescent="0.3">
      <c r="B400"/>
      <c r="C400"/>
    </row>
    <row r="401" spans="2:3" x14ac:dyDescent="0.3">
      <c r="B401"/>
      <c r="C401"/>
    </row>
    <row r="402" spans="2:3" x14ac:dyDescent="0.3">
      <c r="B402"/>
      <c r="C402"/>
    </row>
    <row r="403" spans="2:3" x14ac:dyDescent="0.3">
      <c r="B403"/>
      <c r="C403"/>
    </row>
    <row r="404" spans="2:3" x14ac:dyDescent="0.3">
      <c r="B404"/>
      <c r="C404"/>
    </row>
    <row r="405" spans="2:3" x14ac:dyDescent="0.3">
      <c r="B405"/>
      <c r="C405"/>
    </row>
    <row r="406" spans="2:3" x14ac:dyDescent="0.3">
      <c r="B406"/>
      <c r="C406"/>
    </row>
    <row r="407" spans="2:3" x14ac:dyDescent="0.3">
      <c r="B407"/>
      <c r="C407"/>
    </row>
    <row r="408" spans="2:3" x14ac:dyDescent="0.3">
      <c r="B408"/>
      <c r="C408"/>
    </row>
    <row r="409" spans="2:3" x14ac:dyDescent="0.3">
      <c r="B409"/>
      <c r="C409"/>
    </row>
    <row r="410" spans="2:3" x14ac:dyDescent="0.3">
      <c r="B410"/>
      <c r="C410"/>
    </row>
    <row r="411" spans="2:3" x14ac:dyDescent="0.3">
      <c r="B411"/>
      <c r="C411"/>
    </row>
    <row r="412" spans="2:3" x14ac:dyDescent="0.3">
      <c r="B412"/>
      <c r="C412"/>
    </row>
    <row r="413" spans="2:3" x14ac:dyDescent="0.3">
      <c r="B413"/>
      <c r="C413"/>
    </row>
    <row r="414" spans="2:3" x14ac:dyDescent="0.3">
      <c r="B414"/>
      <c r="C414"/>
    </row>
    <row r="415" spans="2:3" x14ac:dyDescent="0.3">
      <c r="B415"/>
      <c r="C415"/>
    </row>
    <row r="416" spans="2:3" x14ac:dyDescent="0.3">
      <c r="B416"/>
      <c r="C416"/>
    </row>
    <row r="417" spans="2:3" x14ac:dyDescent="0.3">
      <c r="B417"/>
      <c r="C417"/>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Mosina - zadania I grupa</vt:lpstr>
      <vt:lpstr>TABELA-ALL</vt:lpstr>
    </vt:vector>
  </TitlesOfParts>
  <Company>AQUANET 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Dariusz Schmidt</dc:creator>
  <cp:lastModifiedBy>Danuta Kijko</cp:lastModifiedBy>
  <cp:lastPrinted>2023-01-10T07:22:12Z</cp:lastPrinted>
  <dcterms:created xsi:type="dcterms:W3CDTF">2016-12-12T15:25:39Z</dcterms:created>
  <dcterms:modified xsi:type="dcterms:W3CDTF">2023-01-10T07:31:40Z</dcterms:modified>
</cp:coreProperties>
</file>